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activeTab="1"/>
  </bookViews>
  <sheets>
    <sheet name="BẢNG CC" sheetId="1" r:id="rId1"/>
    <sheet name="Med Service" sheetId="4" r:id="rId2"/>
    <sheet name="CNT" sheetId="22" r:id="rId3"/>
    <sheet name="TTCK VP " sheetId="6" r:id="rId4"/>
    <sheet name="TTCK CNT" sheetId="19" r:id="rId5"/>
    <sheet name="PL MDG" sheetId="8" state="hidden" r:id="rId6"/>
    <sheet name="Bản sao của PL MDG" sheetId="9" state="hidden" r:id="rId7"/>
    <sheet name="PL MED" sheetId="10" state="hidden" r:id="rId8"/>
    <sheet name="PL CNT" sheetId="12" state="hidden" r:id="rId9"/>
    <sheet name="TT CK LƯƠNG" sheetId="13" state="hidden" r:id="rId10"/>
    <sheet name="TT CK CNT" sheetId="14" state="hidden" r:id="rId11"/>
    <sheet name="CTVKHO - Bảng lương chi tiết" sheetId="15" state="hidden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0" hidden="1">'BẢNG CC'!$A$6:$AR$640</definedName>
    <definedName name="_xlnm._FilterDatabase" localSheetId="1" hidden="1">'Med Service'!$A$10:$DN$79</definedName>
    <definedName name="_xlnm._FilterDatabase" localSheetId="2" hidden="1">CNT!$A$3:$AW$69</definedName>
    <definedName name="_xlnm._FilterDatabase" localSheetId="4" hidden="1">'TTCK CNT'!$A$1:$I$68</definedName>
    <definedName name="_xlnm._FilterDatabase" localSheetId="9" hidden="1">'TT CK LƯƠNG'!$B$1:$Y$1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/>
  </authors>
  <commentList>
    <comment ref="C9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vợ anh Quách Xuân Phong</t>
        </r>
      </text>
    </comment>
    <comment ref="C13" authorId="1">
      <text>
        <r>
          <rPr>
            <sz val="11"/>
            <color rgb="FF000000"/>
            <rFont val="Calibri"/>
            <scheme val="minor"/>
            <charset val="1"/>
          </rPr>
          <t>NGHỈ VIỆC TỪ 01/4/2026, ĐANG CỘNG TÁC VỚI CÔNG TY HĐCTV, 10 TRIỆU/ THÁNG</t>
        </r>
      </text>
    </comment>
    <comment ref="C14" authorId="1">
      <text>
        <r>
          <rPr>
            <sz val="11"/>
            <color rgb="FF000000"/>
            <rFont val="Calibri"/>
            <scheme val="minor"/>
            <charset val="1"/>
          </rPr>
          <t xml:space="preserve">Lương Gross 35.610.000đ, nghỉ việc từ tháng 4/2026, Ký HĐ outsource, tháng 4 vừa rồi không có job, tháng 5 phát sinh job Update app User, Doctor, Pharmacy
</t>
        </r>
      </text>
    </comment>
  </commentList>
</comments>
</file>

<file path=xl/comments2.xml><?xml version="1.0" encoding="utf-8"?>
<comments xmlns="http://schemas.openxmlformats.org/spreadsheetml/2006/main">
  <authors>
    <author>Admin</author>
    <author/>
  </authors>
  <commentList>
    <comment ref="BR11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AS32" authorId="1">
      <text>
        <r>
          <rPr>
            <sz val="10"/>
            <color rgb="FF000000"/>
            <rFont val="Calibri"/>
            <scheme val="minor"/>
            <charset val="1"/>
          </rPr>
          <t>phụ cấp lưu động+ phụ cấp hiệu quả lưu động</t>
        </r>
      </text>
    </comment>
    <comment ref="T42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dược sĩ học việc không tiền cơm</t>
        </r>
      </text>
    </comment>
    <comment ref="T61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dược sĩ học việc không tiền cơm</t>
        </r>
      </text>
    </comment>
    <comment ref="T62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tiền cơm không quá 500K/tháng
</t>
        </r>
      </text>
    </comment>
    <comment ref="T65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lương khoán 5,5 triệu không tiền cơm</t>
        </r>
      </text>
    </comment>
    <comment ref="AC65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Admin:
lương khoán 5,5 triệu không tiền cơm</t>
        </r>
      </text>
    </comment>
    <comment ref="AF65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Admin:
lương khoán 5,5 triệu không tiền cơm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C53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Bác sĩ mới gia nhập Medigo từ tháng 4/2026</t>
        </r>
      </text>
    </comment>
    <comment ref="D89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thay đổi số TK ngân hàng từ tháng 5/2026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D109" authorId="0">
      <text>
        <r>
          <rPr>
            <sz val="11"/>
            <color rgb="FF000000"/>
            <rFont val="Calibri"/>
            <scheme val="minor"/>
            <charset val="1"/>
          </rPr>
          <t>Chủ TK là chị Ngô Thị Hương, do cô ko có tk, cô nhận tiền mặt, chị Hương sẽ gửi tiền mặt cho cô
======</t>
        </r>
      </text>
    </comment>
  </commentList>
</comments>
</file>

<file path=xl/sharedStrings.xml><?xml version="1.0" encoding="utf-8"?>
<sst xmlns="http://schemas.openxmlformats.org/spreadsheetml/2006/main" count="25106" uniqueCount="1136">
  <si>
    <t>BẢNG CHẤM CÔNG</t>
  </si>
  <si>
    <t>Tháng</t>
  </si>
  <si>
    <t>Năm</t>
  </si>
  <si>
    <t>Thông tin nhân viên</t>
  </si>
  <si>
    <t>Các ngày trong tháng</t>
  </si>
  <si>
    <t>Tổng Ngày Công</t>
  </si>
  <si>
    <t>Tổng</t>
  </si>
  <si>
    <t>Tổng ngày công tính lương</t>
  </si>
  <si>
    <t>Ngày nhận việc</t>
  </si>
  <si>
    <t>STT</t>
  </si>
  <si>
    <t>Mã NV</t>
  </si>
  <si>
    <t>Họ và tên</t>
  </si>
  <si>
    <t>TT</t>
  </si>
  <si>
    <t>P</t>
  </si>
  <si>
    <t>L</t>
  </si>
  <si>
    <t>KL</t>
  </si>
  <si>
    <t>MEDIGO</t>
  </si>
  <si>
    <t>Le Huu Ha</t>
  </si>
  <si>
    <t>2019</t>
  </si>
  <si>
    <t>Trần Thị Minh Phượng</t>
  </si>
  <si>
    <t>0,5P</t>
  </si>
  <si>
    <t>Nguyễn Thị Thúy Na</t>
  </si>
  <si>
    <t>Nguyễn Thành Tài</t>
  </si>
  <si>
    <t>Tô Ngọc Thiên Phú</t>
  </si>
  <si>
    <t>Huỳnh Quang Toàn</t>
  </si>
  <si>
    <t>HĐ CÔNG TÁC VIÊN TỪ THÁNG 4/2026</t>
  </si>
  <si>
    <t>Nguyễn Tuấn Vinh</t>
  </si>
  <si>
    <t>HĐ CÔNG TÁC VIÊN TỪ THÁNG 5/2026</t>
  </si>
  <si>
    <t>Hoàng Lê Thanh Vương</t>
  </si>
  <si>
    <t>Nguyễn Hoàng Nguyên Đan</t>
  </si>
  <si>
    <t>Nguyễn Văn Toàn</t>
  </si>
  <si>
    <t>Lê Phú Quí</t>
  </si>
  <si>
    <t>Nguyễn Hồ Phương Anh</t>
  </si>
  <si>
    <t>Nguyễn Thị Ngọc Hân</t>
  </si>
  <si>
    <t>Võ Thị Diệu Hiền</t>
  </si>
  <si>
    <t>Lưu Thanh Tuyền</t>
  </si>
  <si>
    <t>Võ Tấn Trường</t>
  </si>
  <si>
    <t>Trần Thị Tâm Nhung</t>
  </si>
  <si>
    <t>Nguyễn Tuấn Nghĩa</t>
  </si>
  <si>
    <t>Nguyễn Thị Cẩm Bình</t>
  </si>
  <si>
    <t>Nguyễn Cao Nhân</t>
  </si>
  <si>
    <t>Đặng Thị Quế Anh</t>
  </si>
  <si>
    <t>Nguyễn Thị Ánh Hồng</t>
  </si>
  <si>
    <t>Phan Thị Kim Hiên</t>
  </si>
  <si>
    <t>Lê Thị Phương Thảo</t>
  </si>
  <si>
    <t>Huỳnh Tấn Nhân</t>
  </si>
  <si>
    <t>Nguyễn Thị Kim Ngọc</t>
  </si>
  <si>
    <t>Lê Thị Phương Anh</t>
  </si>
  <si>
    <t>Nguyễn Vũ Khôi</t>
  </si>
  <si>
    <t>Lai Thị Bích Châu</t>
  </si>
  <si>
    <t>MED</t>
  </si>
  <si>
    <t>10/8/2021</t>
  </si>
  <si>
    <t>Đoàn Hữu Luận</t>
  </si>
  <si>
    <t>10/8/2022</t>
  </si>
  <si>
    <t>Lê Thị Quý Ngọc</t>
  </si>
  <si>
    <t>24/4/2023</t>
  </si>
  <si>
    <t>Lê Thu Hà</t>
  </si>
  <si>
    <t>1/9/2020</t>
  </si>
  <si>
    <t>Nguyễn Thị Kim Huệ</t>
  </si>
  <si>
    <t>1/5/2024</t>
  </si>
  <si>
    <t>Phạm Thị Hồng Ngọc</t>
  </si>
  <si>
    <t>2/12/2024</t>
  </si>
  <si>
    <t>Nguyễn Đức Việt Khoa</t>
  </si>
  <si>
    <t>19/8/2024</t>
  </si>
  <si>
    <t>Dương Thị Vân Trang</t>
  </si>
  <si>
    <t>30/9/2024</t>
  </si>
  <si>
    <t>Huỳnh Ngọc Anh</t>
  </si>
  <si>
    <t>02/6/2025</t>
  </si>
  <si>
    <t>Vũ Ngọc Thanh Thảo</t>
  </si>
  <si>
    <t>7/7/2025</t>
  </si>
  <si>
    <t>Nguyễn Hoàng Yến</t>
  </si>
  <si>
    <t>0,5</t>
  </si>
  <si>
    <t>8/7/2025</t>
  </si>
  <si>
    <t>Đặng Văn Thắng</t>
  </si>
  <si>
    <t>26/09/2025</t>
  </si>
  <si>
    <t>Đặng Thiên Ân</t>
  </si>
  <si>
    <t>0,5KL</t>
  </si>
  <si>
    <t>Lê Thị Bích Ngọc</t>
  </si>
  <si>
    <t>02/06/2026</t>
  </si>
  <si>
    <t>Nguyễn Thanh Nhân</t>
  </si>
  <si>
    <t>11/06/2026</t>
  </si>
  <si>
    <t>Đỗ Vũ Mỹ Linh</t>
  </si>
  <si>
    <t>01/04/2026</t>
  </si>
  <si>
    <t>Đặng Ngọc Trúc Quỳnh</t>
  </si>
  <si>
    <t>Trần Như Quỳnh</t>
  </si>
  <si>
    <t>12/05/2026</t>
  </si>
  <si>
    <t>Hồ Phạm Minh Tiến</t>
  </si>
  <si>
    <t>23/04/2026</t>
  </si>
  <si>
    <t>Phạm Hồng Nguyên</t>
  </si>
  <si>
    <t> </t>
  </si>
  <si>
    <t>Ngày công chuẩn</t>
  </si>
  <si>
    <t>Làm 1/2 ngày</t>
  </si>
  <si>
    <t>Nghỉ phép</t>
  </si>
  <si>
    <t>Nghỉ phép 1/2, Lễ 1/2</t>
  </si>
  <si>
    <t>L/P</t>
  </si>
  <si>
    <t>Nghỉ Không Lương</t>
  </si>
  <si>
    <t>Nghỉ chế độ: ốm đau, thai sản,..</t>
  </si>
  <si>
    <t>OD</t>
  </si>
  <si>
    <t>Làm 1/2, P 1/2</t>
  </si>
  <si>
    <t>BẢNG LƯƠNG THÁNG 6</t>
  </si>
  <si>
    <t>Ngày bắt đầu</t>
  </si>
  <si>
    <t>Ngày kết thúc</t>
  </si>
  <si>
    <t>05/2026</t>
  </si>
  <si>
    <t>Họ tên</t>
  </si>
  <si>
    <t>Loại Hợp đồng</t>
  </si>
  <si>
    <t>Bộ phận</t>
  </si>
  <si>
    <t>Chức 
vụ</t>
  </si>
  <si>
    <t>Ngày vào công ty</t>
  </si>
  <si>
    <t xml:space="preserve">Số tài khoản </t>
  </si>
  <si>
    <t xml:space="preserve">CN Ngân hàng </t>
  </si>
  <si>
    <t>Ngày công thực tế</t>
  </si>
  <si>
    <t>CNT ca ngày (giờ)</t>
  </si>
  <si>
    <t>CNT ca đêm (giờ)</t>
  </si>
  <si>
    <t>Số giờ TC ngày thường</t>
  </si>
  <si>
    <t>Số giờ TC ngày CN (*2)</t>
  </si>
  <si>
    <t>Số giờ TC ngày Lễ, tết (*3)</t>
  </si>
  <si>
    <t>HT hiệu quả làm việc</t>
  </si>
  <si>
    <t>Lương cơ bản (đóng BHXH)</t>
  </si>
  <si>
    <t>Hỗ trợ tiền ăn</t>
  </si>
  <si>
    <t>Hỗ trợ đồng phục</t>
  </si>
  <si>
    <t>Hỗ trợ điện thoại, xăng xe</t>
  </si>
  <si>
    <t>Hỗ trợ tiền gởi xe</t>
  </si>
  <si>
    <t>Hỗ trợ nhà ở</t>
  </si>
  <si>
    <t>Hỗ trợ nuôi con nhỏ</t>
  </si>
  <si>
    <t>Hỗ trợ phụ trách dự án/ sáng kiến</t>
  </si>
  <si>
    <t>CNT - Phụ cấp lưu động</t>
  </si>
  <si>
    <t>CNT - Phụ cấp tăng cường vận hành</t>
  </si>
  <si>
    <t>Lương thỏa thuận</t>
  </si>
  <si>
    <t>Lương chính thức</t>
  </si>
  <si>
    <t>Lương thử việc</t>
  </si>
  <si>
    <t>Lương thực tế</t>
  </si>
  <si>
    <t>CNT- Lương ca ngày</t>
  </si>
  <si>
    <t>CNT- Lương ca đêm</t>
  </si>
  <si>
    <t>Lương tăng ca ngày thường</t>
  </si>
  <si>
    <t>Lương TC ngày CN (*2)</t>
  </si>
  <si>
    <t>Lương TC ngày lễ, tết (*3)</t>
  </si>
  <si>
    <t xml:space="preserve">CNT- Tiền HT trách nhiệm </t>
  </si>
  <si>
    <t>CNT-Tiền HT cửa hàng mới</t>
  </si>
  <si>
    <t>CNT- Tiền HT quy trình/dự án</t>
  </si>
  <si>
    <t>CNT- Tiền hỗ trợ đạt KPI</t>
  </si>
  <si>
    <t>CNT- tiền HT hàng điểm + Cắt liều</t>
  </si>
  <si>
    <t>CNT- Tiền HT hàng cận date</t>
  </si>
  <si>
    <t>CNT- Tiền hỗ trợ chương trình Maps</t>
  </si>
  <si>
    <t>CNT- HT Thưởng khác</t>
  </si>
  <si>
    <t>Bổ sung lương tính thiếu tháng trước</t>
  </si>
  <si>
    <t>CNT - Thưởng dự án Mini</t>
  </si>
  <si>
    <t>CNT - Thường Whatsapp</t>
  </si>
  <si>
    <t>Hỗ trợ đạt KPI Quý</t>
  </si>
  <si>
    <t>HT lễ, tết / thưởng khác</t>
  </si>
  <si>
    <t>HT đi CT tỉnh/ gởi xe</t>
  </si>
  <si>
    <t>HT sinh nhật</t>
  </si>
  <si>
    <t>HT khấu hao máy tính/ kiêm nhiệm/ hỗ trợ đứng bằng</t>
  </si>
  <si>
    <t>CNT trừ hết date</t>
  </si>
  <si>
    <t>CNT trừ quy chế, quy trình</t>
  </si>
  <si>
    <t>CNT trừ App- Kiot</t>
  </si>
  <si>
    <t>CNT trừ Ecom</t>
  </si>
  <si>
    <t>CNT các khoản trừ khác</t>
  </si>
  <si>
    <t>Khoản trừ KPI, trừ khác</t>
  </si>
  <si>
    <t>Tổng thu nhập thực tế</t>
  </si>
  <si>
    <t>BHXH Cty
(17.5%)</t>
  </si>
  <si>
    <t>BHYT Cty
(3%)</t>
  </si>
  <si>
    <t>BHTN CTy
1%</t>
  </si>
  <si>
    <t>KPCĐ Cty (2%)</t>
  </si>
  <si>
    <t>Cộng Cty
23,5%</t>
  </si>
  <si>
    <t>BHXH NV
(8%)</t>
  </si>
  <si>
    <t>BHYT NV
(1,5%)</t>
  </si>
  <si>
    <t>BHTN NV
(1%)</t>
  </si>
  <si>
    <t>ĐP NV (1%)</t>
  </si>
  <si>
    <t>BHXH, BHYT, BHTN của NV (11,5%)</t>
  </si>
  <si>
    <t>Tổng miễn giảm thuế TNCN (gởi xe, PC điện thoại, tiền ăn, đồng phục)</t>
  </si>
  <si>
    <t>Thu nhập chịu thuế</t>
  </si>
  <si>
    <t>Giảm trừ TTNCN
Bản thân</t>
  </si>
  <si>
    <t>Số người phụ thuộc</t>
  </si>
  <si>
    <t>Giảm trừ TTNCN
Người PT</t>
  </si>
  <si>
    <t>Giảm trừ TTNCN
10.5% BHXH, BHYT, BHTN</t>
  </si>
  <si>
    <t>Tổng các khoản giảm trừ</t>
  </si>
  <si>
    <t>Thu nhập tính thuế</t>
  </si>
  <si>
    <t>Thuế TNCN phải nộp</t>
  </si>
  <si>
    <t>Tổng thực nhận sau khi trừ TTNCN, BHXH</t>
  </si>
  <si>
    <t>Trả lại  lương Cty tính sai/thiếu</t>
  </si>
  <si>
    <t xml:space="preserve">Trừ tạm ứng/ mượn/ bồi thường/ khác </t>
  </si>
  <si>
    <t xml:space="preserve">Tổng thu nhập còn lại </t>
  </si>
  <si>
    <t>CK TM</t>
  </si>
  <si>
    <t>CK TK</t>
  </si>
  <si>
    <t>ESHOP</t>
  </si>
  <si>
    <t>Email</t>
  </si>
  <si>
    <t>Lý do bổ sung lương/ trừ lương</t>
  </si>
  <si>
    <t>Tháng sinh</t>
  </si>
  <si>
    <t>Giờ công đào tạo</t>
  </si>
  <si>
    <t>Tháng nhận việc</t>
  </si>
  <si>
    <t>Năm nhận việc</t>
  </si>
  <si>
    <t>thâm niên trước tháng 04/2024 đến 01/4/2024</t>
  </si>
  <si>
    <t>thâm niên cho NV chưa đủ 12 tháng trong CSTN cũ -&gt; hưởng theo CSTN mới</t>
  </si>
  <si>
    <t>Thâm niên cho NV vừa theo chính sách cũ vừa theo chính sách mới</t>
  </si>
  <si>
    <t>Số năm TN làm tròn xuống theo CS cũ</t>
  </si>
  <si>
    <t>Số năm TN làm tròn xuống theo CS mới</t>
  </si>
  <si>
    <t>Số năm TN làm tròn xuống NV hưởng CS mới+ cũ</t>
  </si>
  <si>
    <t>Lương thâm niên theo chính sách cũ trước tháng 04/2024</t>
  </si>
  <si>
    <t>Lương thâm niên theo chính sách mới từ 01/04/2024</t>
  </si>
  <si>
    <t>Lương thâm niên cho NV vừa theo chính sách mới + cũ</t>
  </si>
  <si>
    <t>Lương Thâm niên của NV</t>
  </si>
  <si>
    <t>Lý do cộng trừ của HC-NS</t>
  </si>
  <si>
    <t>Lý do cộng trừ của nhà thuốc</t>
  </si>
  <si>
    <t>Lý do chung</t>
  </si>
  <si>
    <t xml:space="preserve">V. </t>
  </si>
  <si>
    <t>CHUỖI NHÀ THUỐC</t>
  </si>
  <si>
    <t>Ho Thi Minh Hoa</t>
  </si>
  <si>
    <t>Hồ Thị Minh Hòa</t>
  </si>
  <si>
    <t>24H</t>
  </si>
  <si>
    <t>DSBC</t>
  </si>
  <si>
    <t>0051000542226</t>
  </si>
  <si>
    <t>Vietcombank</t>
  </si>
  <si>
    <t>Tran Thi Kim Khanh</t>
  </si>
  <si>
    <t>Trần Thị Kim Khánh</t>
  </si>
  <si>
    <t>69110000565904</t>
  </si>
  <si>
    <t xml:space="preserve">BIDV </t>
  </si>
  <si>
    <t>Pham Nguyen Ngoc Quy</t>
  </si>
  <si>
    <t>Phạm Nguyễn Ngọc Quý</t>
  </si>
  <si>
    <t>01/11/2024</t>
  </si>
  <si>
    <t>1026764251</t>
  </si>
  <si>
    <t>Ngo Tran Tuyet Vy</t>
  </si>
  <si>
    <t>Ngô Trần Tuyết Vy</t>
  </si>
  <si>
    <t>060260188766</t>
  </si>
  <si>
    <t>Sacombank</t>
  </si>
  <si>
    <t>Nguyen Tran Ngoc Phuong</t>
  </si>
  <si>
    <t>Nguyễn Trần Ngọc Phương</t>
  </si>
  <si>
    <t>Q.CHT</t>
  </si>
  <si>
    <t>0721000550950</t>
  </si>
  <si>
    <t>phuong.nguyen@medigoapp.com</t>
  </si>
  <si>
    <t>Hoang Thanh Thuy</t>
  </si>
  <si>
    <t>Hoàng Thanh Thủy</t>
  </si>
  <si>
    <t>Đỗ Quang Đẩu</t>
  </si>
  <si>
    <t>27/10/2025</t>
  </si>
  <si>
    <t>615704060127761</t>
  </si>
  <si>
    <t>VIB</t>
  </si>
  <si>
    <t>Le Thi Huyen Tran</t>
  </si>
  <si>
    <t>Lê Thị Huyền Trân</t>
  </si>
  <si>
    <t>03130767201</t>
  </si>
  <si>
    <t>Tiên Phong Bank</t>
  </si>
  <si>
    <t>tran.le@medigoapp.com</t>
  </si>
  <si>
    <t>Ngo Thi Ngoc Thuy</t>
  </si>
  <si>
    <t>Ngô Thị Ngọc Thủy</t>
  </si>
  <si>
    <t>DSTV</t>
  </si>
  <si>
    <t>02031125202</t>
  </si>
  <si>
    <t>TP Bank</t>
  </si>
  <si>
    <t>thuy.ngo@medigoapp.com</t>
  </si>
  <si>
    <t>Ngo Thi Thanh Tham</t>
  </si>
  <si>
    <t>Ngô Thị Thanh Thắm</t>
  </si>
  <si>
    <t>CHT</t>
  </si>
  <si>
    <t>0431000219840</t>
  </si>
  <si>
    <t>tham.ngo@medigoapp.com</t>
  </si>
  <si>
    <t>Pham Thi Dien</t>
  </si>
  <si>
    <t>Phạm Thị Diên</t>
  </si>
  <si>
    <t>1028841251</t>
  </si>
  <si>
    <t>dien.pham@medigoapp.com</t>
  </si>
  <si>
    <t>Pham Thi Nghia Huong</t>
  </si>
  <si>
    <t>Phạm Thị Nghĩa Hương</t>
  </si>
  <si>
    <t>HĐLĐ</t>
  </si>
  <si>
    <t>0968249073</t>
  </si>
  <si>
    <t>Mb bank</t>
  </si>
  <si>
    <t>huong.pham@medigoapp.com</t>
  </si>
  <si>
    <t>Tran Thien Phat</t>
  </si>
  <si>
    <t>Trần Thiên Phát</t>
  </si>
  <si>
    <t>21/07/2025</t>
  </si>
  <si>
    <t>0345611564</t>
  </si>
  <si>
    <t>Mbbank</t>
  </si>
  <si>
    <t>phat.tran@medigoapp.com</t>
  </si>
  <si>
    <t>Hoang Lam Gia Bao</t>
  </si>
  <si>
    <t>Hoàng Lâm Gia Bảo</t>
  </si>
  <si>
    <t>Minh Châu</t>
  </si>
  <si>
    <t>27/5/2026</t>
  </si>
  <si>
    <t>067106916868</t>
  </si>
  <si>
    <t>bao.hoang@medigoapp.com</t>
  </si>
  <si>
    <t>Phan Cong Vu Tai</t>
  </si>
  <si>
    <t>Phan Công Vũ Tài</t>
  </si>
  <si>
    <t>26/01/2026</t>
  </si>
  <si>
    <t>02446989901</t>
  </si>
  <si>
    <t>Tp Bank</t>
  </si>
  <si>
    <t>Thai Thuy Linh</t>
  </si>
  <si>
    <t>Thái Thùy Linh</t>
  </si>
  <si>
    <t>070077077837</t>
  </si>
  <si>
    <t>linh.thai@medigoapp.com</t>
  </si>
  <si>
    <t>Trinh Thi Phuong</t>
  </si>
  <si>
    <t>Trịnh Thị Phượng</t>
  </si>
  <si>
    <t>10200014211025</t>
  </si>
  <si>
    <t xml:space="preserve"> Đông Nam Á (Seabank)</t>
  </si>
  <si>
    <t>phuong.trinh@medigoapp.com</t>
  </si>
  <si>
    <t>Ha Ngan Khanh</t>
  </si>
  <si>
    <t>Hạ Ngân Khánh</t>
  </si>
  <si>
    <t>Nam Hòa</t>
  </si>
  <si>
    <t>23/06/2025</t>
  </si>
  <si>
    <t>109873777758</t>
  </si>
  <si>
    <t>VietinBank</t>
  </si>
  <si>
    <t>khanh.ha@medigoapp.com</t>
  </si>
  <si>
    <t>Nguyen Tri Nghia</t>
  </si>
  <si>
    <t>Nguyễn Trí Nghĩa</t>
  </si>
  <si>
    <t>0251002787705</t>
  </si>
  <si>
    <t>tringhia.nguyen@medigoapp.com</t>
  </si>
  <si>
    <t>Tran Thi Anh Nguyet</t>
  </si>
  <si>
    <t>Trần Thị Ánh Nguyệt</t>
  </si>
  <si>
    <t>13/3/2026</t>
  </si>
  <si>
    <t>19035042801010</t>
  </si>
  <si>
    <t>techcombank - chi nhánh Bình Đăng</t>
  </si>
  <si>
    <t>Do Thi Thu Huong</t>
  </si>
  <si>
    <t>Đỗ Thị Thu Hương</t>
  </si>
  <si>
    <t>19/08/2025</t>
  </si>
  <si>
    <t>9903670079</t>
  </si>
  <si>
    <t>Nguyễn Chí Thanh</t>
  </si>
  <si>
    <t>Ho Tan Nguyen</t>
  </si>
  <si>
    <t>Hồ Tấn Nguyên</t>
  </si>
  <si>
    <t>20/3/2026</t>
  </si>
  <si>
    <t>1303032027</t>
  </si>
  <si>
    <t>BIDV</t>
  </si>
  <si>
    <t>1. Bù bảng lương nhà Rạch Bùng Binh tháng 4: 873.214</t>
  </si>
  <si>
    <t>Le Thi Quynh Tram</t>
  </si>
  <si>
    <t>Lê Thị Quỳnh Trâm</t>
  </si>
  <si>
    <t>18/08/2025</t>
  </si>
  <si>
    <t>6321205302943</t>
  </si>
  <si>
    <t>AGRIBANK</t>
  </si>
  <si>
    <t>Nguyen Thi Hong Hanh</t>
  </si>
  <si>
    <t>Nguyễn Thị Hồng Hạnh</t>
  </si>
  <si>
    <t>19036469088011</t>
  </si>
  <si>
    <t>Techcombank</t>
  </si>
  <si>
    <t>hanh.nguyen@medigoapp.com</t>
  </si>
  <si>
    <t>2.Chênh lệch bảng lương Nguyễn Chí Thanh tháng 4: 69.567</t>
  </si>
  <si>
    <t>Nguyen Dang An</t>
  </si>
  <si>
    <t>Nguyễn Đăng An</t>
  </si>
  <si>
    <t>57100051532</t>
  </si>
  <si>
    <t>an.nguyen@medigoapp.com</t>
  </si>
  <si>
    <t>3.Bù thưởng quy trình tháng 4: 1.000.000</t>
  </si>
  <si>
    <t>Pham Thi Hong Nhi</t>
  </si>
  <si>
    <t>Phạm Thị Hồng Nhi</t>
  </si>
  <si>
    <t>DSHV</t>
  </si>
  <si>
    <t>25/05/2026</t>
  </si>
  <si>
    <t>0377972841</t>
  </si>
  <si>
    <t>nhi.pham@medigoapp.com</t>
  </si>
  <si>
    <t>Tran Hoang Khanh</t>
  </si>
  <si>
    <t>Trần Hoàng Khánh</t>
  </si>
  <si>
    <t>02/06/2025</t>
  </si>
  <si>
    <t>0985967065</t>
  </si>
  <si>
    <t>khanh.tran@medigoapp.com</t>
  </si>
  <si>
    <t>Do Thi Phuong Thao</t>
  </si>
  <si>
    <t>Đỗ Thị Phương Thảo</t>
  </si>
  <si>
    <t>19/04/2025</t>
  </si>
  <si>
    <t>0561000503731</t>
  </si>
  <si>
    <t>thao.do@medigoapp.com</t>
  </si>
  <si>
    <t>Cao Trong Nhan</t>
  </si>
  <si>
    <t>Cao Trọng Nhân</t>
  </si>
  <si>
    <t>Nguyễn Thị Thập</t>
  </si>
  <si>
    <t>18/12/2025</t>
  </si>
  <si>
    <t>109868265987</t>
  </si>
  <si>
    <t>Vietinbank</t>
  </si>
  <si>
    <t>Nguyen Minh Tri</t>
  </si>
  <si>
    <t>Nguyễn Minh Trí</t>
  </si>
  <si>
    <t>04/05/2026</t>
  </si>
  <si>
    <t>060240357464</t>
  </si>
  <si>
    <t>tri.nguyen@medigoapp.com</t>
  </si>
  <si>
    <t>Trieu Thi Ngoc Ly</t>
  </si>
  <si>
    <t>Triệu Thị Ngọc Lý</t>
  </si>
  <si>
    <t>0989442883</t>
  </si>
  <si>
    <t>MB BANK</t>
  </si>
  <si>
    <t>ly.trieu@medigoapp.com</t>
  </si>
  <si>
    <t>Tran Thanh Dat</t>
  </si>
  <si>
    <t>Trần Thành Đạt</t>
  </si>
  <si>
    <t>0621000445313</t>
  </si>
  <si>
    <t>dat.tran@medigoapp.com</t>
  </si>
  <si>
    <t>Dao Thi Xuyen</t>
  </si>
  <si>
    <t>Đào Thị Xuyến</t>
  </si>
  <si>
    <t>107868103965</t>
  </si>
  <si>
    <t xml:space="preserve">Viettinbank </t>
  </si>
  <si>
    <t>xuyen.dao@medigoapp.com</t>
  </si>
  <si>
    <t>Van Minh Tri</t>
  </si>
  <si>
    <t>Văn Minh Trí</t>
  </si>
  <si>
    <t>Nguyễn Văn Quá</t>
  </si>
  <si>
    <t>0843630854</t>
  </si>
  <si>
    <t>MB bank</t>
  </si>
  <si>
    <t>tri.van@medigoapp.com</t>
  </si>
  <si>
    <t>Ho Ngoc Ly</t>
  </si>
  <si>
    <t>Hồ Ngọc Lý</t>
  </si>
  <si>
    <t>08/07/2024</t>
  </si>
  <si>
    <t>0081765868686</t>
  </si>
  <si>
    <t>ly.ho@medigoapp.com</t>
  </si>
  <si>
    <t>Nguyen Thi Huong Giang</t>
  </si>
  <si>
    <t>Nguyễn Thị Hương Giang</t>
  </si>
  <si>
    <t>1028255437</t>
  </si>
  <si>
    <t>giang.nguyen@medigoapp.com</t>
  </si>
  <si>
    <t>Nguyen Thi Thu Huyen</t>
  </si>
  <si>
    <t>Nguyễn Thị Thu Huyền</t>
  </si>
  <si>
    <t>24/06/2025</t>
  </si>
  <si>
    <t>0964455650</t>
  </si>
  <si>
    <t>huyen.nguyen@medigoapp.com</t>
  </si>
  <si>
    <t>Vo Ngoc Giau Sang</t>
  </si>
  <si>
    <t>Võ Ngọc Giàu Sang</t>
  </si>
  <si>
    <t>04015933001</t>
  </si>
  <si>
    <t>TP bank</t>
  </si>
  <si>
    <t>sang.vo@medigoapp.com</t>
  </si>
  <si>
    <t>Cu Thi Tuong Vy</t>
  </si>
  <si>
    <t>Cù Thị Tường Vy</t>
  </si>
  <si>
    <t>Rạch Bùng Binh</t>
  </si>
  <si>
    <t>16/3/2026</t>
  </si>
  <si>
    <t>0071000937911</t>
  </si>
  <si>
    <t>Huynh Thi Hue Hien</t>
  </si>
  <si>
    <t>Huỳnh Thị Huệ Hiền</t>
  </si>
  <si>
    <t>0421000443270</t>
  </si>
  <si>
    <t>VietComBank</t>
  </si>
  <si>
    <t>hien.huynh@medigoapp.com</t>
  </si>
  <si>
    <t>Nguyen Man Tiep</t>
  </si>
  <si>
    <t>Nguyễn Mẫn Tiệp</t>
  </si>
  <si>
    <t>10/3/2026</t>
  </si>
  <si>
    <t>1015496176</t>
  </si>
  <si>
    <t>Pham Nguyen Ngoc Quyen Tran</t>
  </si>
  <si>
    <t>Phạm Nguyễn Ngọc Quyền Trân</t>
  </si>
  <si>
    <t>0933512397</t>
  </si>
  <si>
    <t>tran.pham@medigoapp.com</t>
  </si>
  <si>
    <t>Hua Thi Kim Thoa</t>
  </si>
  <si>
    <t>Hứa Thị Kim Thoa</t>
  </si>
  <si>
    <t>Đường Láng</t>
  </si>
  <si>
    <t>30961328046</t>
  </si>
  <si>
    <t>TPbank</t>
  </si>
  <si>
    <t>thoa.hua@medigoapp.com</t>
  </si>
  <si>
    <t>Le Thi Soan</t>
  </si>
  <si>
    <t>Lê Thị Soạn</t>
  </si>
  <si>
    <t xml:space="preserve">0987524738 </t>
  </si>
  <si>
    <t xml:space="preserve">Vietinbank </t>
  </si>
  <si>
    <t>soan.le@medigoapp.com</t>
  </si>
  <si>
    <t>Nguyen Thi Mai Duyen</t>
  </si>
  <si>
    <t>Nguyễn Thị Mai Duyên</t>
  </si>
  <si>
    <t>21/03/2025</t>
  </si>
  <si>
    <t>51016102001</t>
  </si>
  <si>
    <t>VP Bank</t>
  </si>
  <si>
    <t>duyen.nguyen@medigoapp.com</t>
  </si>
  <si>
    <t>Nguyen Thi Tam</t>
  </si>
  <si>
    <t>Nguyễn Thị Tâm</t>
  </si>
  <si>
    <t xml:space="preserve"> 0924479717</t>
  </si>
  <si>
    <t>tam.nguyen@medigoapp.com</t>
  </si>
  <si>
    <t>Tran Ngoc Dung</t>
  </si>
  <si>
    <t>Trần Ngọc Dung</t>
  </si>
  <si>
    <t>19036814716010</t>
  </si>
  <si>
    <t>Le Ngoc Anh</t>
  </si>
  <si>
    <t>Lê Ngọc Anh</t>
  </si>
  <si>
    <t>Hàng Bông</t>
  </si>
  <si>
    <t>14/07/2025</t>
  </si>
  <si>
    <t>19035368311013</t>
  </si>
  <si>
    <t>ngocanh.le@medigoapp.com</t>
  </si>
  <si>
    <t>Nguyen Manh Tuan</t>
  </si>
  <si>
    <t>Nguyễn Mạnh Tuấn</t>
  </si>
  <si>
    <t>29/09/2025</t>
  </si>
  <si>
    <t xml:space="preserve">00834502302 </t>
  </si>
  <si>
    <t>Vu Thanh Hang</t>
  </si>
  <si>
    <t>Vũ Thanh Hằng</t>
  </si>
  <si>
    <t>22/9/2025</t>
  </si>
  <si>
    <t>9993886688</t>
  </si>
  <si>
    <t>Dinh Thi Khanh Ly</t>
  </si>
  <si>
    <t>Đinh Thị Khánh Ly</t>
  </si>
  <si>
    <t>03/11/2025</t>
  </si>
  <si>
    <t>0021000423384</t>
  </si>
  <si>
    <t>Dinh Thi Lan Anh</t>
  </si>
  <si>
    <t>Đinh Thị Lan Anh</t>
  </si>
  <si>
    <t>16010000495222</t>
  </si>
  <si>
    <t>anh.dinh@medigoapp.com</t>
  </si>
  <si>
    <t>Tổng thời gian làm việc</t>
  </si>
  <si>
    <t>Quản lý và cửa hàng trưởng ghi nhận vào đây - công thức tổng tự động không cần chỉnh</t>
  </si>
  <si>
    <t>Quản lý ghi nhận</t>
  </si>
  <si>
    <t>KPI trừ</t>
  </si>
  <si>
    <t>Chi nhánh</t>
  </si>
  <si>
    <t>Tên</t>
  </si>
  <si>
    <t>Hình thức</t>
  </si>
  <si>
    <t>Số giờ ca ngày</t>
  </si>
  <si>
    <t>Số giờ ca đêm</t>
  </si>
  <si>
    <t>Số giờ ca đêm
( chưa x 1.5 )</t>
  </si>
  <si>
    <t>Số giờ tăng ca ngày ( x 1 )</t>
  </si>
  <si>
    <t>Ngày lễ hưởng lương ( x 1 )</t>
  </si>
  <si>
    <t>Ghi ngày cụ thể</t>
  </si>
  <si>
    <t>Số ngày lễ vẫn đi làm</t>
  </si>
  <si>
    <t>Số giờ lễ ca ngày ( Đã x 3 )</t>
  </si>
  <si>
    <t>Số giờ lễ ca đêm ( Đã x 3 )</t>
  </si>
  <si>
    <t>Ngày lễ vẫn đi làm
(ghi ngày cụ thể)</t>
  </si>
  <si>
    <t>Số ngày công thực tế</t>
  </si>
  <si>
    <t>Số giờ tham gia đào tạo</t>
  </si>
  <si>
    <t>Số giờ nghỉ phép năm</t>
  </si>
  <si>
    <t>Ngày phép năm 
(ghi ngày cụ thể)</t>
  </si>
  <si>
    <t>Phụ cấp trách nhiệm (áp dụng CHT)</t>
  </si>
  <si>
    <t>Phụ cấp cửa hàng mới</t>
  </si>
  <si>
    <t>Phụ cấp lưu động</t>
  </si>
  <si>
    <t>Phụ cấp tăng cường vận hành</t>
  </si>
  <si>
    <t>Thưởng dự án Mini KAT</t>
  </si>
  <si>
    <t>Thường Whatsapp</t>
  </si>
  <si>
    <t>Phụ cấp quy trình/dự án</t>
  </si>
  <si>
    <t>Thưởng KPI</t>
  </si>
  <si>
    <t>Thưởng hàng điểm + Cắt liều</t>
  </si>
  <si>
    <t>Thưởng hàng cận date</t>
  </si>
  <si>
    <t>Thưởng chương trình Maps</t>
  </si>
  <si>
    <t>Thưởng khác</t>
  </si>
  <si>
    <t>Total</t>
  </si>
  <si>
    <t>Hàng hết date</t>
  </si>
  <si>
    <t>Quy chế quy trình</t>
  </si>
  <si>
    <t>HD App - Kiot</t>
  </si>
  <si>
    <t>Ecom</t>
  </si>
  <si>
    <t>Khác</t>
  </si>
  <si>
    <t>Ghi chú</t>
  </si>
  <si>
    <t>Làm mất CHBH, Không thực hiện chào kết</t>
  </si>
  <si>
    <t>Không thực hiện chào kết</t>
  </si>
  <si>
    <t>chênh lệch doanh thu VPWKNOY7</t>
  </si>
  <si>
    <t>Vào ca trễ 09/06/2026</t>
  </si>
  <si>
    <t>Khấu khao chi phí đồng phục</t>
  </si>
  <si>
    <t>Vi phạm 1 sao trên Maps 24/06/2026</t>
  </si>
  <si>
    <t>Không nhập HD lên kiot 20/06/2026</t>
  </si>
  <si>
    <t>Thiếu quy trình bán hàng HD1103541 08/06/2026, Vi phạm checklist 27/06/2026</t>
  </si>
  <si>
    <t>Lệch doanh thu 7X6R8XNV</t>
  </si>
  <si>
    <t>Thiếu quy trình bán hàng HD1123243 25/06/2026, Không thực hiện chào kết</t>
  </si>
  <si>
    <t xml:space="preserve">Xuất HD1105933 quá thời gian quy định 10/06/2026, Phản hồi khách hàng quá 15 phút 
</t>
  </si>
  <si>
    <t>15/06/2026 &amp; 16/06/2026</t>
  </si>
  <si>
    <t>Vi phạm checklist 27/06/2026</t>
  </si>
  <si>
    <t>03/06/2026 &amp; 11/06/2026 &amp; 
12/06/2026</t>
  </si>
  <si>
    <t>Không thực hiện chào kết 
Khấu hao chi phí đồng phục</t>
  </si>
  <si>
    <t>15/06/2026 &amp; 20/06/2026</t>
  </si>
  <si>
    <t>chênh lệch hóa đơn 7G5QW8Y7</t>
  </si>
  <si>
    <t>Không nhập đơn vào kiot 04/06/2026</t>
  </si>
  <si>
    <t>Vi phạm checklist 30/06/2026</t>
  </si>
  <si>
    <t>Thiếu quy trình bán hàng 23/06/2026, Vào ca trễ 09/06/2026, Không thực hiện chào kết 
Lệch doanh thu BZ3Z2WKB,B9MKWRZ7</t>
  </si>
  <si>
    <t>BỘ PHẬN</t>
  </si>
  <si>
    <t xml:space="preserve">ĐI TỪ TÀI KHOẢN </t>
  </si>
  <si>
    <t>Số TK</t>
  </si>
  <si>
    <t>Ngân hàng</t>
  </si>
  <si>
    <t>Số tiền thanh toán</t>
  </si>
  <si>
    <t>Nội dung thanh toán</t>
  </si>
  <si>
    <t xml:space="preserve">BOD - </t>
  </si>
  <si>
    <t>Medigo 015</t>
  </si>
  <si>
    <t xml:space="preserve">Medigo TT Luong T6.2026 -  BOD - </t>
  </si>
  <si>
    <t>Tran Thi Minh Phuong</t>
  </si>
  <si>
    <t xml:space="preserve">P.HCNS - </t>
  </si>
  <si>
    <t>Nguyen Thi Thuy Na</t>
  </si>
  <si>
    <t xml:space="preserve">Medigo TT Luong T6.2026 -  P.HCNS -  </t>
  </si>
  <si>
    <t>Nguyen Thi Thu Van</t>
  </si>
  <si>
    <t xml:space="preserve">P.IT - </t>
  </si>
  <si>
    <t>Nguyen Thanh Tai</t>
  </si>
  <si>
    <t xml:space="preserve">Medigo TT Luong T6.2026 -  P.IT -  </t>
  </si>
  <si>
    <t>Huynh Quang Toan</t>
  </si>
  <si>
    <t>To Ngoc Thien Phu</t>
  </si>
  <si>
    <t>Hoang Le Thanh Vuong</t>
  </si>
  <si>
    <t xml:space="preserve">P.PD - </t>
  </si>
  <si>
    <t>Nguyen Hoang Nguyen Dan</t>
  </si>
  <si>
    <t xml:space="preserve">Medigo TT Luong T6.2026 -  P.PD -  </t>
  </si>
  <si>
    <t>Nguyen Van Toan</t>
  </si>
  <si>
    <t>Nguyen Tuan Vinh</t>
  </si>
  <si>
    <t xml:space="preserve">P.ADMIN-CSKH - </t>
  </si>
  <si>
    <t>Le Phu Qui</t>
  </si>
  <si>
    <t xml:space="preserve">Medigo TT Luong T6.2026 -  P.ADMIN-CSKH -  </t>
  </si>
  <si>
    <t>Luu Thanh Tuyen</t>
  </si>
  <si>
    <t>Nguyen Ho Phuong Anh</t>
  </si>
  <si>
    <t>Nguyen Thi Ngoc Han</t>
  </si>
  <si>
    <t>Vo Thi Dieu Hien</t>
  </si>
  <si>
    <t>Vo Tan Truong</t>
  </si>
  <si>
    <t>Tran Thi Tam Nhung</t>
  </si>
  <si>
    <t xml:space="preserve">P.BD·- </t>
  </si>
  <si>
    <t>Nguyen Thi Cam Binh</t>
  </si>
  <si>
    <t xml:space="preserve">Medigo TT Luong T6.2026 -  P.BD -  </t>
  </si>
  <si>
    <t xml:space="preserve">P.KT - </t>
  </si>
  <si>
    <t>Nguyen Cao Nhan</t>
  </si>
  <si>
    <t xml:space="preserve">Medigo TT Luong T6.2026 -  P.KT -  </t>
  </si>
  <si>
    <t>Dang Thi Que Anh</t>
  </si>
  <si>
    <t>Nguyen Thi Anh Hong</t>
  </si>
  <si>
    <t>Phan Thi Kim Hien</t>
  </si>
  <si>
    <t>Le Thi Phuong Thao</t>
  </si>
  <si>
    <t xml:space="preserve">P.MAR - </t>
  </si>
  <si>
    <t>Huynh Tan Nhan</t>
  </si>
  <si>
    <t xml:space="preserve">Medigo TT Luong T6.2026 -  P.MAR -  </t>
  </si>
  <si>
    <t>Nguyen Thi Kim Ngoc</t>
  </si>
  <si>
    <t>Le Thi Phuong Anh</t>
  </si>
  <si>
    <t>Nguyen Vu Khoi</t>
  </si>
  <si>
    <t>Lai Thi Bich Chau</t>
  </si>
  <si>
    <t>MEDIGO_CTV</t>
  </si>
  <si>
    <t xml:space="preserve">BS.ONL - </t>
  </si>
  <si>
    <t>Truong Vinh Thai</t>
  </si>
  <si>
    <t xml:space="preserve">Medigo TT Luong T6.2026 -  BS.ONL - </t>
  </si>
  <si>
    <t>BÁC SĨ ONLINE</t>
  </si>
  <si>
    <t>Vo Tran Minh Tri</t>
  </si>
  <si>
    <t>trivtm</t>
  </si>
  <si>
    <t>Le Thi Thu Huong</t>
  </si>
  <si>
    <t>108872596477</t>
  </si>
  <si>
    <t>Luong To Quyen</t>
  </si>
  <si>
    <t>0071001317398</t>
  </si>
  <si>
    <t>VCB</t>
  </si>
  <si>
    <t>Luong Thi Cam Nhung</t>
  </si>
  <si>
    <t>10329028616</t>
  </si>
  <si>
    <t>Le Thi Thuy Ngan</t>
  </si>
  <si>
    <t>0511000416577</t>
  </si>
  <si>
    <t>Pham Thi Ngoc Dung</t>
  </si>
  <si>
    <t>1961347</t>
  </si>
  <si>
    <t>ACB</t>
  </si>
  <si>
    <t>Vo Duy Tam</t>
  </si>
  <si>
    <t>1600190310893</t>
  </si>
  <si>
    <t>MBbank</t>
  </si>
  <si>
    <t>Duong Tan Thanh</t>
  </si>
  <si>
    <t>0360470758888</t>
  </si>
  <si>
    <t>Do Thi Lam Oanh</t>
  </si>
  <si>
    <t>1540106953005</t>
  </si>
  <si>
    <t>Nguyen Thanh Hoang Loc</t>
  </si>
  <si>
    <t>0891000658962</t>
  </si>
  <si>
    <t>Tran Thi Thu Ha</t>
  </si>
  <si>
    <t>173167865</t>
  </si>
  <si>
    <t>VP bank</t>
  </si>
  <si>
    <t>Do Thai Phuong Ngoc</t>
  </si>
  <si>
    <t>0071000610531</t>
  </si>
  <si>
    <t>Trần Phước Duy Bảo</t>
  </si>
  <si>
    <t>1600179050294</t>
  </si>
  <si>
    <t>MB Bank</t>
  </si>
  <si>
    <t>Pham Anh Khoa</t>
  </si>
  <si>
    <t>0921000723052</t>
  </si>
  <si>
    <t>1028950088</t>
  </si>
  <si>
    <t>Nguyen Ly Nhat Tam</t>
  </si>
  <si>
    <t>0331000463292</t>
  </si>
  <si>
    <t>Bon Dong Thai Hien</t>
  </si>
  <si>
    <t>100115911</t>
  </si>
  <si>
    <t>Eximbank</t>
  </si>
  <si>
    <t>Le Cong Thai</t>
  </si>
  <si>
    <t>30373047</t>
  </si>
  <si>
    <t>Tran Thi Kieu My</t>
  </si>
  <si>
    <t>2040108751001</t>
  </si>
  <si>
    <t>Le Khanh Trang</t>
  </si>
  <si>
    <t>109005517964</t>
  </si>
  <si>
    <t>Nguyen Thuy Thuy Duong</t>
  </si>
  <si>
    <t>3466927061994</t>
  </si>
  <si>
    <t>Ho Duc Ha</t>
  </si>
  <si>
    <t>102869279221</t>
  </si>
  <si>
    <t>Huynh Nhu Huynh</t>
  </si>
  <si>
    <t>0111000375684</t>
  </si>
  <si>
    <t>Pham Hong Toan</t>
  </si>
  <si>
    <t>101872881861</t>
  </si>
  <si>
    <t>Pham Hoang Vu</t>
  </si>
  <si>
    <t>0010148837002</t>
  </si>
  <si>
    <t>Nguyen Huynh Quang Tin</t>
  </si>
  <si>
    <t>1013264128</t>
  </si>
  <si>
    <t>Le Thi Kieu Trinh</t>
  </si>
  <si>
    <t>1035692744</t>
  </si>
  <si>
    <t>Tran Thi Quynh</t>
  </si>
  <si>
    <t>0868082514</t>
  </si>
  <si>
    <t>Dinh Thi Thu Trang</t>
  </si>
  <si>
    <t>0984890769</t>
  </si>
  <si>
    <t>Phan Minh Van</t>
  </si>
  <si>
    <t>6460205790265</t>
  </si>
  <si>
    <t>Agribank</t>
  </si>
  <si>
    <t>Nguyen Thi Kim Thu</t>
  </si>
  <si>
    <t>1016404957</t>
  </si>
  <si>
    <t>Nguyen Thi Huong</t>
  </si>
  <si>
    <t>1890400997</t>
  </si>
  <si>
    <t>Nguyen Hong Thai</t>
  </si>
  <si>
    <t>1900117101995</t>
  </si>
  <si>
    <t>Ho Thi Kieu Thu</t>
  </si>
  <si>
    <t>19034597379016</t>
  </si>
  <si>
    <t>Nguyen Trong Nguyen</t>
  </si>
  <si>
    <t>6510254167327</t>
  </si>
  <si>
    <t>MED SERVICE</t>
  </si>
  <si>
    <t xml:space="preserve">P.VAN HANH - </t>
  </si>
  <si>
    <t>Med Service 018</t>
  </si>
  <si>
    <t>Le Thi Quy Ngoc</t>
  </si>
  <si>
    <t xml:space="preserve">Med TT Luong T6.2026 P.VAN HANH  - </t>
  </si>
  <si>
    <t>Le Thu Ha</t>
  </si>
  <si>
    <t>Pham Thi Hong Ngoc</t>
  </si>
  <si>
    <t>Nguyen Duc Viet Khoa</t>
  </si>
  <si>
    <t>Nguyen Tuan Nghia</t>
  </si>
  <si>
    <t>Duong Thi Van Trang</t>
  </si>
  <si>
    <t>Nguyen Thi Kim Hue</t>
  </si>
  <si>
    <t>Huynh Ngoc Anh</t>
  </si>
  <si>
    <t>Vu Ngoc Thanh Thao</t>
  </si>
  <si>
    <t>Nguyen Hoang Yen</t>
  </si>
  <si>
    <t>Dang Van Thang</t>
  </si>
  <si>
    <t>Doan Huu Luan</t>
  </si>
  <si>
    <t>Dang Thien An</t>
  </si>
  <si>
    <t>Tran Nhu Quynh</t>
  </si>
  <si>
    <t>Le Thi Bich Ngoc</t>
  </si>
  <si>
    <t>Nguyen Thanh Nhan</t>
  </si>
  <si>
    <t>Do Vu My Linh</t>
  </si>
  <si>
    <t>Mai Tri Dung</t>
  </si>
  <si>
    <t xml:space="preserve">Med TT Luong T5.2026 P.VAN HANH  - </t>
  </si>
  <si>
    <t>Ho Pham Minh Tien</t>
  </si>
  <si>
    <t>Dang Ngoc Truc Quynh</t>
  </si>
  <si>
    <t>Pham Hong Nguyen</t>
  </si>
  <si>
    <t>PHÒNG KHÁM Q.5</t>
  </si>
  <si>
    <t>PHONG KHAM Q.5</t>
  </si>
  <si>
    <t>Med TT Luong T6.2026 PHONG KHAM Q.5</t>
  </si>
  <si>
    <t xml:space="preserve">Tổng chi VP </t>
  </si>
  <si>
    <t>Tổng chi nhà thuốc</t>
  </si>
  <si>
    <t>Tổng chi</t>
  </si>
  <si>
    <t>Số TT</t>
  </si>
  <si>
    <t>Cửa hàng</t>
  </si>
  <si>
    <t>Tên chủ tài khoản</t>
  </si>
  <si>
    <t>Số tiền</t>
  </si>
  <si>
    <t>Nội dung chuyển khoản lương</t>
  </si>
  <si>
    <t>Do Quang Dau</t>
  </si>
  <si>
    <t>Minh Chau</t>
  </si>
  <si>
    <t>Nam Hoa</t>
  </si>
  <si>
    <t>Techcombank - chi nhánh Bình Đăng</t>
  </si>
  <si>
    <t>Nguyen Chi Thanh</t>
  </si>
  <si>
    <t>Nguyen Thi Thap</t>
  </si>
  <si>
    <t>Nguyen Van Qua</t>
  </si>
  <si>
    <t>Rach Bung Binh</t>
  </si>
  <si>
    <t>Duong Lang</t>
  </si>
  <si>
    <t>Nguyen Thi Phien</t>
  </si>
  <si>
    <t>Hang Bong</t>
  </si>
  <si>
    <t>techcombank</t>
  </si>
  <si>
    <t>TC</t>
  </si>
  <si>
    <t>Số Thứ tự</t>
  </si>
  <si>
    <t>Địa chỉ Email</t>
  </si>
  <si>
    <t>PHIẾU LƯƠNG THÁNG 06</t>
  </si>
  <si>
    <t>Tiêu đề thư</t>
  </si>
  <si>
    <t>Nội dung thư</t>
  </si>
  <si>
    <t>Họ tên:</t>
  </si>
  <si>
    <t>Chức vụ</t>
  </si>
  <si>
    <t>Số giờ tăng ca</t>
  </si>
  <si>
    <t>Số giờ tăng ca ngày lễ</t>
  </si>
  <si>
    <t>Lương theo HQCV</t>
  </si>
  <si>
    <t>Lương cơ bản</t>
  </si>
  <si>
    <t>Phụ cấp tiền ăn</t>
  </si>
  <si>
    <t>Phụ cấp đồng phục</t>
  </si>
  <si>
    <t>Phụ cấp đi lại</t>
  </si>
  <si>
    <t>Tổng lương thực tế</t>
  </si>
  <si>
    <t>Lương tăng ca</t>
  </si>
  <si>
    <t>Lương tăng ca ngày lễ * 3</t>
  </si>
  <si>
    <t>Phụ cấp chuyên cần</t>
  </si>
  <si>
    <t>Thưởng T13</t>
  </si>
  <si>
    <t>Phụ Cấp / Tiền hỗ trợ khác</t>
  </si>
  <si>
    <t>CÁC KHOẢN KHẤU TRỪ</t>
  </si>
  <si>
    <t>BHXH</t>
  </si>
  <si>
    <t>Tạm ứng</t>
  </si>
  <si>
    <t>Tổng thực nhận sau thuế</t>
  </si>
  <si>
    <t>PHIẾU LƯƠNG THÁNG 03</t>
  </si>
  <si>
    <t>Phụ Cấp / Tiền hổ trợ khác</t>
  </si>
  <si>
    <t>Ca ngày (giờ)</t>
  </si>
  <si>
    <t>Ca đêm (giờ)</t>
  </si>
  <si>
    <t>I. CÁC KHOẢN THU NHẬP</t>
  </si>
  <si>
    <t>Phụ cấp trách nhiệm</t>
  </si>
  <si>
    <t>Phụ cấp quy trình</t>
  </si>
  <si>
    <t>Lương ca ngày</t>
  </si>
  <si>
    <t>Lương ca đêm</t>
  </si>
  <si>
    <t>KPIs cá nhân</t>
  </si>
  <si>
    <t>KPIs quản lý, CHT</t>
  </si>
  <si>
    <t>Thưởng chiết khấu</t>
  </si>
  <si>
    <t>Thưởng đánh giá Maps + MKT</t>
  </si>
  <si>
    <t>Thưởng hàng điểm + cắt liều</t>
  </si>
  <si>
    <t>II. CÁC KHOẢN KHẤU TRỪ</t>
  </si>
  <si>
    <t>KPIs trừ QTBH</t>
  </si>
  <si>
    <t>KPIs trừ hết date</t>
  </si>
  <si>
    <t>Đã nhận thưởng quý/ Lương T13</t>
  </si>
  <si>
    <t>III. TỔNG THỰC NHẬN</t>
  </si>
  <si>
    <t>SỐ TIỀN ĐÃ CHUYỂN KHOẢN</t>
  </si>
  <si>
    <t>SỐ TIỀN TRỪ LẠI VÀO KỲ LƯƠNG T2</t>
  </si>
  <si>
    <t>19130751923025</t>
  </si>
  <si>
    <t xml:space="preserve">Medigo TT Luong T10.2024 -  BOD -  </t>
  </si>
  <si>
    <t>Ngo Thi Huong</t>
  </si>
  <si>
    <t>19033415015018</t>
  </si>
  <si>
    <t xml:space="preserve">Medigo TT Luong T10.2024 -  P.HCNS - </t>
  </si>
  <si>
    <t>Nguyen Ut Nguyen</t>
  </si>
  <si>
    <t>105870966796</t>
  </si>
  <si>
    <t>Ngân hàng Vietinbank</t>
  </si>
  <si>
    <t>Ngo Thi Truc Phuong</t>
  </si>
  <si>
    <t>Le Thai Hien</t>
  </si>
  <si>
    <t>0071003715489</t>
  </si>
  <si>
    <t xml:space="preserve">Medigo TT Luong T10.2024 -  P.IT -  </t>
  </si>
  <si>
    <t>107868923760</t>
  </si>
  <si>
    <t>Pham Dang Khoa</t>
  </si>
  <si>
    <t>109870512653</t>
  </si>
  <si>
    <t>Nguyen Dinh Hieu</t>
  </si>
  <si>
    <t>20010129108</t>
  </si>
  <si>
    <t xml:space="preserve">TPBANK </t>
  </si>
  <si>
    <t xml:space="preserve">P.MARKETING·- </t>
  </si>
  <si>
    <t>Le Thi Thuy My</t>
  </si>
  <si>
    <t>61510000535071</t>
  </si>
  <si>
    <t xml:space="preserve">Medigo TT Luong T10.2024 -  P.MARKETING -  </t>
  </si>
  <si>
    <t>07183522701</t>
  </si>
  <si>
    <t>Ngân hàng Thương mại Cổ phần Tiên Phong (TP Bank)</t>
  </si>
  <si>
    <t xml:space="preserve">Medigo TT Luong T10.2024 -  P.ADMIN-CSKH -  </t>
  </si>
  <si>
    <t>0181000337432</t>
  </si>
  <si>
    <t>19033258827011</t>
  </si>
  <si>
    <t>104002495110</t>
  </si>
  <si>
    <t>Truong Hoang Ngan</t>
  </si>
  <si>
    <t>0251002776128</t>
  </si>
  <si>
    <t>Nguyen Thi Diem Mi</t>
  </si>
  <si>
    <t>8899779989</t>
  </si>
  <si>
    <t>Seabank</t>
  </si>
  <si>
    <t>238349327</t>
  </si>
  <si>
    <t>VPbank</t>
  </si>
  <si>
    <t xml:space="preserve">P.ADMIN-NT - </t>
  </si>
  <si>
    <t>0381000583650</t>
  </si>
  <si>
    <t xml:space="preserve">Medigo TT Luong T10.2024 -  P.ADMIN-NT -  </t>
  </si>
  <si>
    <t xml:space="preserve">P.VẬN HÀNH NT - </t>
  </si>
  <si>
    <t>9333757326</t>
  </si>
  <si>
    <t xml:space="preserve">Vietcombank </t>
  </si>
  <si>
    <t xml:space="preserve">Medigo TT Luong T10.2024 -  P.VẬN HÀNH NT -  </t>
  </si>
  <si>
    <t>Do Hoang Anh Vuong</t>
  </si>
  <si>
    <t>224722709</t>
  </si>
  <si>
    <t xml:space="preserve">Medigo TT Luong T10.2024 -  P.XN·-  </t>
  </si>
  <si>
    <t xml:space="preserve">P.XN - </t>
  </si>
  <si>
    <t>Phan Thi Truc Giang</t>
  </si>
  <si>
    <t>0000234047237</t>
  </si>
  <si>
    <t>Tran Thi Nhu Y</t>
  </si>
  <si>
    <t>7211317355</t>
  </si>
  <si>
    <t>Tran Phu Quy</t>
  </si>
  <si>
    <t>070078132221</t>
  </si>
  <si>
    <t>P.XN -</t>
  </si>
  <si>
    <t>Dinh Thi My Hau</t>
  </si>
  <si>
    <t>Ngân Hàng Tiên Phong ( TP BANK)</t>
  </si>
  <si>
    <t>Medigo TT Luong T09.2024 - P.XN - Dinh Thi My Hau Dinh Thi My Hau</t>
  </si>
  <si>
    <t>Vu Quang Truong</t>
  </si>
  <si>
    <t>0071001099946</t>
  </si>
  <si>
    <t xml:space="preserve">Medigo TT Luong T10.2024 -  P.KT -  </t>
  </si>
  <si>
    <t>0071001008815</t>
  </si>
  <si>
    <t>Nguyen Tan Trong</t>
  </si>
  <si>
    <t>19033541313016</t>
  </si>
  <si>
    <t>Nguyen Tương Vi</t>
  </si>
  <si>
    <t>19037078157013</t>
  </si>
  <si>
    <t>Vu Thi Thu Ha</t>
  </si>
  <si>
    <t>19028134071020</t>
  </si>
  <si>
    <t xml:space="preserve">Medigo TT Luong T10.2024 -  BS.ONL -  </t>
  </si>
  <si>
    <t>Lê Thị Thùy Ngân</t>
  </si>
  <si>
    <t>Tran Phuoc Duy Bao</t>
  </si>
  <si>
    <t>Nguyen Minh Bao</t>
  </si>
  <si>
    <t>100007117555</t>
  </si>
  <si>
    <t xml:space="preserve"> vietcombank</t>
  </si>
  <si>
    <t>Vo Nguyen Doan Thao</t>
  </si>
  <si>
    <t>0004100038772006</t>
  </si>
  <si>
    <t>OCB</t>
  </si>
  <si>
    <t>Dang Quang Vinh</t>
  </si>
  <si>
    <t>0704833644</t>
  </si>
  <si>
    <t>Luu Chan Hung</t>
  </si>
  <si>
    <t>0004100037733007</t>
  </si>
  <si>
    <t>Nguyen Phan Hoang Phuc</t>
  </si>
  <si>
    <t>0369322789</t>
  </si>
  <si>
    <t xml:space="preserve">P.VAN HANH NT - </t>
  </si>
  <si>
    <t>100874109827</t>
  </si>
  <si>
    <t xml:space="preserve">Medigo TT Luong T10.2024 -  P.VAN HANH NT -  </t>
  </si>
  <si>
    <t xml:space="preserve">P.MARKETING - </t>
  </si>
  <si>
    <t>Nguyen Thi Xuan Phuong</t>
  </si>
  <si>
    <t>Xp200104</t>
  </si>
  <si>
    <t>Tiên Phong bank (TP bank)</t>
  </si>
  <si>
    <t>Duong Ngoc Vy</t>
  </si>
  <si>
    <t>0251002763091</t>
  </si>
  <si>
    <t xml:space="preserve">Medigo TT Luong T10.2024 -  P.KT - </t>
  </si>
  <si>
    <t>Thai Ngoc Hanh</t>
  </si>
  <si>
    <t>0001624671534</t>
  </si>
  <si>
    <t>Le Thi Thuy Huong</t>
  </si>
  <si>
    <t>1015816066</t>
  </si>
  <si>
    <t>Vietcombank - Ngân hàng thương mại cổ phần Ngoại thương Việt Nam</t>
  </si>
  <si>
    <t xml:space="preserve">Medigo TT Luong T10.2024 -  P.PD - </t>
  </si>
  <si>
    <t>LƯƠNG NỘI BỘ</t>
  </si>
  <si>
    <t>Medigo 012</t>
  </si>
  <si>
    <t>Medigo TT Luong T10.2024 - BOD - Le Huu Ha</t>
  </si>
  <si>
    <t>Nong Thi Bich</t>
  </si>
  <si>
    <t>4701205145047</t>
  </si>
  <si>
    <t>Agribank - TP. Nha Trang, tỉnh Khánh Hòa</t>
  </si>
  <si>
    <t xml:space="preserve">Med TT Luong T10.2024 P.VAN HANH - </t>
  </si>
  <si>
    <t>0441000768646</t>
  </si>
  <si>
    <t>0511000409951</t>
  </si>
  <si>
    <t>Vu Thi Kim Phung</t>
  </si>
  <si>
    <t>19036786706012</t>
  </si>
  <si>
    <t>Tran Pham Thi Khanh Vy</t>
  </si>
  <si>
    <t>1018632367</t>
  </si>
  <si>
    <t>Nguyen Thi Thanh Sang</t>
  </si>
  <si>
    <t>20069666879</t>
  </si>
  <si>
    <t>Ngo Phuong Quynh</t>
  </si>
  <si>
    <t>0531002575415</t>
  </si>
  <si>
    <t>Nguyen Hong Hai</t>
  </si>
  <si>
    <t>19036983446014</t>
  </si>
  <si>
    <t>101877631559</t>
  </si>
  <si>
    <t xml:space="preserve">Med TT Luong T10.2024 P.ADMIN-CSKH -  </t>
  </si>
  <si>
    <t>0865817107</t>
  </si>
  <si>
    <t>Shinhanbank</t>
  </si>
  <si>
    <t xml:space="preserve">Med TT Luong T10.2024 P.PD -  </t>
  </si>
  <si>
    <t>Vo Hong Duyen</t>
  </si>
  <si>
    <t>0421000492697</t>
  </si>
  <si>
    <t xml:space="preserve">Med TT Luong T10.2024 P.XN -  </t>
  </si>
  <si>
    <t>Le Thanh Toan</t>
  </si>
  <si>
    <t>19038793631012</t>
  </si>
  <si>
    <t>Tran Minh Nhat</t>
  </si>
  <si>
    <t>19031654726020</t>
  </si>
  <si>
    <t>MED_CTV INVENTORY TEAM</t>
  </si>
  <si>
    <t>Phạm Trần Vân An</t>
  </si>
  <si>
    <t>104877160004</t>
  </si>
  <si>
    <t>Med TT Luong T10.2024 P.PD -  Pham Tran Van Anh</t>
  </si>
  <si>
    <t>DƯỢC SĨ ĐỨNG BẰNG</t>
  </si>
  <si>
    <t>P.XN</t>
  </si>
  <si>
    <t>Nguyen Anh Tuan</t>
  </si>
  <si>
    <t>6380215021812</t>
  </si>
  <si>
    <t>Agribank  chi nhánh Bình Triệu, HCM</t>
  </si>
  <si>
    <t>Med TT Luong T10.2024 - DSDB</t>
  </si>
  <si>
    <t>P.VẬN HÀNH NT</t>
  </si>
  <si>
    <t>Tran Thanh Long</t>
  </si>
  <si>
    <t>0367851304</t>
  </si>
  <si>
    <t>Hoang Anh Tai</t>
  </si>
  <si>
    <t>0938265135</t>
  </si>
  <si>
    <t>Ton Nu Thanh Hien</t>
  </si>
  <si>
    <t>1020418091</t>
  </si>
  <si>
    <t>Bui Thi Hong Phuong</t>
  </si>
  <si>
    <t>0071001114247</t>
  </si>
  <si>
    <t>Pham Tuyet Mai</t>
  </si>
  <si>
    <t>19036740571015</t>
  </si>
  <si>
    <t xml:space="preserve">Techcombank </t>
  </si>
  <si>
    <t xml:space="preserve">Le Thi Mai </t>
  </si>
  <si>
    <t xml:space="preserve">034 923 5409 </t>
  </si>
  <si>
    <t>Thi Meo</t>
  </si>
  <si>
    <t xml:space="preserve">0511000416697   </t>
  </si>
  <si>
    <t>Nguyen Thanh Van</t>
  </si>
  <si>
    <t>19034603067013</t>
  </si>
  <si>
    <t>Nguyen Van Manh</t>
  </si>
  <si>
    <t>122445089</t>
  </si>
  <si>
    <t>Vp Bank</t>
  </si>
  <si>
    <t>Dang Nhu Minh Tam</t>
  </si>
  <si>
    <t>7773838686868</t>
  </si>
  <si>
    <t>Medigo TT Luong T10.2024 - NOI BO -  Luu Thanh Tuyen</t>
  </si>
  <si>
    <t>1020112968002</t>
  </si>
  <si>
    <t>Medigo TT Luong T10.2024 - NOI BO -  Doan Huu Luan</t>
  </si>
  <si>
    <t>Medigo TT Luong T10.2024 - NOI BO -  Ngo Thi Huong</t>
  </si>
  <si>
    <t>HỒ CHÍ MINH</t>
  </si>
  <si>
    <t>Tên chủ TK</t>
  </si>
  <si>
    <t>Quách Thị Hậu</t>
  </si>
  <si>
    <t>Quach Thi Hau</t>
  </si>
  <si>
    <t>19032089518024</t>
  </si>
  <si>
    <t>NH Techcombank</t>
  </si>
  <si>
    <t>Med Service TT Luong T10.2024 - CNT 24H -</t>
  </si>
  <si>
    <t>Med Service TT Luong T10.2024 - CNT 24H - Quach Thi Hau</t>
  </si>
  <si>
    <t>·</t>
  </si>
  <si>
    <t>Med Service TT Luong T10.2024 - CNT 24H - Ngo Tran Tuyet Vy</t>
  </si>
  <si>
    <t>Med Service TT Luong T10.2024 - CNT 24H - Tran Thi Kim Khanh</t>
  </si>
  <si>
    <t>Huỳnh Ngọc Liểu</t>
  </si>
  <si>
    <t>Huynh Ngoc Lieu</t>
  </si>
  <si>
    <t>0111000173413</t>
  </si>
  <si>
    <t>Vietcombank CN Cần Thơ</t>
  </si>
  <si>
    <t>Med Service TT Luong T10.2024 - CNT 24H - Huynh Ngoc Lieu</t>
  </si>
  <si>
    <t>08 LQV</t>
  </si>
  <si>
    <t>Med Service TT Luong T10.2024 - 8LVQ -</t>
  </si>
  <si>
    <t>Med Service TT Luong T10.2024 - 8LVQ - Thai Thuy Linh</t>
  </si>
  <si>
    <t>Med Service TT Luong T10.2024 - 8LVQ - Trinh Thi Phuong</t>
  </si>
  <si>
    <t>Võ Thị Ngọc Ánh</t>
  </si>
  <si>
    <t>Vo Thi Ngoc Anh</t>
  </si>
  <si>
    <t>Med Service TT Luong T10.2024 - 8LVQ - Vo Thi Ngoc Anh</t>
  </si>
  <si>
    <t>Đoàn Quốc Tâm</t>
  </si>
  <si>
    <t>Doan Quoc Tam</t>
  </si>
  <si>
    <t>Med Service TT Luong T10.2024 - 8LVQ - Doan Quoc Tam</t>
  </si>
  <si>
    <t>Q5</t>
  </si>
  <si>
    <t>Phạm Thị Diệu</t>
  </si>
  <si>
    <t>Pham Thi Dieu</t>
  </si>
  <si>
    <t>Med Service TT Luong T10.2024 - QUAN 5 -</t>
  </si>
  <si>
    <t>Med Service TT Luong T10.2024 - QUAN 5 - Pham Thi Dieu</t>
  </si>
  <si>
    <t>Bùi Mỹ Nhàn</t>
  </si>
  <si>
    <t>Bui My Nhan</t>
  </si>
  <si>
    <t>070116652781</t>
  </si>
  <si>
    <t>Med Service TT Luong T10.2024 - QUAN 5 - Bui My Nhan</t>
  </si>
  <si>
    <t>Hoàng Trung Thuần</t>
  </si>
  <si>
    <t>Hoang Trung Thuan</t>
  </si>
  <si>
    <t>111220005678</t>
  </si>
  <si>
    <t>Med Service TT Luong T10.2024 - QUAN 5 - Hoang Trung Thuan</t>
  </si>
  <si>
    <t>Vũ Thị Hoàng Hiếu</t>
  </si>
  <si>
    <t>Vu Thi Hoang Hieu</t>
  </si>
  <si>
    <t>5002205087854</t>
  </si>
  <si>
    <t>agribank chi nhánh An Khê - Gia Lai</t>
  </si>
  <si>
    <t>Med Service TT Luong T10.2024 - QUAN 5 - Vu Thi Hoang Hieu</t>
  </si>
  <si>
    <t>Med Service TT Luong T10.2024 - QUAN 5 - Pham Thi Nghia Huong</t>
  </si>
  <si>
    <t>Q8</t>
  </si>
  <si>
    <t>Vietcomebank</t>
  </si>
  <si>
    <t>Med Service TT Luong T10.2024 - QUAN 8 -</t>
  </si>
  <si>
    <t>Med Service TT Luong T10.2024 - QUAN 8 - Nguyen Tri Nghia</t>
  </si>
  <si>
    <t>Nguyễn Kim Xuân</t>
  </si>
  <si>
    <t>Nguyen Kim Xuan</t>
  </si>
  <si>
    <t>03831562501</t>
  </si>
  <si>
    <t>Med Service TT Luong T10.2024 - QUAN 8 - Nguyen Kim Xuan</t>
  </si>
  <si>
    <t>Nguyễn Thanh Nhàn</t>
  </si>
  <si>
    <t>060314907690</t>
  </si>
  <si>
    <t>Med Service TT Luong T10.2024 - QUAN 8 - Nguyen Thanh Nhan</t>
  </si>
  <si>
    <t>Cao Thị Minh Hà</t>
  </si>
  <si>
    <t>Cao Thi Minh Ha</t>
  </si>
  <si>
    <t>Ngân hàng Thương mại cổ phần Đầu tư và Phát triển Việt Nam (BIDV)</t>
  </si>
  <si>
    <t>Med Service TT Luong T10.2024 - QUAN 8 - Cao Thi Minh Ha</t>
  </si>
  <si>
    <t>Nguyễn Thị Thủy Tiên</t>
  </si>
  <si>
    <t>Nguyen Thi Thuy Tien</t>
  </si>
  <si>
    <t>Med Service TT Luong T10.2024 - QUAN 8 - Nguyen Thi Thuy Tien</t>
  </si>
  <si>
    <t>Q7</t>
  </si>
  <si>
    <t>Med Service TT Luong T10.2024 - QUAN 7 -</t>
  </si>
  <si>
    <t>Med Service TT Luong T10.2024 - QUAN 7 - Cu Thi Tuong Vy</t>
  </si>
  <si>
    <t>Med Service TT Luong T10.2024 - QUAN 7 - Trieu Thi Ngoc Ly</t>
  </si>
  <si>
    <t>Võ Thị Thùy Trang</t>
  </si>
  <si>
    <t>Vo Thi Thuy Trang</t>
  </si>
  <si>
    <t>13200014565612</t>
  </si>
  <si>
    <t>SeABank</t>
  </si>
  <si>
    <t>Med Service TT Luong T10.2024 - QUAN 7 - Vo Thi Thuy Trang</t>
  </si>
  <si>
    <t>Trần Ngọc Lợi</t>
  </si>
  <si>
    <t>Tran Ngoc Loi</t>
  </si>
  <si>
    <t>Med Service TT Luong T10.2024 - QUAN 7 - Tran Ngoc Loi</t>
  </si>
  <si>
    <t>Trần Thị Minh Châu</t>
  </si>
  <si>
    <t>Tran Thi Minh Chau</t>
  </si>
  <si>
    <t>0471000320172</t>
  </si>
  <si>
    <t>Med Service TT Luong T10.2024 - QUAN 7 - Tran Thi Minh Chau</t>
  </si>
  <si>
    <t>Nguyễn Khánh Duy</t>
  </si>
  <si>
    <t>Nguyen Khanh Duy</t>
  </si>
  <si>
    <t>19039521237011</t>
  </si>
  <si>
    <t>Med Service TT Luong T10.2024 - QUAN 7 - Nguyen Khanh Duy</t>
  </si>
  <si>
    <t>GÒ VẤP</t>
  </si>
  <si>
    <t>Med Service TT Luong T10.2024 - QUAN GV -</t>
  </si>
  <si>
    <t>Med Service TT Luong T10.2024 - QUAN GV - Ho Thi Minh Hoa</t>
  </si>
  <si>
    <t>Lê Hữu Thắng</t>
  </si>
  <si>
    <t>Le Huu Thang</t>
  </si>
  <si>
    <t>107870955263</t>
  </si>
  <si>
    <t>Med Service TT Luong T10.2024 - QUAN GV - Le Huu Thang</t>
  </si>
  <si>
    <t>Med Service TT Luong T10.2024 - QUAN GV - Nguyen Thi Hong Hanh</t>
  </si>
  <si>
    <t>Trần Lưu Triều Ân</t>
  </si>
  <si>
    <t>Tran Luu Trieu An</t>
  </si>
  <si>
    <t>Med Service TT Luong T10.2024 - QUAN GV - Tran Luu Trieu An</t>
  </si>
  <si>
    <t>Nguyen Thi Hương Giang</t>
  </si>
  <si>
    <t>Med Service TT Luong T10.2024 - QUAN GV - Nguyen Thi Hương Giang</t>
  </si>
  <si>
    <t>Q12</t>
  </si>
  <si>
    <t>Med Service TT Luong T10.2024 - CNT 24H - QUAN 12 -</t>
  </si>
  <si>
    <t>Med Service TT Luong T10.2024 - CNT 24H - QUAN 12 - Vo Ngoc Giau Sang</t>
  </si>
  <si>
    <t>Med Service TT Luong T10.2024 - CNT 24H - QUAN 12 - Ho Ngoc Ly</t>
  </si>
  <si>
    <t>Vũ Đăng Khoa</t>
  </si>
  <si>
    <t>Vu Dang Khoa</t>
  </si>
  <si>
    <t>0111000245244</t>
  </si>
  <si>
    <t>Med Service TT Luong T10.2024 - CNT 24H - QUAN 12 - Vu Dang Khoa</t>
  </si>
  <si>
    <t>Med Service TT Luong T10.2024 - CNT 24H - QUAN 12 - Nguyen Thi Hương Giang</t>
  </si>
  <si>
    <t>Q1</t>
  </si>
  <si>
    <t>Med Service TT Luong T10.2024 - CNT 24H - QUAN 1 -</t>
  </si>
  <si>
    <t>Med Service TT Luong T10.2024 - CNT 24H - QUAN 1 - Ngo Thi Thanh Tham</t>
  </si>
  <si>
    <t>Phan Dương Liên Phương</t>
  </si>
  <si>
    <t>Phan Duong Lien Phuong</t>
  </si>
  <si>
    <t>107870415682</t>
  </si>
  <si>
    <t>Med Service TT Luong T10.2024 - CNT 24H - QUAN 1 - Phan Duong Lien Phuong</t>
  </si>
  <si>
    <t>Huỳnh Thị Kim Ngân</t>
  </si>
  <si>
    <t>Huynh Thi Kim Ngan</t>
  </si>
  <si>
    <t>00199839396666</t>
  </si>
  <si>
    <t>Med Service TT Luong T10.2024 - CNT 24H - QUAN 1 - Huynh Thi Kim Ngan</t>
  </si>
  <si>
    <t>Med Service TT Luong T10.2024 - CNT 24H - QUAN 1 - Le Thi Huyen Tran</t>
  </si>
  <si>
    <t>Med Service TT Luong T10.2024 - CNT 24H - QUAN 1 - Nguyen Khanh Duy</t>
  </si>
  <si>
    <t>Lê Trung Nguyên</t>
  </si>
  <si>
    <t>Le Trung Nguyen</t>
  </si>
  <si>
    <t>0721000554392</t>
  </si>
  <si>
    <t>Med Service TT Luong T10.2024 - CNT 24H - QUAN 1 - Le Trung Nguyen</t>
  </si>
  <si>
    <t>Văn Ngọc Phương Trinh</t>
  </si>
  <si>
    <t>Van Ngoc Phuong Trinh</t>
  </si>
  <si>
    <t>169722064</t>
  </si>
  <si>
    <t>VP BANK</t>
  </si>
  <si>
    <t>Med Service TT Luong T10.2024 - CNT 24H - QUAN 1 - Van Ngoc Phuong Trinh</t>
  </si>
  <si>
    <t>HÀ NỘI</t>
  </si>
  <si>
    <t>Tên TK</t>
  </si>
  <si>
    <t>Nội dung chuyển khoản</t>
  </si>
  <si>
    <t>247 Đường Láng</t>
  </si>
  <si>
    <t>Med Service TT Luong T10.2024 - 247 DUONG LANG -</t>
  </si>
  <si>
    <t>Med Service TT Luong T10.2024 - 247 DUONG LANG - Hua Thi Kim Thoa</t>
  </si>
  <si>
    <t>Nguyễn Thị Phiên</t>
  </si>
  <si>
    <t>0987524738</t>
  </si>
  <si>
    <t>Med Service TT Luong T10.2024 - 247 DUONG LANG - Nguyễn Thị Phiên</t>
  </si>
  <si>
    <t>0924479717</t>
  </si>
  <si>
    <t>Med Service TT Luong T10.2024 - 247 DUONG LANG - Nguyen Thi Tam</t>
  </si>
  <si>
    <t>Lê Duy Hiệu</t>
  </si>
  <si>
    <t>Le Duy Hieu</t>
  </si>
  <si>
    <t>37110001168020</t>
  </si>
  <si>
    <t>Bidv</t>
  </si>
  <si>
    <t>Med Service TT Luong T10.2024 - 247 DUONG LANG - Le Duy Hieu</t>
  </si>
  <si>
    <t>Đàm Thu Quỳnh</t>
  </si>
  <si>
    <t>Dam Thu Quynh</t>
  </si>
  <si>
    <t>106005208202</t>
  </si>
  <si>
    <t>Viettinbank</t>
  </si>
  <si>
    <t>Med Service TT Luong T10.2024 - 247 DUONG LANG - Dam Thu Quynh</t>
  </si>
  <si>
    <t>Phan Kiều Trang</t>
  </si>
  <si>
    <t>Phan Kieu Trang</t>
  </si>
  <si>
    <t>8871948321</t>
  </si>
  <si>
    <t>Med Service TT Luong T10.2024 - 247 DUONG LANG - Phan Kieu Trang</t>
  </si>
  <si>
    <t>247 Hàng Bông</t>
  </si>
  <si>
    <t>Lê Thị Ngọc Ánh</t>
  </si>
  <si>
    <t>Le Thi Ngoc Anh</t>
  </si>
  <si>
    <t>28910000298076</t>
  </si>
  <si>
    <t>Med Service TT Luong T10.2024 - 247 HANG BONG -</t>
  </si>
  <si>
    <t>Med Service TT Luong T10.2024 - 247 HANG BONG - Le Thi Ngoc Anh</t>
  </si>
  <si>
    <t>Med Service TT Luong T10.2024 - 247 HANG BONG - Dinh Thi Lan Anh</t>
  </si>
  <si>
    <t>Ngô Thị Tâm</t>
  </si>
  <si>
    <t>Ngo Thi Tam</t>
  </si>
  <si>
    <t>1030558333</t>
  </si>
  <si>
    <t>Med Service TT Luong T10.2024 - 247 HANG BONG - Ngo Thi Tam</t>
  </si>
  <si>
    <t>Đào Thị Diễm</t>
  </si>
  <si>
    <t>Dao Thi Diem</t>
  </si>
  <si>
    <t>Med Service TT Luong T10.2024 - 247 HANG BONG - Dao Thi Diem</t>
  </si>
  <si>
    <t>Nguyễn Ngọc Linh</t>
  </si>
  <si>
    <t>Nguyen Ngoc Linh</t>
  </si>
  <si>
    <t>1020411491</t>
  </si>
  <si>
    <t>Med Service TT Luong T10.2024 - 247 HANG BONG - Nguyen Ngoc Linh</t>
  </si>
  <si>
    <t>Nguyễn Thị Hoa</t>
  </si>
  <si>
    <t>Nguyen Thi Hoa</t>
  </si>
  <si>
    <t>0362671470</t>
  </si>
  <si>
    <t>Med Service TT Luong T10.2024 - 247 HANG BONG - Nguyen Thi Hoa</t>
  </si>
  <si>
    <t>Med Service TT Luong T10.2024 - 247 HANG BONG - Phan Kieu Trang</t>
  </si>
  <si>
    <t>882 Trương Định</t>
  </si>
  <si>
    <t>Đỗ Thục Chinh</t>
  </si>
  <si>
    <t>Do Thuc Chinh</t>
  </si>
  <si>
    <t>1042921909</t>
  </si>
  <si>
    <t>Med Service TT Luong T10.2024 - 882 TRUONG DINH -</t>
  </si>
  <si>
    <t>Med Service TT Luong T10.2024 - 882 TRUONG DINH - Do Thuc Chinh</t>
  </si>
  <si>
    <t>Đỗ Mạnh Huy</t>
  </si>
  <si>
    <t>Do Manh Huy</t>
  </si>
  <si>
    <t>73101996187</t>
  </si>
  <si>
    <t>Med Service TT Luong T10.2024 - 882 TRUONG DINH - Do Manh Huy</t>
  </si>
  <si>
    <t>Đinh Thị Nhung</t>
  </si>
  <si>
    <t>Dinh Thi Nhung</t>
  </si>
  <si>
    <t>0122100010597008</t>
  </si>
  <si>
    <t>Ocb Ngân hàng Phương Đông</t>
  </si>
  <si>
    <t>Med Service TT Luong T10.2024 - 882 TRUONG DINH - Dinh Thi Nhung</t>
  </si>
  <si>
    <t>Vũ Thị Phương</t>
  </si>
  <si>
    <t>Vu Thi Phuong</t>
  </si>
  <si>
    <t>0972549261</t>
  </si>
  <si>
    <t>Med Service TT Luong T10.2024 - 882 TRUONG DINH - Vu Thi Phuong</t>
  </si>
  <si>
    <t>Med Service TT Luong T10.2024 - 882 TRUONG DINH - Le Duy Hieu</t>
  </si>
  <si>
    <t>Med Service TT Luong T10.2024 - 882 TRUONG DINH - Hua Thi Kim Thoa</t>
  </si>
  <si>
    <t>Med Service TT Luong T10.2024 - 882 TRUONG DINH - Phan Kieu Trang</t>
  </si>
  <si>
    <t>Lương thỏa thuận CTV Kho</t>
  </si>
  <si>
    <t>Tên CTV</t>
  </si>
  <si>
    <t>Cty</t>
  </si>
  <si>
    <t>Lương thỏa thuận / sản phẩm</t>
  </si>
  <si>
    <t>TPCN - Ver 1+2</t>
  </si>
  <si>
    <t>Mỹ phẩm</t>
  </si>
  <si>
    <t>Hoạt chất</t>
  </si>
  <si>
    <t>Gắn mã Khuyến mãi</t>
  </si>
  <si>
    <t>Đổi hình sản phẩm</t>
  </si>
  <si>
    <t>Phụ cấp</t>
  </si>
  <si>
    <t>Lương NET</t>
  </si>
  <si>
    <t>Lương Gross</t>
  </si>
  <si>
    <t xml:space="preserve">Tổng </t>
  </si>
  <si>
    <t>Medigo Software</t>
  </si>
  <si>
    <t>Bùi Đức Lương</t>
  </si>
  <si>
    <t>Vũ Công Thành</t>
  </si>
  <si>
    <t>Mai Thanh Phương</t>
  </si>
  <si>
    <t>Huỳnh Thanh Thái</t>
  </si>
  <si>
    <t>Lê Ngọc Hoàng Trang</t>
  </si>
  <si>
    <t>Nguyễn Thị Thanh Tâm</t>
  </si>
  <si>
    <t>Lê Trương Thảo Vy</t>
  </si>
  <si>
    <t>Nguyễn Thị Thanh Thuý</t>
  </si>
  <si>
    <t>Nguyễn Thị Quỳnh Như</t>
  </si>
  <si>
    <t>Trần Thiện Quyền</t>
  </si>
  <si>
    <t>Nguyễn Lâm Ngọc Hiền</t>
  </si>
  <si>
    <t>Nguyễn Lê Linh Phụng</t>
  </si>
  <si>
    <t>Phan Thảo Hiền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</si>
</sst>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176" formatCode="_-* #,##0.00_-;\-* #,##0.00_-;_-* &quot;-&quot;??_-;_-@_-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#,##0\ [$đ-42A]"/>
    <numFmt numFmtId="181" formatCode="_-* #,##0\ _₫_-;\-* #,##0\ _₫_-;_-* &quot;-&quot;??\ _₫_-;_-@"/>
    <numFmt numFmtId="182" formatCode="_-* #,##0_-;\-* #,##0_-;_-* &quot;-&quot;??_-;_-@"/>
    <numFmt numFmtId="183" formatCode="_(* #,##0.00_);_(* \(#,##0.00\);_(* &quot;-&quot;??_);_(@_)"/>
    <numFmt numFmtId="184" formatCode="_(* #,##0_);_(* \(#,##0\);_(* &quot;-&quot;??_);_(@_)"/>
    <numFmt numFmtId="185" formatCode="_-* #,##0_-;\-* #,##0_-;_-* &quot;-&quot;??_-;_-@_-"/>
    <numFmt numFmtId="186" formatCode="#,##0.00000000"/>
    <numFmt numFmtId="187" formatCode="#,##0.0"/>
    <numFmt numFmtId="188" formatCode="_(* #,##0.00_);_(* \(#,##0.00\);_(* &quot;-&quot;??.00_);_(@_)"/>
    <numFmt numFmtId="189" formatCode="#,##0.0000000"/>
    <numFmt numFmtId="190" formatCode="00"/>
    <numFmt numFmtId="191" formatCode="_-* #,##0.00\ _₫_-;\-* #,##0.00\ _₫_-;_-* &quot;-&quot;??\ _₫_-;_-@"/>
    <numFmt numFmtId="192" formatCode="_(* #,##0.0_);_(* \(#,##0.0\);_(* &quot;-&quot;?_);_(@_)"/>
    <numFmt numFmtId="193" formatCode="dd"/>
    <numFmt numFmtId="194" formatCode="_(* #,##0.0_);_(* \(#,##0.0\);_(* &quot;-&quot;??_);_(@_)"/>
    <numFmt numFmtId="195" formatCode="#,##0.00\ &quot;₫&quot;"/>
  </numFmts>
  <fonts count="9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name val="Calibri"/>
      <charset val="134"/>
    </font>
    <font>
      <sz val="10"/>
      <color theme="1"/>
      <name val="Cambria"/>
      <charset val="134"/>
    </font>
    <font>
      <sz val="11"/>
      <color theme="1"/>
      <name val="Calibri"/>
      <charset val="134"/>
    </font>
    <font>
      <b/>
      <sz val="10"/>
      <color rgb="FF000000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b/>
      <sz val="10"/>
      <color rgb="FFFF0000"/>
      <name val="Times New Roman"/>
      <charset val="134"/>
    </font>
    <font>
      <b/>
      <sz val="10"/>
      <color rgb="FF0000FF"/>
      <name val="Times New Roman"/>
      <charset val="134"/>
    </font>
    <font>
      <sz val="11"/>
      <color theme="1"/>
      <name val="Times New Roman"/>
      <charset val="134"/>
    </font>
    <font>
      <b/>
      <sz val="11"/>
      <color rgb="FFFF0000"/>
      <name val="Times New Roman"/>
      <charset val="134"/>
    </font>
    <font>
      <b/>
      <sz val="11"/>
      <color theme="1"/>
      <name val="Times New Roman"/>
      <charset val="134"/>
    </font>
    <font>
      <sz val="10"/>
      <color rgb="FFFF0000"/>
      <name val="Times New Roman"/>
      <charset val="134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b/>
      <sz val="13"/>
      <color rgb="FFFF0000"/>
      <name val="Times New Roman"/>
      <charset val="134"/>
    </font>
    <font>
      <b/>
      <sz val="18"/>
      <color theme="1"/>
      <name val="Times New Roman"/>
      <charset val="134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name val="Times New Roman"/>
      <charset val="134"/>
    </font>
    <font>
      <sz val="10"/>
      <name val="Times New Roman"/>
      <charset val="134"/>
    </font>
    <font>
      <sz val="10"/>
      <color rgb="FF434343"/>
      <name val="Roboto"/>
      <charset val="134"/>
    </font>
    <font>
      <sz val="10"/>
      <color rgb="FF5A3286"/>
      <name val="Times New Roman"/>
      <charset val="134"/>
    </font>
    <font>
      <sz val="11"/>
      <name val="Times New Roman"/>
      <charset val="134"/>
    </font>
    <font>
      <sz val="11"/>
      <color rgb="FFFF00FF"/>
      <name val="Times New Roman"/>
      <charset val="134"/>
    </font>
    <font>
      <b/>
      <sz val="11"/>
      <color rgb="FF081B3A"/>
      <name val="Times New Roman"/>
      <charset val="134"/>
    </font>
    <font>
      <sz val="11"/>
      <color rgb="FF081B3A"/>
      <name val="Times New Roman"/>
      <charset val="134"/>
    </font>
    <font>
      <sz val="11"/>
      <color theme="2"/>
      <name val="Calibri"/>
      <charset val="134"/>
      <scheme val="minor"/>
    </font>
    <font>
      <b/>
      <i/>
      <sz val="12"/>
      <color theme="2"/>
      <name val="Times New Roman"/>
      <charset val="134"/>
    </font>
    <font>
      <b/>
      <sz val="12"/>
      <color theme="2"/>
      <name val="Times New Roman"/>
      <charset val="134"/>
    </font>
    <font>
      <b/>
      <sz val="12"/>
      <color theme="1"/>
      <name val="Times New Roman"/>
      <charset val="134"/>
    </font>
    <font>
      <b/>
      <i/>
      <sz val="12"/>
      <color rgb="FFFF0000"/>
      <name val="Times New Roman"/>
      <charset val="134"/>
    </font>
    <font>
      <b/>
      <i/>
      <sz val="12"/>
      <color theme="1"/>
      <name val="Times New Roman"/>
      <charset val="134"/>
    </font>
    <font>
      <b/>
      <i/>
      <sz val="12"/>
      <color rgb="FF000000"/>
      <name val="Times New Roman"/>
      <charset val="134"/>
    </font>
    <font>
      <b/>
      <i/>
      <sz val="12"/>
      <color rgb="FF0000FF"/>
      <name val="Times New Roman"/>
      <charset val="134"/>
    </font>
    <font>
      <sz val="12"/>
      <color theme="1"/>
      <name val="Times New Roman"/>
      <charset val="134"/>
    </font>
    <font>
      <sz val="12"/>
      <color rgb="FF15171A"/>
      <name val="Times New Roman"/>
      <charset val="134"/>
    </font>
    <font>
      <b/>
      <sz val="12"/>
      <color rgb="FF000000"/>
      <name val="Times New Roman"/>
      <charset val="134"/>
    </font>
    <font>
      <sz val="12"/>
      <color theme="1"/>
      <name val="Calibri"/>
      <charset val="134"/>
      <scheme val="minor"/>
    </font>
    <font>
      <b/>
      <i/>
      <sz val="10"/>
      <color theme="1"/>
      <name val="Times New Roman"/>
      <charset val="134"/>
    </font>
    <font>
      <b/>
      <i/>
      <sz val="10"/>
      <color rgb="FF000000"/>
      <name val="Times New Roman"/>
      <charset val="134"/>
    </font>
    <font>
      <b/>
      <i/>
      <sz val="10"/>
      <color rgb="FFFF0000"/>
      <name val="Times New Roman"/>
      <charset val="134"/>
    </font>
    <font>
      <i/>
      <sz val="10"/>
      <color theme="1"/>
      <name val="Times New Roman"/>
      <charset val="134"/>
    </font>
    <font>
      <i/>
      <sz val="10"/>
      <color rgb="FFFF0000"/>
      <name val="Times New Roman"/>
      <charset val="134"/>
    </font>
    <font>
      <sz val="10"/>
      <color rgb="FF0000FF"/>
      <name val="Times New Roman"/>
      <charset val="134"/>
    </font>
    <font>
      <i/>
      <sz val="10"/>
      <color rgb="FF000000"/>
      <name val="Times New Roman"/>
      <charset val="134"/>
    </font>
    <font>
      <b/>
      <i/>
      <sz val="10"/>
      <color rgb="FF0000FF"/>
      <name val="Times New Roman"/>
      <charset val="134"/>
    </font>
    <font>
      <i/>
      <sz val="10"/>
      <color rgb="FF0000FF"/>
      <name val="Times New Roman"/>
      <charset val="134"/>
    </font>
    <font>
      <sz val="10"/>
      <name val="Arial"/>
      <charset val="134"/>
    </font>
    <font>
      <b/>
      <i/>
      <sz val="10"/>
      <name val="Times New Roman"/>
      <charset val="134"/>
    </font>
    <font>
      <sz val="10"/>
      <color rgb="FF473821"/>
      <name val="Times New Roman"/>
      <charset val="134"/>
    </font>
    <font>
      <sz val="10"/>
      <color rgb="FFB10202"/>
      <name val="Times New Roman"/>
      <charset val="134"/>
    </font>
    <font>
      <sz val="10"/>
      <color rgb="FF753800"/>
      <name val="Times New Roman"/>
      <charset val="134"/>
    </font>
    <font>
      <u/>
      <sz val="11"/>
      <color theme="10"/>
      <name val="Calibri"/>
      <charset val="134"/>
      <scheme val="minor"/>
    </font>
    <font>
      <sz val="10"/>
      <color rgb="FF434343"/>
      <name val="Times New Roman"/>
      <charset val="134"/>
    </font>
    <font>
      <sz val="10"/>
      <color rgb="FF11734B"/>
      <name val="Times New Roman"/>
      <charset val="134"/>
    </font>
    <font>
      <sz val="10"/>
      <color rgb="FF215A6C"/>
      <name val="Times New Roman"/>
      <charset val="134"/>
    </font>
    <font>
      <sz val="10"/>
      <color rgb="FF0A53A8"/>
      <name val="Times New Roman"/>
      <charset val="134"/>
    </font>
    <font>
      <u/>
      <sz val="10"/>
      <color theme="10"/>
      <name val="Times New Roman"/>
      <charset val="134"/>
    </font>
    <font>
      <sz val="11"/>
      <color theme="1"/>
      <name val="Calibri"/>
      <charset val="134"/>
      <scheme val="minor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b/>
      <sz val="16"/>
      <color rgb="FF000000"/>
      <name val="Times New Roman"/>
      <charset val="134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3"/>
      <color rgb="FF000000"/>
      <name val="Times New Roman"/>
      <charset val="134"/>
    </font>
    <font>
      <sz val="13"/>
      <color rgb="FF000000"/>
      <name val="Times New Roman"/>
      <charset val="134"/>
    </font>
    <font>
      <b/>
      <sz val="10"/>
      <color theme="1"/>
      <name val="Times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Calibri"/>
      <charset val="134"/>
      <scheme val="minor"/>
    </font>
    <font>
      <b/>
      <sz val="9"/>
      <name val="Tahoma"/>
      <charset val="134"/>
    </font>
    <font>
      <sz val="11"/>
      <color rgb="FF000000"/>
      <name val="Calibri"/>
      <charset val="1"/>
      <scheme val="minor"/>
    </font>
    <font>
      <sz val="9"/>
      <name val="Tahoma"/>
      <charset val="134"/>
    </font>
    <font>
      <sz val="10"/>
      <color rgb="FF000000"/>
      <name val="Calibri"/>
      <charset val="1"/>
      <scheme val="minor"/>
    </font>
  </fonts>
  <fills count="94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  <fill>
      <patternFill patternType="solid">
        <fgColor rgb="FFFAF9F9"/>
        <bgColor rgb="FFFAF9F9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rgb="FFB6D7A8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E599"/>
      </patternFill>
    </fill>
    <fill>
      <patternFill patternType="solid">
        <fgColor theme="9" tint="0.599993896298105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0"/>
        <bgColor rgb="FFB6D7A8"/>
      </patternFill>
    </fill>
    <fill>
      <patternFill patternType="solid">
        <fgColor rgb="FFFFFF00"/>
        <bgColor rgb="FFFFFFFF"/>
      </patternFill>
    </fill>
    <fill>
      <patternFill patternType="solid">
        <fgColor theme="7" tint="0.599993896298105"/>
        <bgColor rgb="FFFEF2CB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theme="4" tint="0.399975585192419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theme="8" tint="0.599993896298105"/>
        <bgColor rgb="FFCFE2F3"/>
      </patternFill>
    </fill>
    <fill>
      <patternFill patternType="solid">
        <fgColor rgb="FFFFFF00"/>
        <bgColor rgb="FFCFE2F3"/>
      </patternFill>
    </fill>
    <fill>
      <patternFill patternType="solid">
        <fgColor theme="4" tint="-0.249977111117893"/>
        <bgColor rgb="FFCFE2F3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rgb="FF00FFFF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EFEFEF"/>
      </patternFill>
    </fill>
    <fill>
      <patternFill patternType="solid">
        <fgColor theme="7" tint="0.599993896298105"/>
        <bgColor rgb="FFFFE599"/>
      </patternFill>
    </fill>
    <fill>
      <patternFill patternType="solid">
        <fgColor rgb="FFFFCCFF"/>
        <bgColor rgb="FF00FFFF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rgb="FFFEF2CB"/>
      </patternFill>
    </fill>
    <fill>
      <patternFill patternType="solid">
        <fgColor rgb="FFFFCCFF"/>
        <bgColor theme="0"/>
      </patternFill>
    </fill>
    <fill>
      <patternFill patternType="solid">
        <fgColor rgb="FFFFCCFF"/>
        <bgColor rgb="FFC9DAF8"/>
      </patternFill>
    </fill>
    <fill>
      <patternFill patternType="solid">
        <fgColor rgb="FFFFCCFF"/>
        <bgColor rgb="FFEFEFEF"/>
      </patternFill>
    </fill>
    <fill>
      <patternFill patternType="solid">
        <fgColor rgb="FFFFCCFF"/>
        <bgColor rgb="FFFFE599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9FF"/>
        <bgColor rgb="FFFF99FF"/>
      </patternFill>
    </fill>
    <fill>
      <patternFill patternType="solid">
        <fgColor theme="9" tint="0.599993896298105"/>
        <bgColor theme="0"/>
      </patternFill>
    </fill>
    <fill>
      <patternFill patternType="solid">
        <fgColor theme="4" tint="0.799981688894314"/>
        <bgColor rgb="FFBDD6EE"/>
      </patternFill>
    </fill>
    <fill>
      <patternFill patternType="solid">
        <fgColor rgb="FFFFCCFF"/>
        <bgColor rgb="FFFFCCFF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4">
    <border>
      <left/>
      <right/>
      <top/>
      <bottom/>
      <diagonal/>
    </border>
    <border>
      <left style="thin">
        <color rgb="FF2E75B5"/>
      </left>
      <right style="thin">
        <color rgb="FF7030A0"/>
      </right>
      <top style="thin">
        <color rgb="FF2E75B5"/>
      </top>
      <bottom/>
      <diagonal/>
    </border>
    <border>
      <left style="thin">
        <color rgb="FF7030A0"/>
      </left>
      <right/>
      <top style="thin">
        <color rgb="FF2E75B5"/>
      </top>
      <bottom style="hair">
        <color rgb="FF000000"/>
      </bottom>
      <diagonal/>
    </border>
    <border>
      <left/>
      <right/>
      <top style="thin">
        <color rgb="FF2E75B5"/>
      </top>
      <bottom style="hair">
        <color rgb="FF000000"/>
      </bottom>
      <diagonal/>
    </border>
    <border>
      <left/>
      <right style="thin">
        <color rgb="FF7030A0"/>
      </right>
      <top style="thin">
        <color rgb="FF2E75B5"/>
      </top>
      <bottom style="hair">
        <color rgb="FF000000"/>
      </bottom>
      <diagonal/>
    </border>
    <border>
      <left style="thin">
        <color rgb="FF7030A0"/>
      </left>
      <right/>
      <top style="thin">
        <color rgb="FF2E75B5"/>
      </top>
      <bottom/>
      <diagonal/>
    </border>
    <border>
      <left/>
      <right/>
      <top style="thin">
        <color rgb="FF2E75B5"/>
      </top>
      <bottom/>
      <diagonal/>
    </border>
    <border>
      <left/>
      <right style="thin">
        <color rgb="FF7030A0"/>
      </right>
      <top style="thin">
        <color rgb="FF2E75B5"/>
      </top>
      <bottom/>
      <diagonal/>
    </border>
    <border>
      <left style="thin">
        <color rgb="FF7030A0"/>
      </left>
      <right style="thin">
        <color rgb="FF7030A0"/>
      </right>
      <top style="thin">
        <color rgb="FF2E75B5"/>
      </top>
      <bottom/>
      <diagonal/>
    </border>
    <border>
      <left style="thin">
        <color rgb="FF7030A0"/>
      </left>
      <right style="thin">
        <color rgb="FF2E75B5"/>
      </right>
      <top style="thin">
        <color rgb="FF2E75B5"/>
      </top>
      <bottom/>
      <diagonal/>
    </border>
    <border>
      <left style="thin">
        <color rgb="FF2E75B5"/>
      </left>
      <right style="thin">
        <color rgb="FF7030A0"/>
      </right>
      <top/>
      <bottom style="hair">
        <color rgb="FF000000"/>
      </bottom>
      <diagonal/>
    </border>
    <border>
      <left style="thin">
        <color rgb="FF7030A0"/>
      </left>
      <right style="thin">
        <color rgb="FF7030A0"/>
      </right>
      <top style="hair">
        <color rgb="FF000000"/>
      </top>
      <bottom/>
      <diagonal/>
    </border>
    <border>
      <left style="thin">
        <color rgb="FF7030A0"/>
      </left>
      <right style="thin">
        <color rgb="FF7030A0"/>
      </right>
      <top/>
      <bottom/>
      <diagonal/>
    </border>
    <border>
      <left style="thin">
        <color rgb="FF7030A0"/>
      </left>
      <right style="thin">
        <color rgb="FF7030A0"/>
      </right>
      <top/>
      <bottom style="thin">
        <color rgb="FF000000"/>
      </bottom>
      <diagonal/>
    </border>
    <border>
      <left style="thin">
        <color rgb="FF7030A0"/>
      </left>
      <right style="thin">
        <color rgb="FF7030A0"/>
      </right>
      <top/>
      <bottom style="hair">
        <color rgb="FF000000"/>
      </bottom>
      <diagonal/>
    </border>
    <border>
      <left style="thin">
        <color rgb="FF7030A0"/>
      </left>
      <right style="thin">
        <color rgb="FF2E75B5"/>
      </right>
      <top/>
      <bottom style="hair">
        <color rgb="FF000000"/>
      </bottom>
      <diagonal/>
    </border>
    <border>
      <left style="thin">
        <color rgb="FF2E75B5"/>
      </left>
      <right style="thin">
        <color rgb="FF7030A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7030A0"/>
      </left>
      <right style="thin">
        <color rgb="FF7030A0"/>
      </right>
      <top style="thin">
        <color rgb="FF000000"/>
      </top>
      <bottom style="hair">
        <color rgb="FF000000"/>
      </bottom>
      <diagonal/>
    </border>
    <border>
      <left style="thin">
        <color rgb="FF2E75B5"/>
      </left>
      <right style="thin">
        <color rgb="FF7030A0"/>
      </right>
      <top style="hair">
        <color rgb="FF000000"/>
      </top>
      <bottom style="hair">
        <color rgb="FF000000"/>
      </bottom>
      <diagonal/>
    </border>
    <border>
      <left style="thin">
        <color rgb="FF7030A0"/>
      </left>
      <right style="thin">
        <color rgb="FF7030A0"/>
      </right>
      <top style="hair">
        <color rgb="FF000000"/>
      </top>
      <bottom style="hair">
        <color rgb="FF000000"/>
      </bottom>
      <diagonal/>
    </border>
    <border>
      <left style="thin">
        <color rgb="FF7030A0"/>
      </left>
      <right style="thin">
        <color rgb="FF2E75B5"/>
      </right>
      <top style="hair">
        <color rgb="FF000000"/>
      </top>
      <bottom style="hair">
        <color rgb="FF000000"/>
      </bottom>
      <diagonal/>
    </border>
    <border>
      <left style="thin">
        <color rgb="FF2E75B5"/>
      </left>
      <right style="thin">
        <color rgb="FF7030A0"/>
      </right>
      <top style="hair">
        <color rgb="FF000000"/>
      </top>
      <bottom/>
      <diagonal/>
    </border>
    <border>
      <left style="thin">
        <color rgb="FF2E75B5"/>
      </left>
      <right style="thin">
        <color rgb="FF7030A0"/>
      </right>
      <top style="hair">
        <color rgb="FF000000"/>
      </top>
      <bottom style="thin">
        <color rgb="FF2E75B5"/>
      </bottom>
      <diagonal/>
    </border>
    <border>
      <left/>
      <right style="thin">
        <color rgb="FF7030A0"/>
      </right>
      <top style="hair">
        <color rgb="FF000000"/>
      </top>
      <bottom style="thin">
        <color rgb="FF2E75B5"/>
      </bottom>
      <diagonal/>
    </border>
    <border>
      <left style="thin">
        <color rgb="FF7030A0"/>
      </left>
      <right style="thin">
        <color rgb="FF7030A0"/>
      </right>
      <top style="hair">
        <color rgb="FF000000"/>
      </top>
      <bottom style="thin">
        <color rgb="FF2E75B5"/>
      </bottom>
      <diagonal/>
    </border>
    <border>
      <left style="thin">
        <color rgb="FF7030A0"/>
      </left>
      <right style="thin">
        <color rgb="FF2E75B5"/>
      </right>
      <top style="hair">
        <color rgb="FF000000"/>
      </top>
      <bottom style="thin">
        <color rgb="FF2E75B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63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/>
    <xf numFmtId="0" fontId="72" fillId="0" borderId="0" applyNumberFormat="0" applyFill="0" applyBorder="0" applyAlignment="0" applyProtection="0">
      <alignment vertical="center"/>
    </xf>
    <xf numFmtId="0" fontId="0" fillId="63" borderId="56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57" applyNumberFormat="0" applyFill="0" applyAlignment="0" applyProtection="0">
      <alignment vertical="center"/>
    </xf>
    <xf numFmtId="0" fontId="77" fillId="0" borderId="57" applyNumberFormat="0" applyFill="0" applyAlignment="0" applyProtection="0">
      <alignment vertical="center"/>
    </xf>
    <xf numFmtId="0" fontId="78" fillId="0" borderId="58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64" borderId="59" applyNumberFormat="0" applyAlignment="0" applyProtection="0">
      <alignment vertical="center"/>
    </xf>
    <xf numFmtId="0" fontId="80" fillId="65" borderId="60" applyNumberFormat="0" applyAlignment="0" applyProtection="0">
      <alignment vertical="center"/>
    </xf>
    <xf numFmtId="0" fontId="81" fillId="65" borderId="59" applyNumberFormat="0" applyAlignment="0" applyProtection="0">
      <alignment vertical="center"/>
    </xf>
    <xf numFmtId="0" fontId="82" fillId="66" borderId="61" applyNumberFormat="0" applyAlignment="0" applyProtection="0">
      <alignment vertical="center"/>
    </xf>
    <xf numFmtId="0" fontId="83" fillId="0" borderId="62" applyNumberFormat="0" applyFill="0" applyAlignment="0" applyProtection="0">
      <alignment vertical="center"/>
    </xf>
    <xf numFmtId="0" fontId="84" fillId="0" borderId="63" applyNumberFormat="0" applyFill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6" fillId="68" borderId="0" applyNumberFormat="0" applyBorder="0" applyAlignment="0" applyProtection="0">
      <alignment vertical="center"/>
    </xf>
    <xf numFmtId="0" fontId="87" fillId="69" borderId="0" applyNumberFormat="0" applyBorder="0" applyAlignment="0" applyProtection="0">
      <alignment vertical="center"/>
    </xf>
    <xf numFmtId="0" fontId="88" fillId="70" borderId="0" applyNumberFormat="0" applyBorder="0" applyAlignment="0" applyProtection="0">
      <alignment vertical="center"/>
    </xf>
    <xf numFmtId="0" fontId="89" fillId="71" borderId="0" applyNumberFormat="0" applyBorder="0" applyAlignment="0" applyProtection="0">
      <alignment vertical="center"/>
    </xf>
    <xf numFmtId="0" fontId="89" fillId="72" borderId="0" applyNumberFormat="0" applyBorder="0" applyAlignment="0" applyProtection="0">
      <alignment vertical="center"/>
    </xf>
    <xf numFmtId="0" fontId="88" fillId="73" borderId="0" applyNumberFormat="0" applyBorder="0" applyAlignment="0" applyProtection="0">
      <alignment vertical="center"/>
    </xf>
    <xf numFmtId="0" fontId="88" fillId="74" borderId="0" applyNumberFormat="0" applyBorder="0" applyAlignment="0" applyProtection="0">
      <alignment vertical="center"/>
    </xf>
    <xf numFmtId="0" fontId="89" fillId="75" borderId="0" applyNumberFormat="0" applyBorder="0" applyAlignment="0" applyProtection="0">
      <alignment vertical="center"/>
    </xf>
    <xf numFmtId="0" fontId="89" fillId="76" borderId="0" applyNumberFormat="0" applyBorder="0" applyAlignment="0" applyProtection="0">
      <alignment vertical="center"/>
    </xf>
    <xf numFmtId="0" fontId="88" fillId="77" borderId="0" applyNumberFormat="0" applyBorder="0" applyAlignment="0" applyProtection="0">
      <alignment vertical="center"/>
    </xf>
    <xf numFmtId="0" fontId="88" fillId="78" borderId="0" applyNumberFormat="0" applyBorder="0" applyAlignment="0" applyProtection="0">
      <alignment vertical="center"/>
    </xf>
    <xf numFmtId="0" fontId="89" fillId="79" borderId="0" applyNumberFormat="0" applyBorder="0" applyAlignment="0" applyProtection="0">
      <alignment vertical="center"/>
    </xf>
    <xf numFmtId="0" fontId="89" fillId="80" borderId="0" applyNumberFormat="0" applyBorder="0" applyAlignment="0" applyProtection="0">
      <alignment vertical="center"/>
    </xf>
    <xf numFmtId="0" fontId="88" fillId="81" borderId="0" applyNumberFormat="0" applyBorder="0" applyAlignment="0" applyProtection="0">
      <alignment vertical="center"/>
    </xf>
    <xf numFmtId="0" fontId="88" fillId="82" borderId="0" applyNumberFormat="0" applyBorder="0" applyAlignment="0" applyProtection="0">
      <alignment vertical="center"/>
    </xf>
    <xf numFmtId="0" fontId="89" fillId="83" borderId="0" applyNumberFormat="0" applyBorder="0" applyAlignment="0" applyProtection="0">
      <alignment vertical="center"/>
    </xf>
    <xf numFmtId="0" fontId="89" fillId="84" borderId="0" applyNumberFormat="0" applyBorder="0" applyAlignment="0" applyProtection="0">
      <alignment vertical="center"/>
    </xf>
    <xf numFmtId="0" fontId="88" fillId="85" borderId="0" applyNumberFormat="0" applyBorder="0" applyAlignment="0" applyProtection="0">
      <alignment vertical="center"/>
    </xf>
    <xf numFmtId="0" fontId="88" fillId="86" borderId="0" applyNumberFormat="0" applyBorder="0" applyAlignment="0" applyProtection="0">
      <alignment vertical="center"/>
    </xf>
    <xf numFmtId="0" fontId="89" fillId="87" borderId="0" applyNumberFormat="0" applyBorder="0" applyAlignment="0" applyProtection="0">
      <alignment vertical="center"/>
    </xf>
    <xf numFmtId="0" fontId="89" fillId="88" borderId="0" applyNumberFormat="0" applyBorder="0" applyAlignment="0" applyProtection="0">
      <alignment vertical="center"/>
    </xf>
    <xf numFmtId="0" fontId="88" fillId="89" borderId="0" applyNumberFormat="0" applyBorder="0" applyAlignment="0" applyProtection="0">
      <alignment vertical="center"/>
    </xf>
    <xf numFmtId="0" fontId="88" fillId="90" borderId="0" applyNumberFormat="0" applyBorder="0" applyAlignment="0" applyProtection="0">
      <alignment vertical="center"/>
    </xf>
    <xf numFmtId="0" fontId="89" fillId="91" borderId="0" applyNumberFormat="0" applyBorder="0" applyAlignment="0" applyProtection="0">
      <alignment vertical="center"/>
    </xf>
    <xf numFmtId="0" fontId="89" fillId="92" borderId="0" applyNumberFormat="0" applyBorder="0" applyAlignment="0" applyProtection="0">
      <alignment vertical="center"/>
    </xf>
    <xf numFmtId="0" fontId="88" fillId="93" borderId="0" applyNumberFormat="0" applyBorder="0" applyAlignment="0" applyProtection="0">
      <alignment vertical="center"/>
    </xf>
    <xf numFmtId="0" fontId="90" fillId="0" borderId="0"/>
  </cellStyleXfs>
  <cellXfs count="67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/>
    <xf numFmtId="0" fontId="2" fillId="0" borderId="7" xfId="0" applyFont="1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0" xfId="0" applyFont="1" applyBorder="1" applyAlignment="1"/>
    <xf numFmtId="180" fontId="1" fillId="3" borderId="11" xfId="0" applyNumberFormat="1" applyFont="1" applyFill="1" applyBorder="1" applyAlignment="1">
      <alignment horizontal="center" vertical="center"/>
    </xf>
    <xf numFmtId="180" fontId="1" fillId="3" borderId="12" xfId="0" applyNumberFormat="1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1" fillId="0" borderId="0" xfId="0" applyFont="1"/>
    <xf numFmtId="0" fontId="1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181" fontId="1" fillId="0" borderId="18" xfId="0" applyNumberFormat="1" applyFont="1" applyBorder="1" applyAlignment="1">
      <alignment horizontal="center" vertical="center"/>
    </xf>
    <xf numFmtId="181" fontId="1" fillId="2" borderId="18" xfId="0" applyNumberFormat="1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vertical="center"/>
    </xf>
    <xf numFmtId="0" fontId="4" fillId="0" borderId="20" xfId="0" applyFont="1" applyBorder="1" applyAlignment="1">
      <alignment vertical="center"/>
    </xf>
    <xf numFmtId="4" fontId="4" fillId="2" borderId="20" xfId="0" applyNumberFormat="1" applyFont="1" applyFill="1" applyBorder="1" applyAlignment="1">
      <alignment vertical="center"/>
    </xf>
    <xf numFmtId="3" fontId="4" fillId="0" borderId="21" xfId="0" applyNumberFormat="1" applyFont="1" applyBorder="1" applyAlignment="1">
      <alignment vertical="center"/>
    </xf>
    <xf numFmtId="0" fontId="4" fillId="0" borderId="19" xfId="0" applyFont="1" applyBorder="1"/>
    <xf numFmtId="0" fontId="4" fillId="0" borderId="20" xfId="0" applyFont="1" applyBorder="1"/>
    <xf numFmtId="0" fontId="4" fillId="0" borderId="22" xfId="0" applyFont="1" applyBorder="1"/>
    <xf numFmtId="0" fontId="4" fillId="0" borderId="11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2" borderId="25" xfId="0" applyFont="1" applyFill="1" applyBorder="1"/>
    <xf numFmtId="0" fontId="4" fillId="0" borderId="26" xfId="0" applyFont="1" applyBorder="1"/>
    <xf numFmtId="0" fontId="4" fillId="0" borderId="0" xfId="0" applyFont="1"/>
    <xf numFmtId="0" fontId="5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4" fillId="3" borderId="0" xfId="0" applyFont="1" applyFill="1" applyBorder="1"/>
    <xf numFmtId="0" fontId="6" fillId="5" borderId="27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181" fontId="6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181" fontId="9" fillId="0" borderId="0" xfId="0" applyNumberFormat="1" applyFont="1" applyAlignment="1">
      <alignment vertical="center"/>
    </xf>
    <xf numFmtId="0" fontId="6" fillId="0" borderId="27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82" fontId="6" fillId="0" borderId="0" xfId="0" applyNumberFormat="1" applyFont="1" applyAlignment="1">
      <alignment horizontal="left" vertical="center"/>
    </xf>
    <xf numFmtId="182" fontId="10" fillId="0" borderId="0" xfId="0" applyNumberFormat="1" applyFont="1" applyAlignment="1">
      <alignment horizontal="left" vertical="center"/>
    </xf>
    <xf numFmtId="182" fontId="10" fillId="4" borderId="0" xfId="0" applyNumberFormat="1" applyFont="1" applyFill="1" applyBorder="1" applyAlignment="1">
      <alignment horizontal="left" vertical="center"/>
    </xf>
    <xf numFmtId="0" fontId="6" fillId="6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28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3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3" fontId="6" fillId="3" borderId="27" xfId="0" applyNumberFormat="1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4" fillId="4" borderId="29" xfId="0" applyFont="1" applyFill="1" applyBorder="1" applyAlignment="1">
      <alignment wrapText="1"/>
    </xf>
    <xf numFmtId="0" fontId="4" fillId="0" borderId="28" xfId="0" applyFont="1" applyBorder="1" applyAlignment="1">
      <alignment wrapText="1"/>
    </xf>
    <xf numFmtId="0" fontId="15" fillId="4" borderId="30" xfId="0" applyFont="1" applyFill="1" applyBorder="1" applyAlignment="1">
      <alignment horizontal="center" vertical="center" wrapText="1"/>
    </xf>
    <xf numFmtId="0" fontId="2" fillId="0" borderId="31" xfId="0" applyFont="1" applyBorder="1" applyAlignment="1"/>
    <xf numFmtId="0" fontId="2" fillId="0" borderId="32" xfId="0" applyFont="1" applyBorder="1" applyAlignment="1"/>
    <xf numFmtId="0" fontId="4" fillId="0" borderId="33" xfId="0" applyFont="1" applyBorder="1" applyAlignment="1">
      <alignment vertical="center" wrapText="1"/>
    </xf>
    <xf numFmtId="0" fontId="15" fillId="4" borderId="27" xfId="0" applyFont="1" applyFill="1" applyBorder="1" applyAlignment="1">
      <alignment horizontal="center" vertical="center" wrapText="1"/>
    </xf>
    <xf numFmtId="180" fontId="15" fillId="4" borderId="27" xfId="0" applyNumberFormat="1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vertical="center" wrapText="1"/>
    </xf>
    <xf numFmtId="0" fontId="16" fillId="4" borderId="27" xfId="0" applyFont="1" applyFill="1" applyBorder="1" applyAlignment="1">
      <alignment vertical="center" wrapText="1"/>
    </xf>
    <xf numFmtId="0" fontId="16" fillId="4" borderId="27" xfId="0" applyFont="1" applyFill="1" applyBorder="1" applyAlignment="1">
      <alignment horizontal="center" vertical="center" wrapText="1"/>
    </xf>
    <xf numFmtId="183" fontId="16" fillId="4" borderId="27" xfId="0" applyNumberFormat="1" applyFont="1" applyFill="1" applyBorder="1" applyAlignment="1">
      <alignment horizontal="center" vertical="center" wrapText="1"/>
    </xf>
    <xf numFmtId="0" fontId="15" fillId="4" borderId="27" xfId="0" applyFont="1" applyFill="1" applyBorder="1" applyAlignment="1">
      <alignment vertical="center" wrapText="1"/>
    </xf>
    <xf numFmtId="184" fontId="15" fillId="4" borderId="27" xfId="0" applyNumberFormat="1" applyFont="1" applyFill="1" applyBorder="1" applyAlignment="1">
      <alignment horizontal="center" vertical="center" wrapText="1"/>
    </xf>
    <xf numFmtId="184" fontId="16" fillId="4" borderId="27" xfId="0" applyNumberFormat="1" applyFont="1" applyFill="1" applyBorder="1" applyAlignment="1">
      <alignment horizontal="center" vertical="center" wrapText="1"/>
    </xf>
    <xf numFmtId="0" fontId="15" fillId="4" borderId="34" xfId="0" applyFont="1" applyFill="1" applyBorder="1" applyAlignment="1">
      <alignment horizontal="center" vertical="center" wrapText="1"/>
    </xf>
    <xf numFmtId="3" fontId="15" fillId="4" borderId="27" xfId="0" applyNumberFormat="1" applyFont="1" applyFill="1" applyBorder="1" applyAlignment="1">
      <alignment horizontal="center" vertical="center"/>
    </xf>
    <xf numFmtId="3" fontId="15" fillId="4" borderId="27" xfId="0" applyNumberFormat="1" applyFont="1" applyFill="1" applyBorder="1" applyAlignment="1">
      <alignment horizontal="center" vertical="center" wrapText="1"/>
    </xf>
    <xf numFmtId="0" fontId="17" fillId="4" borderId="27" xfId="0" applyFont="1" applyFill="1" applyBorder="1" applyAlignment="1">
      <alignment vertical="center" wrapText="1"/>
    </xf>
    <xf numFmtId="0" fontId="4" fillId="0" borderId="27" xfId="0" applyFont="1" applyBorder="1"/>
    <xf numFmtId="0" fontId="16" fillId="0" borderId="28" xfId="0" applyFont="1" applyBorder="1" applyAlignment="1">
      <alignment vertical="center" wrapText="1"/>
    </xf>
    <xf numFmtId="0" fontId="16" fillId="7" borderId="28" xfId="0" applyFont="1" applyFill="1" applyBorder="1" applyAlignment="1">
      <alignment horizontal="right" vertical="center" wrapText="1"/>
    </xf>
    <xf numFmtId="0" fontId="4" fillId="3" borderId="28" xfId="0" applyFont="1" applyFill="1" applyBorder="1" applyAlignment="1">
      <alignment vertical="center" wrapText="1"/>
    </xf>
    <xf numFmtId="0" fontId="18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/>
    <xf numFmtId="0" fontId="2" fillId="0" borderId="33" xfId="0" applyFont="1" applyBorder="1" applyAlignment="1"/>
    <xf numFmtId="0" fontId="4" fillId="0" borderId="29" xfId="0" applyFont="1" applyBorder="1" applyAlignment="1">
      <alignment vertical="center" wrapText="1"/>
    </xf>
    <xf numFmtId="0" fontId="4" fillId="0" borderId="35" xfId="0" applyFont="1" applyBorder="1" applyAlignment="1">
      <alignment vertical="center" wrapText="1"/>
    </xf>
    <xf numFmtId="0" fontId="15" fillId="0" borderId="37" xfId="0" applyFont="1" applyBorder="1" applyAlignment="1">
      <alignment horizontal="center" vertical="center" wrapText="1"/>
    </xf>
    <xf numFmtId="3" fontId="15" fillId="0" borderId="38" xfId="0" applyNumberFormat="1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6" fillId="0" borderId="40" xfId="0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0" fontId="4" fillId="0" borderId="41" xfId="0" applyFont="1" applyBorder="1" applyAlignment="1">
      <alignment vertical="center" wrapText="1"/>
    </xf>
    <xf numFmtId="183" fontId="16" fillId="0" borderId="27" xfId="0" applyNumberFormat="1" applyFont="1" applyBorder="1" applyAlignment="1">
      <alignment horizontal="left" vertical="center" wrapText="1"/>
    </xf>
    <xf numFmtId="184" fontId="16" fillId="0" borderId="27" xfId="0" applyNumberFormat="1" applyFont="1" applyBorder="1" applyAlignment="1">
      <alignment horizontal="left" vertical="center" wrapText="1"/>
    </xf>
    <xf numFmtId="0" fontId="15" fillId="0" borderId="40" xfId="0" applyFont="1" applyBorder="1" applyAlignment="1">
      <alignment vertical="center" wrapText="1"/>
    </xf>
    <xf numFmtId="181" fontId="15" fillId="0" borderId="27" xfId="0" applyNumberFormat="1" applyFont="1" applyBorder="1" applyAlignment="1">
      <alignment horizontal="right" vertical="center" wrapText="1"/>
    </xf>
    <xf numFmtId="184" fontId="15" fillId="0" borderId="27" xfId="0" applyNumberFormat="1" applyFont="1" applyBorder="1" applyAlignment="1">
      <alignment horizontal="right" vertical="center" wrapText="1"/>
    </xf>
    <xf numFmtId="181" fontId="15" fillId="0" borderId="27" xfId="0" applyNumberFormat="1" applyFont="1" applyBorder="1" applyAlignment="1">
      <alignment horizontal="center" vertical="center" wrapText="1"/>
    </xf>
    <xf numFmtId="0" fontId="16" fillId="0" borderId="42" xfId="0" applyFont="1" applyBorder="1" applyAlignment="1">
      <alignment vertical="center" wrapText="1"/>
    </xf>
    <xf numFmtId="184" fontId="16" fillId="0" borderId="43" xfId="0" applyNumberFormat="1" applyFont="1" applyBorder="1" applyAlignment="1">
      <alignment horizontal="left" vertical="center" wrapText="1"/>
    </xf>
    <xf numFmtId="0" fontId="4" fillId="0" borderId="44" xfId="0" applyFont="1" applyBorder="1" applyAlignment="1">
      <alignment vertical="center" wrapText="1"/>
    </xf>
    <xf numFmtId="0" fontId="15" fillId="0" borderId="45" xfId="0" applyFont="1" applyBorder="1" applyAlignment="1">
      <alignment vertical="center" wrapText="1"/>
    </xf>
    <xf numFmtId="181" fontId="15" fillId="0" borderId="46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vertical="center" wrapText="1"/>
    </xf>
    <xf numFmtId="0" fontId="4" fillId="0" borderId="48" xfId="0" applyFont="1" applyBorder="1" applyAlignment="1">
      <alignment vertical="center" wrapText="1"/>
    </xf>
    <xf numFmtId="0" fontId="4" fillId="0" borderId="49" xfId="0" applyFont="1" applyBorder="1" applyAlignment="1">
      <alignment vertical="center" wrapText="1"/>
    </xf>
    <xf numFmtId="0" fontId="16" fillId="0" borderId="49" xfId="0" applyFont="1" applyBorder="1" applyAlignment="1">
      <alignment horizontal="center" vertical="center" wrapText="1"/>
    </xf>
    <xf numFmtId="0" fontId="4" fillId="8" borderId="28" xfId="0" applyFont="1" applyFill="1" applyBorder="1" applyAlignment="1">
      <alignment vertical="center" wrapText="1"/>
    </xf>
    <xf numFmtId="0" fontId="15" fillId="0" borderId="38" xfId="0" applyFont="1" applyBorder="1" applyAlignment="1">
      <alignment horizontal="center" vertical="center" wrapText="1"/>
    </xf>
    <xf numFmtId="0" fontId="19" fillId="9" borderId="0" xfId="0" applyFont="1" applyFill="1" applyBorder="1"/>
    <xf numFmtId="0" fontId="19" fillId="10" borderId="0" xfId="0" applyFont="1" applyFill="1" applyBorder="1"/>
    <xf numFmtId="0" fontId="20" fillId="10" borderId="0" xfId="0" applyFont="1" applyFill="1" applyBorder="1"/>
    <xf numFmtId="0" fontId="21" fillId="9" borderId="0" xfId="0" applyFont="1" applyFill="1" applyBorder="1"/>
    <xf numFmtId="0" fontId="20" fillId="9" borderId="0" xfId="0" applyFont="1" applyFill="1" applyBorder="1"/>
    <xf numFmtId="0" fontId="22" fillId="10" borderId="0" xfId="0" applyFont="1" applyFill="1" applyBorder="1"/>
    <xf numFmtId="0" fontId="21" fillId="10" borderId="0" xfId="0" applyFont="1" applyFill="1" applyBorder="1"/>
    <xf numFmtId="181" fontId="23" fillId="11" borderId="50" xfId="0" applyNumberFormat="1" applyFont="1" applyFill="1" applyBorder="1" applyAlignment="1">
      <alignment horizontal="center" vertical="center" wrapText="1"/>
    </xf>
    <xf numFmtId="0" fontId="6" fillId="9" borderId="50" xfId="0" applyFont="1" applyFill="1" applyBorder="1" applyAlignment="1">
      <alignment horizontal="center" vertical="center"/>
    </xf>
    <xf numFmtId="0" fontId="8" fillId="10" borderId="50" xfId="0" applyFont="1" applyFill="1" applyBorder="1" applyAlignment="1">
      <alignment horizontal="center" vertical="center" wrapText="1"/>
    </xf>
    <xf numFmtId="0" fontId="21" fillId="10" borderId="50" xfId="0" applyFont="1" applyFill="1" applyBorder="1"/>
    <xf numFmtId="0" fontId="7" fillId="0" borderId="50" xfId="0" applyFont="1" applyBorder="1" applyAlignment="1">
      <alignment vertical="center" wrapText="1"/>
    </xf>
    <xf numFmtId="0" fontId="20" fillId="10" borderId="50" xfId="0" applyFont="1" applyFill="1" applyBorder="1"/>
    <xf numFmtId="181" fontId="24" fillId="12" borderId="50" xfId="0" applyNumberFormat="1" applyFont="1" applyFill="1" applyBorder="1" applyAlignment="1">
      <alignment horizontal="left" vertical="center"/>
    </xf>
    <xf numFmtId="3" fontId="8" fillId="13" borderId="50" xfId="0" applyNumberFormat="1" applyFont="1" applyFill="1" applyBorder="1" applyAlignment="1">
      <alignment vertical="center"/>
    </xf>
    <xf numFmtId="0" fontId="7" fillId="10" borderId="50" xfId="0" applyFont="1" applyFill="1" applyBorder="1" applyAlignment="1">
      <alignment vertical="center"/>
    </xf>
    <xf numFmtId="0" fontId="8" fillId="9" borderId="50" xfId="0" applyFont="1" applyFill="1" applyBorder="1" applyAlignment="1">
      <alignment horizontal="center" vertical="center" wrapText="1"/>
    </xf>
    <xf numFmtId="0" fontId="19" fillId="9" borderId="50" xfId="0" applyFont="1" applyFill="1" applyBorder="1"/>
    <xf numFmtId="0" fontId="7" fillId="9" borderId="50" xfId="0" applyFont="1" applyFill="1" applyBorder="1" applyAlignment="1">
      <alignment vertical="center" wrapText="1"/>
    </xf>
    <xf numFmtId="0" fontId="20" fillId="9" borderId="50" xfId="0" applyFont="1" applyFill="1" applyBorder="1"/>
    <xf numFmtId="181" fontId="24" fillId="14" borderId="50" xfId="0" applyNumberFormat="1" applyFont="1" applyFill="1" applyBorder="1" applyAlignment="1">
      <alignment horizontal="left" vertical="center"/>
    </xf>
    <xf numFmtId="181" fontId="24" fillId="14" borderId="50" xfId="0" applyNumberFormat="1" applyFont="1" applyFill="1" applyBorder="1" applyAlignment="1">
      <alignment horizontal="center" vertical="center" wrapText="1"/>
    </xf>
    <xf numFmtId="0" fontId="7" fillId="9" borderId="50" xfId="0" applyFont="1" applyFill="1" applyBorder="1" applyAlignment="1">
      <alignment vertical="center"/>
    </xf>
    <xf numFmtId="0" fontId="8" fillId="10" borderId="50" xfId="0" applyFont="1" applyFill="1" applyBorder="1"/>
    <xf numFmtId="0" fontId="25" fillId="9" borderId="50" xfId="0" applyFont="1" applyFill="1" applyBorder="1" applyAlignment="1">
      <alignment horizontal="left" vertical="center" wrapText="1"/>
    </xf>
    <xf numFmtId="0" fontId="6" fillId="9" borderId="50" xfId="0" applyFont="1" applyFill="1" applyBorder="1" applyAlignment="1">
      <alignment vertical="center"/>
    </xf>
    <xf numFmtId="181" fontId="8" fillId="10" borderId="50" xfId="0" applyNumberFormat="1" applyFont="1" applyFill="1" applyBorder="1" applyAlignment="1">
      <alignment horizontal="center" vertical="center" wrapText="1"/>
    </xf>
    <xf numFmtId="181" fontId="24" fillId="0" borderId="50" xfId="0" applyNumberFormat="1" applyFont="1" applyFill="1" applyBorder="1" applyAlignment="1">
      <alignment horizontal="left" vertical="center"/>
    </xf>
    <xf numFmtId="0" fontId="21" fillId="9" borderId="50" xfId="0" applyFont="1" applyFill="1" applyBorder="1"/>
    <xf numFmtId="0" fontId="22" fillId="9" borderId="50" xfId="0" applyFont="1" applyFill="1" applyBorder="1"/>
    <xf numFmtId="0" fontId="8" fillId="10" borderId="50" xfId="0" applyFont="1" applyFill="1" applyBorder="1" applyAlignment="1">
      <alignment horizontal="left" vertical="center" wrapText="1"/>
    </xf>
    <xf numFmtId="0" fontId="25" fillId="10" borderId="50" xfId="0" applyFont="1" applyFill="1" applyBorder="1" applyAlignment="1">
      <alignment horizontal="left" vertical="center" wrapText="1"/>
    </xf>
    <xf numFmtId="0" fontId="24" fillId="15" borderId="50" xfId="0" applyFont="1" applyFill="1" applyBorder="1" applyAlignment="1">
      <alignment horizontal="left" vertical="center" wrapText="1"/>
    </xf>
    <xf numFmtId="0" fontId="7" fillId="0" borderId="50" xfId="0" applyFont="1" applyFill="1" applyBorder="1" applyAlignment="1">
      <alignment vertical="center" wrapText="1"/>
    </xf>
    <xf numFmtId="0" fontId="19" fillId="10" borderId="50" xfId="0" applyFont="1" applyFill="1" applyBorder="1"/>
    <xf numFmtId="0" fontId="26" fillId="9" borderId="50" xfId="0" applyFont="1" applyFill="1" applyBorder="1" applyAlignment="1">
      <alignment horizontal="center" vertical="center" wrapText="1"/>
    </xf>
    <xf numFmtId="181" fontId="24" fillId="9" borderId="50" xfId="0" applyNumberFormat="1" applyFont="1" applyFill="1" applyBorder="1" applyAlignment="1">
      <alignment vertical="center"/>
    </xf>
    <xf numFmtId="181" fontId="24" fillId="10" borderId="50" xfId="0" applyNumberFormat="1" applyFont="1" applyFill="1" applyBorder="1" applyAlignment="1">
      <alignment vertical="center"/>
    </xf>
    <xf numFmtId="181" fontId="23" fillId="16" borderId="50" xfId="0" applyNumberFormat="1" applyFont="1" applyFill="1" applyBorder="1" applyAlignment="1">
      <alignment vertical="center"/>
    </xf>
    <xf numFmtId="181" fontId="24" fillId="10" borderId="0" xfId="0" applyNumberFormat="1" applyFont="1" applyFill="1" applyBorder="1" applyAlignment="1">
      <alignment vertical="center"/>
    </xf>
    <xf numFmtId="0" fontId="11" fillId="17" borderId="0" xfId="0" applyFont="1" applyFill="1" applyBorder="1" applyAlignment="1">
      <alignment vertical="center"/>
    </xf>
    <xf numFmtId="0" fontId="13" fillId="6" borderId="0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185" fontId="11" fillId="0" borderId="0" xfId="1" applyNumberFormat="1" applyFont="1" applyFill="1" applyBorder="1" applyAlignment="1">
      <alignment horizontal="left" vertical="center"/>
    </xf>
    <xf numFmtId="0" fontId="11" fillId="0" borderId="0" xfId="0" applyFont="1" applyBorder="1" applyAlignment="1">
      <alignment vertical="center" wrapText="1"/>
    </xf>
    <xf numFmtId="0" fontId="11" fillId="0" borderId="0" xfId="0" applyFont="1" applyFill="1" applyAlignment="1">
      <alignment vertical="center"/>
    </xf>
    <xf numFmtId="0" fontId="11" fillId="17" borderId="0" xfId="0" applyFont="1" applyFill="1" applyBorder="1" applyAlignment="1">
      <alignment vertical="center" wrapText="1"/>
    </xf>
    <xf numFmtId="0" fontId="11" fillId="0" borderId="0" xfId="0" applyFont="1" applyAlignment="1">
      <alignment horizontal="left" vertical="center"/>
    </xf>
    <xf numFmtId="3" fontId="13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3" fontId="11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185" fontId="11" fillId="0" borderId="0" xfId="1" applyNumberFormat="1" applyFont="1" applyBorder="1" applyAlignment="1">
      <alignment horizontal="left" vertical="center"/>
    </xf>
    <xf numFmtId="3" fontId="12" fillId="0" borderId="0" xfId="0" applyNumberFormat="1" applyFont="1" applyAlignment="1">
      <alignment vertical="center"/>
    </xf>
    <xf numFmtId="49" fontId="8" fillId="0" borderId="0" xfId="0" applyNumberFormat="1" applyFont="1" applyBorder="1" applyAlignment="1">
      <alignment horizontal="left" vertical="center"/>
    </xf>
    <xf numFmtId="3" fontId="8" fillId="0" borderId="0" xfId="0" applyNumberFormat="1" applyFont="1" applyBorder="1" applyAlignment="1">
      <alignment horizontal="left" vertical="center" wrapText="1"/>
    </xf>
    <xf numFmtId="3" fontId="11" fillId="0" borderId="0" xfId="0" applyNumberFormat="1" applyFont="1" applyAlignment="1">
      <alignment horizontal="right" vertical="center"/>
    </xf>
    <xf numFmtId="49" fontId="7" fillId="0" borderId="0" xfId="0" applyNumberFormat="1" applyFont="1" applyBorder="1" applyAlignment="1">
      <alignment vertical="center"/>
    </xf>
    <xf numFmtId="3" fontId="7" fillId="0" borderId="0" xfId="0" applyNumberFormat="1" applyFont="1" applyBorder="1" applyAlignment="1">
      <alignment vertical="center"/>
    </xf>
    <xf numFmtId="3" fontId="7" fillId="0" borderId="0" xfId="0" applyNumberFormat="1" applyFont="1" applyBorder="1" applyAlignment="1">
      <alignment vertical="center" wrapText="1"/>
    </xf>
    <xf numFmtId="0" fontId="11" fillId="3" borderId="0" xfId="0" applyFont="1" applyFill="1" applyBorder="1" applyAlignment="1">
      <alignment vertical="center"/>
    </xf>
    <xf numFmtId="0" fontId="11" fillId="3" borderId="0" xfId="0" applyFont="1" applyFill="1" applyBorder="1" applyAlignment="1">
      <alignment horizontal="left" vertical="center"/>
    </xf>
    <xf numFmtId="3" fontId="11" fillId="0" borderId="0" xfId="0" applyNumberFormat="1" applyFont="1" applyFill="1" applyAlignment="1">
      <alignment vertical="center"/>
    </xf>
    <xf numFmtId="0" fontId="11" fillId="18" borderId="0" xfId="0" applyFont="1" applyFill="1" applyBorder="1" applyAlignment="1">
      <alignment vertical="center" wrapText="1"/>
    </xf>
    <xf numFmtId="0" fontId="11" fillId="18" borderId="0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vertical="center"/>
    </xf>
    <xf numFmtId="0" fontId="27" fillId="0" borderId="0" xfId="0" applyFont="1" applyBorder="1" applyAlignment="1">
      <alignment vertical="center"/>
    </xf>
    <xf numFmtId="0" fontId="27" fillId="0" borderId="0" xfId="0" applyFont="1" applyBorder="1" applyAlignment="1">
      <alignment vertical="center" wrapText="1"/>
    </xf>
    <xf numFmtId="0" fontId="11" fillId="0" borderId="50" xfId="0" applyFont="1" applyBorder="1" applyAlignment="1">
      <alignment vertical="center"/>
    </xf>
    <xf numFmtId="3" fontId="11" fillId="0" borderId="50" xfId="0" applyNumberFormat="1" applyFont="1" applyBorder="1" applyAlignment="1">
      <alignment vertical="center"/>
    </xf>
    <xf numFmtId="0" fontId="13" fillId="0" borderId="50" xfId="0" applyFont="1" applyBorder="1" applyAlignment="1">
      <alignment vertical="center"/>
    </xf>
    <xf numFmtId="3" fontId="29" fillId="4" borderId="50" xfId="0" applyNumberFormat="1" applyFont="1" applyFill="1" applyBorder="1" applyAlignment="1">
      <alignment vertical="center"/>
    </xf>
    <xf numFmtId="3" fontId="30" fillId="4" borderId="0" xfId="0" applyNumberFormat="1" applyFont="1" applyFill="1" applyBorder="1" applyAlignment="1">
      <alignment vertical="center"/>
    </xf>
    <xf numFmtId="180" fontId="8" fillId="4" borderId="0" xfId="0" applyNumberFormat="1" applyFont="1" applyFill="1" applyBorder="1" applyAlignment="1">
      <alignment horizontal="right" vertical="center"/>
    </xf>
    <xf numFmtId="0" fontId="31" fillId="15" borderId="0" xfId="0" applyFont="1" applyFill="1" applyAlignment="1"/>
    <xf numFmtId="0" fontId="0" fillId="0" borderId="0" xfId="0" applyFont="1" applyAlignment="1"/>
    <xf numFmtId="0" fontId="32" fillId="19" borderId="27" xfId="0" applyFont="1" applyFill="1" applyBorder="1" applyAlignment="1">
      <alignment horizontal="center" vertical="center"/>
    </xf>
    <xf numFmtId="0" fontId="33" fillId="15" borderId="0" xfId="0" applyFont="1" applyFill="1" applyAlignment="1">
      <alignment horizontal="center" vertical="center"/>
    </xf>
    <xf numFmtId="0" fontId="34" fillId="20" borderId="43" xfId="0" applyFont="1" applyFill="1" applyBorder="1" applyAlignment="1">
      <alignment horizontal="center" vertical="center"/>
    </xf>
    <xf numFmtId="0" fontId="35" fillId="20" borderId="30" xfId="0" applyFont="1" applyFill="1" applyBorder="1" applyAlignment="1">
      <alignment horizontal="center" vertical="center"/>
    </xf>
    <xf numFmtId="0" fontId="35" fillId="20" borderId="31" xfId="0" applyFont="1" applyFill="1" applyBorder="1" applyAlignment="1">
      <alignment horizontal="center" vertical="center"/>
    </xf>
    <xf numFmtId="0" fontId="35" fillId="20" borderId="32" xfId="0" applyFont="1" applyFill="1" applyBorder="1" applyAlignment="1">
      <alignment horizontal="center" vertical="center"/>
    </xf>
    <xf numFmtId="0" fontId="35" fillId="21" borderId="30" xfId="0" applyFont="1" applyFill="1" applyBorder="1" applyAlignment="1">
      <alignment horizontal="center" vertical="center" wrapText="1"/>
    </xf>
    <xf numFmtId="0" fontId="35" fillId="21" borderId="31" xfId="0" applyFont="1" applyFill="1" applyBorder="1" applyAlignment="1">
      <alignment horizontal="center" vertical="center" wrapText="1"/>
    </xf>
    <xf numFmtId="0" fontId="35" fillId="21" borderId="32" xfId="0" applyFont="1" applyFill="1" applyBorder="1" applyAlignment="1">
      <alignment horizontal="center" vertical="center" wrapText="1"/>
    </xf>
    <xf numFmtId="0" fontId="35" fillId="22" borderId="30" xfId="0" applyFont="1" applyFill="1" applyBorder="1" applyAlignment="1">
      <alignment vertical="center"/>
    </xf>
    <xf numFmtId="0" fontId="35" fillId="22" borderId="31" xfId="0" applyFont="1" applyFill="1" applyBorder="1" applyAlignment="1">
      <alignment vertical="center"/>
    </xf>
    <xf numFmtId="0" fontId="35" fillId="22" borderId="32" xfId="0" applyFont="1" applyFill="1" applyBorder="1" applyAlignment="1">
      <alignment vertical="center"/>
    </xf>
    <xf numFmtId="0" fontId="35" fillId="23" borderId="30" xfId="0" applyFont="1" applyFill="1" applyBorder="1" applyAlignment="1">
      <alignment horizontal="center" vertical="center" wrapText="1"/>
    </xf>
    <xf numFmtId="0" fontId="35" fillId="23" borderId="31" xfId="0" applyFont="1" applyFill="1" applyBorder="1" applyAlignment="1">
      <alignment horizontal="center" vertical="center" wrapText="1"/>
    </xf>
    <xf numFmtId="0" fontId="35" fillId="23" borderId="32" xfId="0" applyFont="1" applyFill="1" applyBorder="1" applyAlignment="1">
      <alignment horizontal="center" vertical="center" wrapText="1"/>
    </xf>
    <xf numFmtId="0" fontId="34" fillId="20" borderId="43" xfId="0" applyFont="1" applyFill="1" applyBorder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6" fillId="20" borderId="27" xfId="0" applyFont="1" applyFill="1" applyBorder="1" applyAlignment="1">
      <alignment horizontal="center" vertical="center"/>
    </xf>
    <xf numFmtId="0" fontId="37" fillId="20" borderId="27" xfId="0" applyFont="1" applyFill="1" applyBorder="1" applyAlignment="1">
      <alignment horizontal="center" vertical="center" wrapText="1"/>
    </xf>
    <xf numFmtId="0" fontId="38" fillId="21" borderId="27" xfId="0" applyFont="1" applyFill="1" applyBorder="1" applyAlignment="1">
      <alignment horizontal="center" vertical="center" wrapText="1"/>
    </xf>
    <xf numFmtId="0" fontId="38" fillId="22" borderId="27" xfId="0" applyFont="1" applyFill="1" applyBorder="1" applyAlignment="1">
      <alignment horizontal="center" vertical="center" wrapText="1"/>
    </xf>
    <xf numFmtId="0" fontId="38" fillId="24" borderId="27" xfId="0" applyFont="1" applyFill="1" applyBorder="1" applyAlignment="1">
      <alignment horizontal="center" vertical="center" wrapText="1"/>
    </xf>
    <xf numFmtId="0" fontId="38" fillId="23" borderId="27" xfId="0" applyFont="1" applyFill="1" applyBorder="1" applyAlignment="1">
      <alignment horizontal="center" vertical="center" wrapText="1"/>
    </xf>
    <xf numFmtId="0" fontId="36" fillId="22" borderId="27" xfId="0" applyFont="1" applyFill="1" applyBorder="1" applyAlignment="1">
      <alignment horizontal="center" vertical="center" wrapText="1"/>
    </xf>
    <xf numFmtId="0" fontId="37" fillId="22" borderId="27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23" borderId="27" xfId="0" applyFont="1" applyFill="1" applyBorder="1" applyAlignment="1">
      <alignment horizontal="center" vertical="center" wrapText="1"/>
    </xf>
    <xf numFmtId="0" fontId="36" fillId="23" borderId="27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2" fontId="34" fillId="0" borderId="0" xfId="0" applyNumberFormat="1" applyFont="1" applyAlignment="1">
      <alignment horizontal="center" vertical="center" wrapText="1"/>
    </xf>
    <xf numFmtId="4" fontId="39" fillId="0" borderId="0" xfId="0" applyNumberFormat="1" applyFont="1" applyAlignment="1">
      <alignment horizontal="center" vertical="center"/>
    </xf>
    <xf numFmtId="3" fontId="39" fillId="0" borderId="0" xfId="0" applyNumberFormat="1" applyFont="1" applyAlignment="1">
      <alignment horizontal="center" vertical="center"/>
    </xf>
    <xf numFmtId="3" fontId="40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39" fillId="0" borderId="0" xfId="0" applyFont="1" applyAlignment="1">
      <alignment horizontal="left" vertical="center" wrapText="1"/>
    </xf>
    <xf numFmtId="58" fontId="39" fillId="0" borderId="0" xfId="0" applyNumberFormat="1" applyFont="1" applyAlignment="1">
      <alignment horizontal="center" vertical="center"/>
    </xf>
    <xf numFmtId="3" fontId="39" fillId="4" borderId="0" xfId="0" applyNumberFormat="1" applyFont="1" applyFill="1" applyAlignment="1">
      <alignment horizontal="center" vertical="center"/>
    </xf>
    <xf numFmtId="3" fontId="42" fillId="0" borderId="0" xfId="0" applyNumberFormat="1" applyFont="1" applyAlignment="1">
      <alignment horizontal="center"/>
    </xf>
    <xf numFmtId="3" fontId="34" fillId="25" borderId="0" xfId="0" applyNumberFormat="1" applyFont="1" applyFill="1" applyAlignment="1">
      <alignment horizontal="center" vertical="center" wrapText="1"/>
    </xf>
    <xf numFmtId="3" fontId="34" fillId="24" borderId="0" xfId="0" applyNumberFormat="1" applyFont="1" applyFill="1" applyAlignment="1">
      <alignment horizontal="center" vertical="center" wrapText="1"/>
    </xf>
    <xf numFmtId="4" fontId="34" fillId="24" borderId="0" xfId="0" applyNumberFormat="1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3" fontId="34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 vertical="center"/>
    </xf>
    <xf numFmtId="2" fontId="39" fillId="0" borderId="0" xfId="0" applyNumberFormat="1" applyFont="1" applyAlignment="1">
      <alignment horizontal="left" vertical="center"/>
    </xf>
    <xf numFmtId="4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3" fontId="39" fillId="0" borderId="0" xfId="0" applyNumberFormat="1" applyFont="1" applyAlignment="1">
      <alignment horizontal="left" vertical="center"/>
    </xf>
    <xf numFmtId="0" fontId="6" fillId="16" borderId="0" xfId="0" applyFont="1" applyFill="1"/>
    <xf numFmtId="0" fontId="20" fillId="10" borderId="0" xfId="0" applyFont="1" applyFill="1"/>
    <xf numFmtId="0" fontId="20" fillId="9" borderId="0" xfId="0" applyFont="1" applyFill="1"/>
    <xf numFmtId="0" fontId="22" fillId="10" borderId="0" xfId="0" applyFont="1" applyFill="1"/>
    <xf numFmtId="0" fontId="22" fillId="9" borderId="0" xfId="0" applyFont="1" applyFill="1"/>
    <xf numFmtId="0" fontId="20" fillId="0" borderId="0" xfId="0" applyFont="1" applyFill="1"/>
    <xf numFmtId="0" fontId="22" fillId="0" borderId="0" xfId="0" applyFont="1" applyFill="1"/>
    <xf numFmtId="0" fontId="20" fillId="26" borderId="0" xfId="0" applyFont="1" applyFill="1"/>
    <xf numFmtId="0" fontId="20" fillId="0" borderId="0" xfId="0" applyFont="1"/>
    <xf numFmtId="0" fontId="20" fillId="27" borderId="0" xfId="0" applyFont="1" applyFill="1"/>
    <xf numFmtId="0" fontId="20" fillId="28" borderId="0" xfId="0" applyFont="1" applyFill="1"/>
    <xf numFmtId="0" fontId="7" fillId="0" borderId="0" xfId="0" applyFont="1"/>
    <xf numFmtId="185" fontId="20" fillId="0" borderId="0" xfId="1" applyNumberFormat="1" applyFont="1"/>
    <xf numFmtId="0" fontId="6" fillId="10" borderId="0" xfId="0" applyFont="1" applyFill="1" applyAlignment="1">
      <alignment vertical="center"/>
    </xf>
    <xf numFmtId="0" fontId="43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44" fillId="0" borderId="0" xfId="0" applyFont="1" applyAlignment="1">
      <alignment horizontal="center" vertical="center" wrapText="1"/>
    </xf>
    <xf numFmtId="49" fontId="43" fillId="0" borderId="0" xfId="0" applyNumberFormat="1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43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3" fontId="6" fillId="0" borderId="0" xfId="0" applyNumberFormat="1" applyFont="1" applyAlignment="1">
      <alignment horizontal="right" vertical="center"/>
    </xf>
    <xf numFmtId="186" fontId="46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3" fontId="6" fillId="10" borderId="0" xfId="0" applyNumberFormat="1" applyFont="1" applyFill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3" fontId="6" fillId="27" borderId="0" xfId="0" applyNumberFormat="1" applyFont="1" applyFill="1" applyAlignment="1">
      <alignment horizontal="right" vertical="center"/>
    </xf>
    <xf numFmtId="3" fontId="6" fillId="28" borderId="0" xfId="0" applyNumberFormat="1" applyFont="1" applyFill="1" applyAlignment="1">
      <alignment horizontal="right" vertical="center"/>
    </xf>
    <xf numFmtId="0" fontId="6" fillId="18" borderId="0" xfId="0" applyFont="1" applyFill="1" applyBorder="1" applyAlignment="1">
      <alignment vertical="center"/>
    </xf>
    <xf numFmtId="1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6" fillId="4" borderId="0" xfId="0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7" fillId="10" borderId="0" xfId="0" applyFont="1" applyFill="1" applyAlignment="1">
      <alignment vertical="center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58" fontId="46" fillId="3" borderId="0" xfId="0" applyNumberFormat="1" applyFont="1" applyFill="1" applyBorder="1" applyAlignment="1">
      <alignment horizontal="center" vertical="center"/>
    </xf>
    <xf numFmtId="49" fontId="46" fillId="0" borderId="0" xfId="0" applyNumberFormat="1" applyFont="1" applyAlignment="1">
      <alignment horizontal="left"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187" fontId="7" fillId="0" borderId="0" xfId="0" applyNumberFormat="1" applyFont="1" applyAlignment="1">
      <alignment horizontal="right" vertical="center"/>
    </xf>
    <xf numFmtId="4" fontId="7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3" fontId="7" fillId="10" borderId="0" xfId="0" applyNumberFormat="1" applyFont="1" applyFill="1" applyAlignment="1">
      <alignment horizontal="right" vertical="center"/>
    </xf>
    <xf numFmtId="3" fontId="14" fillId="0" borderId="0" xfId="0" applyNumberFormat="1" applyFont="1" applyAlignment="1">
      <alignment horizontal="right" vertical="center"/>
    </xf>
    <xf numFmtId="3" fontId="7" fillId="27" borderId="0" xfId="0" applyNumberFormat="1" applyFont="1" applyFill="1" applyAlignment="1">
      <alignment horizontal="right" vertical="center"/>
    </xf>
    <xf numFmtId="3" fontId="7" fillId="28" borderId="0" xfId="0" applyNumberFormat="1" applyFont="1" applyFill="1" applyAlignment="1">
      <alignment horizontal="right" vertical="center"/>
    </xf>
    <xf numFmtId="3" fontId="7" fillId="18" borderId="0" xfId="0" applyNumberFormat="1" applyFont="1" applyFill="1" applyBorder="1" applyAlignment="1">
      <alignment vertical="center"/>
    </xf>
    <xf numFmtId="180" fontId="48" fillId="0" borderId="0" xfId="0" applyNumberFormat="1" applyFont="1" applyAlignment="1">
      <alignment vertical="center"/>
    </xf>
    <xf numFmtId="0" fontId="7" fillId="4" borderId="0" xfId="0" applyFont="1" applyFill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46" fillId="10" borderId="0" xfId="0" applyFont="1" applyFill="1" applyAlignment="1">
      <alignment vertical="center"/>
    </xf>
    <xf numFmtId="0" fontId="46" fillId="0" borderId="0" xfId="0" applyFont="1" applyAlignment="1">
      <alignment vertical="center" wrapText="1"/>
    </xf>
    <xf numFmtId="0" fontId="49" fillId="0" borderId="0" xfId="0" applyFont="1" applyAlignment="1">
      <alignment vertical="center" wrapText="1"/>
    </xf>
    <xf numFmtId="0" fontId="46" fillId="0" borderId="0" xfId="0" applyFont="1" applyAlignment="1">
      <alignment horizontal="left" vertical="center"/>
    </xf>
    <xf numFmtId="188" fontId="46" fillId="0" borderId="0" xfId="0" applyNumberFormat="1" applyFont="1" applyAlignment="1">
      <alignment vertical="center"/>
    </xf>
    <xf numFmtId="4" fontId="46" fillId="0" borderId="0" xfId="0" applyNumberFormat="1" applyFont="1" applyAlignment="1">
      <alignment horizontal="right" vertical="center"/>
    </xf>
    <xf numFmtId="3" fontId="46" fillId="0" borderId="0" xfId="0" applyNumberFormat="1" applyFont="1" applyAlignment="1">
      <alignment horizontal="right" vertical="center"/>
    </xf>
    <xf numFmtId="3" fontId="43" fillId="0" borderId="0" xfId="0" applyNumberFormat="1" applyFont="1" applyAlignment="1">
      <alignment horizontal="right" vertical="center"/>
    </xf>
    <xf numFmtId="3" fontId="46" fillId="10" borderId="0" xfId="0" applyNumberFormat="1" applyFont="1" applyFill="1" applyAlignment="1">
      <alignment horizontal="right" vertical="center"/>
    </xf>
    <xf numFmtId="3" fontId="45" fillId="0" borderId="0" xfId="0" applyNumberFormat="1" applyFont="1" applyAlignment="1">
      <alignment horizontal="right" vertical="center"/>
    </xf>
    <xf numFmtId="3" fontId="47" fillId="0" borderId="0" xfId="0" applyNumberFormat="1" applyFont="1" applyAlignment="1">
      <alignment horizontal="right" vertical="center"/>
    </xf>
    <xf numFmtId="3" fontId="46" fillId="27" borderId="0" xfId="0" applyNumberFormat="1" applyFont="1" applyFill="1" applyAlignment="1">
      <alignment horizontal="right" vertical="center"/>
    </xf>
    <xf numFmtId="3" fontId="46" fillId="0" borderId="0" xfId="0" applyNumberFormat="1" applyFont="1" applyAlignment="1">
      <alignment vertical="center"/>
    </xf>
    <xf numFmtId="3" fontId="46" fillId="28" borderId="0" xfId="0" applyNumberFormat="1" applyFont="1" applyFill="1" applyAlignment="1">
      <alignment horizontal="right" vertical="center"/>
    </xf>
    <xf numFmtId="0" fontId="46" fillId="18" borderId="0" xfId="0" applyFont="1" applyFill="1" applyBorder="1" applyAlignment="1">
      <alignment vertical="center"/>
    </xf>
    <xf numFmtId="1" fontId="50" fillId="0" borderId="0" xfId="0" applyNumberFormat="1" applyFont="1" applyAlignment="1">
      <alignment vertical="center"/>
    </xf>
    <xf numFmtId="0" fontId="51" fillId="0" borderId="0" xfId="0" applyFont="1" applyAlignment="1">
      <alignment vertical="center"/>
    </xf>
    <xf numFmtId="0" fontId="46" fillId="4" borderId="0" xfId="0" applyFont="1" applyFill="1" applyBorder="1" applyAlignment="1">
      <alignment vertical="center"/>
    </xf>
    <xf numFmtId="0" fontId="49" fillId="0" borderId="0" xfId="0" applyFont="1" applyAlignment="1">
      <alignment horizontal="right" vertical="center"/>
    </xf>
    <xf numFmtId="0" fontId="7" fillId="18" borderId="0" xfId="0" applyFont="1" applyFill="1" applyBorder="1" applyAlignment="1">
      <alignment vertical="center"/>
    </xf>
    <xf numFmtId="0" fontId="48" fillId="0" borderId="0" xfId="0" applyFont="1" applyAlignment="1">
      <alignment vertical="center"/>
    </xf>
    <xf numFmtId="3" fontId="48" fillId="0" borderId="0" xfId="0" applyNumberFormat="1" applyFont="1" applyAlignment="1">
      <alignment vertical="center"/>
    </xf>
    <xf numFmtId="189" fontId="7" fillId="0" borderId="0" xfId="0" applyNumberFormat="1" applyFont="1" applyAlignment="1">
      <alignment horizontal="right" vertical="center"/>
    </xf>
    <xf numFmtId="58" fontId="7" fillId="0" borderId="0" xfId="0" applyNumberFormat="1" applyFont="1" applyAlignment="1">
      <alignment horizontal="right" vertical="center"/>
    </xf>
    <xf numFmtId="181" fontId="24" fillId="0" borderId="50" xfId="0" applyNumberFormat="1" applyFont="1" applyBorder="1" applyAlignment="1">
      <alignment vertical="center"/>
    </xf>
    <xf numFmtId="181" fontId="24" fillId="16" borderId="50" xfId="0" applyNumberFormat="1" applyFont="1" applyFill="1" applyBorder="1" applyAlignment="1">
      <alignment vertical="center"/>
    </xf>
    <xf numFmtId="181" fontId="52" fillId="16" borderId="50" xfId="0" applyNumberFormat="1" applyFont="1" applyFill="1" applyBorder="1"/>
    <xf numFmtId="17" fontId="20" fillId="0" borderId="0" xfId="0" applyNumberFormat="1" applyFont="1"/>
    <xf numFmtId="190" fontId="6" fillId="0" borderId="50" xfId="0" applyNumberFormat="1" applyFont="1" applyBorder="1" applyAlignment="1">
      <alignment horizontal="center" vertical="center" wrapText="1"/>
    </xf>
    <xf numFmtId="0" fontId="6" fillId="12" borderId="50" xfId="0" applyFont="1" applyFill="1" applyBorder="1" applyAlignment="1">
      <alignment horizontal="center" vertical="center" wrapText="1"/>
    </xf>
    <xf numFmtId="0" fontId="6" fillId="4" borderId="50" xfId="0" applyFont="1" applyFill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49" fontId="6" fillId="4" borderId="50" xfId="0" applyNumberFormat="1" applyFont="1" applyFill="1" applyBorder="1" applyAlignment="1">
      <alignment horizontal="center" vertical="center" wrapText="1"/>
    </xf>
    <xf numFmtId="0" fontId="6" fillId="7" borderId="50" xfId="0" applyFont="1" applyFill="1" applyBorder="1" applyAlignment="1">
      <alignment horizontal="center" vertical="center" wrapText="1"/>
    </xf>
    <xf numFmtId="0" fontId="9" fillId="3" borderId="50" xfId="0" applyFont="1" applyFill="1" applyBorder="1" applyAlignment="1">
      <alignment horizontal="center" vertical="center" wrapText="1"/>
    </xf>
    <xf numFmtId="0" fontId="6" fillId="3" borderId="50" xfId="0" applyFont="1" applyFill="1" applyBorder="1" applyAlignment="1">
      <alignment horizontal="center" vertical="center" wrapText="1"/>
    </xf>
    <xf numFmtId="3" fontId="6" fillId="4" borderId="50" xfId="0" applyNumberFormat="1" applyFont="1" applyFill="1" applyBorder="1" applyAlignment="1">
      <alignment horizontal="center" vertical="center" wrapText="1"/>
    </xf>
    <xf numFmtId="0" fontId="53" fillId="16" borderId="50" xfId="0" applyFont="1" applyFill="1" applyBorder="1" applyAlignment="1">
      <alignment horizontal="center" vertical="center" wrapText="1"/>
    </xf>
    <xf numFmtId="3" fontId="6" fillId="25" borderId="50" xfId="0" applyNumberFormat="1" applyFont="1" applyFill="1" applyBorder="1" applyAlignment="1">
      <alignment horizontal="center" vertical="center" wrapText="1"/>
    </xf>
    <xf numFmtId="3" fontId="6" fillId="0" borderId="50" xfId="0" applyNumberFormat="1" applyFont="1" applyBorder="1" applyAlignment="1">
      <alignment horizontal="center" vertical="center" wrapText="1"/>
    </xf>
    <xf numFmtId="191" fontId="6" fillId="7" borderId="50" xfId="0" applyNumberFormat="1" applyFont="1" applyFill="1" applyBorder="1" applyAlignment="1">
      <alignment horizontal="center" vertical="center" wrapText="1"/>
    </xf>
    <xf numFmtId="3" fontId="9" fillId="3" borderId="50" xfId="0" applyNumberFormat="1" applyFont="1" applyFill="1" applyBorder="1" applyAlignment="1">
      <alignment horizontal="center" vertical="center" wrapText="1"/>
    </xf>
    <xf numFmtId="0" fontId="53" fillId="29" borderId="50" xfId="0" applyFont="1" applyFill="1" applyBorder="1" applyAlignment="1">
      <alignment horizontal="center" vertical="center" wrapText="1"/>
    </xf>
    <xf numFmtId="3" fontId="6" fillId="30" borderId="50" xfId="0" applyNumberFormat="1" applyFont="1" applyFill="1" applyBorder="1" applyAlignment="1">
      <alignment horizontal="center" vertical="center" wrapText="1"/>
    </xf>
    <xf numFmtId="181" fontId="23" fillId="3" borderId="50" xfId="0" applyNumberFormat="1" applyFont="1" applyFill="1" applyBorder="1" applyAlignment="1">
      <alignment horizontal="center" vertical="center" wrapText="1"/>
    </xf>
    <xf numFmtId="3" fontId="6" fillId="31" borderId="50" xfId="0" applyNumberFormat="1" applyFont="1" applyFill="1" applyBorder="1" applyAlignment="1">
      <alignment horizontal="center" vertical="center" wrapText="1"/>
    </xf>
    <xf numFmtId="3" fontId="6" fillId="32" borderId="50" xfId="0" applyNumberFormat="1" applyFont="1" applyFill="1" applyBorder="1" applyAlignment="1">
      <alignment horizontal="center" vertical="center" wrapText="1"/>
    </xf>
    <xf numFmtId="3" fontId="6" fillId="3" borderId="50" xfId="0" applyNumberFormat="1" applyFont="1" applyFill="1" applyBorder="1" applyAlignment="1">
      <alignment horizontal="center" vertical="center" wrapText="1"/>
    </xf>
    <xf numFmtId="3" fontId="6" fillId="33" borderId="50" xfId="0" applyNumberFormat="1" applyFont="1" applyFill="1" applyBorder="1" applyAlignment="1">
      <alignment horizontal="center" vertical="center" wrapText="1"/>
    </xf>
    <xf numFmtId="3" fontId="6" fillId="34" borderId="50" xfId="0" applyNumberFormat="1" applyFont="1" applyFill="1" applyBorder="1" applyAlignment="1">
      <alignment horizontal="center" vertical="center" wrapText="1"/>
    </xf>
    <xf numFmtId="3" fontId="9" fillId="0" borderId="50" xfId="0" applyNumberFormat="1" applyFont="1" applyBorder="1" applyAlignment="1">
      <alignment horizontal="center" vertical="center" wrapText="1"/>
    </xf>
    <xf numFmtId="3" fontId="6" fillId="35" borderId="50" xfId="0" applyNumberFormat="1" applyFont="1" applyFill="1" applyBorder="1" applyAlignment="1">
      <alignment horizontal="center" vertical="center" wrapText="1"/>
    </xf>
    <xf numFmtId="0" fontId="5" fillId="24" borderId="50" xfId="0" applyFont="1" applyFill="1" applyBorder="1" applyAlignment="1">
      <alignment horizontal="center" vertical="center" wrapText="1"/>
    </xf>
    <xf numFmtId="1" fontId="10" fillId="25" borderId="50" xfId="0" applyNumberFormat="1" applyFont="1" applyFill="1" applyBorder="1" applyAlignment="1">
      <alignment horizontal="center" vertical="center" wrapText="1"/>
    </xf>
    <xf numFmtId="0" fontId="10" fillId="25" borderId="50" xfId="0" applyFont="1" applyFill="1" applyBorder="1" applyAlignment="1">
      <alignment horizontal="center" vertical="center" wrapText="1"/>
    </xf>
    <xf numFmtId="0" fontId="6" fillId="36" borderId="50" xfId="0" applyFont="1" applyFill="1" applyBorder="1" applyAlignment="1">
      <alignment horizontal="center" vertical="center" wrapText="1"/>
    </xf>
    <xf numFmtId="180" fontId="23" fillId="37" borderId="50" xfId="0" applyNumberFormat="1" applyFont="1" applyFill="1" applyBorder="1" applyAlignment="1">
      <alignment horizontal="center" vertical="center" wrapText="1"/>
    </xf>
    <xf numFmtId="180" fontId="23" fillId="38" borderId="50" xfId="0" applyNumberFormat="1" applyFont="1" applyFill="1" applyBorder="1" applyAlignment="1">
      <alignment horizontal="center" vertical="center" wrapText="1"/>
    </xf>
    <xf numFmtId="180" fontId="23" fillId="39" borderId="50" xfId="0" applyNumberFormat="1" applyFont="1" applyFill="1" applyBorder="1" applyAlignment="1">
      <alignment horizontal="center" vertical="center" wrapText="1"/>
    </xf>
    <xf numFmtId="180" fontId="23" fillId="40" borderId="50" xfId="0" applyNumberFormat="1" applyFont="1" applyFill="1" applyBorder="1" applyAlignment="1">
      <alignment horizontal="center" vertical="center" wrapText="1"/>
    </xf>
    <xf numFmtId="3" fontId="6" fillId="0" borderId="50" xfId="0" applyNumberFormat="1" applyFont="1" applyBorder="1" applyAlignment="1">
      <alignment horizontal="center" vertical="center"/>
    </xf>
    <xf numFmtId="3" fontId="6" fillId="41" borderId="50" xfId="0" applyNumberFormat="1" applyFont="1" applyFill="1" applyBorder="1" applyAlignment="1">
      <alignment horizontal="center" vertical="center"/>
    </xf>
    <xf numFmtId="3" fontId="6" fillId="28" borderId="50" xfId="0" applyNumberFormat="1" applyFont="1" applyFill="1" applyBorder="1" applyAlignment="1">
      <alignment horizontal="center" vertical="center"/>
    </xf>
    <xf numFmtId="185" fontId="20" fillId="0" borderId="0" xfId="1" applyNumberFormat="1" applyFont="1" applyBorder="1"/>
    <xf numFmtId="0" fontId="9" fillId="3" borderId="50" xfId="0" applyFont="1" applyFill="1" applyBorder="1" applyAlignment="1">
      <alignment vertical="center"/>
    </xf>
    <xf numFmtId="0" fontId="6" fillId="16" borderId="50" xfId="0" applyFont="1" applyFill="1" applyBorder="1"/>
    <xf numFmtId="180" fontId="6" fillId="42" borderId="50" xfId="0" applyNumberFormat="1" applyFont="1" applyFill="1" applyBorder="1" applyAlignment="1">
      <alignment vertical="center" wrapText="1"/>
    </xf>
    <xf numFmtId="0" fontId="6" fillId="3" borderId="50" xfId="0" applyFont="1" applyFill="1" applyBorder="1" applyAlignment="1">
      <alignment vertical="center"/>
    </xf>
    <xf numFmtId="49" fontId="6" fillId="3" borderId="50" xfId="0" applyNumberFormat="1" applyFont="1" applyFill="1" applyBorder="1" applyAlignment="1">
      <alignment vertical="center"/>
    </xf>
    <xf numFmtId="181" fontId="6" fillId="3" borderId="50" xfId="0" applyNumberFormat="1" applyFont="1" applyFill="1" applyBorder="1" applyAlignment="1">
      <alignment vertical="center"/>
    </xf>
    <xf numFmtId="191" fontId="6" fillId="3" borderId="50" xfId="0" applyNumberFormat="1" applyFont="1" applyFill="1" applyBorder="1" applyAlignment="1">
      <alignment vertical="center"/>
    </xf>
    <xf numFmtId="0" fontId="7" fillId="0" borderId="50" xfId="0" applyFont="1" applyBorder="1"/>
    <xf numFmtId="185" fontId="7" fillId="0" borderId="0" xfId="1" applyNumberFormat="1" applyFont="1" applyBorder="1"/>
    <xf numFmtId="0" fontId="6" fillId="16" borderId="0" xfId="0" applyFont="1" applyFill="1" applyAlignment="1">
      <alignment vertical="center"/>
    </xf>
    <xf numFmtId="190" fontId="7" fillId="0" borderId="50" xfId="0" applyNumberFormat="1" applyFont="1" applyBorder="1" applyAlignment="1">
      <alignment horizontal="center" vertical="center"/>
    </xf>
    <xf numFmtId="0" fontId="6" fillId="43" borderId="50" xfId="0" applyFont="1" applyFill="1" applyBorder="1" applyAlignment="1">
      <alignment vertical="center"/>
    </xf>
    <xf numFmtId="3" fontId="6" fillId="43" borderId="51" xfId="0" applyNumberFormat="1" applyFont="1" applyFill="1" applyBorder="1" applyAlignment="1">
      <alignment vertical="center"/>
    </xf>
    <xf numFmtId="0" fontId="54" fillId="10" borderId="50" xfId="0" applyFont="1" applyFill="1" applyBorder="1" applyAlignment="1">
      <alignment horizontal="center" vertical="center" wrapText="1"/>
    </xf>
    <xf numFmtId="0" fontId="55" fillId="0" borderId="50" xfId="0" applyFont="1" applyBorder="1" applyAlignment="1">
      <alignment horizontal="center" vertical="center" wrapText="1"/>
    </xf>
    <xf numFmtId="0" fontId="56" fillId="0" borderId="50" xfId="0" applyFont="1" applyBorder="1" applyAlignment="1">
      <alignment horizontal="center" vertical="center" wrapText="1"/>
    </xf>
    <xf numFmtId="58" fontId="24" fillId="12" borderId="50" xfId="0" applyNumberFormat="1" applyFont="1" applyFill="1" applyBorder="1" applyAlignment="1">
      <alignment horizontal="left" vertical="center"/>
    </xf>
    <xf numFmtId="181" fontId="24" fillId="12" borderId="50" xfId="0" applyNumberFormat="1" applyFont="1" applyFill="1" applyBorder="1" applyAlignment="1">
      <alignment horizontal="center" vertical="center" wrapText="1"/>
    </xf>
    <xf numFmtId="185" fontId="7" fillId="10" borderId="50" xfId="1" applyNumberFormat="1" applyFont="1" applyFill="1" applyBorder="1" applyAlignment="1">
      <alignment vertical="center"/>
    </xf>
    <xf numFmtId="181" fontId="24" fillId="12" borderId="50" xfId="0" applyNumberFormat="1" applyFont="1" applyFill="1" applyBorder="1" applyAlignment="1">
      <alignment horizontal="right" vertical="center" wrapText="1"/>
    </xf>
    <xf numFmtId="182" fontId="24" fillId="12" borderId="50" xfId="0" applyNumberFormat="1" applyFont="1" applyFill="1" applyBorder="1" applyAlignment="1">
      <alignment horizontal="right" vertical="center" wrapText="1"/>
    </xf>
    <xf numFmtId="184" fontId="7" fillId="4" borderId="51" xfId="0" applyNumberFormat="1" applyFont="1" applyFill="1" applyBorder="1" applyAlignment="1">
      <alignment horizontal="right" vertical="center"/>
    </xf>
    <xf numFmtId="184" fontId="24" fillId="12" borderId="50" xfId="0" applyNumberFormat="1" applyFont="1" applyFill="1" applyBorder="1" applyAlignment="1">
      <alignment horizontal="right" vertical="center" wrapText="1"/>
    </xf>
    <xf numFmtId="3" fontId="7" fillId="10" borderId="50" xfId="0" applyNumberFormat="1" applyFont="1" applyFill="1" applyBorder="1" applyAlignment="1">
      <alignment horizontal="right" vertical="center" wrapText="1"/>
    </xf>
    <xf numFmtId="184" fontId="6" fillId="32" borderId="50" xfId="0" applyNumberFormat="1" applyFont="1" applyFill="1" applyBorder="1" applyAlignment="1">
      <alignment horizontal="right" vertical="center"/>
    </xf>
    <xf numFmtId="184" fontId="8" fillId="10" borderId="50" xfId="0" applyNumberFormat="1" applyFont="1" applyFill="1" applyBorder="1" applyAlignment="1">
      <alignment horizontal="right" vertical="center"/>
    </xf>
    <xf numFmtId="184" fontId="7" fillId="10" borderId="50" xfId="0" applyNumberFormat="1" applyFont="1" applyFill="1" applyBorder="1" applyAlignment="1">
      <alignment horizontal="right" vertical="center"/>
    </xf>
    <xf numFmtId="184" fontId="8" fillId="18" borderId="50" xfId="0" applyNumberFormat="1" applyFont="1" applyFill="1" applyBorder="1" applyAlignment="1">
      <alignment horizontal="right" vertical="center"/>
    </xf>
    <xf numFmtId="184" fontId="8" fillId="44" borderId="50" xfId="0" applyNumberFormat="1" applyFont="1" applyFill="1" applyBorder="1" applyAlignment="1">
      <alignment horizontal="right" vertical="center"/>
    </xf>
    <xf numFmtId="3" fontId="7" fillId="12" borderId="50" xfId="0" applyNumberFormat="1" applyFont="1" applyFill="1" applyBorder="1" applyAlignment="1">
      <alignment horizontal="right" vertical="center"/>
    </xf>
    <xf numFmtId="184" fontId="8" fillId="45" borderId="50" xfId="0" applyNumberFormat="1" applyFont="1" applyFill="1" applyBorder="1" applyAlignment="1">
      <alignment horizontal="right" vertical="center"/>
    </xf>
    <xf numFmtId="184" fontId="8" fillId="35" borderId="50" xfId="0" applyNumberFormat="1" applyFont="1" applyFill="1" applyBorder="1" applyAlignment="1">
      <alignment horizontal="right" vertical="center"/>
    </xf>
    <xf numFmtId="184" fontId="14" fillId="10" borderId="50" xfId="0" applyNumberFormat="1" applyFont="1" applyFill="1" applyBorder="1" applyAlignment="1">
      <alignment horizontal="center" vertical="center" wrapText="1"/>
    </xf>
    <xf numFmtId="3" fontId="8" fillId="46" borderId="50" xfId="0" applyNumberFormat="1" applyFont="1" applyFill="1" applyBorder="1" applyAlignment="1">
      <alignment vertical="center"/>
    </xf>
    <xf numFmtId="180" fontId="48" fillId="18" borderId="50" xfId="0" applyNumberFormat="1" applyFont="1" applyFill="1" applyBorder="1" applyAlignment="1">
      <alignment horizontal="right" vertical="center"/>
    </xf>
    <xf numFmtId="3" fontId="8" fillId="12" borderId="50" xfId="0" applyNumberFormat="1" applyFont="1" applyFill="1" applyBorder="1" applyAlignment="1">
      <alignment horizontal="right" vertical="center"/>
    </xf>
    <xf numFmtId="180" fontId="57" fillId="4" borderId="50" xfId="6" applyNumberFormat="1" applyFill="1" applyBorder="1" applyAlignment="1">
      <alignment horizontal="left" vertical="center"/>
    </xf>
    <xf numFmtId="0" fontId="24" fillId="12" borderId="50" xfId="0" applyFont="1" applyFill="1" applyBorder="1" applyAlignment="1">
      <alignment horizontal="left" vertical="center"/>
    </xf>
    <xf numFmtId="181" fontId="24" fillId="10" borderId="50" xfId="0" applyNumberFormat="1" applyFont="1" applyFill="1" applyBorder="1"/>
    <xf numFmtId="0" fontId="24" fillId="10" borderId="50" xfId="0" applyFont="1" applyFill="1" applyBorder="1"/>
    <xf numFmtId="185" fontId="24" fillId="10" borderId="50" xfId="1" applyNumberFormat="1" applyFont="1" applyFill="1" applyBorder="1"/>
    <xf numFmtId="185" fontId="24" fillId="10" borderId="50" xfId="0" applyNumberFormat="1" applyFont="1" applyFill="1" applyBorder="1"/>
    <xf numFmtId="0" fontId="20" fillId="0" borderId="50" xfId="0" applyFont="1" applyBorder="1" applyAlignment="1">
      <alignment vertical="center" wrapText="1"/>
    </xf>
    <xf numFmtId="185" fontId="20" fillId="10" borderId="0" xfId="1" applyNumberFormat="1" applyFont="1" applyFill="1" applyAlignment="1">
      <alignment vertical="center"/>
    </xf>
    <xf numFmtId="0" fontId="7" fillId="10" borderId="50" xfId="0" applyFont="1" applyFill="1" applyBorder="1" applyAlignment="1">
      <alignment horizontal="center" vertical="center" wrapText="1"/>
    </xf>
    <xf numFmtId="4" fontId="7" fillId="10" borderId="50" xfId="0" applyNumberFormat="1" applyFont="1" applyFill="1" applyBorder="1" applyAlignment="1">
      <alignment vertical="center"/>
    </xf>
    <xf numFmtId="184" fontId="5" fillId="0" borderId="50" xfId="0" applyNumberFormat="1" applyFont="1" applyBorder="1" applyAlignment="1">
      <alignment horizontal="right" vertical="center"/>
    </xf>
    <xf numFmtId="0" fontId="24" fillId="12" borderId="50" xfId="0" applyFont="1" applyFill="1" applyBorder="1" applyAlignment="1">
      <alignment horizontal="right" vertical="center"/>
    </xf>
    <xf numFmtId="0" fontId="6" fillId="0" borderId="50" xfId="0" applyFont="1" applyBorder="1" applyAlignment="1">
      <alignment vertical="center"/>
    </xf>
    <xf numFmtId="3" fontId="6" fillId="0" borderId="51" xfId="0" applyNumberFormat="1" applyFont="1" applyBorder="1" applyAlignment="1">
      <alignment vertical="center"/>
    </xf>
    <xf numFmtId="0" fontId="54" fillId="0" borderId="50" xfId="0" applyFont="1" applyBorder="1" applyAlignment="1">
      <alignment horizontal="center" vertical="center" wrapText="1"/>
    </xf>
    <xf numFmtId="58" fontId="24" fillId="0" borderId="50" xfId="0" applyNumberFormat="1" applyFont="1" applyBorder="1" applyAlignment="1">
      <alignment horizontal="left" vertical="center"/>
    </xf>
    <xf numFmtId="181" fontId="24" fillId="0" borderId="50" xfId="0" applyNumberFormat="1" applyFont="1" applyBorder="1" applyAlignment="1">
      <alignment horizontal="left" vertical="center"/>
    </xf>
    <xf numFmtId="181" fontId="24" fillId="0" borderId="50" xfId="0" applyNumberFormat="1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0" fontId="7" fillId="0" borderId="50" xfId="0" applyFont="1" applyBorder="1" applyAlignment="1">
      <alignment vertical="center"/>
    </xf>
    <xf numFmtId="4" fontId="7" fillId="0" borderId="50" xfId="0" applyNumberFormat="1" applyFont="1" applyBorder="1" applyAlignment="1">
      <alignment vertical="center"/>
    </xf>
    <xf numFmtId="185" fontId="7" fillId="0" borderId="50" xfId="1" applyNumberFormat="1" applyFont="1" applyFill="1" applyBorder="1" applyAlignment="1">
      <alignment vertical="center"/>
    </xf>
    <xf numFmtId="181" fontId="24" fillId="0" borderId="50" xfId="0" applyNumberFormat="1" applyFont="1" applyBorder="1" applyAlignment="1">
      <alignment horizontal="right" vertical="center" wrapText="1"/>
    </xf>
    <xf numFmtId="182" fontId="24" fillId="0" borderId="50" xfId="0" applyNumberFormat="1" applyFont="1" applyBorder="1" applyAlignment="1">
      <alignment horizontal="right" vertical="center" wrapText="1"/>
    </xf>
    <xf numFmtId="184" fontId="24" fillId="0" borderId="50" xfId="0" applyNumberFormat="1" applyFont="1" applyBorder="1" applyAlignment="1">
      <alignment horizontal="right" vertical="center" wrapText="1"/>
    </xf>
    <xf numFmtId="184" fontId="8" fillId="0" borderId="50" xfId="0" applyNumberFormat="1" applyFont="1" applyBorder="1" applyAlignment="1">
      <alignment horizontal="right" vertical="center"/>
    </xf>
    <xf numFmtId="3" fontId="7" fillId="0" borderId="50" xfId="0" applyNumberFormat="1" applyFont="1" applyBorder="1" applyAlignment="1">
      <alignment horizontal="right" vertical="center" wrapText="1"/>
    </xf>
    <xf numFmtId="184" fontId="6" fillId="27" borderId="50" xfId="0" applyNumberFormat="1" applyFont="1" applyFill="1" applyBorder="1" applyAlignment="1">
      <alignment horizontal="right" vertical="center"/>
    </xf>
    <xf numFmtId="184" fontId="7" fillId="0" borderId="50" xfId="0" applyNumberFormat="1" applyFont="1" applyBorder="1" applyAlignment="1">
      <alignment horizontal="right" vertical="center"/>
    </xf>
    <xf numFmtId="3" fontId="7" fillId="0" borderId="50" xfId="0" applyNumberFormat="1" applyFont="1" applyBorder="1" applyAlignment="1">
      <alignment horizontal="right" vertical="center"/>
    </xf>
    <xf numFmtId="184" fontId="8" fillId="28" borderId="50" xfId="0" applyNumberFormat="1" applyFont="1" applyFill="1" applyBorder="1" applyAlignment="1">
      <alignment horizontal="right" vertical="center"/>
    </xf>
    <xf numFmtId="184" fontId="14" fillId="0" borderId="50" xfId="0" applyNumberFormat="1" applyFont="1" applyBorder="1" applyAlignment="1">
      <alignment horizontal="center" vertical="center" wrapText="1"/>
    </xf>
    <xf numFmtId="3" fontId="8" fillId="27" borderId="50" xfId="0" applyNumberFormat="1" applyFont="1" applyFill="1" applyBorder="1" applyAlignment="1">
      <alignment vertical="center"/>
    </xf>
    <xf numFmtId="180" fontId="48" fillId="0" borderId="50" xfId="0" applyNumberFormat="1" applyFont="1" applyBorder="1" applyAlignment="1">
      <alignment horizontal="right" vertical="center"/>
    </xf>
    <xf numFmtId="3" fontId="8" fillId="0" borderId="50" xfId="0" applyNumberFormat="1" applyFont="1" applyBorder="1" applyAlignment="1">
      <alignment horizontal="right" vertical="center"/>
    </xf>
    <xf numFmtId="0" fontId="24" fillId="0" borderId="50" xfId="0" applyFont="1" applyBorder="1" applyAlignment="1">
      <alignment horizontal="left" vertical="center"/>
    </xf>
    <xf numFmtId="181" fontId="24" fillId="0" borderId="50" xfId="0" applyNumberFormat="1" applyFont="1" applyBorder="1"/>
    <xf numFmtId="0" fontId="24" fillId="0" borderId="50" xfId="0" applyFont="1" applyBorder="1"/>
    <xf numFmtId="185" fontId="24" fillId="0" borderId="50" xfId="1" applyNumberFormat="1" applyFont="1" applyFill="1" applyBorder="1"/>
    <xf numFmtId="185" fontId="24" fillId="0" borderId="50" xfId="0" applyNumberFormat="1" applyFont="1" applyBorder="1"/>
    <xf numFmtId="0" fontId="20" fillId="0" borderId="50" xfId="0" applyFont="1" applyBorder="1"/>
    <xf numFmtId="184" fontId="8" fillId="12" borderId="50" xfId="0" applyNumberFormat="1" applyFont="1" applyFill="1" applyBorder="1" applyAlignment="1">
      <alignment horizontal="right" vertical="center"/>
    </xf>
    <xf numFmtId="190" fontId="7" fillId="9" borderId="50" xfId="0" applyNumberFormat="1" applyFont="1" applyFill="1" applyBorder="1" applyAlignment="1">
      <alignment horizontal="center" vertical="center"/>
    </xf>
    <xf numFmtId="0" fontId="54" fillId="9" borderId="50" xfId="0" applyFont="1" applyFill="1" applyBorder="1" applyAlignment="1">
      <alignment horizontal="center" vertical="center" wrapText="1"/>
    </xf>
    <xf numFmtId="0" fontId="55" fillId="9" borderId="50" xfId="0" applyFont="1" applyFill="1" applyBorder="1" applyAlignment="1">
      <alignment horizontal="center" vertical="center" wrapText="1"/>
    </xf>
    <xf numFmtId="0" fontId="56" fillId="9" borderId="50" xfId="0" applyFont="1" applyFill="1" applyBorder="1" applyAlignment="1">
      <alignment horizontal="center" vertical="center" wrapText="1"/>
    </xf>
    <xf numFmtId="58" fontId="24" fillId="14" borderId="50" xfId="0" applyNumberFormat="1" applyFont="1" applyFill="1" applyBorder="1" applyAlignment="1">
      <alignment horizontal="left" vertical="center"/>
    </xf>
    <xf numFmtId="191" fontId="24" fillId="14" borderId="50" xfId="0" applyNumberFormat="1" applyFont="1" applyFill="1" applyBorder="1" applyAlignment="1">
      <alignment horizontal="center" vertical="center" wrapText="1"/>
    </xf>
    <xf numFmtId="0" fontId="24" fillId="14" borderId="50" xfId="0" applyFont="1" applyFill="1" applyBorder="1" applyAlignment="1">
      <alignment horizontal="left" vertical="center"/>
    </xf>
    <xf numFmtId="181" fontId="24" fillId="9" borderId="50" xfId="0" applyNumberFormat="1" applyFont="1" applyFill="1" applyBorder="1"/>
    <xf numFmtId="0" fontId="24" fillId="9" borderId="50" xfId="0" applyFont="1" applyFill="1" applyBorder="1"/>
    <xf numFmtId="185" fontId="24" fillId="9" borderId="50" xfId="1" applyNumberFormat="1" applyFont="1" applyFill="1" applyBorder="1"/>
    <xf numFmtId="185" fontId="24" fillId="9" borderId="50" xfId="0" applyNumberFormat="1" applyFont="1" applyFill="1" applyBorder="1"/>
    <xf numFmtId="0" fontId="20" fillId="9" borderId="50" xfId="0" applyFont="1" applyFill="1" applyBorder="1" applyAlignment="1">
      <alignment vertical="center" wrapText="1"/>
    </xf>
    <xf numFmtId="191" fontId="24" fillId="12" borderId="50" xfId="0" applyNumberFormat="1" applyFont="1" applyFill="1" applyBorder="1" applyAlignment="1">
      <alignment horizontal="center" vertical="center" wrapText="1"/>
    </xf>
    <xf numFmtId="0" fontId="58" fillId="10" borderId="50" xfId="0" applyFont="1" applyFill="1" applyBorder="1" applyAlignment="1">
      <alignment vertical="center" wrapText="1"/>
    </xf>
    <xf numFmtId="181" fontId="23" fillId="12" borderId="50" xfId="0" applyNumberFormat="1" applyFont="1" applyFill="1" applyBorder="1" applyAlignment="1">
      <alignment horizontal="center" vertical="center" wrapText="1"/>
    </xf>
    <xf numFmtId="181" fontId="7" fillId="0" borderId="50" xfId="0" applyNumberFormat="1" applyFont="1" applyBorder="1" applyAlignment="1">
      <alignment vertical="center" wrapText="1"/>
    </xf>
    <xf numFmtId="0" fontId="22" fillId="10" borderId="50" xfId="0" applyFont="1" applyFill="1" applyBorder="1"/>
    <xf numFmtId="184" fontId="7" fillId="10" borderId="50" xfId="0" applyNumberFormat="1" applyFont="1" applyFill="1" applyBorder="1" applyAlignment="1">
      <alignment vertical="center"/>
    </xf>
    <xf numFmtId="0" fontId="59" fillId="9" borderId="50" xfId="0" applyFont="1" applyFill="1" applyBorder="1" applyAlignment="1">
      <alignment horizontal="center" vertical="center" wrapText="1"/>
    </xf>
    <xf numFmtId="0" fontId="8" fillId="0" borderId="50" xfId="0" applyFont="1" applyFill="1" applyBorder="1" applyAlignment="1">
      <alignment horizontal="center" vertical="center" wrapText="1"/>
    </xf>
    <xf numFmtId="190" fontId="7" fillId="0" borderId="50" xfId="0" applyNumberFormat="1" applyFont="1" applyFill="1" applyBorder="1" applyAlignment="1">
      <alignment horizontal="center" vertical="center"/>
    </xf>
    <xf numFmtId="0" fontId="6" fillId="0" borderId="50" xfId="0" applyFont="1" applyFill="1" applyBorder="1" applyAlignment="1">
      <alignment vertical="center"/>
    </xf>
    <xf numFmtId="3" fontId="6" fillId="0" borderId="50" xfId="0" applyNumberFormat="1" applyFont="1" applyFill="1" applyBorder="1" applyAlignment="1">
      <alignment vertical="center"/>
    </xf>
    <xf numFmtId="0" fontId="54" fillId="0" borderId="50" xfId="0" applyFont="1" applyFill="1" applyBorder="1" applyAlignment="1">
      <alignment horizontal="center" vertical="center" wrapText="1"/>
    </xf>
    <xf numFmtId="0" fontId="26" fillId="0" borderId="50" xfId="0" applyFont="1" applyFill="1" applyBorder="1" applyAlignment="1">
      <alignment horizontal="center" vertical="center" wrapText="1"/>
    </xf>
    <xf numFmtId="58" fontId="24" fillId="0" borderId="50" xfId="0" applyNumberFormat="1" applyFont="1" applyFill="1" applyBorder="1" applyAlignment="1">
      <alignment horizontal="center" vertical="center"/>
    </xf>
    <xf numFmtId="58" fontId="24" fillId="0" borderId="50" xfId="0" applyNumberFormat="1" applyFont="1" applyFill="1" applyBorder="1" applyAlignment="1">
      <alignment horizontal="left" vertical="center"/>
    </xf>
    <xf numFmtId="181" fontId="24" fillId="0" borderId="50" xfId="0" applyNumberFormat="1" applyFont="1" applyFill="1" applyBorder="1" applyAlignment="1">
      <alignment horizontal="center" vertical="center" wrapText="1"/>
    </xf>
    <xf numFmtId="191" fontId="24" fillId="0" borderId="50" xfId="0" applyNumberFormat="1" applyFont="1" applyFill="1" applyBorder="1" applyAlignment="1">
      <alignment horizontal="center" vertical="center" wrapText="1"/>
    </xf>
    <xf numFmtId="0" fontId="7" fillId="0" borderId="50" xfId="0" applyFont="1" applyFill="1" applyBorder="1" applyAlignment="1">
      <alignment horizontal="center" vertical="center" wrapText="1"/>
    </xf>
    <xf numFmtId="0" fontId="7" fillId="0" borderId="50" xfId="0" applyFont="1" applyFill="1" applyBorder="1" applyAlignment="1">
      <alignment vertical="center"/>
    </xf>
    <xf numFmtId="4" fontId="7" fillId="0" borderId="50" xfId="0" applyNumberFormat="1" applyFont="1" applyFill="1" applyBorder="1" applyAlignment="1">
      <alignment vertical="center"/>
    </xf>
    <xf numFmtId="181" fontId="24" fillId="0" borderId="50" xfId="0" applyNumberFormat="1" applyFont="1" applyFill="1" applyBorder="1" applyAlignment="1">
      <alignment horizontal="right" vertical="center" wrapText="1"/>
    </xf>
    <xf numFmtId="182" fontId="24" fillId="0" borderId="50" xfId="0" applyNumberFormat="1" applyFont="1" applyFill="1" applyBorder="1" applyAlignment="1">
      <alignment horizontal="right" vertical="center" wrapText="1"/>
    </xf>
    <xf numFmtId="184" fontId="24" fillId="0" borderId="50" xfId="0" applyNumberFormat="1" applyFont="1" applyFill="1" applyBorder="1" applyAlignment="1">
      <alignment horizontal="right" vertical="center" wrapText="1"/>
    </xf>
    <xf numFmtId="3" fontId="7" fillId="0" borderId="50" xfId="0" applyNumberFormat="1" applyFont="1" applyFill="1" applyBorder="1" applyAlignment="1">
      <alignment horizontal="right" vertical="center" wrapText="1"/>
    </xf>
    <xf numFmtId="184" fontId="8" fillId="0" borderId="50" xfId="0" applyNumberFormat="1" applyFont="1" applyFill="1" applyBorder="1" applyAlignment="1">
      <alignment horizontal="right" vertical="center"/>
    </xf>
    <xf numFmtId="184" fontId="7" fillId="0" borderId="50" xfId="0" applyNumberFormat="1" applyFont="1" applyFill="1" applyBorder="1" applyAlignment="1">
      <alignment horizontal="right" vertical="center"/>
    </xf>
    <xf numFmtId="3" fontId="7" fillId="0" borderId="50" xfId="0" applyNumberFormat="1" applyFont="1" applyFill="1" applyBorder="1" applyAlignment="1">
      <alignment horizontal="right" vertical="center"/>
    </xf>
    <xf numFmtId="184" fontId="14" fillId="0" borderId="50" xfId="0" applyNumberFormat="1" applyFont="1" applyFill="1" applyBorder="1" applyAlignment="1">
      <alignment horizontal="center" vertical="center" wrapText="1"/>
    </xf>
    <xf numFmtId="180" fontId="48" fillId="0" borderId="50" xfId="0" applyNumberFormat="1" applyFont="1" applyFill="1" applyBorder="1" applyAlignment="1">
      <alignment horizontal="right" vertical="center"/>
    </xf>
    <xf numFmtId="3" fontId="8" fillId="0" borderId="50" xfId="0" applyNumberFormat="1" applyFont="1" applyFill="1" applyBorder="1" applyAlignment="1">
      <alignment horizontal="right" vertical="center"/>
    </xf>
    <xf numFmtId="180" fontId="57" fillId="0" borderId="50" xfId="6" applyNumberFormat="1" applyFill="1" applyBorder="1" applyAlignment="1">
      <alignment horizontal="left" vertical="center"/>
    </xf>
    <xf numFmtId="0" fontId="24" fillId="0" borderId="50" xfId="0" applyFont="1" applyFill="1" applyBorder="1" applyAlignment="1">
      <alignment horizontal="left" vertical="center"/>
    </xf>
    <xf numFmtId="181" fontId="24" fillId="0" borderId="50" xfId="0" applyNumberFormat="1" applyFont="1" applyFill="1" applyBorder="1" applyAlignment="1">
      <alignment vertical="center"/>
    </xf>
    <xf numFmtId="181" fontId="24" fillId="0" borderId="50" xfId="0" applyNumberFormat="1" applyFont="1" applyFill="1" applyBorder="1"/>
    <xf numFmtId="0" fontId="24" fillId="0" borderId="50" xfId="0" applyFont="1" applyFill="1" applyBorder="1"/>
    <xf numFmtId="185" fontId="24" fillId="0" borderId="50" xfId="0" applyNumberFormat="1" applyFont="1" applyFill="1" applyBorder="1"/>
    <xf numFmtId="0" fontId="20" fillId="0" borderId="50" xfId="0" applyFont="1" applyFill="1" applyBorder="1"/>
    <xf numFmtId="181" fontId="7" fillId="0" borderId="50" xfId="0" applyNumberFormat="1" applyFont="1" applyFill="1" applyBorder="1" applyAlignment="1">
      <alignment vertical="center" wrapText="1"/>
    </xf>
    <xf numFmtId="185" fontId="20" fillId="0" borderId="0" xfId="1" applyNumberFormat="1" applyFont="1" applyFill="1" applyBorder="1"/>
    <xf numFmtId="185" fontId="20" fillId="0" borderId="0" xfId="1" applyNumberFormat="1" applyFont="1" applyFill="1" applyAlignment="1">
      <alignment vertical="center"/>
    </xf>
    <xf numFmtId="3" fontId="6" fillId="43" borderId="50" xfId="0" applyNumberFormat="1" applyFont="1" applyFill="1" applyBorder="1" applyAlignment="1">
      <alignment vertical="center"/>
    </xf>
    <xf numFmtId="0" fontId="26" fillId="0" borderId="50" xfId="0" applyFont="1" applyBorder="1" applyAlignment="1">
      <alignment horizontal="center" vertical="center" wrapText="1"/>
    </xf>
    <xf numFmtId="182" fontId="7" fillId="10" borderId="50" xfId="0" applyNumberFormat="1" applyFont="1" applyFill="1" applyBorder="1" applyAlignment="1">
      <alignment vertical="center"/>
    </xf>
    <xf numFmtId="184" fontId="5" fillId="4" borderId="50" xfId="0" applyNumberFormat="1" applyFont="1" applyFill="1" applyBorder="1" applyAlignment="1">
      <alignment horizontal="right" vertical="center"/>
    </xf>
    <xf numFmtId="3" fontId="39" fillId="0" borderId="0" xfId="0" applyNumberFormat="1" applyFont="1" applyBorder="1" applyAlignment="1">
      <alignment horizontal="center" vertical="center"/>
    </xf>
    <xf numFmtId="0" fontId="59" fillId="0" borderId="50" xfId="0" applyFont="1" applyBorder="1" applyAlignment="1">
      <alignment horizontal="center" vertical="center" wrapText="1"/>
    </xf>
    <xf numFmtId="0" fontId="5" fillId="0" borderId="50" xfId="0" applyFont="1" applyFill="1" applyBorder="1" applyAlignment="1">
      <alignment vertical="center" wrapText="1"/>
    </xf>
    <xf numFmtId="0" fontId="60" fillId="0" borderId="50" xfId="0" applyFont="1" applyFill="1" applyBorder="1" applyAlignment="1">
      <alignment horizontal="center" vertical="center" wrapText="1"/>
    </xf>
    <xf numFmtId="185" fontId="24" fillId="0" borderId="50" xfId="0" applyNumberFormat="1" applyFont="1" applyFill="1" applyBorder="1" applyAlignment="1">
      <alignment vertical="center"/>
    </xf>
    <xf numFmtId="0" fontId="22" fillId="0" borderId="50" xfId="0" applyFont="1" applyFill="1" applyBorder="1"/>
    <xf numFmtId="185" fontId="8" fillId="0" borderId="50" xfId="1" applyNumberFormat="1" applyFont="1" applyBorder="1" applyAlignment="1">
      <alignment vertical="center"/>
    </xf>
    <xf numFmtId="3" fontId="6" fillId="0" borderId="51" xfId="0" applyNumberFormat="1" applyFont="1" applyFill="1" applyBorder="1" applyAlignment="1">
      <alignment vertical="center"/>
    </xf>
    <xf numFmtId="3" fontId="7" fillId="12" borderId="52" xfId="0" applyNumberFormat="1" applyFont="1" applyFill="1" applyBorder="1" applyAlignment="1">
      <alignment horizontal="right" vertical="center"/>
    </xf>
    <xf numFmtId="0" fontId="59" fillId="0" borderId="50" xfId="0" applyFont="1" applyFill="1" applyBorder="1" applyAlignment="1">
      <alignment horizontal="center" vertical="center" wrapText="1"/>
    </xf>
    <xf numFmtId="0" fontId="60" fillId="9" borderId="50" xfId="0" applyFont="1" applyFill="1" applyBorder="1" applyAlignment="1">
      <alignment horizontal="center" vertical="center" wrapText="1"/>
    </xf>
    <xf numFmtId="0" fontId="61" fillId="0" borderId="50" xfId="0" applyFont="1" applyBorder="1" applyAlignment="1">
      <alignment horizontal="center" vertical="center" wrapText="1"/>
    </xf>
    <xf numFmtId="0" fontId="61" fillId="0" borderId="50" xfId="0" applyFont="1" applyFill="1" applyBorder="1" applyAlignment="1">
      <alignment horizontal="center" vertical="center" wrapText="1"/>
    </xf>
    <xf numFmtId="184" fontId="5" fillId="0" borderId="50" xfId="0" applyNumberFormat="1" applyFont="1" applyFill="1" applyBorder="1" applyAlignment="1">
      <alignment horizontal="right" vertical="center"/>
    </xf>
    <xf numFmtId="0" fontId="61" fillId="9" borderId="50" xfId="0" applyFont="1" applyFill="1" applyBorder="1" applyAlignment="1">
      <alignment horizontal="center" vertical="center" wrapText="1"/>
    </xf>
    <xf numFmtId="0" fontId="8" fillId="26" borderId="50" xfId="0" applyFont="1" applyFill="1" applyBorder="1" applyAlignment="1">
      <alignment horizontal="center" vertical="center" wrapText="1"/>
    </xf>
    <xf numFmtId="190" fontId="7" fillId="26" borderId="50" xfId="0" applyNumberFormat="1" applyFont="1" applyFill="1" applyBorder="1" applyAlignment="1">
      <alignment horizontal="center" vertical="center"/>
    </xf>
    <xf numFmtId="3" fontId="6" fillId="47" borderId="51" xfId="0" applyNumberFormat="1" applyFont="1" applyFill="1" applyBorder="1" applyAlignment="1">
      <alignment vertical="center"/>
    </xf>
    <xf numFmtId="0" fontId="54" fillId="26" borderId="50" xfId="0" applyFont="1" applyFill="1" applyBorder="1" applyAlignment="1">
      <alignment horizontal="center" vertical="center" wrapText="1"/>
    </xf>
    <xf numFmtId="0" fontId="26" fillId="26" borderId="50" xfId="0" applyFont="1" applyFill="1" applyBorder="1" applyAlignment="1">
      <alignment horizontal="center" vertical="center" wrapText="1"/>
    </xf>
    <xf numFmtId="58" fontId="24" fillId="48" borderId="50" xfId="0" applyNumberFormat="1" applyFont="1" applyFill="1" applyBorder="1" applyAlignment="1">
      <alignment horizontal="left" vertical="center"/>
    </xf>
    <xf numFmtId="181" fontId="24" fillId="48" borderId="50" xfId="0" applyNumberFormat="1" applyFont="1" applyFill="1" applyBorder="1" applyAlignment="1">
      <alignment horizontal="left" vertical="center"/>
    </xf>
    <xf numFmtId="181" fontId="24" fillId="48" borderId="50" xfId="0" applyNumberFormat="1" applyFont="1" applyFill="1" applyBorder="1" applyAlignment="1">
      <alignment horizontal="center" vertical="center" wrapText="1"/>
    </xf>
    <xf numFmtId="191" fontId="24" fillId="48" borderId="50" xfId="0" applyNumberFormat="1" applyFont="1" applyFill="1" applyBorder="1" applyAlignment="1">
      <alignment horizontal="center" vertical="center" wrapText="1"/>
    </xf>
    <xf numFmtId="0" fontId="7" fillId="26" borderId="50" xfId="0" applyFont="1" applyFill="1" applyBorder="1" applyAlignment="1">
      <alignment horizontal="center" vertical="center" wrapText="1"/>
    </xf>
    <xf numFmtId="0" fontId="7" fillId="26" borderId="50" xfId="0" applyFont="1" applyFill="1" applyBorder="1" applyAlignment="1">
      <alignment vertical="center"/>
    </xf>
    <xf numFmtId="185" fontId="7" fillId="26" borderId="50" xfId="1" applyNumberFormat="1" applyFont="1" applyFill="1" applyBorder="1" applyAlignment="1">
      <alignment vertical="center"/>
    </xf>
    <xf numFmtId="181" fontId="24" fillId="48" borderId="50" xfId="0" applyNumberFormat="1" applyFont="1" applyFill="1" applyBorder="1" applyAlignment="1">
      <alignment horizontal="right" vertical="center" wrapText="1"/>
    </xf>
    <xf numFmtId="182" fontId="24" fillId="48" borderId="50" xfId="0" applyNumberFormat="1" applyFont="1" applyFill="1" applyBorder="1" applyAlignment="1">
      <alignment horizontal="right" vertical="center" wrapText="1"/>
    </xf>
    <xf numFmtId="184" fontId="24" fillId="48" borderId="50" xfId="0" applyNumberFormat="1" applyFont="1" applyFill="1" applyBorder="1" applyAlignment="1">
      <alignment horizontal="right" vertical="center" wrapText="1"/>
    </xf>
    <xf numFmtId="3" fontId="7" fillId="26" borderId="50" xfId="0" applyNumberFormat="1" applyFont="1" applyFill="1" applyBorder="1" applyAlignment="1">
      <alignment horizontal="right" vertical="center" wrapText="1"/>
    </xf>
    <xf numFmtId="184" fontId="6" fillId="49" borderId="50" xfId="0" applyNumberFormat="1" applyFont="1" applyFill="1" applyBorder="1" applyAlignment="1">
      <alignment horizontal="right" vertical="center"/>
    </xf>
    <xf numFmtId="184" fontId="8" fillId="26" borderId="50" xfId="0" applyNumberFormat="1" applyFont="1" applyFill="1" applyBorder="1" applyAlignment="1">
      <alignment horizontal="right" vertical="center"/>
    </xf>
    <xf numFmtId="184" fontId="7" fillId="26" borderId="50" xfId="0" applyNumberFormat="1" applyFont="1" applyFill="1" applyBorder="1" applyAlignment="1">
      <alignment horizontal="right" vertical="center"/>
    </xf>
    <xf numFmtId="184" fontId="8" fillId="50" borderId="50" xfId="0" applyNumberFormat="1" applyFont="1" applyFill="1" applyBorder="1" applyAlignment="1">
      <alignment horizontal="right" vertical="center"/>
    </xf>
    <xf numFmtId="184" fontId="8" fillId="51" borderId="50" xfId="0" applyNumberFormat="1" applyFont="1" applyFill="1" applyBorder="1" applyAlignment="1">
      <alignment horizontal="right" vertical="center"/>
    </xf>
    <xf numFmtId="3" fontId="7" fillId="48" borderId="50" xfId="0" applyNumberFormat="1" applyFont="1" applyFill="1" applyBorder="1" applyAlignment="1">
      <alignment horizontal="right" vertical="center"/>
    </xf>
    <xf numFmtId="184" fontId="8" fillId="52" borderId="50" xfId="0" applyNumberFormat="1" applyFont="1" applyFill="1" applyBorder="1" applyAlignment="1">
      <alignment horizontal="right" vertical="center"/>
    </xf>
    <xf numFmtId="184" fontId="8" fillId="48" borderId="50" xfId="0" applyNumberFormat="1" applyFont="1" applyFill="1" applyBorder="1" applyAlignment="1">
      <alignment horizontal="right" vertical="center"/>
    </xf>
    <xf numFmtId="184" fontId="14" fillId="26" borderId="50" xfId="0" applyNumberFormat="1" applyFont="1" applyFill="1" applyBorder="1" applyAlignment="1">
      <alignment horizontal="center" vertical="center" wrapText="1"/>
    </xf>
    <xf numFmtId="3" fontId="8" fillId="53" borderId="50" xfId="0" applyNumberFormat="1" applyFont="1" applyFill="1" applyBorder="1" applyAlignment="1">
      <alignment vertical="center"/>
    </xf>
    <xf numFmtId="180" fontId="48" fillId="50" borderId="50" xfId="0" applyNumberFormat="1" applyFont="1" applyFill="1" applyBorder="1" applyAlignment="1">
      <alignment horizontal="right" vertical="center"/>
    </xf>
    <xf numFmtId="3" fontId="8" fillId="48" borderId="50" xfId="0" applyNumberFormat="1" applyFont="1" applyFill="1" applyBorder="1" applyAlignment="1">
      <alignment horizontal="right" vertical="center"/>
    </xf>
    <xf numFmtId="180" fontId="57" fillId="48" borderId="50" xfId="6" applyNumberFormat="1" applyFill="1" applyBorder="1" applyAlignment="1">
      <alignment horizontal="left" vertical="center"/>
    </xf>
    <xf numFmtId="0" fontId="24" fillId="48" borderId="50" xfId="0" applyFont="1" applyFill="1" applyBorder="1" applyAlignment="1">
      <alignment horizontal="left" vertical="center"/>
    </xf>
    <xf numFmtId="181" fontId="24" fillId="26" borderId="50" xfId="0" applyNumberFormat="1" applyFont="1" applyFill="1" applyBorder="1" applyAlignment="1">
      <alignment vertical="center"/>
    </xf>
    <xf numFmtId="181" fontId="24" fillId="26" borderId="50" xfId="0" applyNumberFormat="1" applyFont="1" applyFill="1" applyBorder="1"/>
    <xf numFmtId="0" fontId="24" fillId="26" borderId="50" xfId="0" applyFont="1" applyFill="1" applyBorder="1"/>
    <xf numFmtId="185" fontId="24" fillId="26" borderId="50" xfId="1" applyNumberFormat="1" applyFont="1" applyFill="1" applyBorder="1"/>
    <xf numFmtId="185" fontId="24" fillId="26" borderId="50" xfId="0" applyNumberFormat="1" applyFont="1" applyFill="1" applyBorder="1"/>
    <xf numFmtId="0" fontId="20" fillId="26" borderId="50" xfId="0" applyFont="1" applyFill="1" applyBorder="1"/>
    <xf numFmtId="181" fontId="7" fillId="26" borderId="50" xfId="0" applyNumberFormat="1" applyFont="1" applyFill="1" applyBorder="1" applyAlignment="1">
      <alignment vertical="center" wrapText="1"/>
    </xf>
    <xf numFmtId="185" fontId="20" fillId="26" borderId="0" xfId="1" applyNumberFormat="1" applyFont="1" applyFill="1" applyBorder="1"/>
    <xf numFmtId="185" fontId="20" fillId="26" borderId="0" xfId="1" applyNumberFormat="1" applyFont="1" applyFill="1" applyAlignment="1">
      <alignment vertical="center"/>
    </xf>
    <xf numFmtId="0" fontId="58" fillId="9" borderId="50" xfId="0" applyFont="1" applyFill="1" applyBorder="1" applyAlignment="1">
      <alignment vertical="center" wrapText="1"/>
    </xf>
    <xf numFmtId="0" fontId="7" fillId="9" borderId="50" xfId="0" applyFont="1" applyFill="1" applyBorder="1"/>
    <xf numFmtId="185" fontId="20" fillId="10" borderId="0" xfId="1" applyNumberFormat="1" applyFont="1" applyFill="1" applyBorder="1"/>
    <xf numFmtId="0" fontId="20" fillId="9" borderId="0" xfId="0" applyFont="1" applyFill="1" applyAlignment="1">
      <alignment vertical="center"/>
    </xf>
    <xf numFmtId="0" fontId="8" fillId="10" borderId="0" xfId="0" applyFont="1" applyFill="1" applyBorder="1" applyAlignment="1">
      <alignment horizontal="center" vertical="center" wrapText="1"/>
    </xf>
    <xf numFmtId="190" fontId="7" fillId="10" borderId="0" xfId="0" applyNumberFormat="1" applyFont="1" applyFill="1" applyBorder="1" applyAlignment="1">
      <alignment horizontal="center" vertical="center"/>
    </xf>
    <xf numFmtId="0" fontId="7" fillId="10" borderId="0" xfId="0" applyFont="1" applyFill="1" applyBorder="1"/>
    <xf numFmtId="0" fontId="6" fillId="10" borderId="0" xfId="0" applyFont="1" applyFill="1" applyBorder="1" applyAlignment="1">
      <alignment vertical="center" wrapText="1"/>
    </xf>
    <xf numFmtId="0" fontId="54" fillId="10" borderId="0" xfId="0" applyFont="1" applyFill="1" applyBorder="1" applyAlignment="1">
      <alignment horizontal="center" vertical="center" wrapText="1"/>
    </xf>
    <xf numFmtId="0" fontId="61" fillId="10" borderId="0" xfId="0" applyFont="1" applyFill="1" applyBorder="1" applyAlignment="1">
      <alignment horizontal="center" vertical="center" wrapText="1"/>
    </xf>
    <xf numFmtId="0" fontId="56" fillId="10" borderId="0" xfId="0" applyFont="1" applyFill="1" applyBorder="1" applyAlignment="1">
      <alignment horizontal="center" vertical="center" wrapText="1"/>
    </xf>
    <xf numFmtId="181" fontId="24" fillId="12" borderId="0" xfId="0" applyNumberFormat="1" applyFont="1" applyFill="1" applyBorder="1" applyAlignment="1">
      <alignment vertical="center"/>
    </xf>
    <xf numFmtId="181" fontId="24" fillId="12" borderId="53" xfId="0" applyNumberFormat="1" applyFont="1" applyFill="1" applyBorder="1" applyAlignment="1">
      <alignment horizontal="center" vertical="center" wrapText="1"/>
    </xf>
    <xf numFmtId="3" fontId="8" fillId="12" borderId="0" xfId="0" applyNumberFormat="1" applyFont="1" applyFill="1" applyBorder="1" applyAlignment="1">
      <alignment horizontal="right" vertical="center"/>
    </xf>
    <xf numFmtId="181" fontId="62" fillId="12" borderId="0" xfId="6" applyNumberFormat="1" applyFont="1" applyFill="1" applyBorder="1" applyAlignment="1">
      <alignment vertical="center"/>
    </xf>
    <xf numFmtId="0" fontId="39" fillId="10" borderId="0" xfId="0" applyFont="1" applyFill="1" applyBorder="1" applyAlignment="1">
      <alignment horizontal="center" vertical="center" wrapText="1"/>
    </xf>
    <xf numFmtId="181" fontId="24" fillId="10" borderId="0" xfId="0" applyNumberFormat="1" applyFont="1" applyFill="1" applyBorder="1"/>
    <xf numFmtId="0" fontId="24" fillId="10" borderId="0" xfId="0" applyFont="1" applyFill="1" applyBorder="1"/>
    <xf numFmtId="185" fontId="24" fillId="10" borderId="0" xfId="1" applyNumberFormat="1" applyFont="1" applyFill="1" applyBorder="1"/>
    <xf numFmtId="185" fontId="24" fillId="10" borderId="0" xfId="0" applyNumberFormat="1" applyFont="1" applyFill="1" applyBorder="1"/>
    <xf numFmtId="0" fontId="63" fillId="10" borderId="0" xfId="0" applyFont="1" applyFill="1" applyBorder="1"/>
    <xf numFmtId="0" fontId="39" fillId="10" borderId="0" xfId="0" applyFont="1" applyFill="1" applyBorder="1" applyAlignment="1">
      <alignment vertical="center" wrapText="1"/>
    </xf>
    <xf numFmtId="185" fontId="20" fillId="10" borderId="0" xfId="1" applyNumberFormat="1" applyFont="1" applyFill="1"/>
    <xf numFmtId="0" fontId="20" fillId="10" borderId="0" xfId="0" applyFont="1" applyFill="1" applyAlignment="1">
      <alignment vertical="center"/>
    </xf>
    <xf numFmtId="0" fontId="64" fillId="10" borderId="0" xfId="0" applyFont="1" applyFill="1"/>
    <xf numFmtId="0" fontId="65" fillId="10" borderId="0" xfId="0" applyFont="1" applyFill="1"/>
    <xf numFmtId="0" fontId="7" fillId="10" borderId="0" xfId="0" applyFont="1" applyFill="1"/>
    <xf numFmtId="185" fontId="20" fillId="10" borderId="0" xfId="0" applyNumberFormat="1" applyFont="1" applyFill="1"/>
    <xf numFmtId="184" fontId="20" fillId="10" borderId="0" xfId="0" applyNumberFormat="1" applyFont="1" applyFill="1"/>
    <xf numFmtId="0" fontId="64" fillId="0" borderId="0" xfId="0" applyFont="1"/>
    <xf numFmtId="0" fontId="65" fillId="0" borderId="0" xfId="0" applyFont="1"/>
    <xf numFmtId="0" fontId="0" fillId="54" borderId="0" xfId="0" applyFill="1"/>
    <xf numFmtId="0" fontId="0" fillId="55" borderId="0" xfId="0" applyFill="1"/>
    <xf numFmtId="0" fontId="0" fillId="26" borderId="0" xfId="0" applyFill="1"/>
    <xf numFmtId="0" fontId="66" fillId="0" borderId="0" xfId="0" applyFont="1" applyAlignment="1">
      <alignment horizontal="center" vertical="center" wrapText="1"/>
    </xf>
    <xf numFmtId="0" fontId="67" fillId="0" borderId="0" xfId="0" applyFont="1" applyAlignment="1">
      <alignment vertical="center"/>
    </xf>
    <xf numFmtId="0" fontId="6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8" fillId="0" borderId="0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/>
    <xf numFmtId="192" fontId="8" fillId="0" borderId="0" xfId="0" applyNumberFormat="1" applyFont="1" applyBorder="1" applyAlignment="1">
      <alignment vertical="center" wrapText="1"/>
    </xf>
    <xf numFmtId="0" fontId="67" fillId="0" borderId="0" xfId="0" applyFont="1"/>
    <xf numFmtId="0" fontId="69" fillId="0" borderId="50" xfId="0" applyFont="1" applyBorder="1" applyAlignment="1">
      <alignment horizontal="center" vertical="center" wrapText="1"/>
    </xf>
    <xf numFmtId="0" fontId="2" fillId="0" borderId="50" xfId="0" applyFont="1" applyBorder="1" applyAlignment="1"/>
    <xf numFmtId="0" fontId="5" fillId="0" borderId="50" xfId="0" applyFont="1" applyBorder="1" applyAlignment="1">
      <alignment horizontal="center" vertical="center" wrapText="1"/>
    </xf>
    <xf numFmtId="0" fontId="2" fillId="0" borderId="50" xfId="0" applyFont="1" applyBorder="1"/>
    <xf numFmtId="0" fontId="70" fillId="0" borderId="0" xfId="0" applyFont="1" applyAlignment="1">
      <alignment vertical="center"/>
    </xf>
    <xf numFmtId="193" fontId="5" fillId="0" borderId="50" xfId="0" applyNumberFormat="1" applyFont="1" applyBorder="1" applyAlignment="1">
      <alignment horizontal="center" vertical="center" wrapText="1"/>
    </xf>
    <xf numFmtId="0" fontId="4" fillId="0" borderId="50" xfId="0" applyFont="1" applyBorder="1"/>
    <xf numFmtId="0" fontId="5" fillId="0" borderId="50" xfId="0" applyFont="1" applyBorder="1" applyAlignment="1">
      <alignment horizontal="center" vertical="center"/>
    </xf>
    <xf numFmtId="3" fontId="6" fillId="56" borderId="50" xfId="0" applyNumberFormat="1" applyFont="1" applyFill="1" applyBorder="1" applyAlignment="1">
      <alignment vertical="center"/>
    </xf>
    <xf numFmtId="0" fontId="11" fillId="0" borderId="50" xfId="0" applyFont="1" applyBorder="1" applyAlignment="1">
      <alignment horizontal="center" vertical="center"/>
    </xf>
    <xf numFmtId="194" fontId="8" fillId="0" borderId="50" xfId="0" applyNumberFormat="1" applyFont="1" applyBorder="1" applyAlignment="1">
      <alignment horizontal="center" vertical="center" wrapText="1"/>
    </xf>
    <xf numFmtId="192" fontId="8" fillId="0" borderId="50" xfId="0" applyNumberFormat="1" applyFont="1" applyBorder="1" applyAlignment="1">
      <alignment vertical="center" wrapText="1"/>
    </xf>
    <xf numFmtId="49" fontId="5" fillId="16" borderId="27" xfId="0" applyNumberFormat="1" applyFont="1" applyFill="1" applyBorder="1" applyAlignment="1">
      <alignment vertical="center" wrapText="1"/>
    </xf>
    <xf numFmtId="49" fontId="5" fillId="0" borderId="27" xfId="0" applyNumberFormat="1" applyFont="1" applyBorder="1" applyAlignment="1">
      <alignment vertical="center" wrapText="1"/>
    </xf>
    <xf numFmtId="0" fontId="6" fillId="57" borderId="50" xfId="0" applyFont="1" applyFill="1" applyBorder="1" applyAlignment="1">
      <alignment vertical="center"/>
    </xf>
    <xf numFmtId="0" fontId="6" fillId="17" borderId="50" xfId="0" applyFont="1" applyFill="1" applyBorder="1" applyAlignment="1">
      <alignment vertical="center"/>
    </xf>
    <xf numFmtId="0" fontId="5" fillId="0" borderId="50" xfId="0" applyFont="1" applyBorder="1" applyAlignment="1">
      <alignment vertical="center"/>
    </xf>
    <xf numFmtId="49" fontId="5" fillId="0" borderId="50" xfId="0" applyNumberFormat="1" applyFont="1" applyBorder="1" applyAlignment="1">
      <alignment vertical="center" wrapText="1"/>
    </xf>
    <xf numFmtId="190" fontId="7" fillId="58" borderId="50" xfId="0" applyNumberFormat="1" applyFont="1" applyFill="1" applyBorder="1" applyAlignment="1">
      <alignment horizontal="center" vertical="center"/>
    </xf>
    <xf numFmtId="0" fontId="5" fillId="58" borderId="54" xfId="0" applyFont="1" applyFill="1" applyBorder="1" applyAlignment="1">
      <alignment vertical="center"/>
    </xf>
    <xf numFmtId="194" fontId="8" fillId="58" borderId="50" xfId="0" applyNumberFormat="1" applyFont="1" applyFill="1" applyBorder="1" applyAlignment="1">
      <alignment horizontal="center" vertical="center" wrapText="1"/>
    </xf>
    <xf numFmtId="194" fontId="8" fillId="54" borderId="50" xfId="0" applyNumberFormat="1" applyFont="1" applyFill="1" applyBorder="1" applyAlignment="1">
      <alignment horizontal="center" vertical="center" wrapText="1"/>
    </xf>
    <xf numFmtId="194" fontId="8" fillId="58" borderId="50" xfId="0" applyNumberFormat="1" applyFont="1" applyFill="1" applyBorder="1" applyAlignment="1">
      <alignment vertical="center" wrapText="1"/>
    </xf>
    <xf numFmtId="192" fontId="8" fillId="54" borderId="50" xfId="0" applyNumberFormat="1" applyFont="1" applyFill="1" applyBorder="1" applyAlignment="1">
      <alignment vertical="center" wrapText="1"/>
    </xf>
    <xf numFmtId="0" fontId="70" fillId="54" borderId="0" xfId="0" applyFont="1" applyFill="1" applyAlignment="1">
      <alignment vertical="center"/>
    </xf>
    <xf numFmtId="192" fontId="8" fillId="58" borderId="50" xfId="0" applyNumberFormat="1" applyFont="1" applyFill="1" applyBorder="1" applyAlignment="1">
      <alignment vertical="center" wrapText="1"/>
    </xf>
    <xf numFmtId="0" fontId="70" fillId="54" borderId="0" xfId="0" applyFont="1" applyFill="1"/>
    <xf numFmtId="0" fontId="6" fillId="58" borderId="54" xfId="0" applyFont="1" applyFill="1" applyBorder="1" applyAlignment="1">
      <alignment vertical="center"/>
    </xf>
    <xf numFmtId="194" fontId="7" fillId="58" borderId="50" xfId="0" applyNumberFormat="1" applyFont="1" applyFill="1" applyBorder="1" applyAlignment="1">
      <alignment horizontal="center" vertical="center" wrapText="1"/>
    </xf>
    <xf numFmtId="192" fontId="7" fillId="58" borderId="50" xfId="0" applyNumberFormat="1" applyFont="1" applyFill="1" applyBorder="1" applyAlignment="1">
      <alignment vertical="center" wrapText="1"/>
    </xf>
    <xf numFmtId="0" fontId="11" fillId="54" borderId="0" xfId="0" applyFont="1" applyFill="1"/>
    <xf numFmtId="190" fontId="7" fillId="54" borderId="50" xfId="0" applyNumberFormat="1" applyFont="1" applyFill="1" applyBorder="1" applyAlignment="1">
      <alignment horizontal="center" vertical="center"/>
    </xf>
    <xf numFmtId="49" fontId="5" fillId="54" borderId="50" xfId="0" applyNumberFormat="1" applyFont="1" applyFill="1" applyBorder="1" applyAlignment="1">
      <alignment vertical="center" wrapText="1"/>
    </xf>
    <xf numFmtId="0" fontId="67" fillId="54" borderId="0" xfId="0" applyFont="1" applyFill="1"/>
    <xf numFmtId="0" fontId="70" fillId="0" borderId="0" xfId="0" applyFont="1"/>
    <xf numFmtId="190" fontId="7" fillId="0" borderId="53" xfId="0" applyNumberFormat="1" applyFont="1" applyBorder="1" applyAlignment="1">
      <alignment horizontal="center" vertical="center"/>
    </xf>
    <xf numFmtId="0" fontId="5" fillId="0" borderId="55" xfId="0" applyFont="1" applyBorder="1" applyAlignment="1">
      <alignment vertical="center"/>
    </xf>
    <xf numFmtId="190" fontId="7" fillId="55" borderId="50" xfId="0" applyNumberFormat="1" applyFont="1" applyFill="1" applyBorder="1" applyAlignment="1">
      <alignment horizontal="center" vertical="center"/>
    </xf>
    <xf numFmtId="0" fontId="5" fillId="55" borderId="50" xfId="0" applyFont="1" applyFill="1" applyBorder="1" applyAlignment="1">
      <alignment vertical="center"/>
    </xf>
    <xf numFmtId="194" fontId="8" fillId="55" borderId="50" xfId="0" applyNumberFormat="1" applyFont="1" applyFill="1" applyBorder="1" applyAlignment="1">
      <alignment horizontal="center" vertical="center" wrapText="1"/>
    </xf>
    <xf numFmtId="192" fontId="8" fillId="55" borderId="50" xfId="0" applyNumberFormat="1" applyFont="1" applyFill="1" applyBorder="1" applyAlignment="1">
      <alignment vertical="center" wrapText="1"/>
    </xf>
    <xf numFmtId="0" fontId="67" fillId="55" borderId="0" xfId="0" applyFont="1" applyFill="1"/>
    <xf numFmtId="195" fontId="71" fillId="0" borderId="0" xfId="0" applyNumberFormat="1" applyFont="1" applyAlignment="1">
      <alignment horizontal="left" vertical="center" wrapText="1"/>
    </xf>
    <xf numFmtId="190" fontId="7" fillId="59" borderId="50" xfId="0" applyNumberFormat="1" applyFont="1" applyFill="1" applyBorder="1" applyAlignment="1">
      <alignment horizontal="center" vertical="center"/>
    </xf>
    <xf numFmtId="3" fontId="6" fillId="59" borderId="50" xfId="0" applyNumberFormat="1" applyFont="1" applyFill="1" applyBorder="1" applyAlignment="1">
      <alignment vertical="center"/>
    </xf>
    <xf numFmtId="192" fontId="8" fillId="26" borderId="50" xfId="0" applyNumberFormat="1" applyFont="1" applyFill="1" applyBorder="1" applyAlignment="1">
      <alignment vertical="center" wrapText="1"/>
    </xf>
    <xf numFmtId="0" fontId="67" fillId="26" borderId="0" xfId="0" applyFont="1" applyFill="1"/>
    <xf numFmtId="0" fontId="68" fillId="0" borderId="50" xfId="0" applyFont="1" applyBorder="1"/>
    <xf numFmtId="0" fontId="5" fillId="0" borderId="50" xfId="0" applyFont="1" applyBorder="1" applyAlignment="1">
      <alignment vertical="center" wrapText="1"/>
    </xf>
    <xf numFmtId="0" fontId="68" fillId="0" borderId="0" xfId="0" applyFont="1"/>
    <xf numFmtId="0" fontId="8" fillId="0" borderId="0" xfId="0" applyFont="1"/>
    <xf numFmtId="0" fontId="15" fillId="0" borderId="0" xfId="0" applyFont="1"/>
    <xf numFmtId="0" fontId="15" fillId="0" borderId="0" xfId="0" applyFont="1" applyAlignment="1">
      <alignment horizontal="right"/>
    </xf>
    <xf numFmtId="0" fontId="15" fillId="7" borderId="0" xfId="0" applyFont="1" applyFill="1" applyBorder="1" applyAlignment="1">
      <alignment horizontal="right"/>
    </xf>
    <xf numFmtId="0" fontId="15" fillId="60" borderId="0" xfId="0" applyFont="1" applyFill="1" applyBorder="1" applyAlignment="1">
      <alignment horizontal="right"/>
    </xf>
    <xf numFmtId="0" fontId="15" fillId="61" borderId="0" xfId="0" applyFont="1" applyFill="1" applyBorder="1" applyAlignment="1">
      <alignment horizontal="right"/>
    </xf>
    <xf numFmtId="0" fontId="15" fillId="62" borderId="0" xfId="0" applyFont="1" applyFill="1" applyBorder="1" applyAlignment="1">
      <alignment horizontal="right"/>
    </xf>
    <xf numFmtId="0" fontId="15" fillId="3" borderId="0" xfId="0" applyFont="1" applyFill="1" applyBorder="1" applyAlignment="1">
      <alignment horizontal="right"/>
    </xf>
    <xf numFmtId="0" fontId="67" fillId="0" borderId="0" xfId="0" applyFont="1" applyAlignment="1">
      <alignment horizontal="center"/>
    </xf>
    <xf numFmtId="192" fontId="8" fillId="0" borderId="50" xfId="0" applyNumberFormat="1" applyFont="1" applyBorder="1" applyAlignment="1" quotePrefix="1">
      <alignment vertical="center" wrapText="1"/>
    </xf>
    <xf numFmtId="17" fontId="20" fillId="0" borderId="0" xfId="0" applyNumberFormat="1" applyFont="1" quotePrefix="1"/>
    <xf numFmtId="0" fontId="20" fillId="0" borderId="0" xfId="0" applyFont="1" quotePrefix="1"/>
    <xf numFmtId="181" fontId="24" fillId="12" borderId="50" xfId="0" applyNumberFormat="1" applyFont="1" applyFill="1" applyBorder="1" applyAlignment="1" quotePrefix="1">
      <alignment horizontal="left" vertical="center"/>
    </xf>
    <xf numFmtId="58" fontId="24" fillId="0" borderId="50" xfId="0" applyNumberFormat="1" applyFont="1" applyFill="1" applyBorder="1" applyAlignment="1" quotePrefix="1">
      <alignment horizontal="left" vertical="center"/>
    </xf>
    <xf numFmtId="0" fontId="25" fillId="10" borderId="50" xfId="0" applyFont="1" applyFill="1" applyBorder="1" applyAlignment="1" quotePrefix="1">
      <alignment horizontal="left" vertical="center" wrapText="1"/>
    </xf>
    <xf numFmtId="181" fontId="24" fillId="0" borderId="50" xfId="0" applyNumberFormat="1" applyFont="1" applyFill="1" applyBorder="1" applyAlignment="1" quotePrefix="1">
      <alignment horizontal="left" vertical="center"/>
    </xf>
    <xf numFmtId="0" fontId="8" fillId="10" borderId="50" xfId="0" applyFont="1" applyFill="1" applyBorder="1" applyAlignment="1" quotePrefix="1">
      <alignment horizontal="left" vertical="center" wrapText="1"/>
    </xf>
    <xf numFmtId="0" fontId="7" fillId="0" borderId="0" xfId="0" applyFont="1" applyAlignment="1" quotePrefix="1">
      <alignment horizontal="left" vertical="center"/>
    </xf>
    <xf numFmtId="0" fontId="7" fillId="0" borderId="28" xfId="0" applyFont="1" applyBorder="1" applyAlignment="1" quotePrefix="1">
      <alignment vertical="center" wrapText="1"/>
    </xf>
    <xf numFmtId="0" fontId="7" fillId="0" borderId="0" xfId="0" applyFont="1" applyAlignment="1" quotePrefix="1">
      <alignment vertical="center"/>
    </xf>
    <xf numFmtId="0" fontId="8" fillId="0" borderId="0" xfId="0" applyFont="1" applyAlignment="1" quotePrefix="1">
      <alignment horizontal="left" vertical="center"/>
    </xf>
    <xf numFmtId="0" fontId="8" fillId="0" borderId="0" xfId="0" applyFont="1" applyAlignment="1" quotePrefix="1">
      <alignment vertical="center"/>
    </xf>
    <xf numFmtId="49" fontId="7" fillId="0" borderId="0" xfId="0" applyNumberFormat="1" applyFont="1" applyAlignment="1" quotePrefix="1">
      <alignment horizontal="left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7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99999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colors>
    <mruColors>
      <color rgb="00FFCCFF"/>
      <color rgb="0071DAFF"/>
      <color rgb="00FF6699"/>
      <color rgb="00FF9966"/>
      <color rgb="00FF99CC"/>
      <color rgb="00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HUNG\nhan%20su\TH&#212;NG%20TIN%20NH&#194;N%20VI&#202;N-11.7.25-mo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Desktop\email%20Medigo_Nhan%20vien%20Cty_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Downloads\Accounting_Tax_Refund%20PIT_2024-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PHUNG\luong\2026\Th&#225;ng%205.2026\Bang%20luong%20tong%20T4-2026.Med_nham%2026.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PHUNG\luong\2026\Th&#225;ng%205.2026\BCC\Copy%20of%20B&#7842;NG%20L&#431;&#416;NG%20TH&#193;NG%205%202026%20-%20Team%20CNT_lay%20file%20nay%20tinh%20luon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. MEDIGO"/>
      <sheetName val="MED"/>
      <sheetName val="4. BS Online"/>
      <sheetName val="CỘNG TÁC VIÊN + THỰC TẬP"/>
      <sheetName val="NGHỈ VIỆC"/>
      <sheetName val="Check hồ sơ"/>
      <sheetName val="File cũ (CTV+ Thực tập)"/>
      <sheetName val="HỢP TÁC CHUYÊN MÔN"/>
      <sheetName val="MẪU LƯU"/>
      <sheetName val="Cũ (nghỉ việc)"/>
      <sheetName val="Cũ (Hợp tác chuyên môn)"/>
      <sheetName val="2. MED"/>
      <sheetName val="3. DƯỢC SĨ"/>
    </sheetNames>
    <sheetDataSet>
      <sheetData sheetId="0" refreshError="1">
        <row r="4">
          <cell r="C4" t="str">
            <v>Le Huu Ha</v>
          </cell>
          <cell r="D4">
            <v>30595</v>
          </cell>
          <cell r="E4" t="str">
            <v>Adalbertstr 16, 51103 Cologne, Đức</v>
          </cell>
          <cell r="F4" t="str">
            <v>421/3 KP Thạnh Bình, Thuận An, Tp.Hồ Chí Minh</v>
          </cell>
          <cell r="G4" t="str">
            <v>0868550088</v>
          </cell>
          <cell r="H4">
            <v>0</v>
          </cell>
          <cell r="I4" t="str">
            <v>8458762903</v>
          </cell>
          <cell r="J4" t="str">
            <v>7937777328</v>
          </cell>
          <cell r="K4" t="str">
            <v>042083019655</v>
          </cell>
          <cell r="L4" t="str">
            <v>09/12/2025</v>
          </cell>
          <cell r="M4" t="str">
            <v>Bộ CÔng An</v>
          </cell>
          <cell r="N4" t="str">
            <v>16810000588456 - BIDV
19130751923025 - Techcombank</v>
          </cell>
          <cell r="O4" t="str">
            <v>BIDV</v>
          </cell>
          <cell r="P4">
            <v>2019</v>
          </cell>
          <cell r="Q4" t="str">
            <v>CEO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 t="str">
            <v>Medigo Software</v>
          </cell>
          <cell r="X4" t="str">
            <v>HỢP ĐỒNG KHÔNG XÁC ĐỊNH THỜI HẠN</v>
          </cell>
          <cell r="Y4" t="str">
            <v>BOD</v>
          </cell>
          <cell r="Z4">
            <v>2019</v>
          </cell>
          <cell r="AA4">
            <v>0</v>
          </cell>
          <cell r="AB4">
            <v>0</v>
          </cell>
          <cell r="AC4">
            <v>46148</v>
          </cell>
          <cell r="AD4">
            <v>1449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 t="str">
            <v>Gross</v>
          </cell>
          <cell r="AP4">
            <v>7000000</v>
          </cell>
          <cell r="AQ4">
            <v>0</v>
          </cell>
          <cell r="AR4">
            <v>0</v>
          </cell>
          <cell r="AS4">
            <v>0</v>
          </cell>
          <cell r="AT4" t="str">
            <v>Nam</v>
          </cell>
          <cell r="AU4" t="str">
            <v>ha.le@medigoapp.com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</row>
        <row r="4">
          <cell r="BF4">
            <v>6</v>
          </cell>
          <cell r="BG4">
            <v>10</v>
          </cell>
          <cell r="BH4">
            <v>1983</v>
          </cell>
          <cell r="BI4">
            <v>2019</v>
          </cell>
          <cell r="BJ4">
            <v>2019</v>
          </cell>
          <cell r="BK4">
            <v>2019</v>
          </cell>
          <cell r="BL4" t="str">
            <v>2019/2019/2019</v>
          </cell>
        </row>
        <row r="5">
          <cell r="C5" t="str">
            <v>NGUYỄN THÀNH TÀI</v>
          </cell>
          <cell r="D5" t="str">
            <v>30/7/1998</v>
          </cell>
          <cell r="E5" t="str">
            <v>67/47 Lê Đức Thọ, P.7, Gò Vấp, TP.HCM</v>
          </cell>
          <cell r="F5" t="str">
            <v>67/47 Lê Đức Thọ, P.7, Gò Vấp, TP.HCM</v>
          </cell>
          <cell r="G5" t="str">
            <v>0908407287</v>
          </cell>
          <cell r="H5">
            <v>0</v>
          </cell>
          <cell r="I5" t="str">
            <v>8630306993</v>
          </cell>
          <cell r="J5" t="str">
            <v>7930308136</v>
          </cell>
          <cell r="K5" t="str">
            <v>079098000684</v>
          </cell>
          <cell r="L5" t="str">
            <v>7/3/2016</v>
          </cell>
          <cell r="M5" t="str">
            <v>CCSĐKQLCTVDLQGVDC</v>
          </cell>
          <cell r="N5" t="str">
            <v>79045676868</v>
          </cell>
          <cell r="O5" t="str">
            <v>VP Bank</v>
          </cell>
          <cell r="P5" t="str">
            <v>28/3/2022</v>
          </cell>
          <cell r="Q5" t="str">
            <v>IT Support</v>
          </cell>
          <cell r="R5" t="str">
            <v>ĐH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 t="str">
            <v>Medigo Software</v>
          </cell>
          <cell r="X5" t="str">
            <v>HỢP ĐỒNG CÓ THỜI HẠN</v>
          </cell>
          <cell r="Y5" t="str">
            <v>IT</v>
          </cell>
          <cell r="Z5">
            <v>44648</v>
          </cell>
          <cell r="AA5">
            <v>0</v>
          </cell>
          <cell r="AB5">
            <v>0</v>
          </cell>
          <cell r="AC5">
            <v>46148</v>
          </cell>
          <cell r="AD5">
            <v>49</v>
          </cell>
          <cell r="AE5">
            <v>0</v>
          </cell>
          <cell r="AF5">
            <v>44709</v>
          </cell>
          <cell r="AG5">
            <v>45439</v>
          </cell>
          <cell r="AH5" t="str">
            <v>HĐXĐTH</v>
          </cell>
          <cell r="AI5" t="str">
            <v>28/03/2024</v>
          </cell>
          <cell r="AJ5" t="str">
            <v>HĐKXĐTH</v>
          </cell>
          <cell r="AK5">
            <v>0</v>
          </cell>
          <cell r="AL5">
            <v>-709</v>
          </cell>
          <cell r="AM5">
            <v>12000000</v>
          </cell>
          <cell r="AN5">
            <v>0</v>
          </cell>
          <cell r="AO5" t="str">
            <v>Gross</v>
          </cell>
          <cell r="AP5">
            <v>5310000</v>
          </cell>
          <cell r="AQ5">
            <v>0</v>
          </cell>
          <cell r="AR5">
            <v>0</v>
          </cell>
          <cell r="AS5">
            <v>0</v>
          </cell>
          <cell r="AT5" t="str">
            <v>Nam</v>
          </cell>
          <cell r="AU5" t="str">
            <v>medigo.tai.nguyen@gmail.com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</row>
        <row r="5">
          <cell r="BF5">
            <v>30</v>
          </cell>
          <cell r="BG5">
            <v>7</v>
          </cell>
          <cell r="BH5">
            <v>1998</v>
          </cell>
          <cell r="BI5">
            <v>28</v>
          </cell>
          <cell r="BJ5">
            <v>3</v>
          </cell>
          <cell r="BK5">
            <v>2022</v>
          </cell>
          <cell r="BL5" t="str">
            <v>28/3/2022</v>
          </cell>
        </row>
        <row r="6">
          <cell r="C6" t="str">
            <v>Lưu Thanh Tuyền</v>
          </cell>
          <cell r="D6">
            <v>30581</v>
          </cell>
          <cell r="E6" t="str">
            <v>153/2C Điện Biên Phủ, Phường 15, Quận Bình Thạnh, TP. HCM</v>
          </cell>
          <cell r="F6" t="str">
            <v>152/2C Điện Biên Phủ, Phường 15, Quận Bình Thạnh, TP. HCM</v>
          </cell>
          <cell r="G6" t="str">
            <v>0931290894</v>
          </cell>
          <cell r="H6" t="str">
            <v>tuyen.luu@medigoapp.com</v>
          </cell>
          <cell r="I6" t="str">
            <v>8123994500</v>
          </cell>
          <cell r="J6" t="str">
            <v>7937369894</v>
          </cell>
          <cell r="K6" t="str">
            <v>079183013917</v>
          </cell>
          <cell r="L6">
            <v>44425</v>
          </cell>
          <cell r="M6" t="str">
            <v>CTCCS QLHCVTTXH</v>
          </cell>
          <cell r="N6" t="str">
            <v>0181000337432</v>
          </cell>
          <cell r="O6" t="str">
            <v>Vietcombank Chi nhánh Nam Sài Gòn - PGD Quận 4</v>
          </cell>
          <cell r="P6">
            <v>2019</v>
          </cell>
          <cell r="Q6" t="str">
            <v>Chuyên Viên Điều Phôi Đơn Hàng</v>
          </cell>
          <cell r="R6" t="str">
            <v>ĐH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 t="str">
            <v>Medigo Software</v>
          </cell>
          <cell r="X6" t="str">
            <v>HỢP ĐỒNG CÓ THỜI HẠN</v>
          </cell>
          <cell r="Y6" t="str">
            <v>ADMIN CSKH</v>
          </cell>
          <cell r="Z6">
            <v>44197</v>
          </cell>
          <cell r="AA6">
            <v>0</v>
          </cell>
          <cell r="AB6">
            <v>0</v>
          </cell>
          <cell r="AC6">
            <v>46148</v>
          </cell>
          <cell r="AD6">
            <v>64</v>
          </cell>
          <cell r="AE6">
            <v>0</v>
          </cell>
          <cell r="AF6">
            <v>45108</v>
          </cell>
          <cell r="AG6">
            <v>45838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-310</v>
          </cell>
          <cell r="AM6">
            <v>12000000</v>
          </cell>
          <cell r="AN6">
            <v>0</v>
          </cell>
          <cell r="AO6" t="str">
            <v>Gross</v>
          </cell>
          <cell r="AP6">
            <v>5310000</v>
          </cell>
          <cell r="AQ6">
            <v>0</v>
          </cell>
          <cell r="AR6">
            <v>0</v>
          </cell>
          <cell r="AS6">
            <v>0</v>
          </cell>
          <cell r="AT6" t="str">
            <v>Nữ</v>
          </cell>
          <cell r="AU6" t="str">
            <v>tuyen.luu2283@gmail.com</v>
          </cell>
          <cell r="AV6">
            <v>0</v>
          </cell>
          <cell r="AW6" t="str">
            <v>Thiếu</v>
          </cell>
          <cell r="AX6" t="str">
            <v>Thiếu</v>
          </cell>
          <cell r="AY6" t="str">
            <v>Thiếu</v>
          </cell>
          <cell r="AZ6" t="str">
            <v>X</v>
          </cell>
          <cell r="BA6" t="str">
            <v>Thiếu</v>
          </cell>
          <cell r="BB6" t="str">
            <v>- CCCD photo
- Sổ hộ khẩu photo
- Phiếu lý lịch tư pháp
- SYLL photo</v>
          </cell>
          <cell r="BC6">
            <v>0</v>
          </cell>
          <cell r="BD6">
            <v>0</v>
          </cell>
        </row>
        <row r="6">
          <cell r="BF6">
            <v>22</v>
          </cell>
          <cell r="BG6">
            <v>9</v>
          </cell>
          <cell r="BH6">
            <v>1983</v>
          </cell>
          <cell r="BI6">
            <v>30</v>
          </cell>
          <cell r="BJ6">
            <v>12</v>
          </cell>
          <cell r="BK6">
            <v>2019</v>
          </cell>
          <cell r="BL6" t="str">
            <v>30/12/2019</v>
          </cell>
        </row>
        <row r="7">
          <cell r="C7" t="str">
            <v>Nguyễn Hồ Phương Anh</v>
          </cell>
          <cell r="D7">
            <v>36572</v>
          </cell>
          <cell r="E7" t="str">
            <v>46/12/13 Lê Thánh Tôn, Lộc Thọ, Nha Trang, Khánh Hòa</v>
          </cell>
          <cell r="F7" t="str">
            <v>46/12/13 Lê Thánh Tôn, Lộc Thọ, Nha Trang, Khánh Hòa</v>
          </cell>
          <cell r="G7" t="str">
            <v>0383163313</v>
          </cell>
          <cell r="H7" t="str">
            <v>anh.phuong.nguyen@medigoapp.com</v>
          </cell>
          <cell r="I7" t="str">
            <v>8735382529</v>
          </cell>
          <cell r="J7" t="str">
            <v>5620259146</v>
          </cell>
          <cell r="K7" t="str">
            <v>056300004837
(CMND: 225935823)</v>
          </cell>
          <cell r="L7">
            <v>44573</v>
          </cell>
          <cell r="M7" t="str">
            <v>CCSQLHCVTTXH</v>
          </cell>
          <cell r="N7" t="str">
            <v>19033258827011</v>
          </cell>
          <cell r="O7" t="str">
            <v>Techcombank</v>
          </cell>
          <cell r="P7">
            <v>44404</v>
          </cell>
          <cell r="Q7" t="str">
            <v>Chăm sóc khách hàng</v>
          </cell>
          <cell r="R7" t="str">
            <v>ĐH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 t="str">
            <v>Medigo Software</v>
          </cell>
          <cell r="X7" t="str">
            <v>HỢP ĐỒNG CÓ THỜI HẠN</v>
          </cell>
          <cell r="Y7" t="str">
            <v>ADMIN CSKH</v>
          </cell>
          <cell r="Z7">
            <v>44404</v>
          </cell>
          <cell r="AA7">
            <v>0</v>
          </cell>
          <cell r="AB7">
            <v>0</v>
          </cell>
          <cell r="AC7">
            <v>46148</v>
          </cell>
          <cell r="AD7">
            <v>57</v>
          </cell>
          <cell r="AE7">
            <v>0</v>
          </cell>
          <cell r="AF7">
            <v>45108</v>
          </cell>
          <cell r="AG7">
            <v>45838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-310</v>
          </cell>
          <cell r="AM7">
            <v>10000000</v>
          </cell>
          <cell r="AN7">
            <v>0</v>
          </cell>
          <cell r="AO7" t="str">
            <v>Gross</v>
          </cell>
          <cell r="AP7">
            <v>5310000</v>
          </cell>
          <cell r="AQ7">
            <v>0</v>
          </cell>
          <cell r="AR7">
            <v>0</v>
          </cell>
          <cell r="AS7">
            <v>0</v>
          </cell>
          <cell r="AT7" t="str">
            <v>Nữ</v>
          </cell>
          <cell r="AU7" t="str">
            <v>medigo.anh.nguyen@gmail.com</v>
          </cell>
          <cell r="AV7">
            <v>0</v>
          </cell>
          <cell r="AW7" t="str">
            <v>Thiếu</v>
          </cell>
          <cell r="AX7" t="str">
            <v>Thiếu</v>
          </cell>
          <cell r="AY7" t="str">
            <v>Thiếu</v>
          </cell>
          <cell r="AZ7" t="str">
            <v>Thiếu</v>
          </cell>
          <cell r="BA7" t="str">
            <v>Thiếu</v>
          </cell>
          <cell r="BB7" t="str">
            <v>- CCCD photo
- SYLL photo</v>
          </cell>
          <cell r="BC7">
            <v>0</v>
          </cell>
          <cell r="BD7">
            <v>0</v>
          </cell>
        </row>
        <row r="7">
          <cell r="BF7">
            <v>16</v>
          </cell>
          <cell r="BG7">
            <v>2</v>
          </cell>
          <cell r="BH7">
            <v>2000</v>
          </cell>
          <cell r="BI7">
            <v>27</v>
          </cell>
          <cell r="BJ7">
            <v>7</v>
          </cell>
          <cell r="BK7">
            <v>2021</v>
          </cell>
          <cell r="BL7" t="str">
            <v>27/7/2021</v>
          </cell>
        </row>
        <row r="8">
          <cell r="C8" t="str">
            <v>Nguyễn Thị Ngọc Hân</v>
          </cell>
          <cell r="D8">
            <v>36490</v>
          </cell>
          <cell r="E8" t="str">
            <v>Ấp Bình Đông, Thạnh Nhựt, Gò Công Tây, Tiền Giang</v>
          </cell>
          <cell r="F8" t="str">
            <v>17/18 KP.6, Linh Trung, Thủ Đức</v>
          </cell>
          <cell r="G8" t="str">
            <v>0374826584</v>
          </cell>
          <cell r="H8" t="str">
            <v>han.nguyen@medigoapp.com</v>
          </cell>
          <cell r="I8" t="str">
            <v>8537809223</v>
          </cell>
          <cell r="J8" t="str">
            <v>8224066731</v>
          </cell>
          <cell r="K8" t="str">
            <v>082199007534</v>
          </cell>
          <cell r="L8">
            <v>44326</v>
          </cell>
          <cell r="M8" t="str">
            <v>CTCCS QLHCVTTXH</v>
          </cell>
          <cell r="N8" t="str">
            <v>104002495110</v>
          </cell>
          <cell r="O8" t="str">
            <v>Vietinbank</v>
          </cell>
          <cell r="P8">
            <v>44620</v>
          </cell>
          <cell r="Q8" t="str">
            <v>Admin - điều phối đơn hàng</v>
          </cell>
          <cell r="R8" t="str">
            <v>CĐ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 t="str">
            <v>Medigo Software</v>
          </cell>
          <cell r="X8" t="str">
            <v>HỢP ĐỒNG CÓ THỜI HẠN</v>
          </cell>
          <cell r="Y8" t="str">
            <v>ADMIN CSKH</v>
          </cell>
          <cell r="Z8">
            <v>44620</v>
          </cell>
          <cell r="AA8">
            <v>0</v>
          </cell>
          <cell r="AB8">
            <v>0</v>
          </cell>
          <cell r="AC8">
            <v>46148</v>
          </cell>
          <cell r="AD8">
            <v>50</v>
          </cell>
          <cell r="AE8">
            <v>0</v>
          </cell>
          <cell r="AF8" t="str">
            <v>27/04/2026</v>
          </cell>
          <cell r="AG8">
            <v>46138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-10</v>
          </cell>
          <cell r="AM8">
            <v>10000000</v>
          </cell>
          <cell r="AN8">
            <v>0</v>
          </cell>
          <cell r="AO8" t="str">
            <v>Gross</v>
          </cell>
          <cell r="AP8">
            <v>5310000</v>
          </cell>
          <cell r="AQ8">
            <v>0</v>
          </cell>
          <cell r="AR8">
            <v>0</v>
          </cell>
          <cell r="AS8">
            <v>0</v>
          </cell>
          <cell r="AT8" t="str">
            <v>Nữ</v>
          </cell>
          <cell r="AU8" t="str">
            <v>medigo.han.nguyen@gmail.com</v>
          </cell>
          <cell r="AV8">
            <v>0</v>
          </cell>
          <cell r="AW8" t="str">
            <v>Thiếu</v>
          </cell>
          <cell r="AX8" t="str">
            <v>X</v>
          </cell>
          <cell r="AY8" t="str">
            <v>X</v>
          </cell>
          <cell r="AZ8" t="str">
            <v>Thiếu</v>
          </cell>
          <cell r="BA8" t="str">
            <v>X</v>
          </cell>
          <cell r="BB8" t="str">
            <v>- Bằng ĐH cc
- CCCD photo
- SYLL chưa cc</v>
          </cell>
          <cell r="BC8">
            <v>0</v>
          </cell>
          <cell r="BD8">
            <v>0</v>
          </cell>
        </row>
        <row r="8">
          <cell r="BF8">
            <v>26</v>
          </cell>
          <cell r="BG8">
            <v>11</v>
          </cell>
          <cell r="BH8">
            <v>1999</v>
          </cell>
          <cell r="BI8">
            <v>28</v>
          </cell>
          <cell r="BJ8">
            <v>2</v>
          </cell>
          <cell r="BK8">
            <v>2022</v>
          </cell>
          <cell r="BL8" t="str">
            <v>28/2/2022</v>
          </cell>
        </row>
        <row r="9">
          <cell r="C9" t="str">
            <v>Võ Thị Diệu Hiền</v>
          </cell>
          <cell r="D9">
            <v>35546</v>
          </cell>
          <cell r="E9" t="str">
            <v>Ấp 1, Mỹ Yên, Bến Lức, Long An</v>
          </cell>
          <cell r="F9" t="str">
            <v>31 Ấp 1, Mỹ Yên, Bến Lức, Long An</v>
          </cell>
          <cell r="G9" t="str">
            <v> 0931233923</v>
          </cell>
          <cell r="H9" t="str">
            <v>hien.vo@medigoapp.com</v>
          </cell>
          <cell r="I9" t="str">
            <v>8700217524</v>
          </cell>
          <cell r="J9" t="str">
            <v>8022408029</v>
          </cell>
          <cell r="K9" t="str">
            <v>080197008421</v>
          </cell>
          <cell r="L9">
            <v>44749</v>
          </cell>
          <cell r="M9" t="str">
            <v>CTCCS QLHCVTTXH</v>
          </cell>
          <cell r="N9" t="str">
            <v>19035062217013</v>
          </cell>
          <cell r="O9" t="str">
            <v>Techcombank</v>
          </cell>
          <cell r="P9">
            <v>45148</v>
          </cell>
          <cell r="Q9" t="str">
            <v>Admin Điều phối đơn hàng </v>
          </cell>
          <cell r="R9" t="str">
            <v>CĐ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 t="str">
            <v>Medigo Software</v>
          </cell>
          <cell r="X9" t="str">
            <v>HỢP ĐỒNG CÓ THỜI HẠN</v>
          </cell>
          <cell r="Y9" t="str">
            <v>ADMIN CSKH</v>
          </cell>
          <cell r="Z9">
            <v>45148</v>
          </cell>
          <cell r="AA9">
            <v>0</v>
          </cell>
          <cell r="AB9">
            <v>0</v>
          </cell>
          <cell r="AC9">
            <v>46148</v>
          </cell>
          <cell r="AD9">
            <v>32</v>
          </cell>
          <cell r="AE9">
            <v>0</v>
          </cell>
          <cell r="AF9">
            <v>45148</v>
          </cell>
          <cell r="AG9" t="str">
            <v>10/08/2025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-269</v>
          </cell>
          <cell r="AM9">
            <v>8000000</v>
          </cell>
          <cell r="AN9">
            <v>0</v>
          </cell>
          <cell r="AO9" t="str">
            <v>Gross</v>
          </cell>
          <cell r="AP9">
            <v>5310000</v>
          </cell>
          <cell r="AQ9">
            <v>0</v>
          </cell>
          <cell r="AR9">
            <v>0</v>
          </cell>
          <cell r="AS9">
            <v>0</v>
          </cell>
          <cell r="AT9" t="str">
            <v>Nữ</v>
          </cell>
          <cell r="AU9" t="str">
            <v>medigo.hien.vo@gmail.com</v>
          </cell>
          <cell r="AV9">
            <v>0</v>
          </cell>
          <cell r="AW9" t="str">
            <v>Thiếu</v>
          </cell>
          <cell r="AX9" t="str">
            <v>Thiếu</v>
          </cell>
          <cell r="AY9" t="str">
            <v>Thiếu</v>
          </cell>
          <cell r="AZ9" t="str">
            <v>Thiếu</v>
          </cell>
          <cell r="BA9" t="str">
            <v>Thiếu</v>
          </cell>
          <cell r="BB9" t="str">
            <v>- CCCD photo
- SYLL photo</v>
          </cell>
          <cell r="BC9">
            <v>0</v>
          </cell>
          <cell r="BD9">
            <v>0</v>
          </cell>
        </row>
        <row r="9">
          <cell r="BF9">
            <v>26</v>
          </cell>
          <cell r="BG9">
            <v>4</v>
          </cell>
          <cell r="BH9">
            <v>1997</v>
          </cell>
          <cell r="BI9">
            <v>10</v>
          </cell>
          <cell r="BJ9">
            <v>8</v>
          </cell>
          <cell r="BK9">
            <v>2023</v>
          </cell>
          <cell r="BL9" t="str">
            <v>10/8/2023</v>
          </cell>
        </row>
        <row r="10">
          <cell r="C10" t="str">
            <v>Nguyễn Tuấn Nghĩa</v>
          </cell>
          <cell r="D10">
            <v>36652</v>
          </cell>
          <cell r="E10" t="str">
            <v> 157, Đ.11, P.Trường Thọ, TP.Thủ Đức, TP.Hồ Chí Minh</v>
          </cell>
          <cell r="F10" t="str">
            <v> 157, Đ.11, P.Trường Thọ, TP.Thủ Đức, TP.Hồ Chí Minh</v>
          </cell>
          <cell r="G10" t="str">
            <v>0333757326</v>
          </cell>
          <cell r="H10">
            <v>0</v>
          </cell>
          <cell r="I10" t="str">
            <v>8613933169
</v>
          </cell>
          <cell r="J10">
            <v>0</v>
          </cell>
          <cell r="K10" t="str">
            <v>079200007411 </v>
          </cell>
          <cell r="L10">
            <v>44552</v>
          </cell>
          <cell r="M10" t="str">
            <v>CTCCS QLHCVTTXH</v>
          </cell>
          <cell r="N10" t="str">
            <v>9333757326</v>
          </cell>
          <cell r="O10" t="str">
            <v>Vietcombank</v>
          </cell>
          <cell r="P10">
            <v>45187</v>
          </cell>
          <cell r="Q10" t="str">
            <v>NHÂN VIÊN GIÁM SÁT CAMERA</v>
          </cell>
          <cell r="R10" t="str">
            <v>CĐ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 t="str">
            <v>Medigo Software</v>
          </cell>
          <cell r="X10" t="str">
            <v>CỘNG TÁC VIÊN</v>
          </cell>
          <cell r="Y10" t="str">
            <v>VẬN HÀNH NHÀ THUỐC</v>
          </cell>
          <cell r="Z10">
            <v>45187</v>
          </cell>
          <cell r="AA10">
            <v>0</v>
          </cell>
          <cell r="AB10">
            <v>0</v>
          </cell>
          <cell r="AC10">
            <v>46148</v>
          </cell>
          <cell r="AD10">
            <v>31</v>
          </cell>
          <cell r="AE10">
            <v>0</v>
          </cell>
          <cell r="AF10" t="str">
            <v>18/09/2023</v>
          </cell>
          <cell r="AG10" t="str">
            <v>18/09/2025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-230</v>
          </cell>
          <cell r="AM10">
            <v>9000000</v>
          </cell>
          <cell r="AN10">
            <v>0</v>
          </cell>
          <cell r="AO10" t="str">
            <v>Gross</v>
          </cell>
          <cell r="AP10" t="str">
            <v>CTV</v>
          </cell>
          <cell r="AQ10">
            <v>0</v>
          </cell>
          <cell r="AR10">
            <v>0</v>
          </cell>
          <cell r="AS10">
            <v>0</v>
          </cell>
          <cell r="AT10" t="str">
            <v>Nam</v>
          </cell>
          <cell r="AU10" t="str">
            <v>medigo.tuannghia.nguyen@gmail.com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</row>
        <row r="10">
          <cell r="BF10">
            <v>6</v>
          </cell>
          <cell r="BG10">
            <v>5</v>
          </cell>
          <cell r="BH10">
            <v>2000</v>
          </cell>
          <cell r="BI10">
            <v>18</v>
          </cell>
          <cell r="BJ10">
            <v>9</v>
          </cell>
          <cell r="BK10">
            <v>2023</v>
          </cell>
          <cell r="BL10" t="str">
            <v>18/9/2023</v>
          </cell>
        </row>
        <row r="11">
          <cell r="C11" t="str">
            <v>Nguyễn Thị Cẩm Bình</v>
          </cell>
          <cell r="D11">
            <v>36260</v>
          </cell>
          <cell r="E11" t="str">
            <v>Thôn 3, Bình Nghi, Tây Sơn, Bình Định</v>
          </cell>
          <cell r="F11" t="str">
            <v>79/22A quốc lộ 13, phường 26, Bình Thạnh, HCM</v>
          </cell>
          <cell r="G11" t="str">
            <v>0359984002</v>
          </cell>
          <cell r="H11" t="str">
            <v>marketing.thanhdatt@gmail.com</v>
          </cell>
          <cell r="I11" t="str">
            <v>8568236357</v>
          </cell>
          <cell r="J11" t="str">
            <v>5221578718</v>
          </cell>
          <cell r="K11" t="str">
            <v>052199009624</v>
          </cell>
          <cell r="L11">
            <v>44375</v>
          </cell>
          <cell r="M11" t="str">
            <v>CTCCS QLHCVTTXH</v>
          </cell>
          <cell r="N11" t="str">
            <v>0381000583650</v>
          </cell>
          <cell r="O11" t="str">
            <v>Vietcombank</v>
          </cell>
          <cell r="P11">
            <v>45078</v>
          </cell>
          <cell r="Q11" t="str">
            <v>Senior Inventory &amp; Partnership</v>
          </cell>
          <cell r="R11" t="str">
            <v>ĐH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 t="str">
            <v>Medigo Software</v>
          </cell>
          <cell r="X11" t="str">
            <v>HỢP ĐỒNG CÓ THỜI HẠN</v>
          </cell>
          <cell r="Y11" t="str">
            <v>INVENTORY - PHARMACY</v>
          </cell>
          <cell r="Z11">
            <v>45078</v>
          </cell>
          <cell r="AA11">
            <v>0</v>
          </cell>
          <cell r="AB11">
            <v>0</v>
          </cell>
          <cell r="AC11">
            <v>46148</v>
          </cell>
          <cell r="AD11">
            <v>35</v>
          </cell>
          <cell r="AE11">
            <v>0</v>
          </cell>
          <cell r="AF11" t="str">
            <v>01/06/2024</v>
          </cell>
          <cell r="AG11" t="str">
            <v>31/05/2026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25</v>
          </cell>
          <cell r="AM11">
            <v>14300000</v>
          </cell>
          <cell r="AN11">
            <v>0</v>
          </cell>
          <cell r="AO11" t="str">
            <v>Gross</v>
          </cell>
          <cell r="AP11">
            <v>5310000</v>
          </cell>
          <cell r="AQ11">
            <v>0</v>
          </cell>
          <cell r="AR11">
            <v>0</v>
          </cell>
          <cell r="AS11">
            <v>0</v>
          </cell>
          <cell r="AT11" t="str">
            <v>Nữ</v>
          </cell>
          <cell r="AU11" t="str">
            <v>medigo.binh.nguyen@gmail.com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</row>
        <row r="11">
          <cell r="BF11">
            <v>10</v>
          </cell>
          <cell r="BG11">
            <v>4</v>
          </cell>
          <cell r="BH11">
            <v>1999</v>
          </cell>
          <cell r="BI11">
            <v>1</v>
          </cell>
          <cell r="BJ11">
            <v>6</v>
          </cell>
          <cell r="BK11">
            <v>2023</v>
          </cell>
          <cell r="BL11" t="str">
            <v>1/6/2023</v>
          </cell>
        </row>
        <row r="12">
          <cell r="C12" t="str">
            <v>TRƯƠNG VĨNH THÁI</v>
          </cell>
          <cell r="D12">
            <v>33485</v>
          </cell>
          <cell r="E12" t="str">
            <v>189/5 đường 138 Tân Phú, TP. Thủ Đức, HCM</v>
          </cell>
          <cell r="F12" t="str">
            <v>189/5 đường 138 Tân Phú, TP. Thủ Đức, HCM</v>
          </cell>
          <cell r="G12" t="str">
            <v>0773122161</v>
          </cell>
          <cell r="H12" t="str">
            <v>
tvthaiydk35@gmail.com</v>
          </cell>
          <cell r="I12" t="str">
            <v>8463166550</v>
          </cell>
          <cell r="J12" t="str">
            <v>Ko tham gia</v>
          </cell>
          <cell r="K12" t="str">
            <v>086091010551</v>
          </cell>
          <cell r="L12">
            <v>44522</v>
          </cell>
          <cell r="M12" t="str">
            <v>CTCCSQLHCVTTXH</v>
          </cell>
          <cell r="N12" t="str">
            <v>1028950088</v>
          </cell>
          <cell r="O12" t="str">
            <v>VCB</v>
          </cell>
          <cell r="P12">
            <v>44788</v>
          </cell>
          <cell r="Q12" t="str">
            <v>Bác sĩ tư vấn</v>
          </cell>
          <cell r="R12" t="str">
            <v>ĐH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 t="str">
            <v>Medigo Software</v>
          </cell>
          <cell r="X12" t="str">
            <v>CỘNG TÁC VIÊN</v>
          </cell>
          <cell r="Y12" t="str">
            <v>BÁC SĨ ONLINE</v>
          </cell>
          <cell r="Z12">
            <v>44788</v>
          </cell>
          <cell r="AA12">
            <v>0</v>
          </cell>
          <cell r="AB12">
            <v>0</v>
          </cell>
          <cell r="AC12">
            <v>46148</v>
          </cell>
          <cell r="AD12">
            <v>44</v>
          </cell>
          <cell r="AE12">
            <v>0</v>
          </cell>
          <cell r="AF12">
            <v>44849</v>
          </cell>
          <cell r="AG12">
            <v>45579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-569</v>
          </cell>
          <cell r="AM12">
            <v>12000000</v>
          </cell>
          <cell r="AN12">
            <v>0</v>
          </cell>
          <cell r="AO12" t="str">
            <v>NET</v>
          </cell>
          <cell r="AP12" t="str">
            <v>Ko tham gia</v>
          </cell>
          <cell r="AQ12">
            <v>0</v>
          </cell>
          <cell r="AR12" t="str">
            <v>Bác sĩ tư vấn</v>
          </cell>
          <cell r="AS12">
            <v>0</v>
          </cell>
          <cell r="AT12" t="str">
            <v>Nam</v>
          </cell>
          <cell r="AU12" t="str">
            <v>medigo.thai.truong@gmail.com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</row>
        <row r="12">
          <cell r="BF12">
            <v>4</v>
          </cell>
          <cell r="BG12">
            <v>9</v>
          </cell>
          <cell r="BH12">
            <v>1991</v>
          </cell>
          <cell r="BI12">
            <v>15</v>
          </cell>
          <cell r="BJ12">
            <v>8</v>
          </cell>
          <cell r="BK12">
            <v>2022</v>
          </cell>
          <cell r="BL12" t="str">
            <v>15/8/2022</v>
          </cell>
        </row>
        <row r="13">
          <cell r="C13" t="str">
            <v>NGUYỄN HOÀNG NGUYÊN ĐAN</v>
          </cell>
          <cell r="D13">
            <v>35294</v>
          </cell>
          <cell r="E13" t="str">
            <v>119/1 Lê Văn Duyệt, phường Gia Định, Thành phố Hồ Chí Minh</v>
          </cell>
          <cell r="F13" t="str">
            <v>119/1 Lê Văn Duyệt, phường Gia Định, Thành phố Hồ Chí Minh</v>
          </cell>
          <cell r="G13" t="str">
            <v>0343891640</v>
          </cell>
          <cell r="H13">
            <v>0</v>
          </cell>
          <cell r="I13" t="str">
            <v>8648450797
</v>
          </cell>
          <cell r="J13" t="str">
            <v>7939263095</v>
          </cell>
          <cell r="K13" t="str">
            <v>054196000019</v>
          </cell>
          <cell r="L13">
            <v>44522</v>
          </cell>
          <cell r="M13" t="str">
            <v>CCSQLHCVTTXH</v>
          </cell>
          <cell r="N13" t="str">
            <v>0865817107</v>
          </cell>
          <cell r="O13" t="str">
            <v>Shinhanbank</v>
          </cell>
          <cell r="P13">
            <v>44447</v>
          </cell>
          <cell r="Q13" t="str">
            <v>Product Manager</v>
          </cell>
          <cell r="R13" t="str">
            <v>ĐH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 t="str">
            <v>Med Service</v>
          </cell>
          <cell r="X13" t="str">
            <v>HỢP ĐỒNG KHÔNG XÁC ĐỊNH THỜI HẠN</v>
          </cell>
          <cell r="Y13" t="str">
            <v>PRODUCT</v>
          </cell>
          <cell r="Z13" t="str">
            <v>08/09/2021</v>
          </cell>
          <cell r="AA13">
            <v>0</v>
          </cell>
          <cell r="AB13">
            <v>0</v>
          </cell>
          <cell r="AC13">
            <v>46148</v>
          </cell>
          <cell r="AD13">
            <v>55</v>
          </cell>
          <cell r="AE13">
            <v>0</v>
          </cell>
          <cell r="AF13" t="str">
            <v>01/01/2026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5010000</v>
          </cell>
          <cell r="AM13">
            <v>15000000</v>
          </cell>
          <cell r="AN13">
            <v>0</v>
          </cell>
          <cell r="AO13" t="str">
            <v>Nữ</v>
          </cell>
          <cell r="AP13">
            <v>5310000</v>
          </cell>
          <cell r="AQ13">
            <v>9690000</v>
          </cell>
          <cell r="AR13" t="str">
            <v>Chín triệu sáu trăm chín mươi ngàn đồng</v>
          </cell>
          <cell r="AS13" t="str">
            <v>X</v>
          </cell>
          <cell r="AT13" t="str">
            <v>X</v>
          </cell>
          <cell r="AU13" t="str">
            <v>X</v>
          </cell>
          <cell r="AV13" t="str">
            <v>Thiếu</v>
          </cell>
          <cell r="AW13" t="str">
            <v>X</v>
          </cell>
          <cell r="AX13" t="str">
            <v>- Bằng ĐH Dược</v>
          </cell>
          <cell r="AY13">
            <v>0</v>
          </cell>
          <cell r="AZ13">
            <v>0</v>
          </cell>
          <cell r="BA13">
            <v>0</v>
          </cell>
          <cell r="BB13" t="str">
            <v>- Bằng ĐH cc quá hạn</v>
          </cell>
        </row>
        <row r="13">
          <cell r="BD13">
            <v>17</v>
          </cell>
          <cell r="BE13" t="str">
            <v>làm việc online</v>
          </cell>
          <cell r="BF13">
            <v>17</v>
          </cell>
          <cell r="BG13">
            <v>8</v>
          </cell>
          <cell r="BH13">
            <v>1996</v>
          </cell>
          <cell r="BI13">
            <v>8</v>
          </cell>
          <cell r="BJ13">
            <v>9</v>
          </cell>
          <cell r="BK13">
            <v>2021</v>
          </cell>
          <cell r="BL13" t="str">
            <v>8/9/2021</v>
          </cell>
        </row>
        <row r="14">
          <cell r="C14" t="str">
            <v>Lê Phú Quí</v>
          </cell>
          <cell r="D14" t="str">
            <v>23/08/1999</v>
          </cell>
          <cell r="E14" t="str">
            <v>500 Khu Phố 1, Thị trấn Đông Thành, Huyện Đức Huệ, Tỉnh Long An</v>
          </cell>
          <cell r="F14" t="str">
            <v>314/52 Âu Dương Lân, Phường 3, Quận 8, Thành phố Hồ Chí Minh</v>
          </cell>
          <cell r="G14" t="str">
            <v>0397024397</v>
          </cell>
          <cell r="H14" t="str">
            <v>quile2308@gmail.com</v>
          </cell>
          <cell r="I14">
            <v>8774327497</v>
          </cell>
          <cell r="J14">
            <v>8021747353</v>
          </cell>
          <cell r="K14" t="str">
            <v>080099000398</v>
          </cell>
          <cell r="L14">
            <v>45422</v>
          </cell>
          <cell r="M14" t="str">
            <v>Huyện Đức Huệ, Tỉnh Long An</v>
          </cell>
          <cell r="N14" t="str">
            <v>07183522701</v>
          </cell>
          <cell r="O14" t="str">
            <v>Ngân hàng Thương mại Cổ phần Tiên Phong (TP Bank)</v>
          </cell>
          <cell r="P14" t="str">
            <v>20/06/2024</v>
          </cell>
          <cell r="Q14" t="str">
            <v>Trưởng nhóm Dịch vụ Online</v>
          </cell>
          <cell r="R14" t="str">
            <v>Dược Sĩ Đại Học</v>
          </cell>
          <cell r="S14">
            <v>0</v>
          </cell>
          <cell r="T14">
            <v>0</v>
          </cell>
          <cell r="U14" t="str">
            <v>https://drive.google.com/open?id=1JnHjnmAvn_iI3vC22a6J8adE_R0BYuN4, https://drive.google.com/open?id=1BAVpmhYFbU3ojD_qXtYPaz6otALp-Ac7, https://drive.google.com/open?id=1CYUl_RL15FuRTCcyYs7q9mLUbxrK4zOq</v>
          </cell>
          <cell r="V14">
            <v>0</v>
          </cell>
          <cell r="W14" t="str">
            <v>Medigo Software</v>
          </cell>
          <cell r="X14" t="str">
            <v>HỢP ĐỒNG CÓ THỜI HẠN</v>
          </cell>
          <cell r="Y14" t="str">
            <v>ADMIN CSKH</v>
          </cell>
          <cell r="Z14">
            <v>45463</v>
          </cell>
          <cell r="AA14" t="str">
            <v>19/08/2024</v>
          </cell>
          <cell r="AB14">
            <v>0</v>
          </cell>
          <cell r="AC14">
            <v>46148</v>
          </cell>
          <cell r="AD14">
            <v>22</v>
          </cell>
          <cell r="AE14" t="str">
            <v>02 THÁNG</v>
          </cell>
          <cell r="AF14" t="str">
            <v>20/08/2024</v>
          </cell>
          <cell r="AG14" t="str">
            <v>19/08/2025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-260</v>
          </cell>
          <cell r="AM14">
            <v>15400000</v>
          </cell>
          <cell r="AN14">
            <v>0</v>
          </cell>
          <cell r="AO14" t="str">
            <v>Gross</v>
          </cell>
          <cell r="AP14">
            <v>5310000</v>
          </cell>
          <cell r="AQ14">
            <v>1000000</v>
          </cell>
          <cell r="AR14" t="str">
            <v>Thời gian thử việc: Từ ngày 20/06/2024 đến hết ngày 19/08/2024
2.     Địa điểm thử việc:  Y1 Hồng Lĩnh, P.15, Q.10, TP.HCM
3.     Lương :  Gross
- Lương chính thức: 14.000.000
- Thử việc: 02 tháng, 85% lương chính thức.</v>
          </cell>
          <cell r="AS14">
            <v>0</v>
          </cell>
          <cell r="AT14" t="str">
            <v>Nam</v>
          </cell>
          <cell r="AU14" t="str">
            <v>qui.le@medigoapp.com</v>
          </cell>
          <cell r="AV14" t="str">
            <v>T09/2024</v>
          </cell>
          <cell r="AW14" t="str">
            <v>Thiếu</v>
          </cell>
          <cell r="AX14" t="str">
            <v>X</v>
          </cell>
          <cell r="AY14" t="str">
            <v>Thiếu</v>
          </cell>
          <cell r="AZ14" t="str">
            <v>Thiếu</v>
          </cell>
          <cell r="BA14" t="str">
            <v>Thiếu</v>
          </cell>
          <cell r="BB14" t="str">
            <v>- Bằng ĐH cc quá hạn</v>
          </cell>
          <cell r="BC14">
            <v>0</v>
          </cell>
          <cell r="BD14">
            <v>0</v>
          </cell>
        </row>
        <row r="14">
          <cell r="BF14">
            <v>23</v>
          </cell>
          <cell r="BG14">
            <v>8</v>
          </cell>
          <cell r="BH14">
            <v>1999</v>
          </cell>
          <cell r="BI14">
            <v>20</v>
          </cell>
          <cell r="BJ14">
            <v>6</v>
          </cell>
          <cell r="BK14">
            <v>2024</v>
          </cell>
          <cell r="BL14" t="str">
            <v>20/6/2024</v>
          </cell>
        </row>
        <row r="15">
          <cell r="C15" t="str">
            <v>Nguyễn Cao Nhân</v>
          </cell>
          <cell r="D15" t="str">
            <v>06/05/1988</v>
          </cell>
          <cell r="E15" t="str">
            <v>74/11 Nguyễn Duy Cung, Phường 12, Quận Gò Vấp, Tp.Hồ Chí Minh</v>
          </cell>
          <cell r="F15" t="str">
            <v>74/11 Nguyễn Duy Cung, Phường 12, Quận Gò Vấp, Tp.Hồ Chí Minh</v>
          </cell>
          <cell r="G15" t="str">
            <v>0943999557</v>
          </cell>
          <cell r="H15" t="str">
            <v>ngca
onhan@gmail.com</v>
          </cell>
          <cell r="I15">
            <v>8335338116</v>
          </cell>
          <cell r="J15">
            <v>7911421828</v>
          </cell>
          <cell r="K15" t="str">
            <v>052088013939</v>
          </cell>
          <cell r="L15">
            <v>44785</v>
          </cell>
          <cell r="M15" t="str">
            <v>Cục Trưởng CCS QLHC về TTXH</v>
          </cell>
          <cell r="N15" t="str">
            <v>0071001008815</v>
          </cell>
          <cell r="O15" t="str">
            <v>Vietcombank</v>
          </cell>
          <cell r="P15">
            <v>45474</v>
          </cell>
          <cell r="Q15" t="str">
            <v>Nhân viên kế toán/Phòng kế toán</v>
          </cell>
          <cell r="R15" t="str">
            <v>Cử Nhân kế toán doanh nghiệp</v>
          </cell>
          <cell r="S15">
            <v>0</v>
          </cell>
          <cell r="T15">
            <v>0</v>
          </cell>
          <cell r="U15" t="str">
            <v>https://drive.google.com/open?id=1P_W9NEs-tfP--yfPzYXiZhH_kqijjTiJ, https://drive.google.com/open?id=1sZo8S0E7hgrpqIqmxK1h1QBf3isW0oWx</v>
          </cell>
          <cell r="V15">
            <v>0</v>
          </cell>
          <cell r="W15" t="str">
            <v>Medigo Software</v>
          </cell>
          <cell r="X15" t="str">
            <v>HỢP ĐỒNG CÓ THỜI HẠN</v>
          </cell>
          <cell r="Y15" t="str">
            <v>IT</v>
          </cell>
          <cell r="Z15" t="str">
            <v>01/07/2024</v>
          </cell>
          <cell r="AA15" t="str">
            <v>30/08/2024</v>
          </cell>
          <cell r="AB15">
            <v>0</v>
          </cell>
          <cell r="AC15">
            <v>46148</v>
          </cell>
          <cell r="AD15">
            <v>22</v>
          </cell>
          <cell r="AE15" t="str">
            <v>02 THÁNG</v>
          </cell>
          <cell r="AF15" t="str">
            <v>01/09/2024</v>
          </cell>
          <cell r="AG15" t="str">
            <v>30/08/2025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-249</v>
          </cell>
          <cell r="AM15">
            <v>13200000</v>
          </cell>
          <cell r="AN15">
            <v>0</v>
          </cell>
          <cell r="AO15" t="str">
            <v>Gross</v>
          </cell>
          <cell r="AP15">
            <v>5310000</v>
          </cell>
          <cell r="AQ15">
            <v>0</v>
          </cell>
          <cell r="AR15" t="str">
            <v>Lương thỏa thuận: 12.000.000đ
Lương thử việc: 85%</v>
          </cell>
          <cell r="AS15">
            <v>0</v>
          </cell>
          <cell r="AT15" t="str">
            <v>Nam</v>
          </cell>
          <cell r="AU15" t="str">
            <v>Medigo.nhan.nguyen@gmail.com</v>
          </cell>
          <cell r="AV15" t="str">
            <v>T09/2024</v>
          </cell>
          <cell r="AW15" t="str">
            <v>Thiếu</v>
          </cell>
          <cell r="AX15" t="str">
            <v>X</v>
          </cell>
          <cell r="AY15" t="str">
            <v>Thiếu</v>
          </cell>
          <cell r="AZ15" t="str">
            <v>X</v>
          </cell>
          <cell r="BA15" t="str">
            <v>X</v>
          </cell>
          <cell r="BB15" t="str">
            <v>- CMND photo
- Bằng tin học + TA photo</v>
          </cell>
          <cell r="BC15">
            <v>0</v>
          </cell>
          <cell r="BD15">
            <v>0</v>
          </cell>
        </row>
        <row r="15">
          <cell r="BF15">
            <v>6</v>
          </cell>
          <cell r="BG15">
            <v>5</v>
          </cell>
          <cell r="BH15">
            <v>1988</v>
          </cell>
          <cell r="BI15">
            <v>1</v>
          </cell>
          <cell r="BJ15">
            <v>7</v>
          </cell>
          <cell r="BK15">
            <v>2024</v>
          </cell>
          <cell r="BL15" t="str">
            <v>1/7/2024</v>
          </cell>
        </row>
        <row r="16">
          <cell r="C16" t="str">
            <v>ĐẶNG THỊ QUẾ ANH</v>
          </cell>
          <cell r="D16" t="str">
            <v>27/05/1986</v>
          </cell>
          <cell r="E16" t="str">
            <v>147/20/1 Tân Kỳ Tân Quý, P. Tân Sơn Nhì, Quận Tân Phú, TP Hồ Chí Minh</v>
          </cell>
          <cell r="F16" t="str">
            <v>147/20/1 Tân Kỳ Tân Quý, P. Tân Sơn Nhì, Quận Tân Phú, TP Hồ Chí Minh</v>
          </cell>
          <cell r="G16" t="str">
            <v>0985129494</v>
          </cell>
          <cell r="H16" t="str">
            <v>queanh1216@gmail.com</v>
          </cell>
          <cell r="I16">
            <v>8071453642</v>
          </cell>
          <cell r="J16">
            <v>207320042</v>
          </cell>
          <cell r="K16" t="str">
            <v>082186010670</v>
          </cell>
          <cell r="L16" t="str">
            <v>10/07/2021</v>
          </cell>
          <cell r="M16" t="str">
            <v>Cục trưởng cục Cảnh sát QLHC về TTXH</v>
          </cell>
          <cell r="N16" t="str">
            <v>0071001126701</v>
          </cell>
          <cell r="O16" t="str">
            <v>Vietcombank</v>
          </cell>
          <cell r="P16" t="str">
            <v>26/11/2024</v>
          </cell>
          <cell r="Q16" t="str">
            <v>Kế toán/Kế toán trưởng/Kế toán</v>
          </cell>
          <cell r="R16" t="str">
            <v>Cử nhân/Kế toán</v>
          </cell>
          <cell r="S16">
            <v>0</v>
          </cell>
          <cell r="T16" t="str">
            <v>https://drive.google.com/open?id=1iksCzK0sKXbVIWrBCVUSaur4cAeFOUZ1, https://drive.google.com/open?id=1UywFhN5Y5UJvuBsDWz-r02bU7w_hwNln</v>
          </cell>
          <cell r="U16">
            <v>0</v>
          </cell>
          <cell r="V16">
            <v>0</v>
          </cell>
          <cell r="W16" t="str">
            <v>Medigo Software</v>
          </cell>
          <cell r="X16" t="str">
            <v>HỢP ĐỒNG CÓ THỜI HẠN</v>
          </cell>
          <cell r="Y16" t="str">
            <v>KẾ TOÁN</v>
          </cell>
          <cell r="Z16" t="str">
            <v>26/11/2024</v>
          </cell>
          <cell r="AA16" t="str">
            <v>25/01/2025</v>
          </cell>
          <cell r="AB16">
            <v>-466</v>
          </cell>
          <cell r="AC16">
            <v>46148</v>
          </cell>
          <cell r="AD16">
            <v>17</v>
          </cell>
          <cell r="AE16" t="str">
            <v>02 THÁNG</v>
          </cell>
          <cell r="AF16" t="str">
            <v>26/01/2025</v>
          </cell>
          <cell r="AG16" t="str">
            <v>25/01/2027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264</v>
          </cell>
          <cell r="AM16">
            <v>30000000</v>
          </cell>
          <cell r="AN16">
            <v>0</v>
          </cell>
          <cell r="AO16" t="str">
            <v>Gross</v>
          </cell>
          <cell r="AP16" t="str">
            <v>T2/2025</v>
          </cell>
          <cell r="AQ16">
            <v>0</v>
          </cell>
          <cell r="AR16" t="str">
            <v>Lương thỏa thuận: 30.000.00đ
Thử việc: 85%</v>
          </cell>
          <cell r="AS16" t="e">
            <v>#REF!</v>
          </cell>
          <cell r="AT16" t="str">
            <v>Nữ</v>
          </cell>
          <cell r="AU16" t="str">
            <v>anh.dang@medigoapp.cm</v>
          </cell>
          <cell r="AV16">
            <v>0</v>
          </cell>
          <cell r="AW16" t="str">
            <v>Thiếu</v>
          </cell>
          <cell r="AX16" t="str">
            <v>X</v>
          </cell>
          <cell r="AY16" t="str">
            <v>X</v>
          </cell>
          <cell r="AZ16" t="str">
            <v>Thiếu</v>
          </cell>
          <cell r="BA16" t="str">
            <v>X</v>
          </cell>
          <cell r="BB16" t="str">
            <v>- Bằng ĐH, CĐ cc
- Chứng chỉ KKT cc
- Chứng chỉ ngoại ngữ cc</v>
          </cell>
          <cell r="BC16">
            <v>0</v>
          </cell>
          <cell r="BD16">
            <v>0</v>
          </cell>
        </row>
        <row r="16">
          <cell r="BF16">
            <v>27</v>
          </cell>
          <cell r="BG16">
            <v>5</v>
          </cell>
          <cell r="BH16">
            <v>1986</v>
          </cell>
          <cell r="BI16">
            <v>26</v>
          </cell>
          <cell r="BJ16">
            <v>11</v>
          </cell>
          <cell r="BK16">
            <v>2024</v>
          </cell>
          <cell r="BL16" t="str">
            <v>26/11/2024</v>
          </cell>
        </row>
        <row r="17">
          <cell r="C17" t="str">
            <v>NGUYỄN THỊ ÁNH HỒNG</v>
          </cell>
          <cell r="D17" t="str">
            <v>09/11/1994</v>
          </cell>
          <cell r="E17" t="str">
            <v>Thôn 4 xã Nghĩa Dũng, TP.Quảng Ngãi, Tỉnh Quảng Ngãi</v>
          </cell>
          <cell r="F17" t="str">
            <v>338/1/10 Nguyễn Xí, Phường 13, Quận Bình Thạnh, TP.HCM</v>
          </cell>
          <cell r="G17" t="str">
            <v>0932160206</v>
          </cell>
          <cell r="H17" t="str">
            <v>nguyenthianhhongueh@gmail.com</v>
          </cell>
          <cell r="I17">
            <v>8450297958</v>
          </cell>
          <cell r="J17">
            <v>7916160466</v>
          </cell>
          <cell r="K17" t="str">
            <v>051194007431</v>
          </cell>
          <cell r="L17" t="str">
            <v>27/01/2023</v>
          </cell>
          <cell r="M17" t="str">
            <v>Cục Cảnh sát Quản lý Hành chính về trật tự xã hội</v>
          </cell>
          <cell r="N17" t="str">
            <v>013348479001</v>
          </cell>
          <cell r="O17" t="str">
            <v>Ngân hàng HSBC</v>
          </cell>
          <cell r="P17" t="str">
            <v>02/12/2024</v>
          </cell>
          <cell r="Q17" t="str">
            <v>Kế toán viên</v>
          </cell>
          <cell r="R17" t="str">
            <v>Cử nhân Ngành Tài chính Ngân hàng</v>
          </cell>
          <cell r="S17">
            <v>0</v>
          </cell>
          <cell r="T17">
            <v>0</v>
          </cell>
          <cell r="U17" t="str">
            <v>https://drive.google.com/open?id=1eGRcrhuTo6gJTiDRp_DjF6LQHHjq9WYT, https://drive.google.com/open?id=1Dh-J3QuBqkznSjySA1ZgmI_M06ivcUNS, https://drive.google.com/open?id=16kDXnEa15X_9zEwbEhlnluGHAoxE5eJQ, https://drive.google.com/open?id=1OLGz6kD8MW9czMGj5vzBFPbCacq3VBtA</v>
          </cell>
          <cell r="V17">
            <v>0</v>
          </cell>
          <cell r="W17" t="str">
            <v>Medigo Software</v>
          </cell>
          <cell r="X17" t="str">
            <v>HỢP ĐỒNG CÓ THỜI HẠN</v>
          </cell>
          <cell r="Y17" t="str">
            <v>KẾ TOÁN</v>
          </cell>
          <cell r="Z17" t="str">
            <v>02/12/2024</v>
          </cell>
          <cell r="AA17" t="str">
            <v>01/02/2026</v>
          </cell>
          <cell r="AB17">
            <v>-94</v>
          </cell>
          <cell r="AC17">
            <v>46148</v>
          </cell>
          <cell r="AD17">
            <v>17</v>
          </cell>
          <cell r="AE17" t="str">
            <v>02 THÁNG</v>
          </cell>
          <cell r="AF17" t="str">
            <v>02/02/2025</v>
          </cell>
          <cell r="AG17" t="str">
            <v>01/02/2027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271</v>
          </cell>
          <cell r="AM17">
            <v>15000000</v>
          </cell>
          <cell r="AN17">
            <v>0</v>
          </cell>
          <cell r="AO17" t="str">
            <v>Gross</v>
          </cell>
          <cell r="AP17" t="str">
            <v>T2/2025</v>
          </cell>
          <cell r="AQ17">
            <v>0</v>
          </cell>
          <cell r="AR17" t="str">
            <v>Lương thỏa thuận: 15.000.00đ
Thử việc: 85%</v>
          </cell>
          <cell r="AS17" t="e">
            <v>#REF!</v>
          </cell>
          <cell r="AT17" t="str">
            <v>Nữ</v>
          </cell>
          <cell r="AU17">
            <v>0</v>
          </cell>
          <cell r="AV17">
            <v>0</v>
          </cell>
          <cell r="AW17" t="str">
            <v>Thiếu</v>
          </cell>
          <cell r="AX17" t="str">
            <v>Thiếu</v>
          </cell>
          <cell r="AY17" t="str">
            <v>X</v>
          </cell>
          <cell r="AZ17" t="str">
            <v>Thiếu</v>
          </cell>
          <cell r="BA17" t="str">
            <v>X</v>
          </cell>
          <cell r="BB17" t="str">
            <v>-Bằng tin học
- Bằng ĐH cc
- SYLL chưa công chứng</v>
          </cell>
          <cell r="BC17">
            <v>0</v>
          </cell>
          <cell r="BD17">
            <v>0</v>
          </cell>
          <cell r="BE17" t="str">
            <v>Lầu 3, 451/24/4 Tô Hiến Thành, P.14, Q.10, Tp.HCM</v>
          </cell>
          <cell r="BF17">
            <v>9</v>
          </cell>
          <cell r="BG17">
            <v>11</v>
          </cell>
          <cell r="BH17">
            <v>1994</v>
          </cell>
          <cell r="BI17">
            <v>2</v>
          </cell>
          <cell r="BJ17">
            <v>12</v>
          </cell>
          <cell r="BK17">
            <v>2024</v>
          </cell>
          <cell r="BL17" t="str">
            <v>2/12/2024</v>
          </cell>
        </row>
        <row r="18">
          <cell r="C18" t="str">
            <v>VÕ TẤN TRƯỜNG</v>
          </cell>
          <cell r="D18" t="str">
            <v>07/07/2002</v>
          </cell>
          <cell r="E18" t="str">
            <v>493/86 Cách Mạng Tháng Tám, Khu Phố 6, Phường 13, Quận 10, Thành Phố Hồ Chí Minh</v>
          </cell>
          <cell r="F18" t="str">
            <v>11 Bàu Bàng, Phường 13, Quận Tân Bình</v>
          </cell>
          <cell r="G18" t="str">
            <v>0795556807</v>
          </cell>
          <cell r="H18" t="str">
            <v>truong.vo@medigoapp.com</v>
          </cell>
          <cell r="I18" t="str">
            <v>8951096850</v>
          </cell>
          <cell r="J18" t="str">
            <v>5120841842</v>
          </cell>
          <cell r="K18" t="str">
            <v>051202012292</v>
          </cell>
          <cell r="L18" t="str">
            <v>24/07/2022</v>
          </cell>
          <cell r="M18" t="str">
            <v>Cục Cảnh sát quản lý hành chính về trật tự xã hội</v>
          </cell>
          <cell r="N18" t="str">
            <v>1016552819</v>
          </cell>
          <cell r="O18" t="str">
            <v>Vietcombank</v>
          </cell>
          <cell r="P18" t="str">
            <v>14/04/2025</v>
          </cell>
          <cell r="Q18" t="str">
            <v>Dược Sĩ Chăm Sóc Khách Hàng Online</v>
          </cell>
          <cell r="R18" t="str">
            <v>Dược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 t="str">
            <v>Medigo Software</v>
          </cell>
          <cell r="X18" t="str">
            <v>HỢP ĐỒNG CÓ THỜI HẠN</v>
          </cell>
          <cell r="Y18" t="str">
            <v>ADMIN CSKH</v>
          </cell>
          <cell r="Z18" t="str">
            <v>14/04/2025</v>
          </cell>
          <cell r="AA18" t="str">
            <v>13/06/2025</v>
          </cell>
          <cell r="AB18">
            <v>0</v>
          </cell>
          <cell r="AC18">
            <v>46148</v>
          </cell>
          <cell r="AD18">
            <v>12</v>
          </cell>
          <cell r="AE18">
            <v>0</v>
          </cell>
          <cell r="AF18" t="str">
            <v>14/06/2025</v>
          </cell>
          <cell r="AG18" t="str">
            <v>13/06/2027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 t="str">
            <v>Nam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 t="str">
            <v>Lầu 3, 451/24/4 Tô Hiến Thành, P.14, Q.10, Tp.HCM</v>
          </cell>
          <cell r="BF18">
            <v>7</v>
          </cell>
          <cell r="BG18">
            <v>7</v>
          </cell>
          <cell r="BH18">
            <v>2002</v>
          </cell>
          <cell r="BI18">
            <v>14</v>
          </cell>
          <cell r="BJ18">
            <v>4</v>
          </cell>
          <cell r="BK18">
            <v>2025</v>
          </cell>
          <cell r="BL18" t="str">
            <v>14/4/2025</v>
          </cell>
        </row>
        <row r="19">
          <cell r="C19" t="str">
            <v>NGUYỄN NGỌC PHỤNG</v>
          </cell>
          <cell r="D19" t="str">
            <v>14/12/1981</v>
          </cell>
          <cell r="E19" t="str">
            <v>172A/18/22A Lạc Long Quân, P.10, Q.11</v>
          </cell>
          <cell r="F19" t="str">
            <v>172A/18/22A Lạc Long Quân, P.10, Q.11</v>
          </cell>
          <cell r="G19" t="str">
            <v>0909.233.913</v>
          </cell>
          <cell r="H19" t="str">
            <v>ngocphung99vn@gmail.com</v>
          </cell>
          <cell r="I19" t="str">
            <v>8047651675</v>
          </cell>
          <cell r="J19" t="str">
            <v>0206258828</v>
          </cell>
          <cell r="K19" t="str">
            <v>079181016562</v>
          </cell>
          <cell r="L19" t="str">
            <v>19/04/2021</v>
          </cell>
          <cell r="M19" t="str">
            <v>Cục cảnh sát</v>
          </cell>
          <cell r="N19" t="str">
            <v>0909233913</v>
          </cell>
          <cell r="O19" t="str">
            <v>MB Bank</v>
          </cell>
          <cell r="P19" t="str">
            <v>09/06/2025</v>
          </cell>
          <cell r="Q19" t="str">
            <v>Trưởng phòng HC-NS</v>
          </cell>
          <cell r="R19" t="str">
            <v>ĐH Luật - Luật Dân sự; ĐH MỞ- QTKD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 t="str">
            <v>Medigo Software</v>
          </cell>
          <cell r="X19" t="str">
            <v>HỢP ĐỒNG CÓ THỜI HẠN</v>
          </cell>
          <cell r="Y19" t="str">
            <v>HC-NS</v>
          </cell>
          <cell r="Z19" t="str">
            <v>09/06/2025</v>
          </cell>
          <cell r="AA19" t="str">
            <v>09/08/2025</v>
          </cell>
          <cell r="AB19">
            <v>0</v>
          </cell>
          <cell r="AC19">
            <v>0</v>
          </cell>
          <cell r="AD19">
            <v>0</v>
          </cell>
          <cell r="AE19" t="str">
            <v>1 năm</v>
          </cell>
          <cell r="AF19" t="str">
            <v>01/08/2025</v>
          </cell>
          <cell r="AG19" t="str">
            <v>01/08/2026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20000000</v>
          </cell>
          <cell r="AN19">
            <v>17000000</v>
          </cell>
          <cell r="AO19">
            <v>0</v>
          </cell>
          <cell r="AP19">
            <v>5310000</v>
          </cell>
          <cell r="AQ19">
            <v>14690000</v>
          </cell>
          <cell r="AR19" t="str">
            <v>mười bốn triệu sáu trăm chín mươi ngàn đồng</v>
          </cell>
          <cell r="AS19">
            <v>0</v>
          </cell>
          <cell r="AT19" t="str">
            <v>nữ</v>
          </cell>
          <cell r="AU19">
            <v>0</v>
          </cell>
          <cell r="AV19" t="str">
            <v>T8/2025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 t="str">
            <v>Lầu 3, 451/24/4 Tô Hiến Thành, P.14, Q.10, Tp.HCM</v>
          </cell>
          <cell r="BF19">
            <v>14</v>
          </cell>
          <cell r="BG19">
            <v>12</v>
          </cell>
          <cell r="BH19">
            <v>1981</v>
          </cell>
          <cell r="BI19">
            <v>9</v>
          </cell>
          <cell r="BJ19">
            <v>6</v>
          </cell>
          <cell r="BK19">
            <v>2025</v>
          </cell>
          <cell r="BL19" t="str">
            <v>9/6/2025</v>
          </cell>
        </row>
        <row r="20">
          <cell r="C20" t="str">
            <v>NGUYỄN VĂN TOÀN</v>
          </cell>
          <cell r="D20" t="str">
            <v>14/11/2002</v>
          </cell>
          <cell r="E20" t="str">
            <v>Tổ 1, khu phố 5, phường Nhơn Phú, TP. Quy Nhơn, Bình Định</v>
          </cell>
          <cell r="F20" t="str">
            <v>Căn hộ A7.419, chung cư Ehome 3, phường An Lạc, quận Bình Tân, TP. HCM</v>
          </cell>
          <cell r="G20" t="str">
            <v>0966785921</v>
          </cell>
          <cell r="H20" t="str">
            <v>toannguyen141102@gmail.com</v>
          </cell>
          <cell r="I20" t="str">
            <v>8918578166</v>
          </cell>
          <cell r="J20" t="str">
            <v>5220080892</v>
          </cell>
          <cell r="K20" t="str">
            <v>052202001536</v>
          </cell>
          <cell r="L20" t="str">
            <v>30/03/2022</v>
          </cell>
          <cell r="M20" t="str">
            <v>TP. Quy Nhơn, Bình Định</v>
          </cell>
          <cell r="N20" t="str">
            <v>1016037766</v>
          </cell>
          <cell r="O20" t="str">
            <v>VIETCOMBANK</v>
          </cell>
          <cell r="P20" t="str">
            <v>07/07/2025</v>
          </cell>
          <cell r="Q20" t="str">
            <v>UI/ UX – Graphic Designer</v>
          </cell>
          <cell r="R20" t="str">
            <v>Thiết kế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 t="str">
            <v>Medigo Software</v>
          </cell>
          <cell r="X20" t="str">
            <v>HỢP ĐỒNG CÓ THỜI HẠN</v>
          </cell>
          <cell r="Y20" t="str">
            <v>UX/UI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 t="str">
            <v>2 năm</v>
          </cell>
          <cell r="AF20" t="str">
            <v>01/09/2025</v>
          </cell>
          <cell r="AG20" t="str">
            <v>01/09/2027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12000000</v>
          </cell>
          <cell r="AN20">
            <v>0</v>
          </cell>
          <cell r="AO20">
            <v>0</v>
          </cell>
          <cell r="AP20">
            <v>5310000</v>
          </cell>
          <cell r="AQ20">
            <v>6690000</v>
          </cell>
          <cell r="AR20" t="str">
            <v>Sáu triệu sáu trăm chín mươi ngàn đồng</v>
          </cell>
          <cell r="AS20">
            <v>0</v>
          </cell>
          <cell r="AT20" t="str">
            <v>Nam</v>
          </cell>
          <cell r="AU20">
            <v>0</v>
          </cell>
          <cell r="AV20" t="str">
            <v>T9/2025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 t="str">
            <v>Lầu 3, 451/24/4 Tô Hiến Thành, P.14, Q.10, Tp.HCM</v>
          </cell>
          <cell r="BF20">
            <v>14</v>
          </cell>
          <cell r="BG20">
            <v>11</v>
          </cell>
          <cell r="BH20">
            <v>2002</v>
          </cell>
          <cell r="BI20">
            <v>7</v>
          </cell>
          <cell r="BJ20">
            <v>7</v>
          </cell>
          <cell r="BK20">
            <v>2025</v>
          </cell>
          <cell r="BL20" t="str">
            <v>7/7/2025</v>
          </cell>
        </row>
        <row r="21">
          <cell r="C21" t="str">
            <v>PHAN THỊ KIM HIÊN</v>
          </cell>
          <cell r="D21" t="str">
            <v>25/08/2003</v>
          </cell>
          <cell r="E21" t="str">
            <v>Thôn 3, phường 3, Tp. Bảo Lộc, Lâm Đồng</v>
          </cell>
          <cell r="F21" t="str">
            <v>92 Phạm Đức Sơn, P16. Q.8, Tp.HCM</v>
          </cell>
          <cell r="G21" t="str">
            <v>0931.879.874</v>
          </cell>
          <cell r="H21" t="str">
            <v>medigo.hien.phan@gmail.com</v>
          </cell>
          <cell r="I21" t="str">
            <v>8951096868</v>
          </cell>
          <cell r="J21" t="str">
            <v>068303010184</v>
          </cell>
          <cell r="K21" t="str">
            <v>068303010184</v>
          </cell>
          <cell r="L21" t="str">
            <v>08/07/2022</v>
          </cell>
          <cell r="M21" t="str">
            <v>Cục trưởng cục cảnh sát</v>
          </cell>
          <cell r="N21" t="str">
            <v>1020484770</v>
          </cell>
          <cell r="O21" t="str">
            <v>Vietcombank</v>
          </cell>
          <cell r="P21" t="str">
            <v>14/07/2025</v>
          </cell>
          <cell r="Q21" t="str">
            <v>Nhân viên Kế toán</v>
          </cell>
          <cell r="R21" t="str">
            <v>CĐ Công nghệ thông tin Tp.HCM- ngành Kế toán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 t="str">
            <v>Medigo Software</v>
          </cell>
          <cell r="X21" t="str">
            <v>HỢP ĐỒNG CÓ THỜI HẠN</v>
          </cell>
          <cell r="Y21" t="str">
            <v>Kế toán</v>
          </cell>
          <cell r="Z21" t="str">
            <v>14/07/2025</v>
          </cell>
          <cell r="AA21" t="str">
            <v>14/09/2025</v>
          </cell>
          <cell r="AB21">
            <v>0</v>
          </cell>
          <cell r="AC21">
            <v>0</v>
          </cell>
          <cell r="AD21">
            <v>0</v>
          </cell>
          <cell r="AE21" t="str">
            <v>2 năm</v>
          </cell>
          <cell r="AF21" t="str">
            <v>14/09/2025</v>
          </cell>
          <cell r="AG21" t="str">
            <v>14/09/2027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9500000</v>
          </cell>
          <cell r="AN21">
            <v>8075000</v>
          </cell>
          <cell r="AO21">
            <v>0</v>
          </cell>
          <cell r="AP21">
            <v>5310000</v>
          </cell>
          <cell r="AQ21">
            <v>4190000</v>
          </cell>
          <cell r="AR21" t="str">
            <v>bốn triệu một trăm chín mươi ngàn đồng</v>
          </cell>
          <cell r="AS21">
            <v>0</v>
          </cell>
          <cell r="AT21" t="str">
            <v>Nữ</v>
          </cell>
          <cell r="AU21">
            <v>0</v>
          </cell>
          <cell r="AV21" t="str">
            <v>T9/2025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 t="str">
            <v>Lầu 3, 451/24/4 Tô Hiến Thành, P.14, Q.10, Tp.HCM</v>
          </cell>
          <cell r="BF21">
            <v>25</v>
          </cell>
          <cell r="BG21">
            <v>8</v>
          </cell>
          <cell r="BH21">
            <v>2003</v>
          </cell>
          <cell r="BI21">
            <v>14</v>
          </cell>
          <cell r="BJ21">
            <v>7</v>
          </cell>
          <cell r="BK21">
            <v>2025</v>
          </cell>
          <cell r="BL21" t="str">
            <v>14/7/2025</v>
          </cell>
        </row>
        <row r="22">
          <cell r="C22" t="str">
            <v>HUỲNH TẤN NHÂN</v>
          </cell>
          <cell r="D22" t="str">
            <v>28/07/1984</v>
          </cell>
          <cell r="E22" t="str">
            <v>ẤP KHU 1 - XÃ BÌNH CHÂU - HUYỆN XUYÊN MỘC - TỈNH BRVT</v>
          </cell>
          <cell r="F22" t="str">
            <v>232/36 CAO THẮNG, PHƯỜNG 12, QUẬN 10, TPHCM</v>
          </cell>
          <cell r="G22" t="str">
            <v>0916766471</v>
          </cell>
          <cell r="H22" t="str">
            <v>NHANALEX0312@GMAIL.COM</v>
          </cell>
          <cell r="I22" t="str">
            <v>77084011555</v>
          </cell>
          <cell r="J22" t="str">
            <v>7909322658</v>
          </cell>
          <cell r="K22" t="str">
            <v>077084011555</v>
          </cell>
          <cell r="L22" t="str">
            <v>28/10/2024</v>
          </cell>
          <cell r="M22" t="str">
            <v>BỘ CÔNG AN</v>
          </cell>
          <cell r="N22" t="str">
            <v>196682719</v>
          </cell>
          <cell r="O22" t="str">
            <v>ACB</v>
          </cell>
          <cell r="P22" t="str">
            <v>01/08/2025</v>
          </cell>
          <cell r="Q22" t="str">
            <v>Marketing Lead</v>
          </cell>
          <cell r="R22" t="str">
            <v>ĐH Khoa học tự nhiên- Đồ họa đa truyền thông; ĐH Kinh tế - QT nhân sự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 t="str">
            <v>Medigo Software</v>
          </cell>
          <cell r="X22" t="str">
            <v>HỢP ĐỒNG CÓ THỜI HẠN</v>
          </cell>
          <cell r="Y22" t="str">
            <v>Marketing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 t="str">
            <v>2 năm</v>
          </cell>
          <cell r="AF22" t="str">
            <v>01/08/2025</v>
          </cell>
          <cell r="AG22" t="str">
            <v>01/08/2027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14000000</v>
          </cell>
          <cell r="AN22">
            <v>0</v>
          </cell>
          <cell r="AO22">
            <v>0</v>
          </cell>
          <cell r="AP22">
            <v>5310000</v>
          </cell>
          <cell r="AQ22">
            <v>8690000</v>
          </cell>
          <cell r="AR22" t="str">
            <v>Chín triệu sáu trăm chín mươi ngàn đồng</v>
          </cell>
          <cell r="AS22">
            <v>0</v>
          </cell>
          <cell r="AT22" t="str">
            <v>Nam</v>
          </cell>
          <cell r="AU22">
            <v>0</v>
          </cell>
          <cell r="AV22" t="str">
            <v>T8/2025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 t="str">
            <v>Lầu 1, 207 Nguyễn Chí Thanh, P.12, Q.5</v>
          </cell>
          <cell r="BF22">
            <v>28</v>
          </cell>
          <cell r="BG22">
            <v>7</v>
          </cell>
          <cell r="BH22">
            <v>1984</v>
          </cell>
          <cell r="BI22">
            <v>1</v>
          </cell>
          <cell r="BJ22">
            <v>8</v>
          </cell>
          <cell r="BK22">
            <v>2025</v>
          </cell>
          <cell r="BL22" t="str">
            <v>1/8/2025</v>
          </cell>
        </row>
        <row r="23">
          <cell r="C23" t="str">
            <v>NGUYỄN THỊ KIM NGỌC</v>
          </cell>
          <cell r="D23" t="str">
            <v>25/12/2003 </v>
          </cell>
          <cell r="E23" t="str">
            <v>73 Đường 41 phường 6 quận 4 </v>
          </cell>
          <cell r="F23" t="str">
            <v>791/25 Trần Xuân Soạn phường Tân Hưng quận 7 </v>
          </cell>
          <cell r="G23" t="str">
            <v>0902940835</v>
          </cell>
          <cell r="H23" t="str">
            <v>ngoc1225kim@gmail.com</v>
          </cell>
          <cell r="I23" t="str">
            <v>8751915414</v>
          </cell>
          <cell r="J23" t="str">
            <v>7932995269</v>
          </cell>
          <cell r="K23" t="str">
            <v>079303010066</v>
          </cell>
          <cell r="L23" t="str">
            <v>22/12/2021</v>
          </cell>
          <cell r="M23" t="str">
            <v>Công an Quận 4</v>
          </cell>
          <cell r="N23" t="str">
            <v>14330267</v>
          </cell>
          <cell r="O23" t="str">
            <v>Á Châu (ACB)</v>
          </cell>
          <cell r="P23" t="str">
            <v>11/08/2025</v>
          </cell>
          <cell r="Q23" t="str">
            <v>Nhân viên Marketing</v>
          </cell>
          <cell r="R23" t="str">
            <v>Marketing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 t="str">
            <v>Medigo</v>
          </cell>
          <cell r="X23" t="str">
            <v>HỢP ĐỒNG CÓ THỜI HẠN</v>
          </cell>
          <cell r="Y23" t="str">
            <v>Marketing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2</v>
          </cell>
          <cell r="AF23" t="str">
            <v>01/11/2025</v>
          </cell>
          <cell r="AG23" t="str">
            <v>01/11/2027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8000000</v>
          </cell>
          <cell r="AN23">
            <v>0</v>
          </cell>
          <cell r="AO23">
            <v>0</v>
          </cell>
          <cell r="AP23">
            <v>5310000</v>
          </cell>
          <cell r="AQ23">
            <v>2690000</v>
          </cell>
          <cell r="AR23" t="str">
            <v>hai triệu sáu trăm chín mươi ngàn đồng</v>
          </cell>
          <cell r="AS23">
            <v>0</v>
          </cell>
          <cell r="AT23" t="str">
            <v>Nữ</v>
          </cell>
          <cell r="AU23">
            <v>0</v>
          </cell>
          <cell r="AV23" t="str">
            <v>T11/2025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 t="str">
            <v>Lầu 1, 207 Nguyễn Chí Thanh, P.12, Q.5</v>
          </cell>
          <cell r="BF23">
            <v>25</v>
          </cell>
          <cell r="BG23">
            <v>12</v>
          </cell>
          <cell r="BH23">
            <v>2003</v>
          </cell>
          <cell r="BI23">
            <v>11</v>
          </cell>
          <cell r="BJ23">
            <v>8</v>
          </cell>
          <cell r="BK23">
            <v>2025</v>
          </cell>
          <cell r="BL23" t="str">
            <v>11/8/2025</v>
          </cell>
        </row>
        <row r="24">
          <cell r="C24" t="str">
            <v>NGUYỄN THỊ THÚY NA</v>
          </cell>
          <cell r="D24" t="str">
            <v>12/12/2003</v>
          </cell>
          <cell r="E24" t="str">
            <v>thôn Châu Thuận Biển, xã Đông Sơn, tỉnh Quảng Ngãi</v>
          </cell>
          <cell r="F24" t="str">
            <v>243/28 Tô Hiến Thành, Phường 13, Quận 10, TP.HCM</v>
          </cell>
          <cell r="G24" t="str">
            <v>0362785729</v>
          </cell>
          <cell r="H24" t="str">
            <v>thuyna465489@gmail.com</v>
          </cell>
          <cell r="I24" t="str">
            <v>8951096882</v>
          </cell>
          <cell r="J24" t="str">
            <v>5120311832</v>
          </cell>
          <cell r="K24" t="str">
            <v>051303012370</v>
          </cell>
          <cell r="L24" t="str">
            <v>01/09/2021</v>
          </cell>
          <cell r="M24" t="str">
            <v>Cục Cảnh Sát</v>
          </cell>
          <cell r="N24" t="str">
            <v>2460153966892</v>
          </cell>
          <cell r="O24" t="str">
            <v>MB bank</v>
          </cell>
          <cell r="P24" t="str">
            <v>14/08/2025</v>
          </cell>
          <cell r="Q24" t="str">
            <v>Trợ lý Giám đốc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 t="str">
            <v>Medigo</v>
          </cell>
          <cell r="X24" t="str">
            <v>HỢP ĐỒNG CÓ THỜI HẠN</v>
          </cell>
          <cell r="Y24" t="str">
            <v>BGĐ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2</v>
          </cell>
          <cell r="AF24" t="str">
            <v>15/11/2025</v>
          </cell>
          <cell r="AG24" t="str">
            <v>15/11/2027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8000000</v>
          </cell>
          <cell r="AN24">
            <v>0</v>
          </cell>
          <cell r="AO24">
            <v>0</v>
          </cell>
          <cell r="AP24">
            <v>5310000</v>
          </cell>
          <cell r="AQ24">
            <v>2690000</v>
          </cell>
          <cell r="AR24" t="str">
            <v>hai triệu sáu trăm chín mươi ngàn đồng</v>
          </cell>
          <cell r="AS24">
            <v>0</v>
          </cell>
          <cell r="AT24" t="str">
            <v>Nữ</v>
          </cell>
          <cell r="AU24">
            <v>0</v>
          </cell>
          <cell r="AV24" t="str">
            <v>T12/2025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 t="str">
            <v>Lầu 3, 451/24/4 Tô Hiến Thành, P.14, Q.10, Tp.HCM</v>
          </cell>
          <cell r="BF24">
            <v>12</v>
          </cell>
          <cell r="BG24">
            <v>12</v>
          </cell>
          <cell r="BH24">
            <v>2003</v>
          </cell>
          <cell r="BI24">
            <v>14</v>
          </cell>
          <cell r="BJ24">
            <v>8</v>
          </cell>
          <cell r="BK24">
            <v>2025</v>
          </cell>
          <cell r="BL24" t="str">
            <v>14/8/2025</v>
          </cell>
        </row>
        <row r="25">
          <cell r="C25" t="str">
            <v>TRẦN THỊ TÂM NHUNG</v>
          </cell>
          <cell r="D25" t="str">
            <v>15/07/2000</v>
          </cell>
          <cell r="E25" t="str">
            <v>259 Hùng Vương, Kon Tum, Quảng Ngãi</v>
          </cell>
          <cell r="F25" t="str">
            <v>207C Nguyễn Xí, Bình Thạnh, TPHCM</v>
          </cell>
          <cell r="G25" t="str">
            <v>0983507229</v>
          </cell>
          <cell r="H25" t="str">
            <v>tt.nhung3115@gmail.com</v>
          </cell>
          <cell r="I25" t="str">
            <v>8824113655</v>
          </cell>
          <cell r="J25" t="str">
            <v>6221661080</v>
          </cell>
          <cell r="K25" t="str">
            <v>051300005472</v>
          </cell>
          <cell r="L25" t="str">
            <v>16/07/2025</v>
          </cell>
          <cell r="M25" t="str">
            <v>Cục Cảnh sát QLHC về TTXH</v>
          </cell>
          <cell r="N25" t="str">
            <v>8862842341</v>
          </cell>
          <cell r="O25" t="str">
            <v>BIDV</v>
          </cell>
          <cell r="P25" t="str">
            <v>20/08/2025</v>
          </cell>
          <cell r="Q25" t="str">
            <v>Dược sĩ chăm sóc khách hàng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 t="str">
            <v>Medigo</v>
          </cell>
          <cell r="X25" t="str">
            <v>HỢP ĐỒNG CÓ THỜI HẠN</v>
          </cell>
          <cell r="Y25" t="str">
            <v>ADMIN CSKH</v>
          </cell>
          <cell r="Z25" t="str">
            <v>20/08/2025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 t="str">
            <v>2 tháng</v>
          </cell>
          <cell r="AF25" t="str">
            <v>20/10/2025</v>
          </cell>
          <cell r="AG25" t="str">
            <v>20/10/2027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9000000</v>
          </cell>
          <cell r="AN25">
            <v>7650000</v>
          </cell>
          <cell r="AO25">
            <v>0</v>
          </cell>
          <cell r="AP25">
            <v>5310000</v>
          </cell>
          <cell r="AQ25">
            <v>3690000</v>
          </cell>
          <cell r="AR25" t="str">
            <v>ba triệu sáu trăm chín mươi ngàn đồng</v>
          </cell>
          <cell r="AS25">
            <v>0</v>
          </cell>
          <cell r="AT25" t="str">
            <v>nữ</v>
          </cell>
          <cell r="AU25">
            <v>0</v>
          </cell>
          <cell r="AV25" t="str">
            <v>T11/2025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 t="str">
            <v>Lầu 3, 451/24/4 Tô Hiến Thành, P.14, Q.10, Tp.HCM</v>
          </cell>
          <cell r="BF25">
            <v>15</v>
          </cell>
          <cell r="BG25">
            <v>7</v>
          </cell>
          <cell r="BH25">
            <v>2000</v>
          </cell>
          <cell r="BI25">
            <v>20</v>
          </cell>
          <cell r="BJ25">
            <v>8</v>
          </cell>
          <cell r="BK25">
            <v>2025</v>
          </cell>
          <cell r="BL25" t="str">
            <v>20/8/2025</v>
          </cell>
        </row>
        <row r="26">
          <cell r="C26" t="str">
            <v>LÊ THỊ PHƯƠNG THẢO</v>
          </cell>
          <cell r="D26" t="str">
            <v>17/09/2004</v>
          </cell>
          <cell r="E26" t="str">
            <v>Thôn Suối Luồng , Xã Vạn Thắng, Tỉnh Khánh Hòa</v>
          </cell>
          <cell r="F26" t="str">
            <v>181 Nguyễn Xí, Phường Bình Thạnh, Hồ Chí Minh</v>
          </cell>
          <cell r="G26" t="str">
            <v>0913814991</v>
          </cell>
          <cell r="H26" t="str">
            <v>lethiphuongthaoueh@gmail.com</v>
          </cell>
          <cell r="I26" t="str">
            <v>8842178221</v>
          </cell>
          <cell r="J26" t="str">
            <v>5620693613</v>
          </cell>
          <cell r="K26" t="str">
            <v>056304003849</v>
          </cell>
          <cell r="L26" t="str">
            <v>31/05/2021</v>
          </cell>
          <cell r="M26" t="str">
            <v>Cục trưởng cục Cảnh sát quản lý hành chính về trật tự xã hội</v>
          </cell>
          <cell r="N26" t="str">
            <v>0913814991</v>
          </cell>
          <cell r="O26" t="str">
            <v>Nam Á Bank</v>
          </cell>
          <cell r="P26" t="str">
            <v>25/08/2025</v>
          </cell>
          <cell r="Q26" t="str">
            <v>Nhân viên kế toán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 t="str">
            <v>Medigo</v>
          </cell>
          <cell r="X26" t="str">
            <v>HỢP ĐỒNG CÓ THỜI HẠN</v>
          </cell>
          <cell r="Y26" t="str">
            <v>Kế toán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2</v>
          </cell>
          <cell r="AF26" t="str">
            <v>01/12/2025</v>
          </cell>
          <cell r="AG26" t="str">
            <v>01/12/2027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8000000</v>
          </cell>
          <cell r="AN26">
            <v>0</v>
          </cell>
          <cell r="AO26">
            <v>0</v>
          </cell>
          <cell r="AP26">
            <v>5310000</v>
          </cell>
          <cell r="AQ26">
            <v>2690000</v>
          </cell>
          <cell r="AR26" t="str">
            <v>hai triệu sáu trăm chín mươi ngàn đồng</v>
          </cell>
          <cell r="AS26">
            <v>0</v>
          </cell>
          <cell r="AT26" t="str">
            <v>nữ</v>
          </cell>
          <cell r="AU26">
            <v>0</v>
          </cell>
          <cell r="AV26" t="str">
            <v>T12/2025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 t="str">
            <v>Lầu 3, 451/24/4 Tô Hiến Thành, P.14, Q.10, Tp.HCM</v>
          </cell>
          <cell r="BF26">
            <v>17</v>
          </cell>
          <cell r="BG26">
            <v>9</v>
          </cell>
          <cell r="BH26">
            <v>2004</v>
          </cell>
          <cell r="BI26">
            <v>25</v>
          </cell>
          <cell r="BJ26">
            <v>8</v>
          </cell>
          <cell r="BK26">
            <v>2025</v>
          </cell>
          <cell r="BL26" t="str">
            <v>25/8/2025</v>
          </cell>
        </row>
        <row r="27">
          <cell r="C27" t="str">
            <v>LÊ THỊ PHƯƠNG ANH</v>
          </cell>
          <cell r="D27" t="str">
            <v>2/9/1998</v>
          </cell>
          <cell r="E27" t="str">
            <v>xóm 2, xã Bích Hào, tỉnh Nghệ An</v>
          </cell>
          <cell r="F27" t="str">
            <v>1219/2 Hoàng Sa, Tân Bình, HCM</v>
          </cell>
          <cell r="G27" t="str">
            <v>0334984447</v>
          </cell>
          <cell r="H27" t="str">
            <v>Phuonganh98na@gmail.com</v>
          </cell>
          <cell r="I27" t="str">
            <v>040198009741</v>
          </cell>
          <cell r="J27" t="str">
            <v>4017383045</v>
          </cell>
          <cell r="K27" t="str">
            <v>040198009741</v>
          </cell>
          <cell r="L27" t="str">
            <v>7/2/2024</v>
          </cell>
          <cell r="M27" t="str">
            <v>Nghệ An</v>
          </cell>
          <cell r="N27" t="str">
            <v>0334984447</v>
          </cell>
          <cell r="O27" t="str">
            <v>Eximbank</v>
          </cell>
          <cell r="P27" t="str">
            <v>11/9/2025</v>
          </cell>
          <cell r="Q27" t="str">
            <v>Nhân viên Thiết kế đồ họa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 t="str">
            <v>Medigo</v>
          </cell>
          <cell r="X27" t="str">
            <v>HỢP ĐỒNG CÓ THỜI HẠN</v>
          </cell>
          <cell r="Y27" t="str">
            <v>Marketing</v>
          </cell>
          <cell r="Z27" t="str">
            <v>11/09/2025</v>
          </cell>
          <cell r="AA27" t="str">
            <v>11/11/2025</v>
          </cell>
          <cell r="AB27">
            <v>0</v>
          </cell>
          <cell r="AC27">
            <v>0</v>
          </cell>
          <cell r="AD27">
            <v>0</v>
          </cell>
          <cell r="AE27">
            <v>2</v>
          </cell>
          <cell r="AF27" t="str">
            <v>01/11/2025</v>
          </cell>
          <cell r="AG27" t="str">
            <v>01/11/2027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14000000</v>
          </cell>
          <cell r="AN27">
            <v>11900000</v>
          </cell>
          <cell r="AO27" t="str">
            <v>Gross</v>
          </cell>
          <cell r="AP27">
            <v>5310000</v>
          </cell>
          <cell r="AQ27">
            <v>8690000</v>
          </cell>
          <cell r="AR27" t="str">
            <v>tám triệu sáu trăm chín mươi ngàn đồng</v>
          </cell>
          <cell r="AS27">
            <v>0</v>
          </cell>
          <cell r="AT27" t="str">
            <v>nữ</v>
          </cell>
          <cell r="AU27">
            <v>0</v>
          </cell>
          <cell r="AV27" t="str">
            <v>T11/2025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 t="str">
            <v>Lầu 1, 207 Nguyễn Chí Thanh, P.12, Q.6</v>
          </cell>
          <cell r="BF27">
            <v>2</v>
          </cell>
          <cell r="BG27">
            <v>9</v>
          </cell>
          <cell r="BH27">
            <v>1998</v>
          </cell>
          <cell r="BI27">
            <v>11</v>
          </cell>
          <cell r="BJ27">
            <v>9</v>
          </cell>
          <cell r="BK27">
            <v>2025</v>
          </cell>
          <cell r="BL27" t="str">
            <v>11/9/2025</v>
          </cell>
        </row>
        <row r="28">
          <cell r="C28" t="str">
            <v>TÔ NGỌC THIÊN PHÚ</v>
          </cell>
          <cell r="D28" t="str">
            <v>12/08/1997</v>
          </cell>
          <cell r="E28" t="str">
            <v>41 Đường Rạch Cái Sơn, Khóm 2, Phường Sa Đéc, Đồng Tháp</v>
          </cell>
          <cell r="F28" t="str">
            <v>38 Đường Số 26, Khu phố 5, Phường Hiệp Bình, Thành phố Hồ Chí Minh</v>
          </cell>
          <cell r="G28" t="str">
            <v>0348689113</v>
          </cell>
          <cell r="H28" t="str">
            <v>worufu0@gmail.com</v>
          </cell>
          <cell r="I28" t="str">
            <v>087097004043</v>
          </cell>
          <cell r="J28">
            <v>8721815309</v>
          </cell>
          <cell r="K28" t="str">
            <v>087097004043</v>
          </cell>
          <cell r="L28" t="str">
            <v>21/09/2022</v>
          </cell>
          <cell r="M28" t="str">
            <v>Cục Cảnh sát quản lý hành chính về trật tự xã hội</v>
          </cell>
          <cell r="N28" t="str">
            <v>25372997</v>
          </cell>
          <cell r="O28" t="str">
            <v>ACB</v>
          </cell>
          <cell r="P28" t="str">
            <v>27/10/2025</v>
          </cell>
          <cell r="Q28" t="str">
            <v>Web Developer</v>
          </cell>
          <cell r="R28" t="str">
            <v>Công Nghệ Thông Tin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 t="str">
            <v>Medigo</v>
          </cell>
          <cell r="X28" t="str">
            <v>HỢP ĐỒNG CÓ THỜI HẠN</v>
          </cell>
          <cell r="Y28" t="str">
            <v>IT</v>
          </cell>
          <cell r="Z28" t="str">
            <v>27/10/2025</v>
          </cell>
          <cell r="AA28" t="str">
            <v>27/12/2025</v>
          </cell>
          <cell r="AB28">
            <v>0</v>
          </cell>
          <cell r="AC28">
            <v>0</v>
          </cell>
          <cell r="AD28">
            <v>0</v>
          </cell>
          <cell r="AE28">
            <v>2</v>
          </cell>
          <cell r="AF28" t="str">
            <v>27/12/2025</v>
          </cell>
          <cell r="AG28" t="str">
            <v>31/12/2027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18000000</v>
          </cell>
          <cell r="AN28">
            <v>15300000</v>
          </cell>
          <cell r="AO28" t="str">
            <v>Gross</v>
          </cell>
          <cell r="AP28">
            <v>5310000</v>
          </cell>
          <cell r="AQ28">
            <v>12690000</v>
          </cell>
          <cell r="AR28" t="str">
            <v>Mười hai triệu sáu trăm chín mươi ngàn đồng</v>
          </cell>
          <cell r="AS28">
            <v>0</v>
          </cell>
          <cell r="AT28" t="str">
            <v>Nam</v>
          </cell>
          <cell r="AU28">
            <v>0</v>
          </cell>
          <cell r="AV28" t="str">
            <v>T1/2026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 t="str">
            <v>Lầu 3, 451/24/4 Tô Hiến Thành, P.14, Q.10, Tp.HCM</v>
          </cell>
          <cell r="BF28">
            <v>12</v>
          </cell>
          <cell r="BG28">
            <v>8</v>
          </cell>
          <cell r="BH28">
            <v>1997</v>
          </cell>
          <cell r="BI28">
            <v>27</v>
          </cell>
          <cell r="BJ28">
            <v>10</v>
          </cell>
          <cell r="BK28">
            <v>2025</v>
          </cell>
          <cell r="BL28" t="str">
            <v>27/10/2025</v>
          </cell>
        </row>
        <row r="29">
          <cell r="C29" t="str">
            <v>HOÀNG LÊ THANH VƯƠNG</v>
          </cell>
          <cell r="D29" t="str">
            <v>09/04/2000</v>
          </cell>
          <cell r="E29" t="str">
            <v>70/5F Ấp Hậu Lân, xã Bà Điểm, huyện Hóc Môn, TP.HCM</v>
          </cell>
          <cell r="F29">
            <v>0</v>
          </cell>
          <cell r="G29" t="str">
            <v>0765450941</v>
          </cell>
          <cell r="H29" t="str">
            <v>hltv090420@gmail.com</v>
          </cell>
          <cell r="I29" t="str">
            <v>8821716694</v>
          </cell>
          <cell r="J29" t="str">
            <v>7935325575</v>
          </cell>
          <cell r="K29" t="str">
            <v>079200034812</v>
          </cell>
          <cell r="L29" t="str">
            <v>09/04/2025</v>
          </cell>
          <cell r="M29" t="str">
            <v>TP.HCM</v>
          </cell>
          <cell r="N29" t="str">
            <v>0765450941</v>
          </cell>
          <cell r="O29" t="str">
            <v>MB Bank</v>
          </cell>
          <cell r="P29" t="str">
            <v>03/11/2025</v>
          </cell>
          <cell r="Q29" t="str">
            <v>Backend Developer</v>
          </cell>
          <cell r="R29" t="str">
            <v>Công Nghệ Thông Tin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 t="str">
            <v>Medigo</v>
          </cell>
          <cell r="X29" t="str">
            <v>HỢP ĐỒNG CÓ THỜI HẠN</v>
          </cell>
          <cell r="Y29" t="str">
            <v>IT</v>
          </cell>
          <cell r="Z29" t="str">
            <v>03/11/2025</v>
          </cell>
          <cell r="AA29" t="str">
            <v>03/01/2026</v>
          </cell>
          <cell r="AB29">
            <v>0</v>
          </cell>
          <cell r="AC29">
            <v>0</v>
          </cell>
          <cell r="AD29">
            <v>0</v>
          </cell>
          <cell r="AE29">
            <v>2</v>
          </cell>
          <cell r="AF29" t="str">
            <v>01/01/2026</v>
          </cell>
          <cell r="AG29" t="str">
            <v>01/01/2028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20000000</v>
          </cell>
          <cell r="AN29">
            <v>17000000</v>
          </cell>
          <cell r="AO29" t="str">
            <v>Gross</v>
          </cell>
          <cell r="AP29">
            <v>5310000</v>
          </cell>
          <cell r="AQ29">
            <v>14690000</v>
          </cell>
          <cell r="AR29" t="str">
            <v>Mười bốn triệu sáu trăm chín mươi ngàn đồng</v>
          </cell>
          <cell r="AS29">
            <v>0</v>
          </cell>
          <cell r="AT29" t="str">
            <v>Nam</v>
          </cell>
          <cell r="AU29">
            <v>0</v>
          </cell>
          <cell r="AV29" t="str">
            <v>T1/2026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 t="str">
            <v>Lầu 3, 451/24/4 Tô Hiến Thành, P.14, Q.10, Tp.HCM</v>
          </cell>
          <cell r="BF29">
            <v>9</v>
          </cell>
          <cell r="BG29">
            <v>4</v>
          </cell>
          <cell r="BH29">
            <v>2000</v>
          </cell>
          <cell r="BI29">
            <v>3</v>
          </cell>
          <cell r="BJ29">
            <v>11</v>
          </cell>
          <cell r="BK29">
            <v>2025</v>
          </cell>
          <cell r="BL29" t="str">
            <v>3/11/2025</v>
          </cell>
        </row>
        <row r="30">
          <cell r="C30" t="str">
            <v>NGUYỄN VŨ KHÔI</v>
          </cell>
          <cell r="D30" t="str">
            <v>11/12/2005</v>
          </cell>
          <cell r="E30" t="str">
            <v>Ninh Quý, Phước Dân, Khánh Hòa</v>
          </cell>
          <cell r="F30" t="str">
            <v>68 Thống Nhất, Tân Thành, Tân Phú</v>
          </cell>
          <cell r="G30" t="str">
            <v>0329999640</v>
          </cell>
          <cell r="H30" t="str">
            <v>nvukhoi329@gmail.com</v>
          </cell>
          <cell r="I30" t="str">
            <v>058205004288</v>
          </cell>
          <cell r="J30">
            <v>5820500550</v>
          </cell>
          <cell r="K30" t="str">
            <v>058205004288</v>
          </cell>
          <cell r="L30" t="str">
            <v>19/02/2024</v>
          </cell>
          <cell r="M30" t="str">
            <v>CỤC CẢNH SÁT QUẢN LÝ HÀNH CHÍNH VỀ TRẬT TỰ XÃ HỘI</v>
          </cell>
          <cell r="N30" t="str">
            <v>1025444220</v>
          </cell>
          <cell r="O30" t="str">
            <v>Vietcombank</v>
          </cell>
          <cell r="P30" t="str">
            <v>25/12/2025</v>
          </cell>
          <cell r="Q30" t="str">
            <v>Thực tập sinh Marketing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 t="str">
            <v>Medigo</v>
          </cell>
          <cell r="X30" t="str">
            <v>Thực tập</v>
          </cell>
          <cell r="Y30" t="str">
            <v>Marketing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3000000</v>
          </cell>
          <cell r="AN30">
            <v>2500000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nam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 t="str">
            <v>Lầu 1, 207 Nguyễn Chí Thanh, P.12, Q.5</v>
          </cell>
          <cell r="BF30">
            <v>11</v>
          </cell>
          <cell r="BG30">
            <v>12</v>
          </cell>
          <cell r="BH30">
            <v>2005</v>
          </cell>
          <cell r="BI30">
            <v>25</v>
          </cell>
          <cell r="BJ30">
            <v>12</v>
          </cell>
          <cell r="BK30">
            <v>2025</v>
          </cell>
          <cell r="BL30" t="str">
            <v>25/12/2025</v>
          </cell>
        </row>
        <row r="31">
          <cell r="C31" t="str">
            <v>NGUYỄN THỊ THU HUỆ</v>
          </cell>
          <cell r="D31" t="str">
            <v>07/12/2005</v>
          </cell>
          <cell r="E31" t="str">
            <v>Mỹ Sơn, Tam Anh, TP. Đà Nẵng</v>
          </cell>
          <cell r="F31" t="str">
            <v>39/26 Bùi Văn Ba, P. Tân Thuận, TP. Hồ Chí Minh</v>
          </cell>
          <cell r="G31" t="str">
            <v>0703021162</v>
          </cell>
          <cell r="H31" t="str">
            <v>huenguyen.07122005@gmail.com</v>
          </cell>
          <cell r="I31">
            <v>0</v>
          </cell>
          <cell r="J31">
            <v>0</v>
          </cell>
          <cell r="K31" t="str">
            <v>049305011969</v>
          </cell>
          <cell r="L31" t="str">
            <v>13/8/2021</v>
          </cell>
          <cell r="M31" t="str">
            <v>Cục Cảnh sát quản lý hành chính về trật tự xã hội</v>
          </cell>
          <cell r="N31" t="str">
            <v>41042747</v>
          </cell>
          <cell r="O31" t="str">
            <v>Ngân hàng Á Châu (ACB)</v>
          </cell>
          <cell r="P31" t="str">
            <v>29/12/2025</v>
          </cell>
          <cell r="Q31" t="str">
            <v>Thực tập sinh Marketing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 t="str">
            <v>Medigo</v>
          </cell>
          <cell r="X31" t="str">
            <v>Thực tập</v>
          </cell>
          <cell r="Y31" t="str">
            <v>Marketing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1500000</v>
          </cell>
          <cell r="AN31">
            <v>1500000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 t="str">
            <v>nữ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 t="str">
            <v>Lầu 1, 207 Nguyễn Chí Thanh, P.12, Q.5</v>
          </cell>
          <cell r="BF31">
            <v>7</v>
          </cell>
          <cell r="BG31">
            <v>12</v>
          </cell>
          <cell r="BH31">
            <v>2005</v>
          </cell>
          <cell r="BI31">
            <v>29</v>
          </cell>
          <cell r="BJ31">
            <v>12</v>
          </cell>
          <cell r="BK31">
            <v>2025</v>
          </cell>
          <cell r="BL31" t="str">
            <v>29/12/2025</v>
          </cell>
        </row>
        <row r="32">
          <cell r="C32" t="str">
            <v>LAI THỊ BÍCH CHÂU</v>
          </cell>
          <cell r="D32" t="str">
            <v>2/3/2004</v>
          </cell>
          <cell r="E32" t="str">
            <v>528 An Dương Vương phường 10 quận 6 thành phố Hồ Chí Minh</v>
          </cell>
          <cell r="F32" t="str">
            <v>528 An Dương Vương phường 10 quận 6 thành phố Hồ Chí Minh</v>
          </cell>
          <cell r="G32" t="str">
            <v>0768694764</v>
          </cell>
          <cell r="H32" t="str">
            <v>laithibichchau020304@gmail.com</v>
          </cell>
          <cell r="I32">
            <v>0</v>
          </cell>
          <cell r="J32">
            <v>7933489747</v>
          </cell>
          <cell r="K32" t="str">
            <v>079304019166</v>
          </cell>
          <cell r="L32" t="str">
            <v>20/12/2021</v>
          </cell>
          <cell r="M32" t="str">
            <v>Cục cảnh sát</v>
          </cell>
          <cell r="N32" t="str">
            <v>951004960615</v>
          </cell>
          <cell r="O32" t="str">
            <v>Techcombank</v>
          </cell>
          <cell r="P32" t="str">
            <v>12/1/2026</v>
          </cell>
          <cell r="Q32" t="str">
            <v>Thực tập sinh Marketing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 t="str">
            <v>Medigo</v>
          </cell>
          <cell r="X32" t="str">
            <v>Thực tập</v>
          </cell>
          <cell r="Y32" t="str">
            <v>Marketing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 t="str">
            <v>12/01/2026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1500000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 t="str">
            <v>nữ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</row>
        <row r="32">
          <cell r="BE32" t="str">
            <v>Lầu 1, 207 Nguyễn Chí Thanh, P.12, Q.5</v>
          </cell>
          <cell r="BF32">
            <v>2</v>
          </cell>
          <cell r="BG32">
            <v>3</v>
          </cell>
          <cell r="BH32">
            <v>2004</v>
          </cell>
          <cell r="BI32">
            <v>12</v>
          </cell>
          <cell r="BJ32">
            <v>1</v>
          </cell>
          <cell r="BK32">
            <v>2026</v>
          </cell>
          <cell r="BL32" t="str">
            <v>12/1/2026</v>
          </cell>
        </row>
        <row r="33">
          <cell r="C33" t="str">
            <v>QUÁCH XUÂN PHONG</v>
          </cell>
          <cell r="D33" t="str">
            <v>08/02/1984</v>
          </cell>
          <cell r="E33" t="str">
            <v>4.19 Khối A3, chung cư Hiệp Bình Phước - Tam Bình, đường Gò Dưa, khu phố 9, phường Hiệp Bình, TPHCM</v>
          </cell>
          <cell r="F33" t="str">
            <v>63/6/4A đường 12, khu phố 11, phường Tam Bình, TPHCM</v>
          </cell>
          <cell r="G33" t="str">
            <v>0988949284</v>
          </cell>
          <cell r="H33" t="str">
            <v> dsquachxuanphong@gmail.com</v>
          </cell>
          <cell r="I33">
            <v>0</v>
          </cell>
          <cell r="J33">
            <v>0</v>
          </cell>
          <cell r="K33" t="str">
            <v>046084000254</v>
          </cell>
          <cell r="L33" t="str">
            <v>12/11/2022</v>
          </cell>
          <cell r="M33" t="str">
            <v>Cục Cảnh sát Quản lý hành chính về TTXH</v>
          </cell>
          <cell r="N33" t="str">
            <v>0181003320736</v>
          </cell>
          <cell r="O33" t="str">
            <v>Vietcombank</v>
          </cell>
          <cell r="P33" t="str">
            <v>01/02/2026</v>
          </cell>
          <cell r="Q33" t="str">
            <v>Chief Growth Officer</v>
          </cell>
          <cell r="R33" t="str">
            <v>Thạc sĩ Sale and Marketing - nước Pháp; ĐH Dược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 t="str">
            <v>Medigo</v>
          </cell>
          <cell r="X33">
            <v>0</v>
          </cell>
          <cell r="Y33" t="str">
            <v>BGĐ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2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30578000</v>
          </cell>
          <cell r="AN33">
            <v>0</v>
          </cell>
          <cell r="AO33">
            <v>0</v>
          </cell>
          <cell r="AP33">
            <v>5310000</v>
          </cell>
          <cell r="AQ33">
            <v>25268000</v>
          </cell>
          <cell r="AR33">
            <v>0</v>
          </cell>
          <cell r="AS33">
            <v>0</v>
          </cell>
          <cell r="AT33" t="str">
            <v>Nam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 t="str">
            <v>Lầu 3, 451/24/4 Tô Hiến Thành, P.14, Q.10, Tp.HCM</v>
          </cell>
          <cell r="BF33">
            <v>8</v>
          </cell>
          <cell r="BG33">
            <v>2</v>
          </cell>
          <cell r="BH33">
            <v>1984</v>
          </cell>
          <cell r="BI33">
            <v>2</v>
          </cell>
          <cell r="BJ33">
            <v>2</v>
          </cell>
          <cell r="BK33">
            <v>2026</v>
          </cell>
          <cell r="BL33" t="str">
            <v>2/2/2026</v>
          </cell>
        </row>
        <row r="34">
          <cell r="C34" t="str">
            <v>TRẦN THỊ MINH PHƯỢNG</v>
          </cell>
          <cell r="D34" t="str">
            <v>18/12/1992</v>
          </cell>
          <cell r="E34" t="str">
            <v>4.19 Khối A3, chung cư Hiệp Bình Phước - Tam Bình, đường Gò Dưa, khu phố 9, phường Hiệp Bình, TPHCM</v>
          </cell>
          <cell r="F34" t="str">
            <v>63/6/4A đường 12, khu phố 11, phường Tam Bình, TPHCM</v>
          </cell>
          <cell r="G34" t="str">
            <v>0988949284</v>
          </cell>
          <cell r="H34" t="str">
            <v>minhphuongpharma@gmail.com</v>
          </cell>
          <cell r="I34" t="str">
            <v>8678288830</v>
          </cell>
          <cell r="J34" t="str">
            <v>7915217456</v>
          </cell>
          <cell r="K34" t="str">
            <v>070192000130</v>
          </cell>
          <cell r="L34" t="str">
            <v>22/11/2021</v>
          </cell>
          <cell r="M34" t="str">
            <v>Cục Cảnh sát Quản lý hành chính về TTXH</v>
          </cell>
          <cell r="N34" t="str">
            <v>19034554431014</v>
          </cell>
          <cell r="O34" t="str">
            <v>Techcombank</v>
          </cell>
          <cell r="P34" t="str">
            <v>02/2/2026</v>
          </cell>
          <cell r="Q34" t="str">
            <v>Chief Growth Officer</v>
          </cell>
          <cell r="R34" t="str">
            <v>Thạc sĩ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 t="str">
            <v>Medigo</v>
          </cell>
          <cell r="X34" t="str">
            <v>HỢP ĐỒNG CÓ THỜI HẠN</v>
          </cell>
          <cell r="Y34" t="str">
            <v>BGĐ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2</v>
          </cell>
          <cell r="AF34" t="str">
            <v>02/02/2026</v>
          </cell>
          <cell r="AG34" t="str">
            <v>02/02/2028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30578000</v>
          </cell>
          <cell r="AN34">
            <v>0</v>
          </cell>
          <cell r="AO34">
            <v>0</v>
          </cell>
          <cell r="AP34">
            <v>5310000</v>
          </cell>
          <cell r="AQ34">
            <v>25268000</v>
          </cell>
          <cell r="AR34" t="str">
            <v>Hai mươi lăm triệu hai trăm sáu mươi tám ngàn đồng</v>
          </cell>
          <cell r="AS34">
            <v>0</v>
          </cell>
          <cell r="AT34" t="str">
            <v>Nữ</v>
          </cell>
          <cell r="AU34">
            <v>0</v>
          </cell>
          <cell r="AV34" t="str">
            <v>T2/2026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 t="str">
            <v>Lầu 3, 451/24/4 Tô Hiến Thành, P.14, Q.10, Tp.HCM</v>
          </cell>
          <cell r="BF34">
            <v>18</v>
          </cell>
          <cell r="BG34">
            <v>12</v>
          </cell>
          <cell r="BH34">
            <v>1992</v>
          </cell>
          <cell r="BI34">
            <v>2</v>
          </cell>
          <cell r="BJ34">
            <v>2</v>
          </cell>
          <cell r="BK34">
            <v>2026</v>
          </cell>
          <cell r="BL34" t="str">
            <v>2/2/2026</v>
          </cell>
        </row>
        <row r="35">
          <cell r="C35" t="str">
            <v>VÕ PHẠM BĂNG TÂM</v>
          </cell>
          <cell r="D35" t="str">
            <v>07/04/2004</v>
          </cell>
          <cell r="E35" t="str">
            <v>Thị trấn Chợ Chùa, Nghĩa Hành, Quảng Ngãi</v>
          </cell>
          <cell r="F35" t="str">
            <v>Phước Kiểng, Nhà Bè, Tp. Hồ Chí Minh</v>
          </cell>
          <cell r="G35" t="str">
            <v>0364749838</v>
          </cell>
          <cell r="H35" t="str">
            <v>vobangtam04@gmail.com</v>
          </cell>
          <cell r="I35" t="str">
            <v>031304011857</v>
          </cell>
        </row>
        <row r="35">
          <cell r="K35" t="str">
            <v>031304011857</v>
          </cell>
          <cell r="L35" t="str">
            <v>14/09/2021</v>
          </cell>
          <cell r="M35" t="str">
            <v>Cục cảnh sát</v>
          </cell>
          <cell r="N35" t="str">
            <v>1031720061</v>
          </cell>
          <cell r="O35" t="str">
            <v>Vietcombank</v>
          </cell>
          <cell r="P35" t="str">
            <v>03/11/2025</v>
          </cell>
          <cell r="Q35" t="str">
            <v>Thực tập Marketing</v>
          </cell>
        </row>
        <row r="35">
          <cell r="W35" t="str">
            <v>Medigo</v>
          </cell>
          <cell r="X35" t="str">
            <v>Thực tập</v>
          </cell>
          <cell r="Y35" t="str">
            <v>Marketing</v>
          </cell>
        </row>
        <row r="35">
          <cell r="AM35">
            <v>3000000</v>
          </cell>
          <cell r="AN35">
            <v>3000000</v>
          </cell>
        </row>
        <row r="35">
          <cell r="AT35" t="str">
            <v>Nữ</v>
          </cell>
        </row>
        <row r="35">
          <cell r="BE35" t="str">
            <v>Lầu 1, 207 Nguyễn Chí Thanh, P.12, Q.5</v>
          </cell>
          <cell r="BF35">
            <v>7</v>
          </cell>
          <cell r="BG35">
            <v>4</v>
          </cell>
          <cell r="BH35">
            <v>2004</v>
          </cell>
          <cell r="BI35">
            <v>3</v>
          </cell>
          <cell r="BJ35">
            <v>11</v>
          </cell>
          <cell r="BK35">
            <v>2025</v>
          </cell>
          <cell r="BL35" t="str">
            <v>3/11/2025</v>
          </cell>
        </row>
        <row r="36">
          <cell r="C36" t="str">
            <v>LÊ NGỌC THÚY VY</v>
          </cell>
          <cell r="D36" t="str">
            <v>01/10/2004</v>
          </cell>
          <cell r="E36" t="str">
            <v>28 Hùng Vương, Hồng Ngự tỉnh Đồng Tháp</v>
          </cell>
          <cell r="F36" t="str">
            <v>645/19 Điện Biên Phủ Q3</v>
          </cell>
          <cell r="G36" t="str">
            <v>0949649507</v>
          </cell>
          <cell r="H36" t="str">
            <v>vy1102004@gmail.com</v>
          </cell>
          <cell r="I36" t="str">
            <v>087304010314</v>
          </cell>
          <cell r="J36" t="str">
            <v>Chưa có</v>
          </cell>
          <cell r="K36" t="str">
            <v>087304010314</v>
          </cell>
          <cell r="L36" t="str">
            <v>12/08/2021</v>
          </cell>
          <cell r="M36" t="str">
            <v>Hồng Ngự-Đồng Tháp</v>
          </cell>
          <cell r="N36">
            <v>1023965471</v>
          </cell>
          <cell r="O36" t="str">
            <v>Vietcombank</v>
          </cell>
          <cell r="P36" t="str">
            <v>07/11/2025</v>
          </cell>
          <cell r="Q36" t="str">
            <v>Thực tập sinh Thiết kế đồ hoạ</v>
          </cell>
        </row>
        <row r="36">
          <cell r="W36" t="str">
            <v>Medigo</v>
          </cell>
          <cell r="X36" t="str">
            <v>Thực tập</v>
          </cell>
          <cell r="Y36" t="str">
            <v>Marketing</v>
          </cell>
          <cell r="Z36" t="str">
            <v>07/11/2025</v>
          </cell>
        </row>
        <row r="36">
          <cell r="AM36">
            <v>2500000</v>
          </cell>
          <cell r="AN36">
            <v>2500000</v>
          </cell>
        </row>
        <row r="36">
          <cell r="AT36" t="str">
            <v>Nữ</v>
          </cell>
        </row>
        <row r="36">
          <cell r="BE36" t="str">
            <v>Lầu 1, 207 Nguyễn Chí Thanh, P.12, Q.5</v>
          </cell>
          <cell r="BF36">
            <v>1</v>
          </cell>
          <cell r="BG36">
            <v>10</v>
          </cell>
          <cell r="BH36">
            <v>2004</v>
          </cell>
          <cell r="BI36">
            <v>7</v>
          </cell>
          <cell r="BJ36">
            <v>11</v>
          </cell>
          <cell r="BK36">
            <v>2025</v>
          </cell>
          <cell r="BL36" t="str">
            <v>7/11/2025</v>
          </cell>
        </row>
        <row r="37">
          <cell r="C37" t="str">
            <v>LÊ ĐÌNH HỒNG KIM</v>
          </cell>
          <cell r="D37" t="str">
            <v>20/07/2004</v>
          </cell>
          <cell r="E37" t="str">
            <v>10/22 Phạm Phú Thứ, Phường B'Lao, tỉnh Lâm Đồng</v>
          </cell>
          <cell r="F37" t="str">
            <v>Chung cư Giai Việt (854-856 Tạ Quang Bửu, Phường Chánh Hưng)</v>
          </cell>
          <cell r="G37" t="str">
            <v>0783200704</v>
          </cell>
          <cell r="H37" t="str">
            <v>ledinhhongkim.work@gmail.com</v>
          </cell>
          <cell r="I37" t="str">
            <v>068304009629</v>
          </cell>
          <cell r="J37" t="str">
            <v>6821571697</v>
          </cell>
          <cell r="K37" t="str">
            <v>068304009629</v>
          </cell>
          <cell r="L37" t="str">
            <v>31/05/2021</v>
          </cell>
          <cell r="M37" t="str">
            <v>Cục trưởng cục Cảnh sát quản lý hành chính về trật tự xã hội</v>
          </cell>
          <cell r="N37" t="str">
            <v>1028768290</v>
          </cell>
          <cell r="O37" t="str">
            <v>Vietcombank</v>
          </cell>
          <cell r="P37" t="str">
            <v>10/11/2025</v>
          </cell>
          <cell r="Q37" t="str">
            <v>Marketing Intern</v>
          </cell>
        </row>
        <row r="37">
          <cell r="W37" t="str">
            <v>Medigo</v>
          </cell>
          <cell r="X37" t="str">
            <v>Thực tập</v>
          </cell>
          <cell r="Y37" t="str">
            <v>Marketing</v>
          </cell>
        </row>
        <row r="37">
          <cell r="AM37">
            <v>3000000</v>
          </cell>
          <cell r="AN37">
            <v>3000000</v>
          </cell>
        </row>
        <row r="37">
          <cell r="AT37" t="str">
            <v>Nữ</v>
          </cell>
        </row>
        <row r="37">
          <cell r="BE37" t="str">
            <v>Lầu 1, 207 Nguyễn Chí Thanh, P.12, Q.5</v>
          </cell>
          <cell r="BF37">
            <v>20</v>
          </cell>
          <cell r="BG37">
            <v>7</v>
          </cell>
          <cell r="BH37">
            <v>2004</v>
          </cell>
          <cell r="BI37">
            <v>10</v>
          </cell>
          <cell r="BJ37">
            <v>11</v>
          </cell>
          <cell r="BK37">
            <v>2025</v>
          </cell>
          <cell r="BL37" t="str">
            <v>10/11/2025</v>
          </cell>
        </row>
        <row r="38">
          <cell r="C38" t="str">
            <v>ĐẬU NHẬT THẢO VY</v>
          </cell>
          <cell r="D38" t="str">
            <v>30/04/2005</v>
          </cell>
          <cell r="E38" t="str">
            <v>Ấp Đất Mới, Xã Long Phước, Huyện Long Thành, Tỉnh Đồng Nai</v>
          </cell>
        </row>
        <row r="38">
          <cell r="G38" t="str">
            <v>0798595141</v>
          </cell>
          <cell r="H38" t="str">
            <v>daunhatthaovy2005@gmail.com</v>
          </cell>
        </row>
        <row r="38">
          <cell r="K38" t="str">
            <v>075305022320</v>
          </cell>
          <cell r="L38" t="str">
            <v>17/06/2022</v>
          </cell>
          <cell r="M38" t="str">
            <v>Cục Cảnh sát</v>
          </cell>
          <cell r="N38">
            <v>1040283619</v>
          </cell>
          <cell r="O38" t="str">
            <v>Vietcombank</v>
          </cell>
          <cell r="P38" t="str">
            <v>11/11/2025</v>
          </cell>
          <cell r="Q38" t="str">
            <v>Thực tập sinh Marketing</v>
          </cell>
        </row>
        <row r="38">
          <cell r="W38" t="str">
            <v>Medigo</v>
          </cell>
          <cell r="X38" t="str">
            <v>Thực tập</v>
          </cell>
          <cell r="Y38" t="str">
            <v>Marketing</v>
          </cell>
        </row>
        <row r="38">
          <cell r="AM38">
            <v>1500000</v>
          </cell>
          <cell r="AN38">
            <v>1500000</v>
          </cell>
        </row>
        <row r="38">
          <cell r="AT38" t="str">
            <v>Nữ</v>
          </cell>
        </row>
        <row r="38">
          <cell r="BE38" t="str">
            <v>Lầu 1, 207 Nguyễn Chí Thanh, P.12, Q.5</v>
          </cell>
          <cell r="BF38">
            <v>30</v>
          </cell>
          <cell r="BG38">
            <v>4</v>
          </cell>
          <cell r="BH38">
            <v>2005</v>
          </cell>
          <cell r="BI38">
            <v>11</v>
          </cell>
          <cell r="BJ38">
            <v>11</v>
          </cell>
          <cell r="BK38">
            <v>2025</v>
          </cell>
          <cell r="BL38" t="str">
            <v>11/11/2025</v>
          </cell>
        </row>
        <row r="39">
          <cell r="C39" t="str">
            <v>LÊ THỊ KIM VUI</v>
          </cell>
          <cell r="D39" t="str">
            <v>09/9/2002</v>
          </cell>
          <cell r="E39" t="str">
            <v>ấp Minh Thượng, xã U Minh Thượng, tỉnh An Giang</v>
          </cell>
          <cell r="F39" t="str">
            <v>51 Sơn Kỳ, phường Tân Sơn Nhì, TP HCM</v>
          </cell>
          <cell r="G39" t="str">
            <v>0938942240</v>
          </cell>
          <cell r="H39" t="str">
            <v>ltkv0909@gmail.com</v>
          </cell>
          <cell r="I39" t="str">
            <v>8939778737</v>
          </cell>
          <cell r="J39" t="str">
            <v>9123190344</v>
          </cell>
          <cell r="K39" t="str">
            <v>091302015853</v>
          </cell>
          <cell r="L39" t="str">
            <v>23/7/2022</v>
          </cell>
          <cell r="M39" t="str">
            <v>Cục cảnh sát</v>
          </cell>
          <cell r="N39" t="str">
            <v>104884633629</v>
          </cell>
          <cell r="O39" t="str">
            <v>Vietinbank</v>
          </cell>
          <cell r="P39" t="str">
            <v>10/11/2025</v>
          </cell>
          <cell r="Q39" t="str">
            <v>Thực tập sinh Marketing</v>
          </cell>
        </row>
        <row r="39">
          <cell r="W39" t="str">
            <v>Medigo</v>
          </cell>
          <cell r="X39" t="str">
            <v>Thực tập</v>
          </cell>
          <cell r="Y39" t="str">
            <v>Marketing</v>
          </cell>
        </row>
        <row r="39">
          <cell r="AM39">
            <v>1500000</v>
          </cell>
          <cell r="AN39">
            <v>1500000</v>
          </cell>
        </row>
        <row r="39">
          <cell r="AT39" t="str">
            <v>Nữ</v>
          </cell>
        </row>
        <row r="39">
          <cell r="BE39" t="str">
            <v>Lầu 1, 207 Nguyễn Chí Thanh, P.12, Q.5</v>
          </cell>
          <cell r="BF39">
            <v>9</v>
          </cell>
          <cell r="BG39">
            <v>9</v>
          </cell>
          <cell r="BH39">
            <v>2002</v>
          </cell>
          <cell r="BI39">
            <v>10</v>
          </cell>
          <cell r="BJ39">
            <v>11</v>
          </cell>
          <cell r="BK39">
            <v>2025</v>
          </cell>
          <cell r="BL39" t="str">
            <v>10/11/2025</v>
          </cell>
        </row>
        <row r="40">
          <cell r="C40" t="str">
            <v>LÊ THỊ KIM OANH</v>
          </cell>
          <cell r="D40" t="str">
            <v>24/12/2003</v>
          </cell>
          <cell r="E40" t="str">
            <v>Khu 7, Thuỵ Lôi, Thuỵ Lâm, Đông Anh, Hà Nội</v>
          </cell>
          <cell r="F40" t="str">
            <v>Khu 7, Thuỵ Lôi, Thuỵ Lâm, Đông Anh, Hà Nội</v>
          </cell>
          <cell r="G40" t="str">
            <v>0327982002</v>
          </cell>
          <cell r="H40" t="str">
            <v>kimoanh241203@gmail.com</v>
          </cell>
          <cell r="I40" t="str">
            <v>8852026683</v>
          </cell>
          <cell r="J40" t="str">
            <v>không cố</v>
          </cell>
          <cell r="K40" t="str">
            <v>001303019033</v>
          </cell>
          <cell r="L40" t="str">
            <v>25/4/2021</v>
          </cell>
          <cell r="M40" t="str">
            <v>Cục Cảnh Sát Quản Lý Hành Chính về Trật Tự Xã Hội Hà Nội</v>
          </cell>
          <cell r="N40" t="str">
            <v>0300124122003</v>
          </cell>
          <cell r="O40" t="str">
            <v>MB Bank</v>
          </cell>
          <cell r="P40" t="str">
            <v>12/11/2025</v>
          </cell>
          <cell r="Q40" t="str">
            <v>Cộng tác viên nhập liệu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 t="str">
            <v>Medigo</v>
          </cell>
          <cell r="X40" t="str">
            <v>Thực tập</v>
          </cell>
          <cell r="Y40" t="str">
            <v>Marketing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 t="str">
            <v>Nữ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 t="str">
            <v>online</v>
          </cell>
          <cell r="BF40">
            <v>24</v>
          </cell>
          <cell r="BG40">
            <v>12</v>
          </cell>
          <cell r="BH40">
            <v>2003</v>
          </cell>
          <cell r="BI40">
            <v>12</v>
          </cell>
          <cell r="BJ40">
            <v>11</v>
          </cell>
          <cell r="BK40">
            <v>2025</v>
          </cell>
          <cell r="BL40" t="str">
            <v>12/11/2025</v>
          </cell>
        </row>
        <row r="41">
          <cell r="C41" t="str">
            <v>NGUYỄN HUỲNH THU AN</v>
          </cell>
          <cell r="D41" t="str">
            <v>14/02/2001</v>
          </cell>
          <cell r="E41" t="str">
            <v>Xã Long Phụng, huyện Mộ Đức, tỉnh Quảng Ngãi</v>
          </cell>
          <cell r="F41" t="str">
            <v>Xã Long Phụng, huyện Mộ Đức, tỉnh Quảng Ngãi</v>
          </cell>
          <cell r="G41" t="str">
            <v>0899034189</v>
          </cell>
          <cell r="H41" t="str">
            <v>Fallan7839@gmail.com</v>
          </cell>
          <cell r="I41" t="str">
            <v>8844226720</v>
          </cell>
          <cell r="J41">
            <v>0</v>
          </cell>
          <cell r="K41" t="str">
            <v>051301012642</v>
          </cell>
          <cell r="L41" t="str">
            <v>12/01/2022</v>
          </cell>
          <cell r="M41" t="str">
            <v>Cục Cảnh sát</v>
          </cell>
          <cell r="N41" t="str">
            <v>5611217839</v>
          </cell>
          <cell r="O41" t="str">
            <v>BIDV</v>
          </cell>
          <cell r="P41" t="str">
            <v>12/11/2025</v>
          </cell>
          <cell r="Q41" t="str">
            <v>Cộng tác viên nhập liệu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 t="str">
            <v>Medigo</v>
          </cell>
          <cell r="X41" t="str">
            <v>Thực tập</v>
          </cell>
          <cell r="Y41" t="str">
            <v>Marketing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 t="str">
            <v>Nữ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 t="str">
            <v>online</v>
          </cell>
          <cell r="BF41">
            <v>14</v>
          </cell>
          <cell r="BG41">
            <v>2</v>
          </cell>
          <cell r="BH41">
            <v>2001</v>
          </cell>
          <cell r="BI41">
            <v>12</v>
          </cell>
          <cell r="BJ41">
            <v>11</v>
          </cell>
          <cell r="BK41">
            <v>2025</v>
          </cell>
          <cell r="BL41" t="str">
            <v>12/11/2025</v>
          </cell>
        </row>
        <row r="42">
          <cell r="C42" t="str">
            <v>VU CAO HOÀNG YẾN</v>
          </cell>
          <cell r="D42" t="str">
            <v>17/12/2002</v>
          </cell>
          <cell r="E42" t="str">
            <v>156/7c Tô Hiến Thành phường 15 quận 10</v>
          </cell>
          <cell r="F42" t="str">
            <v>156/7c Tô Hiến Thành phường 15 quận 10</v>
          </cell>
          <cell r="G42" t="str">
            <v>0838465152</v>
          </cell>
          <cell r="H42" t="str">
            <v>caohoangyenvu@gmail.com</v>
          </cell>
          <cell r="I42" t="str">
            <v>8778750978</v>
          </cell>
          <cell r="J42" t="str">
            <v>Không</v>
          </cell>
          <cell r="K42" t="str">
            <v>079302034744</v>
          </cell>
          <cell r="L42" t="str">
            <v>24/11/2019</v>
          </cell>
          <cell r="M42" t="str">
            <v>Cục Cảnh sát</v>
          </cell>
          <cell r="N42" t="str">
            <v>0411 5542 301</v>
          </cell>
          <cell r="O42" t="str">
            <v>Tiên phong Bank</v>
          </cell>
          <cell r="P42" t="str">
            <v>13/11/2025</v>
          </cell>
          <cell r="Q42" t="str">
            <v>Cộng tác viên nhập liệu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 t="str">
            <v>Medigo</v>
          </cell>
          <cell r="X42" t="str">
            <v>Thực tập</v>
          </cell>
          <cell r="Y42" t="str">
            <v>Marketing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 t="str">
            <v>Nữ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 t="str">
            <v>online</v>
          </cell>
          <cell r="BF42">
            <v>17</v>
          </cell>
          <cell r="BG42">
            <v>12</v>
          </cell>
          <cell r="BH42">
            <v>2002</v>
          </cell>
          <cell r="BI42">
            <v>13</v>
          </cell>
          <cell r="BJ42">
            <v>11</v>
          </cell>
          <cell r="BK42">
            <v>2025</v>
          </cell>
          <cell r="BL42" t="str">
            <v>13/11/2025</v>
          </cell>
        </row>
        <row r="43">
          <cell r="C43" t="str">
            <v>LÝ BẢO TRÂN</v>
          </cell>
          <cell r="D43" t="str">
            <v>05/10/1999</v>
          </cell>
          <cell r="E43" t="str">
            <v>42 Hùng Vương, phường Rạch Giá, tỉnh An Giang</v>
          </cell>
          <cell r="F43" t="str">
            <v>13 Nguyễn Thị Xiếu, phường Tân Thuận, tp. Hồ Chí Minh</v>
          </cell>
          <cell r="G43" t="str">
            <v>0368783915</v>
          </cell>
          <cell r="H43" t="str">
            <v>baotrankg1999@gmail.com</v>
          </cell>
          <cell r="I43">
            <v>8755997231</v>
          </cell>
          <cell r="J43">
            <v>9121784948</v>
          </cell>
          <cell r="K43" t="str">
            <v>091199011397</v>
          </cell>
          <cell r="L43" t="str">
            <v>27/11/2024</v>
          </cell>
          <cell r="M43" t="str">
            <v>CỤC TRƯỞNG CỤC CẢNH SÁT QUẢN LÝ HÀNH CHÍNH VỀ TRẬT TỰ XÃ HỘI</v>
          </cell>
          <cell r="N43" t="str">
            <v>1044880228</v>
          </cell>
          <cell r="O43" t="str">
            <v>Vietcombank</v>
          </cell>
          <cell r="P43" t="str">
            <v>18/11/2025</v>
          </cell>
          <cell r="Q43" t="str">
            <v>Cộng tác viên nhập liệu</v>
          </cell>
          <cell r="R43" t="str">
            <v>Đại học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 t="str">
            <v>Medigo</v>
          </cell>
          <cell r="X43" t="str">
            <v>Dịch vụ</v>
          </cell>
          <cell r="Y43" t="str">
            <v>INVENTORY 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 t="str">
            <v>Nữ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 t="str">
            <v>online</v>
          </cell>
          <cell r="BF43">
            <v>5</v>
          </cell>
          <cell r="BG43">
            <v>10</v>
          </cell>
          <cell r="BH43">
            <v>1999</v>
          </cell>
          <cell r="BI43">
            <v>18</v>
          </cell>
          <cell r="BJ43">
            <v>11</v>
          </cell>
          <cell r="BK43">
            <v>2025</v>
          </cell>
          <cell r="BL43" t="str">
            <v>18/11/2025</v>
          </cell>
        </row>
        <row r="44">
          <cell r="C44" t="str">
            <v>NGUYỄN TRÍ THANH</v>
          </cell>
          <cell r="D44" t="str">
            <v>19/04/2002</v>
          </cell>
          <cell r="E44" t="str">
            <v>475/B2 đường CMT8, Khu phố 25, Phường Hoà hưng, Thành phố Hồ Chí Minh</v>
          </cell>
          <cell r="F44" t="str">
            <v>CC Hoàng Anh Thanh Bình đường D4, Phường Tân Hưng, Thành phố Hồ Chí Minh</v>
          </cell>
          <cell r="G44" t="str">
            <v>0963108417</v>
          </cell>
          <cell r="H44" t="str">
            <v>lostofnightmare@gmail.com</v>
          </cell>
          <cell r="I44" t="str">
            <v>079202000378</v>
          </cell>
          <cell r="J44">
            <v>7932474275</v>
          </cell>
          <cell r="K44" t="str">
            <v>079202000378</v>
          </cell>
          <cell r="L44" t="str">
            <v>07/03/2022</v>
          </cell>
          <cell r="M44" t="str">
            <v>CỤC TRƯỞNG CỤC CẢNH SÁT QUẢN LÝ HÀNH CHÍNH VỀ TRẬT TỰ XÃ HỘI</v>
          </cell>
          <cell r="N44" t="str">
            <v>0081001283848</v>
          </cell>
          <cell r="O44" t="str">
            <v>Vietcombank</v>
          </cell>
          <cell r="P44" t="str">
            <v>20/11/2025</v>
          </cell>
          <cell r="Q44" t="str">
            <v>Cộng tác viên nhập liệu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 t="str">
            <v>Medigo</v>
          </cell>
          <cell r="X44" t="str">
            <v>Dịch vụ</v>
          </cell>
          <cell r="Y44" t="str">
            <v>INVENTORY 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 t="str">
            <v>Nam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 t="str">
            <v>online</v>
          </cell>
          <cell r="BF44">
            <v>19</v>
          </cell>
          <cell r="BG44">
            <v>4</v>
          </cell>
          <cell r="BH44">
            <v>2002</v>
          </cell>
          <cell r="BI44">
            <v>20</v>
          </cell>
          <cell r="BJ44">
            <v>11</v>
          </cell>
          <cell r="BK44">
            <v>2025</v>
          </cell>
          <cell r="BL44" t="str">
            <v>20/11/2025</v>
          </cell>
        </row>
        <row r="45">
          <cell r="C45" t="str">
            <v>PHAN THỊ THẢO VY</v>
          </cell>
          <cell r="D45" t="str">
            <v>24/01/1998</v>
          </cell>
          <cell r="E45" t="str">
            <v>Ấp Trang Trí, xã Xuyên Mộc, Thành phố Hồ Chí Minh</v>
          </cell>
          <cell r="F45" t="str">
            <v>159/1/6 Bạch Đằng, Phường Tân Sơn Hòa, Thành phố Hồ Chí Minh</v>
          </cell>
          <cell r="G45" t="str">
            <v>0359897071</v>
          </cell>
          <cell r="H45" t="str">
            <v>thaovy2401@gmail.com</v>
          </cell>
          <cell r="I45" t="str">
            <v>077198001619</v>
          </cell>
          <cell r="J45">
            <v>0</v>
          </cell>
          <cell r="K45" t="str">
            <v>077198001619</v>
          </cell>
          <cell r="L45" t="str">
            <v>08/09/2022</v>
          </cell>
          <cell r="M45" t="str">
            <v>CTCCSQLHCVTTXH</v>
          </cell>
          <cell r="N45" t="str">
            <v>105870299127</v>
          </cell>
          <cell r="O45" t="str">
            <v>VietinBank</v>
          </cell>
          <cell r="P45" t="str">
            <v>20/11/2025</v>
          </cell>
          <cell r="Q45" t="str">
            <v>Cộng tác viên nhập liệu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 t="str">
            <v>Medigo</v>
          </cell>
          <cell r="X45" t="str">
            <v>Dịch vụ</v>
          </cell>
          <cell r="Y45" t="str">
            <v>INVENTORY 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 t="str">
            <v>Nữ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 t="str">
            <v>online</v>
          </cell>
          <cell r="BF45">
            <v>24</v>
          </cell>
          <cell r="BG45">
            <v>1</v>
          </cell>
          <cell r="BH45">
            <v>1998</v>
          </cell>
          <cell r="BI45">
            <v>20</v>
          </cell>
          <cell r="BJ45">
            <v>11</v>
          </cell>
          <cell r="BK45">
            <v>2025</v>
          </cell>
          <cell r="BL45" t="str">
            <v>20/11/2025</v>
          </cell>
        </row>
        <row r="46">
          <cell r="C46" t="str">
            <v>LƯƠNG PHƯƠNG CHI</v>
          </cell>
          <cell r="D46" t="str">
            <v>29/09/2000</v>
          </cell>
          <cell r="E46" t="str">
            <v>phường Hội Phú, tỉnh Gia Lai</v>
          </cell>
          <cell r="F46" t="str">
            <v>phường Hội Phú, tỉnh Gia Lai</v>
          </cell>
          <cell r="G46" t="str">
            <v>0915076084</v>
          </cell>
          <cell r="H46" t="str">
            <v>phuongchi2992000@gmail.com</v>
          </cell>
          <cell r="I46" t="str">
            <v>064300015098</v>
          </cell>
          <cell r="J46">
            <v>0</v>
          </cell>
          <cell r="K46" t="str">
            <v>064300015098</v>
          </cell>
          <cell r="L46" t="str">
            <v>21/08/2025</v>
          </cell>
          <cell r="M46" t="str">
            <v>Bộ công an</v>
          </cell>
          <cell r="N46" t="str">
            <v>0291000343779</v>
          </cell>
          <cell r="O46" t="str">
            <v>Vietcombank</v>
          </cell>
          <cell r="P46" t="str">
            <v>20/11/2025</v>
          </cell>
          <cell r="Q46" t="str">
            <v>Cộng tác viên nhập liệu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 t="str">
            <v>Medigo</v>
          </cell>
          <cell r="X46" t="str">
            <v>Dịch vụ</v>
          </cell>
          <cell r="Y46" t="str">
            <v>INVENTORY 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 t="str">
            <v>Nữ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 t="str">
            <v>online</v>
          </cell>
          <cell r="BF46">
            <v>29</v>
          </cell>
          <cell r="BG46">
            <v>9</v>
          </cell>
          <cell r="BH46">
            <v>2000</v>
          </cell>
          <cell r="BI46">
            <v>21</v>
          </cell>
          <cell r="BJ46">
            <v>11</v>
          </cell>
          <cell r="BK46">
            <v>2025</v>
          </cell>
          <cell r="BL46" t="str">
            <v>21/11/2025</v>
          </cell>
        </row>
        <row r="47">
          <cell r="C47" t="str">
            <v>CAO PHAN NGỌC YẾN</v>
          </cell>
          <cell r="D47" t="str">
            <v>15/07/1998</v>
          </cell>
          <cell r="E47" t="str">
            <v>Khối phố 6, phường Hương Trà, TP. Đà Nẵng</v>
          </cell>
          <cell r="F47" t="str">
            <v>1002 Hương Lộ 2, phường Bình Trị Đông, quận Bình Tân, TP.HCM</v>
          </cell>
          <cell r="G47" t="str">
            <v>0325650123</v>
          </cell>
          <cell r="H47" t="str">
            <v>caophanngocyen157@gmail.com</v>
          </cell>
          <cell r="I47" t="str">
            <v>8493836890</v>
          </cell>
          <cell r="J47">
            <v>0</v>
          </cell>
          <cell r="K47" t="str">
            <v>049198012722</v>
          </cell>
          <cell r="L47" t="str">
            <v>26/02/2022</v>
          </cell>
          <cell r="M47" t="str">
            <v>Cục Cảnh sát quản lý hành chính về trật tự xã hội</v>
          </cell>
          <cell r="N47" t="str">
            <v>9325650123</v>
          </cell>
          <cell r="O47" t="str">
            <v>Ngân hàng Vietcombank</v>
          </cell>
          <cell r="P47" t="str">
            <v>20/11/2025</v>
          </cell>
          <cell r="Q47" t="str">
            <v>Cộng tác viên nhập liệu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 t="str">
            <v>Medigo</v>
          </cell>
          <cell r="X47" t="str">
            <v>Dịch vụ</v>
          </cell>
          <cell r="Y47" t="str">
            <v>INVENTORY 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 t="str">
            <v>Nữ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 t="str">
            <v>online</v>
          </cell>
          <cell r="BF47">
            <v>15</v>
          </cell>
          <cell r="BG47">
            <v>7</v>
          </cell>
          <cell r="BH47">
            <v>1998</v>
          </cell>
          <cell r="BI47">
            <v>20</v>
          </cell>
          <cell r="BJ47">
            <v>11</v>
          </cell>
          <cell r="BK47">
            <v>2025</v>
          </cell>
          <cell r="BL47" t="str">
            <v>20/11/2025</v>
          </cell>
        </row>
        <row r="48">
          <cell r="C48" t="str">
            <v>NGUYỄN QUANG THỊ DỎN</v>
          </cell>
          <cell r="D48" t="str">
            <v>20/11/1995</v>
          </cell>
          <cell r="E48" t="str">
            <v>75/22/17 Dã Tượng, Nha Trang, Khánh Hòa</v>
          </cell>
          <cell r="F48">
            <v>0</v>
          </cell>
          <cell r="G48" t="str">
            <v>0797890258</v>
          </cell>
          <cell r="H48" t="str">
            <v>donnguyen95py@gmail.com</v>
          </cell>
          <cell r="I48" t="str">
            <v>054195008851</v>
          </cell>
          <cell r="J48">
            <v>0</v>
          </cell>
          <cell r="K48" t="str">
            <v>054195008851</v>
          </cell>
          <cell r="L48">
            <v>0</v>
          </cell>
          <cell r="M48">
            <v>0</v>
          </cell>
          <cell r="N48" t="str">
            <v>6011104987</v>
          </cell>
          <cell r="O48" t="str">
            <v>BIDV</v>
          </cell>
          <cell r="P48" t="str">
            <v>01/11/2025</v>
          </cell>
          <cell r="Q48" t="str">
            <v>Cộng tác viên nhập liệu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 t="str">
            <v>Medigo</v>
          </cell>
          <cell r="X48" t="str">
            <v>Dịch vụ</v>
          </cell>
          <cell r="Y48" t="str">
            <v>INVENTORY 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 t="str">
            <v>Nữ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 t="str">
            <v>online</v>
          </cell>
          <cell r="BF48">
            <v>15</v>
          </cell>
          <cell r="BG48">
            <v>7</v>
          </cell>
          <cell r="BH48">
            <v>1998</v>
          </cell>
          <cell r="BI48">
            <v>20</v>
          </cell>
          <cell r="BJ48">
            <v>11</v>
          </cell>
          <cell r="BK48">
            <v>2025</v>
          </cell>
          <cell r="BL48" t="str">
            <v>20/11/2025</v>
          </cell>
        </row>
        <row r="49">
          <cell r="C49" t="str">
            <v>VŨ THÙY DUNG</v>
          </cell>
          <cell r="D49" t="str">
            <v>25/03/2001</v>
          </cell>
          <cell r="E49" t="str">
            <v>Yên Sở Hoàng Mai Hà Nội</v>
          </cell>
          <cell r="F49">
            <v>0</v>
          </cell>
          <cell r="G49" t="str">
            <v>0375893261</v>
          </cell>
          <cell r="H49" t="str">
            <v>Thuydungvu2532001@gmail.com</v>
          </cell>
          <cell r="I49">
            <v>0</v>
          </cell>
          <cell r="J49">
            <v>0</v>
          </cell>
          <cell r="K49" t="str">
            <v>001301003515</v>
          </cell>
          <cell r="L49" t="str">
            <v>21/04/2021</v>
          </cell>
          <cell r="M49" t="str">
            <v>CTCCSQLHCVTTXH</v>
          </cell>
          <cell r="N49" t="str">
            <v>19072449464011</v>
          </cell>
          <cell r="O49" t="str">
            <v>Techcombank</v>
          </cell>
          <cell r="P49" t="str">
            <v>01/11/2025</v>
          </cell>
          <cell r="Q49" t="str">
            <v>Cộng tác viên nhập liệu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 t="str">
            <v>Medigo</v>
          </cell>
          <cell r="X49" t="str">
            <v>Dịch vụ</v>
          </cell>
          <cell r="Y49" t="str">
            <v>INVENTORY 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 t="str">
            <v>Nữ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 t="str">
            <v>online</v>
          </cell>
          <cell r="BF49">
            <v>15</v>
          </cell>
          <cell r="BG49">
            <v>7</v>
          </cell>
          <cell r="BH49">
            <v>1998</v>
          </cell>
          <cell r="BI49">
            <v>20</v>
          </cell>
          <cell r="BJ49">
            <v>11</v>
          </cell>
          <cell r="BK49">
            <v>2025</v>
          </cell>
          <cell r="BL49" t="str">
            <v>20/11/2025</v>
          </cell>
        </row>
        <row r="50">
          <cell r="C50" t="str">
            <v>DIỆP TIỂU LY</v>
          </cell>
          <cell r="D50" t="str">
            <v>19/05/1997</v>
          </cell>
          <cell r="E50" t="str">
            <v>xã Đức Cơ, Tỉnh Gia Lai</v>
          </cell>
          <cell r="F50" t="str">
            <v>22 Tân Thuận Tây, phường Tân Thuận, Thành phố Hố Chí Minh</v>
          </cell>
          <cell r="G50" t="str">
            <v>0968916518</v>
          </cell>
          <cell r="H50" t="str">
            <v>dieply195@gmail.com</v>
          </cell>
          <cell r="I50" t="str">
            <v>052197001999</v>
          </cell>
          <cell r="J50">
            <v>0</v>
          </cell>
          <cell r="K50" t="str">
            <v>052197001999</v>
          </cell>
          <cell r="L50" t="str">
            <v>08/09/2022</v>
          </cell>
          <cell r="M50" t="str">
            <v>Cục cảnh sát QLHC về TTXH</v>
          </cell>
          <cell r="N50" t="str">
            <v>0968916518</v>
          </cell>
          <cell r="O50" t="str">
            <v>Shinhan Bank</v>
          </cell>
          <cell r="P50" t="str">
            <v>01/11/2025</v>
          </cell>
          <cell r="Q50" t="str">
            <v>Cộng tác viên nhập liệu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 t="str">
            <v>Medigo</v>
          </cell>
          <cell r="X50" t="str">
            <v>Dịch vụ</v>
          </cell>
          <cell r="Y50" t="str">
            <v>INVENTORY 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 t="str">
            <v>Nữ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 t="str">
            <v>online</v>
          </cell>
          <cell r="BF50">
            <v>15</v>
          </cell>
          <cell r="BG50">
            <v>7</v>
          </cell>
          <cell r="BH50">
            <v>1998</v>
          </cell>
          <cell r="BI50">
            <v>20</v>
          </cell>
          <cell r="BJ50">
            <v>11</v>
          </cell>
          <cell r="BK50">
            <v>2025</v>
          </cell>
          <cell r="BL50" t="str">
            <v>20/11/2025</v>
          </cell>
        </row>
        <row r="51">
          <cell r="C51" t="str">
            <v>NGUYỄN THỊ THANH VÂN</v>
          </cell>
          <cell r="D51" t="str">
            <v>24/04/1978</v>
          </cell>
          <cell r="E51" t="str">
            <v>1085 Hiệp Nhất, P.4, Q. Tân Bình, Tp.HCM</v>
          </cell>
          <cell r="F51" t="str">
            <v>1085 Hiệp Nhất, P.4, Q. Tân Bình, Tp.HCM</v>
          </cell>
          <cell r="G51" t="str">
            <v>0907867335</v>
          </cell>
          <cell r="H51">
            <v>0</v>
          </cell>
          <cell r="I51">
            <v>0</v>
          </cell>
          <cell r="J51">
            <v>0</v>
          </cell>
          <cell r="K51" t="str">
            <v>079178028861</v>
          </cell>
          <cell r="L51" t="str">
            <v>10/02/2023</v>
          </cell>
          <cell r="M51" t="str">
            <v>Cục cảnh sát QLHC về TTXH</v>
          </cell>
          <cell r="N51" t="str">
            <v>0181000274231</v>
          </cell>
          <cell r="O51" t="str">
            <v>Vietcombank</v>
          </cell>
          <cell r="P51" t="str">
            <v>08/7/2025</v>
          </cell>
          <cell r="Q51" t="str">
            <v>NV tạp vụ Q.5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 t="str">
            <v>Medigo</v>
          </cell>
          <cell r="X51" t="str">
            <v>Dịch vụ</v>
          </cell>
          <cell r="Y51" t="str">
            <v>HC-NS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 t="str">
            <v>8/7/2025</v>
          </cell>
          <cell r="AG51" t="str">
            <v>8/7/2026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 t="str">
            <v>70.000đ/h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 t="str">
            <v>Nữ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 t="str">
            <v>207 Nguyễn Chí Thanh, P.12, Q.5</v>
          </cell>
          <cell r="BF51">
            <v>24</v>
          </cell>
          <cell r="BG51">
            <v>4</v>
          </cell>
          <cell r="BH51">
            <v>1978</v>
          </cell>
          <cell r="BI51">
            <v>8</v>
          </cell>
          <cell r="BJ51">
            <v>7</v>
          </cell>
          <cell r="BK51">
            <v>2025</v>
          </cell>
          <cell r="BL51" t="str">
            <v>8/7/2025</v>
          </cell>
        </row>
        <row r="52">
          <cell r="C52" t="str">
            <v>NGUYỄN THỊ THU VÂN</v>
          </cell>
          <cell r="D52" t="str">
            <v>08/3/1976</v>
          </cell>
          <cell r="E52" t="str">
            <v>Tân Hưng, Cái Bè, Tiền Giang</v>
          </cell>
          <cell r="F52" t="str">
            <v>54/1/3 Duy Tân, P.15, Q. Phú Nhuận</v>
          </cell>
          <cell r="G52" t="str">
            <v>0903079752</v>
          </cell>
          <cell r="H52" t="str">
            <v>vthu1047@gmail.com</v>
          </cell>
          <cell r="I52">
            <v>0</v>
          </cell>
          <cell r="J52">
            <v>0</v>
          </cell>
          <cell r="K52" t="str">
            <v>082176016102</v>
          </cell>
          <cell r="L52" t="str">
            <v>12/06/2021</v>
          </cell>
          <cell r="M52" t="str">
            <v>Cục cảnh sát QLHC về TTXH</v>
          </cell>
          <cell r="N52" t="str">
            <v>060287823013</v>
          </cell>
          <cell r="O52" t="str">
            <v>Sacombank</v>
          </cell>
          <cell r="P52" t="str">
            <v>0101/2026</v>
          </cell>
          <cell r="Q52" t="str">
            <v>NV tạp vụ Tô Hiến Thành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 t="str">
            <v>Medigo</v>
          </cell>
          <cell r="X52" t="str">
            <v>Dịch vụ</v>
          </cell>
          <cell r="Y52" t="str">
            <v>HC-NS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 t="str">
            <v>01/01/2026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 t="str">
            <v>100.000đ/h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 t="str">
            <v>Nữ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 t="str">
            <v>Lầu 3, 451/24/4 Tô Hiến Thành, P.14, Q.10, Tp.HCM</v>
          </cell>
          <cell r="BF52">
            <v>8</v>
          </cell>
          <cell r="BG52">
            <v>3</v>
          </cell>
          <cell r="BH52">
            <v>1976</v>
          </cell>
          <cell r="BI52">
            <v>1</v>
          </cell>
          <cell r="BJ52">
            <v>1</v>
          </cell>
          <cell r="BK52">
            <v>2026</v>
          </cell>
          <cell r="BL52" t="str">
            <v>1/1/2026</v>
          </cell>
        </row>
        <row r="53">
          <cell r="C53" t="str">
            <v>LÊ QUỐC THỊNH</v>
          </cell>
          <cell r="D53" t="str">
            <v>01/05/2001</v>
          </cell>
          <cell r="E53" t="str">
            <v>Ấp Bình Thắng, An Bình, Phú Giáo, Bình Dương</v>
          </cell>
          <cell r="F53" t="str">
            <v>Ấp Bình Thắng, An Bình, Phú Giáo, Bình Dương</v>
          </cell>
          <cell r="G53" t="str">
            <v>0982625202</v>
          </cell>
          <cell r="H53" t="str">
            <v>thinhquocle524@gmail.com</v>
          </cell>
          <cell r="I53">
            <v>74201003745</v>
          </cell>
          <cell r="J53">
            <v>0</v>
          </cell>
          <cell r="K53" t="str">
            <v>074201003745</v>
          </cell>
          <cell r="L53" t="str">
            <v>12/08/2022</v>
          </cell>
          <cell r="M53" t="str">
            <v>Cục cảnh sát QLHC về TTXH</v>
          </cell>
          <cell r="N53" t="str">
            <v>4569797979</v>
          </cell>
          <cell r="O53" t="str">
            <v>MB bank</v>
          </cell>
          <cell r="P53" t="str">
            <v>20/3/2026</v>
          </cell>
          <cell r="Q53" t="str">
            <v>Outsource Product 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 t="str">
            <v>Medigo</v>
          </cell>
          <cell r="X53" t="str">
            <v>Dịch vụ</v>
          </cell>
          <cell r="Y53" t="str">
            <v>IT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 t="str">
            <v>20/3/2026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 t="str">
            <v>150.000đ/h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 t="str">
            <v>nam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 t="str">
            <v>Lầu 3, 451/24/4 Tô Hiến Thành, P.14, Q.10, Tp.HCM</v>
          </cell>
          <cell r="BF53">
            <v>1</v>
          </cell>
          <cell r="BG53">
            <v>5</v>
          </cell>
          <cell r="BH53">
            <v>2001</v>
          </cell>
          <cell r="BI53">
            <v>20</v>
          </cell>
          <cell r="BJ53">
            <v>3</v>
          </cell>
          <cell r="BK53">
            <v>2026</v>
          </cell>
          <cell r="BL53" t="str">
            <v>20/3/2026</v>
          </cell>
        </row>
        <row r="54">
          <cell r="C54" t="str">
            <v>Đỗ Hoàng Anh Vương</v>
          </cell>
          <cell r="D54">
            <v>31790</v>
          </cell>
          <cell r="E54" t="str">
            <v>7A Đường 4, KP6, P. Hiệp Bình Phước, Tp. Thủ Đức, Tp. HCM</v>
          </cell>
          <cell r="F54" t="str">
            <v>Tổ 4 KP1, Đường TL41, P Thạnh Lộc, Q12, HCM</v>
          </cell>
          <cell r="G54" t="str">
            <v>0909130187</v>
          </cell>
          <cell r="H54">
            <v>0</v>
          </cell>
          <cell r="I54" t="str">
            <v>8738523954</v>
          </cell>
          <cell r="J54" t="str">
            <v>7910409131</v>
          </cell>
          <cell r="K54" t="str">
            <v>079087018781</v>
          </cell>
          <cell r="L54">
            <v>44771</v>
          </cell>
          <cell r="M54" t="str">
            <v>CTCCS QLHCVTTXH</v>
          </cell>
          <cell r="N54" t="str">
            <v>224722709</v>
          </cell>
          <cell r="O54" t="str">
            <v>ACB</v>
          </cell>
          <cell r="P54">
            <v>44866</v>
          </cell>
          <cell r="Q54" t="str">
            <v>Marketing Manager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 t="str">
            <v>Medigo Software</v>
          </cell>
          <cell r="X54" t="str">
            <v>HỢP ĐỒNG CÓ THỜI HẠN</v>
          </cell>
          <cell r="Y54" t="str">
            <v>MARKETING</v>
          </cell>
          <cell r="Z54">
            <v>44866</v>
          </cell>
          <cell r="AA54">
            <v>0</v>
          </cell>
          <cell r="AB54">
            <v>0</v>
          </cell>
          <cell r="AC54">
            <v>46148</v>
          </cell>
          <cell r="AD54">
            <v>42</v>
          </cell>
          <cell r="AE54">
            <v>0</v>
          </cell>
          <cell r="AF54">
            <v>45108</v>
          </cell>
          <cell r="AG54">
            <v>45838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-310</v>
          </cell>
          <cell r="AM54">
            <v>30000000</v>
          </cell>
          <cell r="AN54">
            <v>0</v>
          </cell>
          <cell r="AO54" t="str">
            <v>Gross</v>
          </cell>
          <cell r="AP54">
            <v>5310000</v>
          </cell>
          <cell r="AQ54">
            <v>0</v>
          </cell>
          <cell r="AR54">
            <v>0</v>
          </cell>
          <cell r="AS54">
            <v>0</v>
          </cell>
          <cell r="AT54" t="str">
            <v>Nam</v>
          </cell>
          <cell r="AU54" t="str">
            <v>medigo.vuong.do@gmail.com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</row>
        <row r="55">
          <cell r="C55" t="str">
            <v>Trương Hoàng Ngân</v>
          </cell>
          <cell r="D55">
            <v>36857</v>
          </cell>
          <cell r="E55" t="str">
            <v>118A Lê Lai, P. 14, Q. Tân Bình, Tp. HCM</v>
          </cell>
          <cell r="F55" t="str">
            <v>118A Lê Lai, P. 14, Q. Tân Bình, Tp. HCM</v>
          </cell>
          <cell r="G55" t="str">
            <v>0703990354</v>
          </cell>
          <cell r="H55">
            <v>0</v>
          </cell>
          <cell r="I55" t="str">
            <v>8576109144</v>
          </cell>
          <cell r="J55" t="str">
            <v>7939359706</v>
          </cell>
          <cell r="K55" t="str">
            <v>079300024213</v>
          </cell>
          <cell r="L55" t="str">
            <v>11/01/2022</v>
          </cell>
          <cell r="M55" t="str">
            <v>CTCCS QLHCVTTXH</v>
          </cell>
          <cell r="N55" t="str">
            <v>0251002776128</v>
          </cell>
          <cell r="O55" t="str">
            <v>Vietcombank - chi nhánh Chợ Lớn</v>
          </cell>
          <cell r="P55">
            <v>44741</v>
          </cell>
          <cell r="Q55" t="str">
            <v>Admin - điều phối đơn hàng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 t="str">
            <v>Medigo Software</v>
          </cell>
          <cell r="X55" t="str">
            <v>HỢP ĐỒNG CÓ THỜI HẠN</v>
          </cell>
          <cell r="Y55" t="str">
            <v>ADMIN CSKH</v>
          </cell>
          <cell r="Z55">
            <v>44741</v>
          </cell>
          <cell r="AA55">
            <v>0</v>
          </cell>
          <cell r="AB55">
            <v>0</v>
          </cell>
          <cell r="AC55">
            <v>46148</v>
          </cell>
          <cell r="AD55">
            <v>46</v>
          </cell>
          <cell r="AE55">
            <v>0</v>
          </cell>
          <cell r="AF55">
            <v>45532</v>
          </cell>
          <cell r="AG55">
            <v>46261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113</v>
          </cell>
          <cell r="AM55">
            <v>10000000</v>
          </cell>
          <cell r="AN55">
            <v>0</v>
          </cell>
          <cell r="AO55" t="str">
            <v>Gross</v>
          </cell>
          <cell r="AP55">
            <v>5310000</v>
          </cell>
          <cell r="AQ55">
            <v>0</v>
          </cell>
          <cell r="AR55">
            <v>0</v>
          </cell>
          <cell r="AS55">
            <v>0</v>
          </cell>
          <cell r="AT55" t="str">
            <v>Nữ</v>
          </cell>
          <cell r="AU55" t="str">
            <v>medigo.ngan.truong@gmail.com</v>
          </cell>
          <cell r="AV55">
            <v>0</v>
          </cell>
          <cell r="AW55" t="str">
            <v>Thiếu</v>
          </cell>
          <cell r="AX55" t="str">
            <v>Thiếu</v>
          </cell>
          <cell r="AY55" t="str">
            <v>Thiếu</v>
          </cell>
          <cell r="AZ55" t="str">
            <v>Thiếu</v>
          </cell>
          <cell r="BA55" t="str">
            <v>Thiếu</v>
          </cell>
          <cell r="BB55" t="str">
            <v>- CCCD photo
- SYLL photo</v>
          </cell>
          <cell r="BC55">
            <v>0</v>
          </cell>
          <cell r="BD55">
            <v>0</v>
          </cell>
        </row>
        <row r="56">
          <cell r="C56" t="str">
            <v>NGUYỄN PHAN HOÀNG PHÚC</v>
          </cell>
          <cell r="D56">
            <v>37965</v>
          </cell>
          <cell r="E56" t="str">
            <v>Ninh Bình, Bàu Năng, Dương Minh Châu, Tây Ninh</v>
          </cell>
          <cell r="F56" t="str">
            <v>62 Bùi Thế Mỹ, Phường 10, quận Tân Bình, TPHCM</v>
          </cell>
          <cell r="G56" t="str">
            <v>0369322789</v>
          </cell>
          <cell r="H56" t="str">
            <v>phuc.nguyencse1210@gmail.com</v>
          </cell>
          <cell r="I56">
            <v>8773488614</v>
          </cell>
          <cell r="J56" t="str">
            <v>chưa có</v>
          </cell>
          <cell r="K56" t="str">
            <v>072303004984</v>
          </cell>
          <cell r="L56">
            <v>44326</v>
          </cell>
          <cell r="M56" t="str">
            <v>Cục cảnh sát quản lý hành chính về trật tự xã hội</v>
          </cell>
          <cell r="N56" t="str">
            <v>0369322789</v>
          </cell>
          <cell r="O56" t="str">
            <v>MB bank</v>
          </cell>
          <cell r="P56">
            <v>45524</v>
          </cell>
          <cell r="Q56" t="str">
            <v>Nhân viên IT</v>
          </cell>
          <cell r="R56" t="str">
            <v>Khoa học máy tính</v>
          </cell>
          <cell r="S56">
            <v>0</v>
          </cell>
          <cell r="T56">
            <v>0</v>
          </cell>
          <cell r="U56" t="str">
            <v>https://drive.google.com/open?id=18zmGDpE5wtEXb_OCuVxRsVrBUcHb_LvK, https://drive.google.com/open?id=1TWb3PhSpiv1dy96AHtnfBRjZkm7e7v4g</v>
          </cell>
          <cell r="V56">
            <v>0</v>
          </cell>
          <cell r="W56" t="str">
            <v>Medigo Software</v>
          </cell>
          <cell r="X56" t="str">
            <v>HỢP ĐỒNG CÓ THỜI HẠN</v>
          </cell>
          <cell r="Y56" t="str">
            <v>IT</v>
          </cell>
          <cell r="Z56">
            <v>45524</v>
          </cell>
          <cell r="AA56">
            <v>45584</v>
          </cell>
          <cell r="AB56">
            <v>-564</v>
          </cell>
          <cell r="AC56">
            <v>46148</v>
          </cell>
          <cell r="AD56">
            <v>20</v>
          </cell>
          <cell r="AE56" t="str">
            <v>02 THÁNG</v>
          </cell>
          <cell r="AF56">
            <v>45585</v>
          </cell>
          <cell r="AG56">
            <v>46314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166</v>
          </cell>
          <cell r="AM56">
            <v>15000000</v>
          </cell>
          <cell r="AN56">
            <v>0</v>
          </cell>
          <cell r="AO56" t="str">
            <v>Gross</v>
          </cell>
          <cell r="AP56" t="str">
            <v>CTV</v>
          </cell>
          <cell r="AQ56">
            <v>0</v>
          </cell>
          <cell r="AR56" t="str">
            <v>Lương thỏa thuận: 15.000.00đ
Thử việc: 85%</v>
          </cell>
          <cell r="AS56" t="e">
            <v>#REF!</v>
          </cell>
          <cell r="AT56" t="str">
            <v>Nữ</v>
          </cell>
          <cell r="AU56" t="str">
            <v>Medigo.phuc.phan@gmail.com</v>
          </cell>
          <cell r="AV56" t="str">
            <v>T11/2024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 t="str">
            <v>10NTD/2024/HĐCT-MEDIGO</v>
          </cell>
        </row>
        <row r="57">
          <cell r="C57" t="str">
            <v>TRẦN TIẾN VINH</v>
          </cell>
          <cell r="D57" t="str">
            <v>20/05/1995</v>
          </cell>
          <cell r="E57" t="str">
            <v>91 tô hiến thành p13 q10</v>
          </cell>
          <cell r="F57" t="str">
            <v>91 tô hiến thành p13 q10</v>
          </cell>
          <cell r="G57" t="str">
            <v>0888200595</v>
          </cell>
          <cell r="H57" t="str">
            <v>vinhtien90@gmail.com</v>
          </cell>
          <cell r="I57">
            <v>8630851854</v>
          </cell>
          <cell r="J57">
            <v>7932418987</v>
          </cell>
          <cell r="K57" t="str">
            <v>079095014728</v>
          </cell>
          <cell r="L57" t="str">
            <v>17/05/2023</v>
          </cell>
          <cell r="M57" t="str">
            <v>cục trưởng cục cảnh sát quản lý hành chính về trật tự xã hội</v>
          </cell>
          <cell r="N57">
            <v>5715587</v>
          </cell>
          <cell r="O57" t="str">
            <v>ACB</v>
          </cell>
          <cell r="P57" t="str">
            <v>17/12/2024</v>
          </cell>
          <cell r="Q57" t="str">
            <v>Senior Backend Engineer</v>
          </cell>
          <cell r="R57" t="str">
            <v>Senior Backend Engineer</v>
          </cell>
          <cell r="S57">
            <v>0</v>
          </cell>
          <cell r="T57">
            <v>0</v>
          </cell>
          <cell r="U57" t="str">
            <v>https://drive.google.com/open?id=1Giv1EyNYhcZsYcScy1EwGXAU_AmmkVOw, https://drive.google.com/open?id=1sMFr016r6JTAjkSNu1lIHzj-YDoUc2wk</v>
          </cell>
          <cell r="V57">
            <v>0</v>
          </cell>
          <cell r="W57" t="str">
            <v>Medigo Software</v>
          </cell>
          <cell r="X57" t="str">
            <v>HỢP ĐỒNG CÓ THỜI HẠN</v>
          </cell>
          <cell r="Y57" t="str">
            <v>IT</v>
          </cell>
          <cell r="Z57" t="str">
            <v>17/12/2024</v>
          </cell>
          <cell r="AA57" t="str">
            <v>16/02/2025</v>
          </cell>
          <cell r="AB57">
            <v>-444</v>
          </cell>
          <cell r="AC57">
            <v>46148</v>
          </cell>
          <cell r="AD57">
            <v>16</v>
          </cell>
          <cell r="AE57" t="str">
            <v>02 THÁNG</v>
          </cell>
          <cell r="AF57" t="str">
            <v>17/02/2025</v>
          </cell>
          <cell r="AG57" t="str">
            <v>16/02/2027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286</v>
          </cell>
          <cell r="AM57">
            <v>38000000</v>
          </cell>
          <cell r="AN57">
            <v>0</v>
          </cell>
          <cell r="AO57" t="str">
            <v>Gross</v>
          </cell>
          <cell r="AP57" t="str">
            <v>T3/2025</v>
          </cell>
          <cell r="AQ57">
            <v>0</v>
          </cell>
          <cell r="AR57" t="str">
            <v>Lương thỏa thuận: 38.000.00đ
Thử việc: 85%</v>
          </cell>
          <cell r="AS57" t="e">
            <v>#REF!</v>
          </cell>
          <cell r="AT57" t="str">
            <v>Nam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</row>
        <row r="58">
          <cell r="C58" t="str">
            <v>NGÔ THỊ TRÚC PHƯƠNG</v>
          </cell>
          <cell r="D58">
            <v>37677</v>
          </cell>
          <cell r="E58" t="str">
            <v>Tân Phú, Tân Hương, Tiền Giang</v>
          </cell>
          <cell r="F58" t="str">
            <v>624 Lê Văn Lương, Phường Tân Phong, Quận 7,  Tp.HCM</v>
          </cell>
          <cell r="G58" t="str">
            <v>0338841945</v>
          </cell>
          <cell r="H58" t="str">
            <v>ngothitrucphuong2522003@gmail.com</v>
          </cell>
          <cell r="I58" t="str">
            <v>Chưa có</v>
          </cell>
          <cell r="J58" t="str">
            <v>Chưa có</v>
          </cell>
          <cell r="K58" t="str">
            <v>082303006190</v>
          </cell>
          <cell r="L58">
            <v>44957</v>
          </cell>
          <cell r="M58" t="str">
            <v>Tiền Giang</v>
          </cell>
          <cell r="N58">
            <v>1018179290</v>
          </cell>
          <cell r="O58" t="str">
            <v>Vietcombank</v>
          </cell>
          <cell r="P58">
            <v>45461</v>
          </cell>
          <cell r="Q58" t="str">
            <v>Trợ lý hành chính Văn phòng</v>
          </cell>
          <cell r="R58" t="str">
            <v>Trợ lý CEO</v>
          </cell>
          <cell r="S58">
            <v>0</v>
          </cell>
          <cell r="T58">
            <v>0</v>
          </cell>
          <cell r="U58" t="str">
            <v>https://drive.google.com/open?id=1Vc48RSW5uTkmWEGdqKaWpmCQCcOJOVn7, https://drive.google.com/open?id=126fRA6e9muMp9XLxg_ZuL5CvdGWOsbXT</v>
          </cell>
          <cell r="V58">
            <v>0</v>
          </cell>
          <cell r="W58" t="str">
            <v>Medigo Software</v>
          </cell>
          <cell r="X58" t="str">
            <v>HỢP ĐỒNG CÓ THỜI HẠN</v>
          </cell>
          <cell r="Y58" t="str">
            <v>HR-OFFICE</v>
          </cell>
          <cell r="Z58" t="str">
            <v>18/06/2024</v>
          </cell>
          <cell r="AA58" t="str">
            <v>01/01/2025</v>
          </cell>
          <cell r="AB58">
            <v>6</v>
          </cell>
          <cell r="AC58">
            <v>46148</v>
          </cell>
          <cell r="AD58">
            <v>22</v>
          </cell>
          <cell r="AE58">
            <v>0</v>
          </cell>
          <cell r="AF58" t="str">
            <v>01/01/2025</v>
          </cell>
          <cell r="AG58" t="str">
            <v>31/12/2026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239</v>
          </cell>
          <cell r="AM58">
            <v>8000000</v>
          </cell>
          <cell r="AN58">
            <v>0</v>
          </cell>
          <cell r="AO58" t="str">
            <v>Gross</v>
          </cell>
          <cell r="AP58" t="str">
            <v>T01/2025</v>
          </cell>
          <cell r="AQ58">
            <v>0</v>
          </cell>
          <cell r="AR58" t="str">
            <v>Lương thỏa thuận: 8.000.000đ</v>
          </cell>
          <cell r="AS58" t="e">
            <v>#REF!</v>
          </cell>
          <cell r="AT58" t="str">
            <v>Nữ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</row>
        <row r="59">
          <cell r="C59" t="str">
            <v>LÊ THỊ THANH TUYỀN</v>
          </cell>
          <cell r="D59" t="str">
            <v>21/10/1995</v>
          </cell>
          <cell r="E59" t="str">
            <v>Tổ 7, Tân Thanh, Tân Nhuận Đông, Châu Thành, Đồng Tháp</v>
          </cell>
          <cell r="F59" t="str">
            <v>120/10E Thích Quảng Đức, Phường 5, Quận Phú Nhuận, TP HCM.</v>
          </cell>
          <cell r="G59" t="str">
            <v>0787120435</v>
          </cell>
          <cell r="H59" t="str">
            <v>lethithanhtuyen0050@gmail.com</v>
          </cell>
          <cell r="I59" t="str">
            <v>8468203929</v>
          </cell>
          <cell r="J59" t="str">
            <v>7916475179</v>
          </cell>
          <cell r="K59" t="str">
            <v>087195011112</v>
          </cell>
          <cell r="L59">
            <v>44599</v>
          </cell>
          <cell r="M59" t="str">
            <v>Cục trưởng cục cảnh sát quản lý hành chính về trật tự xã hội</v>
          </cell>
          <cell r="N59">
            <v>102876156282</v>
          </cell>
          <cell r="O59" t="str">
            <v>Vietinbank </v>
          </cell>
          <cell r="P59" t="str">
            <v>3/3/2025</v>
          </cell>
          <cell r="Q59" t="str">
            <v>Nhân viên hành chính nhân sự</v>
          </cell>
          <cell r="R59" t="str">
            <v>Cử nhân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 t="str">
            <v>Medigo Software</v>
          </cell>
          <cell r="X59" t="str">
            <v>HỢP ĐỒNG CÓ THỜI HẠN</v>
          </cell>
          <cell r="Y59" t="str">
            <v>HR-OFFICE</v>
          </cell>
          <cell r="Z59">
            <v>45719</v>
          </cell>
          <cell r="AA59" t="str">
            <v>30/04/2025</v>
          </cell>
          <cell r="AB59">
            <v>0</v>
          </cell>
          <cell r="AC59">
            <v>46148</v>
          </cell>
          <cell r="AD59">
            <v>14</v>
          </cell>
          <cell r="AE59" t="str">
            <v>02 THÁNG</v>
          </cell>
          <cell r="AF59">
            <v>45719</v>
          </cell>
          <cell r="AG59" t="str">
            <v>30/04/2027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12000000</v>
          </cell>
          <cell r="AN59">
            <v>0</v>
          </cell>
          <cell r="AO59" t="str">
            <v>Gross</v>
          </cell>
          <cell r="AP59">
            <v>5310000</v>
          </cell>
          <cell r="AQ59">
            <v>0</v>
          </cell>
          <cell r="AR59" t="str">
            <v>Lương thỏa thuận: 12.000.00đ
Thử việc: 85%</v>
          </cell>
          <cell r="AS59">
            <v>6690000</v>
          </cell>
          <cell r="AT59" t="str">
            <v>Nữ</v>
          </cell>
          <cell r="AU59" t="str">
            <v>medigo.thanhtuyen.le@gmail.com</v>
          </cell>
          <cell r="AV59" t="str">
            <v>T5/2025</v>
          </cell>
          <cell r="AW59" t="str">
            <v>X</v>
          </cell>
          <cell r="AX59" t="str">
            <v>X</v>
          </cell>
          <cell r="AY59" t="str">
            <v>X</v>
          </cell>
          <cell r="AZ59" t="str">
            <v>X</v>
          </cell>
          <cell r="BA59" t="str">
            <v>X</v>
          </cell>
          <cell r="BB59" t="str">
            <v>- Bằng ĐH cc
- Chứng chỉ Quản trị NS HĐ, Excel HR, C&amp;B cc</v>
          </cell>
          <cell r="BC59">
            <v>0</v>
          </cell>
          <cell r="BD59">
            <v>0</v>
          </cell>
        </row>
        <row r="60">
          <cell r="C60" t="str">
            <v>NGUYỄN ĐỨC THUẬN</v>
          </cell>
          <cell r="D60">
            <v>34486</v>
          </cell>
          <cell r="E60" t="str">
            <v>Khóm Long Thạnh, Tx. Tân Châu, An Giang</v>
          </cell>
          <cell r="F60" t="str">
            <v>6 Nguyễn Cửu Đàm, Tân Sơn Nhì, Tân Phú, TP.HCM</v>
          </cell>
          <cell r="G60" t="str">
            <v>0348776478</v>
          </cell>
          <cell r="H60" t="str">
            <v>nthuan22@gmail.com</v>
          </cell>
          <cell r="I60" t="str">
            <v>8482717556</v>
          </cell>
          <cell r="J60" t="str">
            <v>8924656325</v>
          </cell>
          <cell r="K60" t="str">
            <v>089094016293</v>
          </cell>
          <cell r="L60" t="str">
            <v>18/09/2022</v>
          </cell>
          <cell r="M60" t="str">
            <v>Cục Cảnh sát quản lí hành chính về trật tự xã hội</v>
          </cell>
          <cell r="N60" t="str">
            <v>01898809201</v>
          </cell>
          <cell r="O60" t="str">
            <v>Tien Phong Bank (TP Bank)</v>
          </cell>
          <cell r="P60">
            <v>45719</v>
          </cell>
          <cell r="Q60" t="str">
            <v>UI/UX Designer - Graphic Designer</v>
          </cell>
          <cell r="R60" t="str">
            <v>Design (UI/UX, Graphic)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 t="str">
            <v>Medigo Software</v>
          </cell>
          <cell r="X60" t="str">
            <v>HỢP ĐỒNG CÓ THỜI HẠN</v>
          </cell>
          <cell r="Y60" t="str">
            <v>IT</v>
          </cell>
          <cell r="Z60">
            <v>45719</v>
          </cell>
          <cell r="AA60" t="str">
            <v>30/04/2025</v>
          </cell>
          <cell r="AB60">
            <v>0</v>
          </cell>
          <cell r="AC60">
            <v>46148</v>
          </cell>
          <cell r="AD60">
            <v>14</v>
          </cell>
          <cell r="AE60" t="str">
            <v>02 THÁNG</v>
          </cell>
          <cell r="AF60">
            <v>45719</v>
          </cell>
          <cell r="AG60" t="str">
            <v>30/04/2027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14000000</v>
          </cell>
          <cell r="AN60">
            <v>0</v>
          </cell>
          <cell r="AO60" t="str">
            <v>Gross</v>
          </cell>
          <cell r="AP60">
            <v>5310000</v>
          </cell>
          <cell r="AQ60">
            <v>0</v>
          </cell>
          <cell r="AR60" t="str">
            <v>Lương thỏa thuận: 14.000.00đ
Thử việc: 85%</v>
          </cell>
          <cell r="AS60">
            <v>8690000</v>
          </cell>
          <cell r="AT60" t="str">
            <v>Nam</v>
          </cell>
          <cell r="AU60" t="str">
            <v>Medigo.thuan.nguyen@gmail.com</v>
          </cell>
          <cell r="AV60" t="str">
            <v>T5/2025</v>
          </cell>
          <cell r="AW60" t="str">
            <v>Thiếu</v>
          </cell>
          <cell r="AX60" t="str">
            <v>Thiếu</v>
          </cell>
          <cell r="AY60" t="str">
            <v>Thiếu</v>
          </cell>
          <cell r="AZ60" t="str">
            <v>Thiếu</v>
          </cell>
          <cell r="BA60" t="str">
            <v>Thiếu</v>
          </cell>
          <cell r="BB60">
            <v>0</v>
          </cell>
          <cell r="BC60">
            <v>0</v>
          </cell>
          <cell r="BD60">
            <v>0</v>
          </cell>
        </row>
        <row r="61">
          <cell r="C61" t="str">
            <v>THÁI THIÊN SƠN</v>
          </cell>
          <cell r="D61" t="str">
            <v>20/05/1995</v>
          </cell>
          <cell r="E61" t="str">
            <v>448/40 Trường Chinh, p.Tân Hưng Thuận, q.12</v>
          </cell>
          <cell r="F61" t="str">
            <v>160 Xô Viết Nghệ TĨnh, p22, q Bình Thạnh</v>
          </cell>
          <cell r="G61" t="str">
            <v>0353543508</v>
          </cell>
          <cell r="H61" t="str">
            <v>thaithienson2005@gmail.com</v>
          </cell>
          <cell r="I61" t="str">
            <v>8667803952</v>
          </cell>
          <cell r="J61" t="str">
            <v>7936465755</v>
          </cell>
          <cell r="K61" t="str">
            <v>079095003319</v>
          </cell>
          <cell r="L61" t="str">
            <v>14/07/2024</v>
          </cell>
          <cell r="M61" t="str">
            <v>Bộ Công An</v>
          </cell>
          <cell r="N61" t="str">
            <v>153020051995</v>
          </cell>
          <cell r="O61" t="str">
            <v>Techcombank</v>
          </cell>
          <cell r="P61" t="str">
            <v>28/04/2025</v>
          </cell>
          <cell r="Q61" t="str">
            <v>Thiết kế</v>
          </cell>
          <cell r="R61" t="str">
            <v>Thiết kế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 t="str">
            <v>28/04/2025</v>
          </cell>
          <cell r="AA61" t="str">
            <v>27/06/2025</v>
          </cell>
          <cell r="AB61">
            <v>0</v>
          </cell>
          <cell r="AC61">
            <v>46148</v>
          </cell>
          <cell r="AD61">
            <v>12</v>
          </cell>
          <cell r="AE61">
            <v>0</v>
          </cell>
          <cell r="AF61" t="str">
            <v>28/06/2025</v>
          </cell>
          <cell r="AG61" t="str">
            <v>27/06/2027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</row>
        <row r="62">
          <cell r="C62" t="str">
            <v>HUỲNH NGUYỄN NHƯ THÙY</v>
          </cell>
          <cell r="D62" t="str">
            <v>10/08/2000</v>
          </cell>
          <cell r="E62" t="str">
            <v>43 Quốc lộ 1A, Như Xuân 2, Vĩnh Phương, Nha Trang, Khánh Hoà</v>
          </cell>
          <cell r="F62" t="str">
            <v>457/73 Cách Mạng Tháng 8, Phường 13, Quận 10, Hồ Chí Minh</v>
          </cell>
          <cell r="G62" t="str">
            <v>0386382598</v>
          </cell>
          <cell r="H62" t="str">
            <v>nhuthuy651@gmail.com</v>
          </cell>
          <cell r="I62" t="str">
            <v>chưa có</v>
          </cell>
          <cell r="J62" t="str">
            <v>chưa có</v>
          </cell>
          <cell r="K62" t="str">
            <v>056300009196</v>
          </cell>
          <cell r="L62" t="str">
            <v>20/10/2024</v>
          </cell>
          <cell r="M62" t="str">
            <v>Bộ Công An</v>
          </cell>
          <cell r="N62" t="str">
            <v>2386382598</v>
          </cell>
          <cell r="O62" t="str">
            <v>Vietcombank</v>
          </cell>
          <cell r="P62" t="str">
            <v>28/04/2025</v>
          </cell>
          <cell r="Q62" t="str">
            <v>THỰC TẬP SINH THƯ KÝ GIÁM ĐỐC</v>
          </cell>
          <cell r="R62" t="str">
            <v>chưa có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46148</v>
          </cell>
          <cell r="AD62">
            <v>1516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</row>
        <row r="63">
          <cell r="C63" t="str">
            <v>NGUYỄN KHÁNH VY</v>
          </cell>
          <cell r="D63" t="str">
            <v>18/06/2002</v>
          </cell>
          <cell r="E63" t="str">
            <v>Nguyễn Văn Thương, Bình Thạnh</v>
          </cell>
          <cell r="F63" t="str">
            <v>Nguyễn Văn Thương, Bình Thạnh</v>
          </cell>
          <cell r="G63" t="str">
            <v>0936277529</v>
          </cell>
          <cell r="H63" t="str">
            <v>nguyenkhanhvy180602@gmail.com</v>
          </cell>
          <cell r="I63" t="str">
            <v>8940425870</v>
          </cell>
          <cell r="J63" t="str">
            <v>bổ sung sau</v>
          </cell>
          <cell r="K63" t="str">
            <v>037302003684</v>
          </cell>
          <cell r="L63" t="str">
            <v>08/05/2025</v>
          </cell>
          <cell r="M63" t="str">
            <v>Bộ Công An</v>
          </cell>
          <cell r="N63" t="str">
            <v>19036513131017</v>
          </cell>
          <cell r="O63" t="str">
            <v>Techcombank</v>
          </cell>
          <cell r="P63" t="str">
            <v>07/07/2025</v>
          </cell>
          <cell r="Q63" t="str">
            <v>Marketing Intern</v>
          </cell>
          <cell r="R63" t="str">
            <v>Marketing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</row>
        <row r="64">
          <cell r="C64" t="str">
            <v>Ngô Thị Hương</v>
          </cell>
          <cell r="D64">
            <v>34559</v>
          </cell>
          <cell r="E64" t="str">
            <v>Thôn Tân Bình 2, xã Thiệu Ngọc, Huyện Thiệu Hóa, Tỉnh Thanh Hóa</v>
          </cell>
          <cell r="F64" t="str">
            <v>211/124 Hoàng Hoa Thám, Phường 5, Quận Phú Nhuận, TP. Hồ Chí Minh</v>
          </cell>
          <cell r="G64" t="str">
            <v>0938612083</v>
          </cell>
          <cell r="H64" t="str">
            <v>thienhuongngo.1407@gmail.com</v>
          </cell>
          <cell r="I64">
            <v>8409390025</v>
          </cell>
          <cell r="J64" t="str">
            <v>Đã rút</v>
          </cell>
          <cell r="K64" t="str">
            <v>038194031899</v>
          </cell>
          <cell r="L64">
            <v>44958</v>
          </cell>
          <cell r="M64" t="str">
            <v>CTCCS QLHCVTTXH</v>
          </cell>
          <cell r="N64" t="str">
            <v>=COUNTA(C10:C60)</v>
          </cell>
          <cell r="O64" t="str">
            <v>Techcombank</v>
          </cell>
          <cell r="P64">
            <v>45263</v>
          </cell>
          <cell r="Q64" t="str">
            <v>Trưởng phòng Hành chính Nhân sự</v>
          </cell>
          <cell r="R64" t="str">
            <v>Quản trị nhân sự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 t="str">
            <v>Medigo Software</v>
          </cell>
          <cell r="X64" t="str">
            <v>HỢP ĐỒNG CÓ THỜI HẠN</v>
          </cell>
          <cell r="Y64" t="str">
            <v>HR-OFFICE</v>
          </cell>
          <cell r="Z64">
            <v>45369</v>
          </cell>
          <cell r="AA64">
            <v>0</v>
          </cell>
          <cell r="AB64">
            <v>0</v>
          </cell>
          <cell r="AC64">
            <v>46148</v>
          </cell>
          <cell r="AD64">
            <v>25</v>
          </cell>
          <cell r="AE64" t="str">
            <v>02 THÁNG</v>
          </cell>
          <cell r="AF64" t="str">
            <v>18/05/2024</v>
          </cell>
          <cell r="AG64" t="str">
            <v>17/05/2025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-354</v>
          </cell>
          <cell r="AM64">
            <v>20000000</v>
          </cell>
          <cell r="AN64">
            <v>0</v>
          </cell>
          <cell r="AO64" t="str">
            <v>NET</v>
          </cell>
          <cell r="AP64">
            <v>5310000</v>
          </cell>
          <cell r="AQ64" t="str">
            <v>BHXH tăng từ T6/2024</v>
          </cell>
          <cell r="AR64" t="str">
            <v>Mức lương: 20.000.000đ / tháng [net]; 
- Thời gian thử việc là 02 tháng, hưởng 85% mức lương thỏa thuận</v>
          </cell>
          <cell r="AS64">
            <v>0</v>
          </cell>
          <cell r="AT64" t="str">
            <v>Nữ</v>
          </cell>
          <cell r="AU64" t="str">
            <v>huong.ngo@medigoapp.com</v>
          </cell>
          <cell r="AV64">
            <v>0</v>
          </cell>
          <cell r="AW64" t="str">
            <v>Thiếu</v>
          </cell>
          <cell r="AX64" t="str">
            <v>Thiếu</v>
          </cell>
          <cell r="AY64" t="str">
            <v>Thiếu</v>
          </cell>
          <cell r="AZ64" t="str">
            <v>Thiếu</v>
          </cell>
          <cell r="BA64" t="str">
            <v>Thiếu</v>
          </cell>
          <cell r="BB64">
            <v>0</v>
          </cell>
          <cell r="BC64">
            <v>0</v>
          </cell>
          <cell r="BD64">
            <v>0</v>
          </cell>
          <cell r="BE64" t="str">
            <v>Lầu 1, 207 Nguyễn Chí Thanh, P.12, Q.5</v>
          </cell>
          <cell r="BF64">
            <v>2</v>
          </cell>
          <cell r="BG64">
            <v>2</v>
          </cell>
        </row>
        <row r="65">
          <cell r="C65" t="str">
            <v>NGUYỄN HUỲNH NHẬT PHƯỢNG</v>
          </cell>
          <cell r="D65" t="str">
            <v>02/02/2004</v>
          </cell>
          <cell r="E65" t="str">
            <v>A7/9Q,  Võ Văn Vân, Xã Tân Vĩnh Lộc, Huyện Bình Chánh, TPHCM</v>
          </cell>
          <cell r="F65" t="str">
            <v>A7/9Q,  Võ Văn Vân, Xã Tân Vĩnh Lộc, Huyện Bình Chánh, TPHCM</v>
          </cell>
          <cell r="G65" t="str">
            <v>0869162144</v>
          </cell>
          <cell r="H65" t="str">
            <v>nph02022004@gmail.com</v>
          </cell>
          <cell r="I65">
            <v>8809972701</v>
          </cell>
          <cell r="J65">
            <v>5120835535</v>
          </cell>
          <cell r="K65" t="str">
            <v>051304005634</v>
          </cell>
          <cell r="L65" t="str">
            <v>23/2/2022</v>
          </cell>
          <cell r="M65" t="str">
            <v>Quảng Ngãi</v>
          </cell>
          <cell r="N65" t="str">
            <v>0869162144</v>
          </cell>
          <cell r="O65" t="str">
            <v>MB BANK</v>
          </cell>
          <cell r="P65" t="str">
            <v>25/7/2025</v>
          </cell>
          <cell r="Q65" t="str">
            <v>Thực tập sinh Marketing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 t="str">
            <v>Medigo</v>
          </cell>
          <cell r="X65" t="str">
            <v>Thực tập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1500000</v>
          </cell>
          <cell r="AN65">
            <v>1500000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 t="str">
            <v>Nữ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 t="str">
            <v>Lầu 1, 207 Nguyễn Chí Thanh, P.12, Q.5</v>
          </cell>
          <cell r="BF65">
            <v>2</v>
          </cell>
          <cell r="BG65">
            <v>2</v>
          </cell>
          <cell r="BH65">
            <v>2004</v>
          </cell>
          <cell r="BI65">
            <v>25</v>
          </cell>
          <cell r="BJ65">
            <v>7</v>
          </cell>
          <cell r="BK65">
            <v>2025</v>
          </cell>
        </row>
        <row r="66">
          <cell r="C66" t="str">
            <v>PHẠM THỊ MỸ NGỌC</v>
          </cell>
          <cell r="D66" t="str">
            <v>16/12/2003</v>
          </cell>
          <cell r="E66" t="str">
            <v>189/1C Đường 14/9, Phường 5, TP. Vĩnh Long, tỉnh Vĩnh Long</v>
          </cell>
          <cell r="F66" t="str">
            <v>43 Nguyễn Bĩnh Khiêm, Gò Vấp, TPHCM</v>
          </cell>
          <cell r="G66" t="str">
            <v>0706351778</v>
          </cell>
          <cell r="H66" t="str">
            <v>myngocpham1612@gmail.com</v>
          </cell>
          <cell r="I66">
            <v>8920010490</v>
          </cell>
          <cell r="J66">
            <v>8621213742</v>
          </cell>
          <cell r="K66" t="str">
            <v>086303009969</v>
          </cell>
          <cell r="L66" t="str">
            <v>31/05/2021</v>
          </cell>
          <cell r="M66" t="str">
            <v>Cục cảnh sát</v>
          </cell>
          <cell r="N66" t="str">
            <v>102806161203</v>
          </cell>
          <cell r="O66" t="str">
            <v>VietinBank</v>
          </cell>
          <cell r="P66" t="str">
            <v>01/08/2025</v>
          </cell>
          <cell r="Q66" t="str">
            <v>Thực tập sinh Trợ lý Giám đốc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 t="str">
            <v>Medigo</v>
          </cell>
          <cell r="X66" t="str">
            <v>Thực tập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5000000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 t="str">
            <v>Nữ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 t="str">
            <v>Lầu 3, 451/24/4 Tô Hiến Thành, P.14, Q.10, Tp.HCM</v>
          </cell>
          <cell r="BF66">
            <v>16</v>
          </cell>
          <cell r="BG66">
            <v>12</v>
          </cell>
          <cell r="BH66">
            <v>2003</v>
          </cell>
          <cell r="BI66">
            <v>1</v>
          </cell>
          <cell r="BJ66">
            <v>8</v>
          </cell>
          <cell r="BK66">
            <v>2025</v>
          </cell>
          <cell r="BL66" t="str">
            <v>1/8/2025</v>
          </cell>
        </row>
        <row r="67">
          <cell r="C67" t="str">
            <v>NGUYỄN QUỲNH HƯƠNG</v>
          </cell>
          <cell r="D67" t="str">
            <v>04/04/2005</v>
          </cell>
          <cell r="E67" t="str">
            <v>Tổ 10 ấp Long Bình, phường Long Nguyên, Tp Hồ Chí Minh</v>
          </cell>
          <cell r="F67" t="str">
            <v>276 Cao Lỗ, phường 4, quận 8, Tp. Hồ Chí Minh</v>
          </cell>
          <cell r="G67" t="str">
            <v>0704042005</v>
          </cell>
          <cell r="H67" t="str">
            <v>nqh442005@gmail.com</v>
          </cell>
          <cell r="I67" t="str">
            <v>Chưa có</v>
          </cell>
          <cell r="J67">
            <v>7022024183</v>
          </cell>
          <cell r="K67" t="str">
            <v>074305004284</v>
          </cell>
          <cell r="L67" t="str">
            <v>22/2/2023</v>
          </cell>
          <cell r="M67" t="str">
            <v>Cục trưởng cục cảnh sát và quản lý hành chính về trật tự xã hội</v>
          </cell>
          <cell r="N67" t="str">
            <v>0704042005</v>
          </cell>
          <cell r="O67" t="str">
            <v>MB Bank</v>
          </cell>
          <cell r="P67" t="str">
            <v>25/7/2025</v>
          </cell>
          <cell r="Q67" t="str">
            <v>Thực tập sinh Marketing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 t="str">
            <v>Medigo</v>
          </cell>
          <cell r="X67" t="str">
            <v>Thực tập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1500000</v>
          </cell>
          <cell r="AN67">
            <v>1500000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 t="str">
            <v>Nữ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 t="str">
            <v>Lầu 1, 207 Nguyễn Chí Thanh, P.12, Q.5</v>
          </cell>
          <cell r="BF67">
            <v>4</v>
          </cell>
          <cell r="BG67">
            <v>4</v>
          </cell>
          <cell r="BH67">
            <v>2025</v>
          </cell>
          <cell r="BI67">
            <v>25</v>
          </cell>
          <cell r="BJ67">
            <v>7</v>
          </cell>
          <cell r="BK67">
            <v>2025</v>
          </cell>
          <cell r="BL67" t="str">
            <v>25/7/2025</v>
          </cell>
        </row>
        <row r="68">
          <cell r="C68" t="str">
            <v>VÕ MINH TOÀN</v>
          </cell>
          <cell r="D68" t="str">
            <v>05/11/2005</v>
          </cell>
          <cell r="E68" t="str">
            <v>Khóm 4, xã Tân hòa, Tỉnh Vĩnh Long</v>
          </cell>
          <cell r="F68" t="str">
            <v>20 Trung Mỹ Tây 9, Quận 12, Hồ chí minh</v>
          </cell>
          <cell r="G68" t="str">
            <v>0344808473</v>
          </cell>
          <cell r="H68" t="str">
            <v>toanvo639957@gmail.com</v>
          </cell>
          <cell r="I68" t="str">
            <v>Chưa có</v>
          </cell>
          <cell r="J68" t="str">
            <v>Chưa có</v>
          </cell>
          <cell r="K68" t="str">
            <v>084205009965</v>
          </cell>
          <cell r="L68" t="str">
            <v>31/10/2023</v>
          </cell>
          <cell r="M68" t="str">
            <v>CTCCSVQLTTXH</v>
          </cell>
          <cell r="N68" t="str">
            <v>0344080473</v>
          </cell>
          <cell r="O68" t="str">
            <v>MB Bank</v>
          </cell>
          <cell r="P68" t="str">
            <v>02/08/2024</v>
          </cell>
          <cell r="Q68" t="str">
            <v>Thực tập sinh Marketing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 t="str">
            <v>Medigo</v>
          </cell>
          <cell r="X68" t="str">
            <v>Thực tập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1500000</v>
          </cell>
          <cell r="AN68">
            <v>1500000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 t="str">
            <v>Nam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 t="str">
            <v>Lầu 1, 207 Nguyễn Chí Thanh, P.12, Q.5</v>
          </cell>
          <cell r="BF68">
            <v>5</v>
          </cell>
          <cell r="BG68">
            <v>11</v>
          </cell>
          <cell r="BH68">
            <v>2005</v>
          </cell>
          <cell r="BI68">
            <v>2</v>
          </cell>
          <cell r="BJ68">
            <v>8</v>
          </cell>
          <cell r="BK68">
            <v>2025</v>
          </cell>
          <cell r="BL68" t="str">
            <v>2/8/2025</v>
          </cell>
        </row>
        <row r="69">
          <cell r="C69" t="str">
            <v>VÕ THỊ THẢO TRÚC</v>
          </cell>
          <cell r="D69" t="str">
            <v>16/10/1995</v>
          </cell>
          <cell r="E69" t="str">
            <v>ấp Phú Qưới, xã Long Vĩnh, huyện Gò Công Tây, tỉnh Tiền Giang</v>
          </cell>
          <cell r="F69" t="str">
            <v>416/6/15 Lạc Long Quân, Phường 5, Quận 11</v>
          </cell>
          <cell r="G69" t="str">
            <v>0333386437</v>
          </cell>
          <cell r="H69" t="str">
            <v>thaotruc437@gmail.com</v>
          </cell>
          <cell r="I69">
            <v>8558858158</v>
          </cell>
          <cell r="J69">
            <v>8223223739</v>
          </cell>
          <cell r="K69" t="str">
            <v>082195001346</v>
          </cell>
          <cell r="L69" t="str">
            <v>23/04/2021</v>
          </cell>
          <cell r="M69" t="str">
            <v>Tiền Giang</v>
          </cell>
          <cell r="N69" t="str">
            <v>0707085227</v>
          </cell>
          <cell r="O69" t="str">
            <v>Ngân hàng TMCP Quân Đội</v>
          </cell>
          <cell r="P69" t="str">
            <v>02/12/2024</v>
          </cell>
          <cell r="Q69" t="str">
            <v>Kế toán viên</v>
          </cell>
          <cell r="R69" t="str">
            <v>Chứng chỉ Kế toán</v>
          </cell>
          <cell r="S69">
            <v>0</v>
          </cell>
          <cell r="T69" t="str">
            <v>Khí tượng học</v>
          </cell>
          <cell r="U69" t="str">
            <v>https://drive.google.com/open?id=1Srn3ActTYByCM9Ye1PK21zuwqNkFFagS</v>
          </cell>
          <cell r="V69">
            <v>0</v>
          </cell>
          <cell r="W69" t="str">
            <v>Medigo Software</v>
          </cell>
          <cell r="X69" t="str">
            <v>HỢP ĐỒNG CÓ THỜI HẠN</v>
          </cell>
          <cell r="Y69" t="str">
            <v>KẾ TOÁN</v>
          </cell>
          <cell r="Z69" t="str">
            <v>02/12/2024</v>
          </cell>
          <cell r="AA69" t="str">
            <v>01/02/2025</v>
          </cell>
          <cell r="AB69">
            <v>-459</v>
          </cell>
          <cell r="AC69">
            <v>46148</v>
          </cell>
          <cell r="AD69">
            <v>17</v>
          </cell>
          <cell r="AE69" t="str">
            <v>02 THÁNG</v>
          </cell>
          <cell r="AF69" t="str">
            <v>02/02/2025</v>
          </cell>
          <cell r="AG69" t="str">
            <v>01/02/2027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271</v>
          </cell>
          <cell r="AM69">
            <v>9000000</v>
          </cell>
          <cell r="AN69">
            <v>0</v>
          </cell>
          <cell r="AO69" t="str">
            <v>Gross</v>
          </cell>
          <cell r="AP69" t="str">
            <v>T2/2025</v>
          </cell>
          <cell r="AQ69">
            <v>0</v>
          </cell>
          <cell r="AR69" t="str">
            <v>Lương thỏa thuận: 9.000.00đ
Thử việc: 85%</v>
          </cell>
          <cell r="AS69" t="e">
            <v>#REF!</v>
          </cell>
          <cell r="AT69" t="str">
            <v>Nữ</v>
          </cell>
          <cell r="AU69">
            <v>0</v>
          </cell>
          <cell r="AV69">
            <v>0</v>
          </cell>
          <cell r="AW69" t="str">
            <v>Thiếu</v>
          </cell>
          <cell r="AX69" t="str">
            <v>Thiếu</v>
          </cell>
          <cell r="AY69" t="str">
            <v>Thiếu</v>
          </cell>
          <cell r="AZ69" t="str">
            <v>Thiếu</v>
          </cell>
          <cell r="BA69" t="str">
            <v>Thiếu</v>
          </cell>
          <cell r="BB69" t="str">
            <v>- CCCD quá hạn
- Bằng CĐ quá hạn
- Chứng chỉ kế toán quá hạn
- Chứng chỉ Tin học, Tiếng Anh quá hạn</v>
          </cell>
          <cell r="BC69">
            <v>0</v>
          </cell>
          <cell r="BD69">
            <v>0</v>
          </cell>
        </row>
        <row r="69">
          <cell r="BF69">
            <v>16</v>
          </cell>
          <cell r="BG69">
            <v>10</v>
          </cell>
          <cell r="BH69">
            <v>1995</v>
          </cell>
          <cell r="BI69">
            <v>2</v>
          </cell>
          <cell r="BJ69">
            <v>12</v>
          </cell>
          <cell r="BK69">
            <v>2024</v>
          </cell>
          <cell r="BL69" t="str">
            <v>2/12/2024</v>
          </cell>
        </row>
        <row r="70">
          <cell r="C70" t="str">
            <v>Nguyễn Thị Diễm Mi</v>
          </cell>
          <cell r="D70">
            <v>34919</v>
          </cell>
          <cell r="E70" t="str">
            <v>Tổ 3, P. An Phú, Thị xã An Khê, Gia Lai</v>
          </cell>
          <cell r="F70" t="str">
            <v>420 Quang Trung, TT Phù Mỹ, Huyện Phù Mỹ, Tỉnh Bình Định</v>
          </cell>
          <cell r="G70" t="str">
            <v>0392121554</v>
          </cell>
          <cell r="H70" t="str">
            <v>mi.nguyen@medigoapp.com</v>
          </cell>
          <cell r="I70" t="str">
            <v>8421917251</v>
          </cell>
          <cell r="J70" t="str">
            <v>6421592322</v>
          </cell>
          <cell r="K70" t="str">
            <v>064195004758</v>
          </cell>
          <cell r="L70">
            <v>44905</v>
          </cell>
          <cell r="M70" t="str">
            <v>CTCCS QLHCVTTXH</v>
          </cell>
          <cell r="N70" t="str">
            <v>8899779989</v>
          </cell>
          <cell r="O70" t="str">
            <v> NH Seabank </v>
          </cell>
          <cell r="P70">
            <v>44818</v>
          </cell>
          <cell r="Q70" t="str">
            <v>Admin - điều phối đơn hàng 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 t="str">
            <v>Medigo Software</v>
          </cell>
          <cell r="X70" t="str">
            <v>HỢP ĐỒNG CÓ THỜI HẠN</v>
          </cell>
          <cell r="Y70" t="str">
            <v>ADMIN CSKH</v>
          </cell>
          <cell r="Z70">
            <v>44818</v>
          </cell>
          <cell r="AA70">
            <v>0</v>
          </cell>
          <cell r="AB70">
            <v>0</v>
          </cell>
          <cell r="AC70">
            <v>46148</v>
          </cell>
          <cell r="AD70">
            <v>43</v>
          </cell>
          <cell r="AE70">
            <v>0</v>
          </cell>
          <cell r="AF70">
            <v>45108</v>
          </cell>
          <cell r="AG70">
            <v>45838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-310</v>
          </cell>
          <cell r="AM70">
            <v>9000000</v>
          </cell>
          <cell r="AN70">
            <v>0</v>
          </cell>
          <cell r="AO70" t="str">
            <v>Gross</v>
          </cell>
          <cell r="AP70">
            <v>5310000</v>
          </cell>
          <cell r="AQ70">
            <v>0</v>
          </cell>
          <cell r="AR70">
            <v>0</v>
          </cell>
          <cell r="AS70">
            <v>0</v>
          </cell>
          <cell r="AT70" t="str">
            <v>Nữ</v>
          </cell>
          <cell r="AU70" t="str">
            <v>medigo.mi.nguyen@gmail.com</v>
          </cell>
          <cell r="AV70">
            <v>0</v>
          </cell>
          <cell r="AW70" t="str">
            <v>Thiếu</v>
          </cell>
          <cell r="AX70" t="str">
            <v>Thiếu</v>
          </cell>
          <cell r="AY70" t="str">
            <v>Thiếu</v>
          </cell>
          <cell r="AZ70" t="str">
            <v>Thiếu</v>
          </cell>
          <cell r="BA70" t="str">
            <v>Thiếu</v>
          </cell>
          <cell r="BB70" t="str">
            <v>- CCCD photo
- SYLL photo
- Bằng ĐH photo
- Chứng chỉ Tin học + TA photo</v>
          </cell>
          <cell r="BC70">
            <v>0</v>
          </cell>
          <cell r="BD70">
            <v>0</v>
          </cell>
          <cell r="BE70" t="str">
            <v>Lầu 1, 207 Nguyễn Chí Thanh, P.12, Q.5</v>
          </cell>
          <cell r="BF70">
            <v>8</v>
          </cell>
          <cell r="BG70">
            <v>8</v>
          </cell>
          <cell r="BH70">
            <v>1995</v>
          </cell>
          <cell r="BI70">
            <v>14</v>
          </cell>
          <cell r="BJ70">
            <v>9</v>
          </cell>
          <cell r="BK70">
            <v>2022</v>
          </cell>
          <cell r="BL70" t="str">
            <v>14/9/2022</v>
          </cell>
        </row>
        <row r="71">
          <cell r="C71" t="str">
            <v>HÀNG THU HUỆ</v>
          </cell>
          <cell r="D71" t="str">
            <v>26/02/2004</v>
          </cell>
          <cell r="E71" t="str">
            <v>Xã Ninh Hưng, thị xã Ninh Hoà, tỉnh Khánh Hoà</v>
          </cell>
          <cell r="F71" t="str">
            <v>132/68 Nguyễn Hữu Cảnh, phường 22, quận Bình Thạnh</v>
          </cell>
          <cell r="G71" t="str">
            <v>0977208072</v>
          </cell>
          <cell r="H71" t="str">
            <v>huehang262@gmail.com</v>
          </cell>
          <cell r="I71" t="str">
            <v>8833344049</v>
          </cell>
          <cell r="J71" t="str">
            <v>0</v>
          </cell>
          <cell r="K71" t="str">
            <v>056304003269</v>
          </cell>
          <cell r="L71" t="str">
            <v>27/04/2022</v>
          </cell>
          <cell r="M71" t="str">
            <v>Khánh Hoà</v>
          </cell>
          <cell r="N71" t="str">
            <v>1025 1098 46</v>
          </cell>
          <cell r="O71" t="str">
            <v>Vietcombank</v>
          </cell>
          <cell r="P71" t="str">
            <v>07/07/2025</v>
          </cell>
          <cell r="Q71" t="str">
            <v>Thực tập sinh Marketing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 t="str">
            <v>Medigo</v>
          </cell>
          <cell r="X71" t="str">
            <v>Thực tập</v>
          </cell>
          <cell r="Y71" t="str">
            <v>Marketing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 t="str">
            <v>Lầu 1, 207 Nguyễn Chí Thanh, P.12, Q.5</v>
          </cell>
          <cell r="BF71">
            <v>26</v>
          </cell>
          <cell r="BG71">
            <v>2</v>
          </cell>
          <cell r="BH71">
            <v>2004</v>
          </cell>
          <cell r="BI71">
            <v>7</v>
          </cell>
          <cell r="BJ71">
            <v>7</v>
          </cell>
          <cell r="BK71">
            <v>2025</v>
          </cell>
          <cell r="BL71" t="str">
            <v>7/7/2025</v>
          </cell>
        </row>
        <row r="72">
          <cell r="C72" t="str">
            <v>NGUYỄN TUẤN KIỆT</v>
          </cell>
          <cell r="D72" t="str">
            <v>21/08/2003</v>
          </cell>
          <cell r="E72" t="str">
            <v>11/2 đường số 3, Bình Hưng Hoà, Bình Tân, Tp.Hồ Chí Minh</v>
          </cell>
          <cell r="F72" t="str">
            <v>11/2 đường số 3, Bình Hưng Hoà, Bình Tân, Hồ Chí Minh</v>
          </cell>
          <cell r="G72" t="str">
            <v>0337602573</v>
          </cell>
          <cell r="H72" t="str">
            <v>tuankietnguyenwork@gmail.com</v>
          </cell>
          <cell r="I72" t="str">
            <v>074203000525</v>
          </cell>
          <cell r="J72" t="str">
            <v>0724550443</v>
          </cell>
          <cell r="K72" t="str">
            <v>074203000525</v>
          </cell>
          <cell r="L72" t="str">
            <v>27/3/2022</v>
          </cell>
          <cell r="M72" t="str">
            <v>Cục trưởng cục cảnh sát quản lý hành chính về trật tự xã hội</v>
          </cell>
          <cell r="N72" t="str">
            <v>65210001929562</v>
          </cell>
          <cell r="O72" t="str">
            <v>BIDV</v>
          </cell>
          <cell r="P72" t="str">
            <v>24/7/2025</v>
          </cell>
          <cell r="Q72" t="str">
            <v>Thực tập sinh Marketing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 t="str">
            <v>Medigo</v>
          </cell>
          <cell r="X72" t="str">
            <v>Thực tập</v>
          </cell>
          <cell r="Y72" t="str">
            <v>Marketing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1500000</v>
          </cell>
          <cell r="AN72">
            <v>1500000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 t="str">
            <v>Nam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 t="str">
            <v>Lầu 1, 207 Nguyễn Chí Thanh, P.12, Q.5</v>
          </cell>
          <cell r="BF72">
            <v>21</v>
          </cell>
          <cell r="BG72">
            <v>8</v>
          </cell>
          <cell r="BH72">
            <v>2003</v>
          </cell>
          <cell r="BI72">
            <v>24</v>
          </cell>
          <cell r="BJ72">
            <v>7</v>
          </cell>
          <cell r="BK72">
            <v>2025</v>
          </cell>
          <cell r="BL72" t="str">
            <v>24/7/2025</v>
          </cell>
        </row>
        <row r="73">
          <cell r="C73" t="str">
            <v>QUẢN NGUYỄN VÂN ANH</v>
          </cell>
          <cell r="D73" t="str">
            <v>15/4/2004</v>
          </cell>
          <cell r="E73" t="str">
            <v>Ấp An Hòa, Xã Đức Huệ, Tỉnh Tây Ninh</v>
          </cell>
          <cell r="F73" t="str">
            <v>Tân Tạo Plaza, đường Trần Đại Nghĩa, xã Tân Nhựt, TPHCM</v>
          </cell>
          <cell r="G73" t="str">
            <v>0373464644</v>
          </cell>
          <cell r="H73" t="str">
            <v>quannguyenvananh1504@gmail.com</v>
          </cell>
          <cell r="I73" t="str">
            <v>8887164571</v>
          </cell>
          <cell r="J73">
            <v>0</v>
          </cell>
          <cell r="K73" t="str">
            <v>080304003747</v>
          </cell>
          <cell r="L73" t="str">
            <v>21/4/2021</v>
          </cell>
          <cell r="M73" t="str">
            <v>C06</v>
          </cell>
          <cell r="N73" t="str">
            <v>1027052612</v>
          </cell>
          <cell r="O73" t="str">
            <v>Vietcombank</v>
          </cell>
          <cell r="P73" t="str">
            <v>12/8/2025</v>
          </cell>
          <cell r="Q73" t="str">
            <v>Thực tập sinh Marketing 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 t="str">
            <v>Medigo</v>
          </cell>
          <cell r="X73" t="str">
            <v>Thực tập</v>
          </cell>
          <cell r="Y73" t="str">
            <v>Marketing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1500000</v>
          </cell>
          <cell r="AN73">
            <v>1500000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 t="str">
            <v>Nữ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 t="str">
            <v>Lầu 1, 207 Nguyễn Chí Thanh, P.12, Q.5</v>
          </cell>
          <cell r="BF73">
            <v>15</v>
          </cell>
          <cell r="BG73">
            <v>4</v>
          </cell>
          <cell r="BH73">
            <v>2004</v>
          </cell>
          <cell r="BI73">
            <v>12</v>
          </cell>
          <cell r="BJ73">
            <v>8</v>
          </cell>
          <cell r="BK73">
            <v>2025</v>
          </cell>
          <cell r="BL73" t="str">
            <v>12/8/2025</v>
          </cell>
        </row>
        <row r="74">
          <cell r="C74" t="str">
            <v>NGUYỄN ĐÌNH HOÀNG ANH</v>
          </cell>
          <cell r="D74" t="str">
            <v>08/07/1993</v>
          </cell>
          <cell r="E74" t="str">
            <v>155/10 Nguyễn Thông, P. Nhiêu Lộc, Tp.HCM</v>
          </cell>
          <cell r="F74" t="str">
            <v>D7/18A Liên Ấp 2-3-4, X. Vĩnh Lộc, Tp.HCM</v>
          </cell>
          <cell r="G74" t="str">
            <v>0988909360</v>
          </cell>
          <cell r="H74" t="str">
            <v>hoanganh080793@gmail.com</v>
          </cell>
          <cell r="I74" t="str">
            <v>8455073775</v>
          </cell>
          <cell r="J74" t="str">
            <v>7932377222</v>
          </cell>
          <cell r="K74" t="str">
            <v>079093024926</v>
          </cell>
          <cell r="L74" t="str">
            <v>11/08/2021</v>
          </cell>
          <cell r="M74" t="str">
            <v>Thành phố Hồ Chí Minh</v>
          </cell>
          <cell r="N74" t="str">
            <v>17703507</v>
          </cell>
          <cell r="O74" t="str">
            <v>ACB</v>
          </cell>
          <cell r="P74" t="str">
            <v>07/07/2025</v>
          </cell>
          <cell r="Q74" t="str">
            <v>SEO Marketing Lead</v>
          </cell>
          <cell r="R74" t="str">
            <v>Marketing / Quản trị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 t="str">
            <v>HỢP ĐỒNG CÓ THỜI HẠN</v>
          </cell>
          <cell r="Y74" t="str">
            <v>Marketing</v>
          </cell>
          <cell r="Z74" t="str">
            <v>07/07/2025</v>
          </cell>
          <cell r="AA74" t="str">
            <v>07/09/2025</v>
          </cell>
          <cell r="AB74">
            <v>0</v>
          </cell>
          <cell r="AC74">
            <v>0</v>
          </cell>
          <cell r="AD74">
            <v>0</v>
          </cell>
          <cell r="AE74" t="str">
            <v>1 tháng</v>
          </cell>
          <cell r="AF74" t="str">
            <v>01/09/2025</v>
          </cell>
          <cell r="AG74" t="str">
            <v>30/09/2025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12000000</v>
          </cell>
          <cell r="AN74">
            <v>10200000</v>
          </cell>
          <cell r="AO74">
            <v>0</v>
          </cell>
          <cell r="AP74">
            <v>5310000</v>
          </cell>
          <cell r="AQ74">
            <v>6690000</v>
          </cell>
          <cell r="AR74" t="str">
            <v>Sáu triệu sáu trăm chín mươi ngàn đồng</v>
          </cell>
          <cell r="AS74">
            <v>0</v>
          </cell>
          <cell r="AT74" t="str">
            <v>Nam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 t="str">
            <v>Lầu 1, 207 Nguyễn Chí Thanh, P.12, Q.5</v>
          </cell>
          <cell r="BF74">
            <v>8</v>
          </cell>
          <cell r="BG74">
            <v>7</v>
          </cell>
          <cell r="BH74">
            <v>1993</v>
          </cell>
          <cell r="BI74">
            <v>7</v>
          </cell>
          <cell r="BJ74">
            <v>7</v>
          </cell>
          <cell r="BK74">
            <v>2025</v>
          </cell>
          <cell r="BL74" t="str">
            <v>7/7/2025</v>
          </cell>
        </row>
        <row r="75">
          <cell r="C75" t="str">
            <v>PHẠM QUANG KHANH</v>
          </cell>
          <cell r="D75" t="str">
            <v>19/01/2000</v>
          </cell>
          <cell r="E75" t="str">
            <v>172/35A Đặng Văn Ngữ, phường 13, quận Phú Nhuận</v>
          </cell>
          <cell r="F75" t="str">
            <v>489/24/54A Huỳnh Văn Bánh, phường 13, quận Phú Nhuận</v>
          </cell>
          <cell r="G75" t="str">
            <v>0902621322</v>
          </cell>
          <cell r="H75" t="str">
            <v>qkp.khanh@gmail.com</v>
          </cell>
          <cell r="I75" t="str">
            <v>8741675160</v>
          </cell>
          <cell r="J75" t="str">
            <v>7937669355</v>
          </cell>
          <cell r="K75" t="str">
            <v>056200000081</v>
          </cell>
          <cell r="L75" t="str">
            <v>07/01/2025</v>
          </cell>
          <cell r="M75" t="str">
            <v>Cục Cảnh sát quản lý hành chính về trật tự xã hội</v>
          </cell>
          <cell r="N75" t="str">
            <v>45332448888</v>
          </cell>
          <cell r="O75" t="str">
            <v>TPBank</v>
          </cell>
          <cell r="P75" t="str">
            <v>14/04/2025</v>
          </cell>
          <cell r="Q75" t="str">
            <v>Frontend Developer</v>
          </cell>
          <cell r="R75" t="str">
            <v>Công nghệ thông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 t="str">
            <v>Medigo Software</v>
          </cell>
          <cell r="X75" t="str">
            <v>HỢP ĐỒNG CÓ THỜI HẠN</v>
          </cell>
          <cell r="Y75" t="str">
            <v>IT</v>
          </cell>
          <cell r="Z75" t="str">
            <v>14/04/2025</v>
          </cell>
          <cell r="AA75" t="str">
            <v>13/06/2025</v>
          </cell>
          <cell r="AB75">
            <v>0</v>
          </cell>
          <cell r="AC75">
            <v>46148</v>
          </cell>
          <cell r="AD75">
            <v>12</v>
          </cell>
          <cell r="AE75">
            <v>0</v>
          </cell>
          <cell r="AF75" t="str">
            <v>14/06/2025</v>
          </cell>
          <cell r="AG75" t="str">
            <v>13/06/2027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 t="str">
            <v>Nam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</row>
        <row r="75">
          <cell r="BF75">
            <v>19</v>
          </cell>
          <cell r="BG75">
            <v>1</v>
          </cell>
          <cell r="BH75">
            <v>2000</v>
          </cell>
          <cell r="BI75">
            <v>14</v>
          </cell>
          <cell r="BJ75">
            <v>4</v>
          </cell>
          <cell r="BK75">
            <v>2025</v>
          </cell>
          <cell r="BL75" t="str">
            <v>14/4/2025</v>
          </cell>
        </row>
        <row r="76">
          <cell r="C76" t="str">
            <v>TRẦN THỊ THANH THÚY</v>
          </cell>
          <cell r="D76" t="str">
            <v>09/9/2004</v>
          </cell>
          <cell r="E76" t="str">
            <v>224 Hà Đặc, Trung Mỹ Tây, Quận 12, Tp Hồ Chí Minh</v>
          </cell>
          <cell r="F76">
            <v>0</v>
          </cell>
          <cell r="G76" t="str">
            <v>0901869179</v>
          </cell>
          <cell r="H76" t="str">
            <v>tranthithanhthuya0@gmail.com</v>
          </cell>
          <cell r="I76">
            <v>0</v>
          </cell>
          <cell r="J76">
            <v>0</v>
          </cell>
          <cell r="K76" t="str">
            <v>082304005327</v>
          </cell>
          <cell r="L76" t="str">
            <v>28/9/2021</v>
          </cell>
          <cell r="M76" t="str">
            <v>Tiền Giang</v>
          </cell>
          <cell r="N76" t="str">
            <v>0352576634</v>
          </cell>
          <cell r="O76" t="str">
            <v>MB Bank</v>
          </cell>
          <cell r="P76" t="str">
            <v>20/10/2025</v>
          </cell>
          <cell r="Q76" t="str">
            <v>Thực tập sinh Marketing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 t="str">
            <v>Medigo</v>
          </cell>
          <cell r="X76" t="str">
            <v>Thực tập</v>
          </cell>
          <cell r="Y76" t="str">
            <v>Marketing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 t="str">
            <v>20/10/2025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3000000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 t="str">
            <v>Nữ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 t="str">
            <v>Lầu 1, 207 Nguyễn Chí Thanh, P.12, Q.5</v>
          </cell>
          <cell r="BF76">
            <v>9</v>
          </cell>
          <cell r="BG76">
            <v>9</v>
          </cell>
          <cell r="BH76">
            <v>2004</v>
          </cell>
          <cell r="BI76">
            <v>20</v>
          </cell>
          <cell r="BJ76">
            <v>10</v>
          </cell>
          <cell r="BK76">
            <v>2025</v>
          </cell>
          <cell r="BL76" t="str">
            <v>20/10/2025</v>
          </cell>
        </row>
        <row r="77">
          <cell r="C77" t="str">
            <v>SƠN KIM PHƯƠNG ANH</v>
          </cell>
          <cell r="D77" t="str">
            <v>24/05/1989</v>
          </cell>
          <cell r="E77" t="str">
            <v>704 Ấp Thị trấn B1, Xã Hoà Bình, Tỉnh Cà Mau</v>
          </cell>
          <cell r="F77" t="str">
            <v>373/172/12C Lý Thường Kiệt, Khu phố 9, Phường Tân Hoà, TP.HCM</v>
          </cell>
          <cell r="G77" t="str">
            <v>0902781367</v>
          </cell>
          <cell r="H77" t="str">
            <v>phuonganh.sonkim24@gmail.com</v>
          </cell>
          <cell r="I77" t="str">
            <v>095189007234</v>
          </cell>
          <cell r="J77">
            <v>7912165169</v>
          </cell>
          <cell r="K77" t="str">
            <v>095189007234</v>
          </cell>
          <cell r="L77" t="str">
            <v>15/01/2023</v>
          </cell>
          <cell r="M77" t="str">
            <v>CQLHC&amp;TTXH</v>
          </cell>
          <cell r="N77" t="str">
            <v>0421000546198</v>
          </cell>
          <cell r="O77" t="str">
            <v>Vietcombank</v>
          </cell>
          <cell r="P77" t="str">
            <v>06/10/2025</v>
          </cell>
          <cell r="Q77" t="str">
            <v>Content Lead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 t="str">
            <v>Medigo</v>
          </cell>
          <cell r="X77" t="str">
            <v>thử việc</v>
          </cell>
          <cell r="Y77" t="str">
            <v>Marketing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 t="str">
            <v>2 tháng</v>
          </cell>
          <cell r="AF77" t="str">
            <v>06/10/2025</v>
          </cell>
          <cell r="AG77" t="str">
            <v>06/12/2025</v>
          </cell>
          <cell r="AH77" t="str">
            <v>thử việc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25000000</v>
          </cell>
          <cell r="AN77">
            <v>21250000</v>
          </cell>
          <cell r="AO77" t="str">
            <v>Gross</v>
          </cell>
          <cell r="AP77">
            <v>5310000</v>
          </cell>
          <cell r="AQ77">
            <v>15940000</v>
          </cell>
          <cell r="AR77" t="str">
            <v>mười lăm triệu chín trăm bốn mươi ngàn đồng</v>
          </cell>
          <cell r="AS77">
            <v>0</v>
          </cell>
          <cell r="AT77" t="str">
            <v>nữ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 t="str">
            <v>Lầu 1, 207 Nguyễn Chí Thanh, P.12, Q.6</v>
          </cell>
          <cell r="BF77">
            <v>24</v>
          </cell>
          <cell r="BG77">
            <v>5</v>
          </cell>
          <cell r="BH77">
            <v>1989</v>
          </cell>
          <cell r="BI77">
            <v>6</v>
          </cell>
          <cell r="BJ77">
            <v>10</v>
          </cell>
          <cell r="BK77">
            <v>2025</v>
          </cell>
          <cell r="BL77" t="str">
            <v>6/10/2025</v>
          </cell>
        </row>
        <row r="78">
          <cell r="C78" t="str">
            <v>NGUYỄN NGỌC TÂM ĐOAN</v>
          </cell>
          <cell r="D78" t="str">
            <v>11/09/2004</v>
          </cell>
          <cell r="E78" t="str">
            <v>01 đường 17A ấp Tân Tiến xã Tân Thông Hội huyện Củ Chi TP.HCM</v>
          </cell>
          <cell r="F78">
            <v>0</v>
          </cell>
          <cell r="G78" t="str">
            <v>0912207752</v>
          </cell>
          <cell r="H78" t="str">
            <v>nguyenngoctamdoan11092004@gmail.com</v>
          </cell>
          <cell r="I78" t="str">
            <v>8795062499</v>
          </cell>
          <cell r="J78">
            <v>0</v>
          </cell>
          <cell r="K78" t="str">
            <v>079304028381</v>
          </cell>
          <cell r="L78" t="str">
            <v>09/9/2022</v>
          </cell>
          <cell r="M78" t="str">
            <v>CỤC TRƯỞNG CỤC CẢNH SÁT QUẢN LÝ HÀNH CHÍNH VỀ TRẬT TỰ XÃ HỘI</v>
          </cell>
          <cell r="N78" t="str">
            <v>1032532383</v>
          </cell>
          <cell r="O78" t="str">
            <v>Vietcombank</v>
          </cell>
          <cell r="P78" t="str">
            <v>15/10/2025</v>
          </cell>
          <cell r="Q78" t="str">
            <v>Thực tập sinh marketing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 t="str">
            <v>Medigo</v>
          </cell>
          <cell r="X78" t="str">
            <v>Thực tập</v>
          </cell>
          <cell r="Y78" t="str">
            <v>Marketing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 t="str">
            <v>15/10/2025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1500000</v>
          </cell>
          <cell r="AN78">
            <v>1500000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 t="str">
            <v>Nữ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 t="str">
            <v>Lầu 1, 207 Nguyễn Chí Thanh, P.12, Q.5</v>
          </cell>
          <cell r="BF78">
            <v>11</v>
          </cell>
          <cell r="BG78">
            <v>9</v>
          </cell>
          <cell r="BH78">
            <v>2004</v>
          </cell>
          <cell r="BI78">
            <v>15</v>
          </cell>
          <cell r="BJ78">
            <v>10</v>
          </cell>
          <cell r="BK78">
            <v>2025</v>
          </cell>
          <cell r="BL78" t="str">
            <v>15/10/2025</v>
          </cell>
        </row>
        <row r="79">
          <cell r="C79" t="str">
            <v>TRẦN PHẠM HỒNG ÂN</v>
          </cell>
          <cell r="D79" t="str">
            <v>21/4/2004</v>
          </cell>
          <cell r="E79" t="str">
            <v>Ấp Hòa Hiệp 1, Xã An Ninh Đông, Đức Hòa, Long An</v>
          </cell>
          <cell r="F79" t="str">
            <v>524/48 Nguyễn Đình Chiểu, Phường 4, Quận 3</v>
          </cell>
          <cell r="G79" t="str">
            <v>0934901825</v>
          </cell>
          <cell r="H79" t="str">
            <v>hngant1304@gmail.com</v>
          </cell>
          <cell r="I79">
            <v>0</v>
          </cell>
          <cell r="J79">
            <v>0</v>
          </cell>
          <cell r="K79" t="str">
            <v>080304014700</v>
          </cell>
          <cell r="L79" t="str">
            <v>22/11/2021</v>
          </cell>
          <cell r="M79" t="str">
            <v>Cục trưởng Cục Cảnh sát quản lý hành chính về trật tự xã hội</v>
          </cell>
          <cell r="N79" t="str">
            <v>0934901825</v>
          </cell>
          <cell r="O79" t="str">
            <v>Ngân hàng Quân đội MB Bank</v>
          </cell>
          <cell r="P79" t="str">
            <v>20/10/2025</v>
          </cell>
          <cell r="Q79" t="str">
            <v>Thực tập sinh Marketing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 t="str">
            <v>Medigo</v>
          </cell>
          <cell r="X79" t="str">
            <v>Thực tập</v>
          </cell>
          <cell r="Y79" t="str">
            <v>Marketing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str">
            <v>20/10/2025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1500000</v>
          </cell>
          <cell r="AN79">
            <v>1500000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 t="str">
            <v>Nữ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 t="str">
            <v>Lầu 1, 207 Nguyễn Chí Thanh, P.12, Q.5</v>
          </cell>
          <cell r="BF79">
            <v>21</v>
          </cell>
          <cell r="BG79">
            <v>4</v>
          </cell>
          <cell r="BH79">
            <v>2004</v>
          </cell>
          <cell r="BI79">
            <v>20</v>
          </cell>
          <cell r="BJ79">
            <v>10</v>
          </cell>
          <cell r="BK79">
            <v>2025</v>
          </cell>
          <cell r="BL79" t="str">
            <v>20/10/2025</v>
          </cell>
        </row>
        <row r="80">
          <cell r="C80" t="str">
            <v>NGUYỄN THỊ NGỌC NGA</v>
          </cell>
          <cell r="D80" t="str">
            <v>30/08/2001</v>
          </cell>
          <cell r="E80" t="str">
            <v>579/47 Phạm Văn Chí phường 7 quận 6 TP.HCM</v>
          </cell>
          <cell r="F80" t="str">
            <v>579/47 Phạm Văn Chí phường 7 quận 6 TP.HCM</v>
          </cell>
          <cell r="G80" t="str">
            <v>0934413530</v>
          </cell>
          <cell r="H80" t="str">
            <v>ntnnga19@gmail.com</v>
          </cell>
          <cell r="I80" t="str">
            <v>8649043628</v>
          </cell>
          <cell r="J80" t="str">
            <v>7933487683</v>
          </cell>
          <cell r="K80" t="str">
            <v>079301016737</v>
          </cell>
          <cell r="L80" t="str">
            <v>22/11/2021</v>
          </cell>
          <cell r="M80" t="str">
            <v>Cục trưởng cục cảnh sát</v>
          </cell>
          <cell r="N80" t="str">
            <v>20013008658</v>
          </cell>
          <cell r="O80" t="str">
            <v>TP Bank</v>
          </cell>
          <cell r="P80" t="str">
            <v>07/07/2025</v>
          </cell>
          <cell r="Q80" t="str">
            <v>Nhân viên Marketing</v>
          </cell>
          <cell r="R80" t="str">
            <v>Marketing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 t="str">
            <v>Medigo Software</v>
          </cell>
          <cell r="X80" t="str">
            <v>thử việc</v>
          </cell>
          <cell r="Y80" t="str">
            <v>Marketing</v>
          </cell>
          <cell r="Z80" t="str">
            <v>01/10/2025</v>
          </cell>
          <cell r="AA80" t="str">
            <v>01/12/2025</v>
          </cell>
          <cell r="AB80">
            <v>0</v>
          </cell>
          <cell r="AC80">
            <v>0</v>
          </cell>
          <cell r="AD80">
            <v>0</v>
          </cell>
          <cell r="AE80" t="str">
            <v>2 tháng</v>
          </cell>
          <cell r="AF80" t="str">
            <v>01/12/2025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8000000</v>
          </cell>
          <cell r="AN80">
            <v>6800000</v>
          </cell>
          <cell r="AO80">
            <v>0</v>
          </cell>
          <cell r="AP80">
            <v>5310000</v>
          </cell>
          <cell r="AQ80">
            <v>1490000</v>
          </cell>
          <cell r="AR80" t="str">
            <v>một triệu bốn trăm chín mươi ngàn đồng</v>
          </cell>
          <cell r="AS80">
            <v>0</v>
          </cell>
          <cell r="AT80" t="str">
            <v>nữ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 t="str">
            <v>Lầu 1, 207 Nguyễn Chí Thanh, P.12, Q.5</v>
          </cell>
          <cell r="BF80">
            <v>30</v>
          </cell>
          <cell r="BG80">
            <v>8</v>
          </cell>
          <cell r="BH80">
            <v>2001</v>
          </cell>
          <cell r="BI80">
            <v>7</v>
          </cell>
          <cell r="BJ80">
            <v>7</v>
          </cell>
          <cell r="BK80">
            <v>2025</v>
          </cell>
          <cell r="BL80" t="str">
            <v>7/7/2025</v>
          </cell>
        </row>
        <row r="81">
          <cell r="C81" t="str">
            <v>TRẦN THỊ HUYỀN LINH</v>
          </cell>
          <cell r="D81" t="str">
            <v>06/09/2003</v>
          </cell>
          <cell r="E81" t="str">
            <v>126 đường Nguyễn Văn Linh, Xã Cư Jut, tỉnh Lâm Đồng</v>
          </cell>
          <cell r="F81" t="str">
            <v>76/4/2B đường Lê Trọng Tấn, phường Tây Thạnh, quận Tân Phú, TP. HCM</v>
          </cell>
          <cell r="G81" t="str">
            <v>0768667153</v>
          </cell>
          <cell r="H81" t="str">
            <v>tranhuyenlinh693@gmail.com</v>
          </cell>
          <cell r="I81" t="str">
            <v>8810513029</v>
          </cell>
          <cell r="J81" t="str">
            <v>Chưa có</v>
          </cell>
          <cell r="K81" t="str">
            <v>067303007918</v>
          </cell>
          <cell r="L81" t="str">
            <v>04/9/2022</v>
          </cell>
          <cell r="M81" t="str">
            <v>Cục Cảnh sát quản lý hành chính về trật tự xã hội</v>
          </cell>
          <cell r="N81" t="str">
            <v>0768667153</v>
          </cell>
          <cell r="O81" t="str">
            <v>MB Bank</v>
          </cell>
          <cell r="P81" t="str">
            <v>24/7/2025</v>
          </cell>
          <cell r="Q81" t="str">
            <v>Thực tập sinh Marketing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 t="str">
            <v>Medigo</v>
          </cell>
          <cell r="X81" t="str">
            <v>Thực tập</v>
          </cell>
          <cell r="Y81" t="str">
            <v>Marketing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1500000</v>
          </cell>
          <cell r="AN81">
            <v>1500000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 t="str">
            <v>Nữ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 t="str">
            <v>Lầu 1, 207 Nguyễn Chí Thanh, P.12, Q.5</v>
          </cell>
          <cell r="BF81">
            <v>6</v>
          </cell>
          <cell r="BG81">
            <v>9</v>
          </cell>
          <cell r="BH81">
            <v>2003</v>
          </cell>
          <cell r="BI81">
            <v>24</v>
          </cell>
          <cell r="BJ81">
            <v>7</v>
          </cell>
          <cell r="BK81">
            <v>2025</v>
          </cell>
          <cell r="BL81" t="str">
            <v>24/7/2025</v>
          </cell>
        </row>
        <row r="82">
          <cell r="C82" t="str">
            <v>TRẦN NGUYỄN KIỀU TRÂN</v>
          </cell>
          <cell r="D82" t="str">
            <v>31/05/2004</v>
          </cell>
          <cell r="E82" t="str">
            <v>Phú Thuận, Phú Thịnh, Tam Bình, Vĩnh Long</v>
          </cell>
          <cell r="F82" t="str">
            <v>Phước Lý, Cần Giuộc, Long An</v>
          </cell>
          <cell r="G82" t="str">
            <v>0326776914</v>
          </cell>
          <cell r="H82" t="str">
            <v>tnktrann315@gmail.com</v>
          </cell>
          <cell r="I82" t="str">
            <v>8651796650</v>
          </cell>
          <cell r="J82" t="str">
            <v>Chưa có</v>
          </cell>
          <cell r="K82" t="str">
            <v>086304002212</v>
          </cell>
          <cell r="L82" t="str">
            <v>09/06/2023</v>
          </cell>
          <cell r="M82" t="str">
            <v>Cục Trưởng Cục Cảnh sát QLHC về TTXH</v>
          </cell>
          <cell r="N82" t="str">
            <v>103876849798</v>
          </cell>
          <cell r="O82" t="str">
            <v>VietinBank</v>
          </cell>
          <cell r="P82" t="str">
            <v>11/08/2025</v>
          </cell>
          <cell r="Q82" t="str">
            <v>Thực tập sinh Marketing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 t="str">
            <v>Medigo</v>
          </cell>
          <cell r="X82" t="str">
            <v>Thực tập</v>
          </cell>
          <cell r="Y82" t="str">
            <v>Marketing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1500000</v>
          </cell>
          <cell r="AN82">
            <v>1500000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 t="str">
            <v>Nữ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 t="str">
            <v>Lầu 1, 207 Nguyễn Chí Thanh, P.12, Q.5</v>
          </cell>
          <cell r="BF82">
            <v>31</v>
          </cell>
          <cell r="BG82">
            <v>5</v>
          </cell>
          <cell r="BH82">
            <v>2004</v>
          </cell>
          <cell r="BI82">
            <v>11</v>
          </cell>
          <cell r="BJ82">
            <v>8</v>
          </cell>
          <cell r="BK82">
            <v>2025</v>
          </cell>
          <cell r="BL82" t="str">
            <v>11/8/2025</v>
          </cell>
        </row>
        <row r="83">
          <cell r="C83" t="str">
            <v>NGUYỄN TRƯỜNG PHÚ</v>
          </cell>
          <cell r="D83" t="str">
            <v>13/12/2004</v>
          </cell>
          <cell r="E83" t="str">
            <v>Ấp Đông Lợi A, xã Đông Phước, huyện Châu Thành, tỉnh Cần Thơ</v>
          </cell>
          <cell r="F83" t="str">
            <v>11 Nguyễn Hữu Dật, phường Tây Thạnh, quận Tân Phú, TPHCM</v>
          </cell>
          <cell r="G83" t="str">
            <v>0962129385</v>
          </cell>
          <cell r="H83" t="str">
            <v>truongphu131204@gmail.com</v>
          </cell>
          <cell r="I83" t="str">
            <v>079204037509</v>
          </cell>
          <cell r="J83" t="str">
            <v>Mã số Bảo hiểm xã hội</v>
          </cell>
          <cell r="K83" t="str">
            <v>079204037509</v>
          </cell>
          <cell r="L83" t="str">
            <v>01/05/2021</v>
          </cell>
          <cell r="M83" t="str">
            <v>Cục Trưởng Cục Cảnh Sát</v>
          </cell>
          <cell r="N83" t="str">
            <v>73710000566432</v>
          </cell>
          <cell r="O83" t="str">
            <v>BIDV bank</v>
          </cell>
          <cell r="P83" t="str">
            <v>11/8/2025</v>
          </cell>
          <cell r="Q83" t="str">
            <v>Thực tập sinh Marketing 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 t="str">
            <v>Medigo</v>
          </cell>
          <cell r="X83" t="str">
            <v>Thực tập</v>
          </cell>
          <cell r="Y83" t="str">
            <v>Marketing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1500000</v>
          </cell>
          <cell r="AN83">
            <v>1500000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 t="str">
            <v>Nam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 t="str">
            <v>Lầu 1, 207 Nguyễn Chí Thanh, P.12, Q.5</v>
          </cell>
          <cell r="BF83">
            <v>13</v>
          </cell>
          <cell r="BG83">
            <v>12</v>
          </cell>
          <cell r="BH83">
            <v>2004</v>
          </cell>
          <cell r="BI83">
            <v>11</v>
          </cell>
          <cell r="BJ83">
            <v>8</v>
          </cell>
          <cell r="BK83">
            <v>2025</v>
          </cell>
          <cell r="BL83" t="str">
            <v>11/8/2025</v>
          </cell>
        </row>
        <row r="84">
          <cell r="C84" t="str">
            <v>NGUYỄN THỊ XUÂN HUỲNH</v>
          </cell>
          <cell r="D84" t="str">
            <v>05/11/2004</v>
          </cell>
          <cell r="E84" t="str">
            <v>39A/4, Ấp 4, Xã Sơn Đông, TP. Bến Tre, Tỉnh Bến Tre</v>
          </cell>
          <cell r="F84" t="str">
            <v>551 Lê Văn Quới, P. Bình Trị Đông A, Q. Bình Tân, TP. Hồ Chí Minh</v>
          </cell>
          <cell r="G84" t="str">
            <v>0914786693</v>
          </cell>
          <cell r="H84" t="str">
            <v>huynh0914786693@gmail.com</v>
          </cell>
          <cell r="I84" t="str">
            <v>8868127574</v>
          </cell>
          <cell r="J84">
            <v>8322744004</v>
          </cell>
          <cell r="K84" t="str">
            <v>089304009705</v>
          </cell>
          <cell r="L84" t="str">
            <v>15/04/2022</v>
          </cell>
          <cell r="M84" t="str">
            <v>Tỉnh Bến Tre</v>
          </cell>
          <cell r="N84" t="str">
            <v>1054357091</v>
          </cell>
          <cell r="O84" t="str">
            <v>Vietcombank</v>
          </cell>
          <cell r="P84" t="str">
            <v>11/08/2025</v>
          </cell>
          <cell r="Q84" t="str">
            <v>Thực tập sinh Marketing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 t="str">
            <v>Medigo</v>
          </cell>
          <cell r="X84" t="str">
            <v>Thực tập</v>
          </cell>
          <cell r="Y84" t="str">
            <v>Marketing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1500000</v>
          </cell>
          <cell r="AN84">
            <v>1500000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 t="str">
            <v>Nữ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 t="str">
            <v>Lầu 1, 207 Nguyễn Chí Thanh, P.12, Q.5</v>
          </cell>
          <cell r="BF84">
            <v>5</v>
          </cell>
          <cell r="BG84">
            <v>11</v>
          </cell>
          <cell r="BH84">
            <v>2004</v>
          </cell>
          <cell r="BI84">
            <v>11</v>
          </cell>
          <cell r="BJ84">
            <v>8</v>
          </cell>
          <cell r="BK84">
            <v>2025</v>
          </cell>
          <cell r="BL84" t="str">
            <v>11/8/2025</v>
          </cell>
        </row>
        <row r="85">
          <cell r="C85" t="str">
            <v>LÊ DUY ĐAN</v>
          </cell>
          <cell r="D85" t="str">
            <v>23/02/2003</v>
          </cell>
          <cell r="E85" t="str">
            <v>214B Nguyễn Trãi Quận 1 Tp. Hồ Chí Minh</v>
          </cell>
          <cell r="F85" t="str">
            <v>214B Nguyễn Trãi Quận 1 Tp. Hồ Chí Minh</v>
          </cell>
          <cell r="G85" t="str">
            <v>0978963683</v>
          </cell>
          <cell r="H85" t="str">
            <v>leduydan06@gmail.com</v>
          </cell>
          <cell r="I85">
            <v>0</v>
          </cell>
          <cell r="J85">
            <v>0</v>
          </cell>
          <cell r="K85" t="str">
            <v>075203013132</v>
          </cell>
          <cell r="L85" t="str">
            <v>06/09/2021</v>
          </cell>
          <cell r="M85" t="str">
            <v>Cục Cảnh Sát</v>
          </cell>
          <cell r="N85">
            <v>9323022003</v>
          </cell>
          <cell r="O85" t="str">
            <v>MB Bank</v>
          </cell>
          <cell r="P85" t="str">
            <v>03/11/2025</v>
          </cell>
          <cell r="Q85" t="str">
            <v>Thực Tập Sinh Marketing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 t="str">
            <v>Medigo</v>
          </cell>
          <cell r="X85" t="str">
            <v>Thực tập</v>
          </cell>
          <cell r="Y85" t="str">
            <v>Marketing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1500000</v>
          </cell>
          <cell r="AN85">
            <v>1500000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 t="str">
            <v>Nam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 t="str">
            <v>Lầu 1, 207 Nguyễn Chí Thanh, P.12, Q.5</v>
          </cell>
          <cell r="BF85">
            <v>23</v>
          </cell>
          <cell r="BG85">
            <v>2</v>
          </cell>
          <cell r="BH85">
            <v>2003</v>
          </cell>
          <cell r="BI85">
            <v>3</v>
          </cell>
          <cell r="BJ85">
            <v>11</v>
          </cell>
          <cell r="BK85">
            <v>2025</v>
          </cell>
          <cell r="BL85" t="str">
            <v>3/11/2025</v>
          </cell>
        </row>
        <row r="86">
          <cell r="C86" t="str">
            <v>PHẠM LÊ HUY</v>
          </cell>
          <cell r="D86" t="str">
            <v>03/7/1990</v>
          </cell>
          <cell r="E86" t="str">
            <v>B51 Nguyễn Trãi, phường Cầu Ông Lãnh, tp Hồ Chí Minh</v>
          </cell>
          <cell r="F86" t="str">
            <v>B51 Nguyễn Trãi, phường Cầu Ông Lãnh, tp Hồ Chí Minh</v>
          </cell>
          <cell r="G86" t="str">
            <v>0932441929</v>
          </cell>
          <cell r="H86" t="str">
            <v>huyphamanim@gmail.com</v>
          </cell>
          <cell r="I86" t="str">
            <v>049090018520</v>
          </cell>
          <cell r="J86">
            <v>7915230062</v>
          </cell>
          <cell r="K86" t="str">
            <v>049090018520</v>
          </cell>
          <cell r="L86" t="str">
            <v>06/2/2023</v>
          </cell>
          <cell r="M86" t="str">
            <v>Cục trưởng cục cảnh sát quản lý hành chính về trật tự xã hội</v>
          </cell>
          <cell r="N86" t="str">
            <v>102867155097</v>
          </cell>
          <cell r="O86" t="str">
            <v>Vietin bank</v>
          </cell>
          <cell r="P86" t="str">
            <v>06/10/2025</v>
          </cell>
          <cell r="Q86" t="str">
            <v>Video Editor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 t="str">
            <v>Medigo</v>
          </cell>
          <cell r="X86" t="str">
            <v>thử việc</v>
          </cell>
          <cell r="Y86" t="str">
            <v>Marketing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 t="str">
            <v>2 tháng</v>
          </cell>
          <cell r="AF86" t="str">
            <v>06/10/2025</v>
          </cell>
          <cell r="AG86" t="str">
            <v>06/12/2025</v>
          </cell>
          <cell r="AH86" t="str">
            <v>thử việc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15000000</v>
          </cell>
          <cell r="AN86">
            <v>12750000</v>
          </cell>
          <cell r="AO86" t="str">
            <v>Gross</v>
          </cell>
          <cell r="AP86">
            <v>5310000</v>
          </cell>
          <cell r="AQ86">
            <v>7440000</v>
          </cell>
          <cell r="AR86" t="str">
            <v>bảy triệu bốn trăm bốn mươi ngàn đồng</v>
          </cell>
          <cell r="AS86">
            <v>0</v>
          </cell>
          <cell r="AT86" t="str">
            <v>Nam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 t="str">
            <v>Lầu 1, 207 Nguyễn Chí Thanh, P.12, Q.5</v>
          </cell>
          <cell r="BF86">
            <v>3</v>
          </cell>
          <cell r="BG86">
            <v>7</v>
          </cell>
          <cell r="BH86">
            <v>1990</v>
          </cell>
          <cell r="BI86">
            <v>6</v>
          </cell>
          <cell r="BJ86">
            <v>10</v>
          </cell>
          <cell r="BK86">
            <v>2025</v>
          </cell>
          <cell r="BL86" t="str">
            <v>6/10/2025</v>
          </cell>
        </row>
        <row r="87">
          <cell r="C87" t="str">
            <v>NGÔ NHỰT DUY</v>
          </cell>
          <cell r="D87" t="str">
            <v>03/06/2004</v>
          </cell>
          <cell r="E87" t="str">
            <v>Khóm 1, xã Cái Nước, tỉnh Cà Mau</v>
          </cell>
          <cell r="F87" t="str">
            <v>94/39 Vườn Lài, khu phố 6, phường An Phú Đông, tp.HCM</v>
          </cell>
          <cell r="G87" t="str">
            <v>0854690068</v>
          </cell>
          <cell r="H87" t="str">
            <v>ngoduy0306@gmail.com</v>
          </cell>
          <cell r="I87" t="str">
            <v>8779465395</v>
          </cell>
          <cell r="J87" t="str">
            <v>9621909787</v>
          </cell>
          <cell r="K87" t="str">
            <v>096204002409</v>
          </cell>
          <cell r="L87" t="str">
            <v>23/05/2022</v>
          </cell>
          <cell r="M87" t="str">
            <v>Cục trưởng cục cảnh sát quản lý hành chính về trật tự xã hội</v>
          </cell>
          <cell r="N87" t="str">
            <v>333366220044</v>
          </cell>
          <cell r="O87" t="str">
            <v>Techcombank</v>
          </cell>
          <cell r="P87" t="str">
            <v>06/11/2025</v>
          </cell>
          <cell r="Q87" t="str">
            <v>Thực tập sinh Marketing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 t="str">
            <v>Medigo</v>
          </cell>
          <cell r="X87" t="str">
            <v>Thực tập</v>
          </cell>
          <cell r="Y87" t="str">
            <v>Marketing</v>
          </cell>
          <cell r="Z87" t="str">
            <v>06/11/2025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3000000</v>
          </cell>
          <cell r="AN87">
            <v>3000000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 t="str">
            <v>Nam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 t="str">
            <v>Lầu 1, 207 Nguyễn Chí Thanh, P.12, Q.5</v>
          </cell>
          <cell r="BF87">
            <v>3</v>
          </cell>
          <cell r="BG87">
            <v>6</v>
          </cell>
          <cell r="BH87">
            <v>2004</v>
          </cell>
          <cell r="BI87">
            <v>6</v>
          </cell>
          <cell r="BJ87">
            <v>10</v>
          </cell>
          <cell r="BK87">
            <v>2025</v>
          </cell>
          <cell r="BL87" t="str">
            <v>6/10/2025</v>
          </cell>
        </row>
        <row r="88">
          <cell r="C88" t="str">
            <v>PHẠM GIA HUY</v>
          </cell>
          <cell r="D88" t="str">
            <v>23/6/2004</v>
          </cell>
          <cell r="E88" t="str">
            <v>137 đường 11, Phước Bình, TP Thủ Đức</v>
          </cell>
          <cell r="F88" t="str">
            <v>68/44 Tân Thới Hiệp 29 Quận 12</v>
          </cell>
          <cell r="G88" t="str">
            <v>0827817837</v>
          </cell>
          <cell r="H88" t="str">
            <v>Phamhuy23062399@gmail.com</v>
          </cell>
          <cell r="I88" t="str">
            <v>072204006239</v>
          </cell>
          <cell r="J88">
            <v>0</v>
          </cell>
          <cell r="K88" t="str">
            <v>072204006239</v>
          </cell>
          <cell r="L88" t="str">
            <v>18/9/2022</v>
          </cell>
          <cell r="M88" t="str">
            <v>Thành Phố Hồ Chí Minh</v>
          </cell>
          <cell r="N88" t="str">
            <v>9021898745045</v>
          </cell>
          <cell r="O88" t="str">
            <v>Bản Việt Bank</v>
          </cell>
          <cell r="P88" t="str">
            <v>20/10/2025</v>
          </cell>
          <cell r="Q88" t="str">
            <v>Thực tập sinh Marketing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 t="str">
            <v>Medigo</v>
          </cell>
          <cell r="X88" t="str">
            <v>Thực tập</v>
          </cell>
          <cell r="Y88" t="str">
            <v>Marketing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str">
            <v>20/10/2025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1500000</v>
          </cell>
          <cell r="AN88">
            <v>1500000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 t="str">
            <v>Nam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 t="str">
            <v>Lầu 1, 207 Nguyễn Chí Thanh, P.12, Q.5</v>
          </cell>
          <cell r="BF88">
            <v>23</v>
          </cell>
          <cell r="BG88">
            <v>6</v>
          </cell>
          <cell r="BH88">
            <v>2004</v>
          </cell>
          <cell r="BI88">
            <v>20</v>
          </cell>
          <cell r="BJ88">
            <v>10</v>
          </cell>
          <cell r="BK88">
            <v>2025</v>
          </cell>
          <cell r="BL88" t="str">
            <v>20/10/2025</v>
          </cell>
        </row>
        <row r="89">
          <cell r="C89" t="str">
            <v>PHẠM NGUYỄN XUÂN MAI</v>
          </cell>
          <cell r="D89" t="str">
            <v>27/3/2005</v>
          </cell>
          <cell r="E89" t="str">
            <v>532 Đoàn Văn Bơ, Phường 14, Quận 4, TP. Hồ Chí Minh</v>
          </cell>
          <cell r="F89" t="str">
            <v>55 tổ 8, khu phố Tân Mai 2, Phước Tân, Đồng Nai</v>
          </cell>
          <cell r="G89" t="str">
            <v>0363050127</v>
          </cell>
          <cell r="H89" t="str">
            <v>mai763635@gmail.com</v>
          </cell>
          <cell r="I89">
            <v>0</v>
          </cell>
          <cell r="J89">
            <v>0</v>
          </cell>
          <cell r="K89" t="str">
            <v>0793050260</v>
          </cell>
          <cell r="L89" t="str">
            <v>13/01/2022</v>
          </cell>
          <cell r="M89" t="str">
            <v>CTCCSQLHCVTTXH</v>
          </cell>
          <cell r="N89" t="str">
            <v>9355614602</v>
          </cell>
          <cell r="O89" t="str">
            <v>vietcombank</v>
          </cell>
          <cell r="P89" t="str">
            <v>10/11/2025</v>
          </cell>
          <cell r="Q89" t="str">
            <v>Thực tập sinh Marketing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 t="str">
            <v>Medigo</v>
          </cell>
          <cell r="X89" t="str">
            <v>Thực tập</v>
          </cell>
          <cell r="Y89" t="str">
            <v>Marketing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1500000</v>
          </cell>
          <cell r="AN89">
            <v>1500000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 t="str">
            <v>Nữ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 t="str">
            <v>Lầu 1, 207 Nguyễn Chí Thanh, P.12, Q.5</v>
          </cell>
          <cell r="BF89">
            <v>27</v>
          </cell>
          <cell r="BG89">
            <v>3</v>
          </cell>
          <cell r="BH89">
            <v>2025</v>
          </cell>
          <cell r="BI89">
            <v>10</v>
          </cell>
          <cell r="BJ89">
            <v>11</v>
          </cell>
          <cell r="BK89">
            <v>2025</v>
          </cell>
          <cell r="BL89" t="str">
            <v>10/11/2025</v>
          </cell>
        </row>
        <row r="90">
          <cell r="C90" t="str">
            <v>NGHIÊM THỊ OANH THƯ</v>
          </cell>
          <cell r="D90" t="str">
            <v>03/11/2000</v>
          </cell>
          <cell r="E90" t="str">
            <v>116b, Nguyên Khiết, Hồng Hà, Hà Nội</v>
          </cell>
          <cell r="F90" t="str">
            <v>116b, Nguyên Khiết, Hồng Hà, Hà Nội</v>
          </cell>
          <cell r="G90" t="str">
            <v>0966600737</v>
          </cell>
          <cell r="H90" t="str">
            <v>oanhthunghiem@gmail.com</v>
          </cell>
          <cell r="I90">
            <v>0</v>
          </cell>
          <cell r="J90">
            <v>0</v>
          </cell>
          <cell r="K90" t="str">
            <v>01300001413</v>
          </cell>
          <cell r="L90" t="str">
            <v>01/10/2025</v>
          </cell>
          <cell r="M90" t="str">
            <v>Bộ Công An</v>
          </cell>
          <cell r="N90" t="str">
            <v>2491926401</v>
          </cell>
          <cell r="O90" t="str">
            <v>TP Bank</v>
          </cell>
          <cell r="P90" t="str">
            <v>12/11/2025</v>
          </cell>
          <cell r="Q90" t="str">
            <v>Cộng tác viên nhập liệu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 t="str">
            <v>Medigo</v>
          </cell>
          <cell r="X90" t="str">
            <v>Thực tập</v>
          </cell>
          <cell r="Y90" t="str">
            <v>Marketing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 t="str">
            <v>Nữ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 t="str">
            <v>online</v>
          </cell>
          <cell r="BF90">
            <v>3</v>
          </cell>
          <cell r="BG90">
            <v>11</v>
          </cell>
          <cell r="BH90">
            <v>2000</v>
          </cell>
          <cell r="BI90">
            <v>12</v>
          </cell>
          <cell r="BJ90">
            <v>11</v>
          </cell>
          <cell r="BK90">
            <v>2025</v>
          </cell>
          <cell r="BL90" t="str">
            <v>12/11/2025</v>
          </cell>
        </row>
        <row r="91">
          <cell r="C91" t="str">
            <v>VÕ THỊ QUỲNH NHƯ</v>
          </cell>
          <cell r="D91" t="str">
            <v>09/11/2003</v>
          </cell>
          <cell r="E91" t="str">
            <v>Thôn Hòa Thọ, Xã Đình Cương, Tỉnh Quảng Ngãi</v>
          </cell>
          <cell r="F91" t="str">
            <v>A7/22N5 Ấp 4, Xã Bình Hưng, Thành Phố Hồ Chí Minh</v>
          </cell>
          <cell r="G91" t="str">
            <v>0938453765</v>
          </cell>
          <cell r="H91" t="str">
            <v>vothiquynhnhu3765@gmail.com</v>
          </cell>
          <cell r="I91">
            <v>0</v>
          </cell>
          <cell r="J91">
            <v>0</v>
          </cell>
          <cell r="K91" t="str">
            <v>051303007988</v>
          </cell>
          <cell r="L91" t="str">
            <v>18/05/2023</v>
          </cell>
          <cell r="M91" t="str">
            <v>Quảng Ngãi</v>
          </cell>
          <cell r="N91" t="str">
            <v>0938453765</v>
          </cell>
          <cell r="O91" t="str">
            <v>MB Bank</v>
          </cell>
          <cell r="P91" t="str">
            <v>30/10/2025</v>
          </cell>
          <cell r="Q91" t="str">
            <v>Thực tập Marketing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 t="str">
            <v>Medigo</v>
          </cell>
          <cell r="X91" t="str">
            <v>Thực tập</v>
          </cell>
          <cell r="Y91" t="str">
            <v>Marketing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3000000</v>
          </cell>
          <cell r="AN91">
            <v>3000000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 t="str">
            <v>Nữ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 t="str">
            <v>Lầu 1, 207 Nguyễn Chí Thanh, P.12, Q.5</v>
          </cell>
          <cell r="BF91">
            <v>9</v>
          </cell>
          <cell r="BG91">
            <v>11</v>
          </cell>
          <cell r="BH91">
            <v>2003</v>
          </cell>
          <cell r="BI91">
            <v>30</v>
          </cell>
          <cell r="BJ91">
            <v>10</v>
          </cell>
          <cell r="BK91">
            <v>2025</v>
          </cell>
          <cell r="BL91" t="str">
            <v>30/10/2025</v>
          </cell>
        </row>
        <row r="92">
          <cell r="C92" t="str">
            <v>LÊ THỊ KIM VUI</v>
          </cell>
          <cell r="D92" t="str">
            <v>09/9/2002</v>
          </cell>
          <cell r="E92" t="str">
            <v>ấp Minh Thượng, xã U Minh Thượng, tỉnh An Giang</v>
          </cell>
          <cell r="F92" t="str">
            <v>51 Sơn Kỳ, phường Tân Sơn Nhì, TP HCM</v>
          </cell>
          <cell r="G92" t="str">
            <v>0938942240</v>
          </cell>
          <cell r="H92" t="str">
            <v>ltkv0909@gmail.com</v>
          </cell>
          <cell r="I92" t="str">
            <v>8939778737</v>
          </cell>
          <cell r="J92" t="str">
            <v>9123190344</v>
          </cell>
          <cell r="K92" t="str">
            <v>091302015853</v>
          </cell>
          <cell r="L92" t="str">
            <v>23/7/2022</v>
          </cell>
          <cell r="M92" t="str">
            <v>Cục cảnh sát</v>
          </cell>
          <cell r="N92" t="str">
            <v>104884633629</v>
          </cell>
          <cell r="O92" t="str">
            <v>Vietinbank</v>
          </cell>
          <cell r="P92" t="str">
            <v>10/11/2025</v>
          </cell>
          <cell r="Q92" t="str">
            <v>Thực tập sinh Marketing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 t="str">
            <v>Medigo</v>
          </cell>
          <cell r="X92" t="str">
            <v>Thực tập</v>
          </cell>
          <cell r="Y92" t="str">
            <v>Marketing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1500000</v>
          </cell>
          <cell r="AN92">
            <v>1500000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 t="str">
            <v>Nữ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 t="str">
            <v>Lầu 1, 207 Nguyễn Chí Thanh, P.12, Q.5</v>
          </cell>
          <cell r="BF92">
            <v>9</v>
          </cell>
          <cell r="BG92">
            <v>9</v>
          </cell>
          <cell r="BH92">
            <v>2002</v>
          </cell>
          <cell r="BI92">
            <v>10</v>
          </cell>
          <cell r="BJ92">
            <v>11</v>
          </cell>
          <cell r="BK92">
            <v>2025</v>
          </cell>
          <cell r="BL92" t="str">
            <v>10/11/2025</v>
          </cell>
        </row>
        <row r="93">
          <cell r="C93" t="str">
            <v>LÊ ĐÌNH HỒNG KIM</v>
          </cell>
          <cell r="D93" t="str">
            <v>20/07/2004</v>
          </cell>
          <cell r="E93" t="str">
            <v>10/22 Phạm Phú Thứ, Phường B'Lao, tỉnh Lâm Đồng</v>
          </cell>
          <cell r="F93" t="str">
            <v>Chung cư Giai Việt (854-856 Tạ Quang Bửu, Phường Chánh Hưng)</v>
          </cell>
          <cell r="G93" t="str">
            <v>0783200704</v>
          </cell>
          <cell r="H93" t="str">
            <v>ledinhhongkim.work@gmail.com</v>
          </cell>
          <cell r="I93" t="str">
            <v>068304009629</v>
          </cell>
          <cell r="J93" t="str">
            <v>6821571697</v>
          </cell>
          <cell r="K93" t="str">
            <v>068304009629</v>
          </cell>
          <cell r="L93" t="str">
            <v>31/05/2021</v>
          </cell>
          <cell r="M93" t="str">
            <v>Cục trưởng cục Cảnh sát quản lý hành chính về trật tự xã hội</v>
          </cell>
          <cell r="N93" t="str">
            <v>1028768290</v>
          </cell>
          <cell r="O93" t="str">
            <v>Vietcombank</v>
          </cell>
          <cell r="P93" t="str">
            <v>10/11/2025</v>
          </cell>
          <cell r="Q93" t="str">
            <v>Marketing Intern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 t="str">
            <v>Medigo</v>
          </cell>
          <cell r="X93" t="str">
            <v>Thực tập</v>
          </cell>
          <cell r="Y93" t="str">
            <v>Marketing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3000000</v>
          </cell>
          <cell r="AN93">
            <v>3000000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 t="str">
            <v>Nữ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 t="str">
            <v>Lầu 1, 207 Nguyễn Chí Thanh, P.12, Q.5</v>
          </cell>
          <cell r="BF93">
            <v>20</v>
          </cell>
          <cell r="BG93">
            <v>7</v>
          </cell>
          <cell r="BH93">
            <v>2004</v>
          </cell>
          <cell r="BI93">
            <v>10</v>
          </cell>
          <cell r="BJ93">
            <v>11</v>
          </cell>
          <cell r="BK93">
            <v>2025</v>
          </cell>
          <cell r="BL93" t="str">
            <v>10/11/2025</v>
          </cell>
        </row>
        <row r="94">
          <cell r="C94" t="str">
            <v>NGÔ THỊ ANH THƯ</v>
          </cell>
          <cell r="D94" t="str">
            <v>19/09/2005</v>
          </cell>
          <cell r="E94" t="str">
            <v>Kp.Lập Bình, Thuận Nam, Hàm Thuân Nam, Lâm Đồng</v>
          </cell>
          <cell r="F94" t="str">
            <v>Nguyễn Cửu Phú, Tân Tạo, Bình Tân, TP HCM</v>
          </cell>
          <cell r="G94" t="str">
            <v>0522960802</v>
          </cell>
          <cell r="H94" t="str">
            <v>Ngothianhthu321@gmail.com</v>
          </cell>
          <cell r="I94" t="str">
            <v>060305000949 </v>
          </cell>
          <cell r="J94">
            <v>0</v>
          </cell>
          <cell r="K94" t="str">
            <v>060305000949</v>
          </cell>
          <cell r="L94" t="str">
            <v>12/04/2021</v>
          </cell>
          <cell r="M94" t="str">
            <v>Lâm Đồng</v>
          </cell>
          <cell r="N94" t="str">
            <v>104879670337</v>
          </cell>
          <cell r="O94" t="str">
            <v>VietinBank</v>
          </cell>
          <cell r="P94" t="str">
            <v>27/10/2025</v>
          </cell>
          <cell r="Q94" t="str">
            <v>Thực tập Marketing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 t="str">
            <v>Medigo</v>
          </cell>
          <cell r="X94" t="str">
            <v>Thực tập</v>
          </cell>
          <cell r="Y94" t="str">
            <v>Marketing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1500000</v>
          </cell>
          <cell r="AN94">
            <v>1500000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 t="str">
            <v>Nữ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 t="str">
            <v>Lầu 1, 207 Nguyễn Chí Thanh, P.12, Q.5</v>
          </cell>
          <cell r="BF94">
            <v>19</v>
          </cell>
          <cell r="BG94">
            <v>9</v>
          </cell>
          <cell r="BH94">
            <v>2005</v>
          </cell>
          <cell r="BI94">
            <v>27</v>
          </cell>
          <cell r="BJ94">
            <v>10</v>
          </cell>
          <cell r="BK94">
            <v>2025</v>
          </cell>
          <cell r="BL94" t="str">
            <v>27/10/2025</v>
          </cell>
        </row>
        <row r="95">
          <cell r="C95" t="str">
            <v>NGUYỄN NGỌC THẢO</v>
          </cell>
          <cell r="D95" t="str">
            <v>17/03/2004</v>
          </cell>
          <cell r="E95" t="str">
            <v>214 Nguyễn Trãi P3 Q5</v>
          </cell>
          <cell r="F95" t="str">
            <v>214 Nguyễn Trãi P3 Q5</v>
          </cell>
          <cell r="G95" t="str">
            <v>0778008981</v>
          </cell>
          <cell r="H95" t="str">
            <v>Thaonn222@uef.edu.vn</v>
          </cell>
          <cell r="I95" t="str">
            <v>092304013567</v>
          </cell>
          <cell r="J95" t="str">
            <v>Chưa có</v>
          </cell>
          <cell r="K95" t="str">
            <v>092304013567</v>
          </cell>
          <cell r="L95" t="str">
            <v>31/05/2021</v>
          </cell>
          <cell r="M95" t="str">
            <v>CỤC TRƯỞNG CỤC CẢNH SÁT QẢN LÝ HÀNH CHÍNH VỀ TRẬT TỰ XÃ HỘI</v>
          </cell>
          <cell r="N95" t="str">
            <v>0778008981</v>
          </cell>
          <cell r="O95" t="str">
            <v>VietinBank</v>
          </cell>
          <cell r="P95" t="str">
            <v>13/10/2025</v>
          </cell>
          <cell r="Q95" t="str">
            <v>Thực tập sinh Marketing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 t="str">
            <v>Medigo</v>
          </cell>
          <cell r="X95" t="str">
            <v>Thực tập</v>
          </cell>
          <cell r="Y95" t="str">
            <v>Marketing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 t="str">
            <v>14/10/2025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1500000</v>
          </cell>
          <cell r="AN95">
            <v>1500000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 t="str">
            <v>Nữ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 t="str">
            <v>Lầu 1, 207 Nguyễn Chí Thanh, P.12, Q.5</v>
          </cell>
          <cell r="BF95">
            <v>17</v>
          </cell>
          <cell r="BG95">
            <v>3</v>
          </cell>
          <cell r="BH95">
            <v>2004</v>
          </cell>
          <cell r="BI95">
            <v>14</v>
          </cell>
          <cell r="BJ95">
            <v>10</v>
          </cell>
          <cell r="BK95">
            <v>2025</v>
          </cell>
          <cell r="BL95" t="str">
            <v>14/10/2025</v>
          </cell>
        </row>
        <row r="96">
          <cell r="C96" t="str">
            <v>LÊ NGỌC THÚY VY</v>
          </cell>
          <cell r="D96" t="str">
            <v>01/10/2004</v>
          </cell>
          <cell r="E96" t="str">
            <v>28 Hùng Vương, Hồng Ngự tỉnh Đồng Tháp</v>
          </cell>
          <cell r="F96" t="str">
            <v>645/19 Điện Biên Phủ Q3</v>
          </cell>
          <cell r="G96" t="str">
            <v>0949649507</v>
          </cell>
          <cell r="H96" t="str">
            <v>vy1102004@gmail.com</v>
          </cell>
          <cell r="I96" t="str">
            <v>087304010314</v>
          </cell>
          <cell r="J96" t="str">
            <v>Chưa có</v>
          </cell>
          <cell r="K96" t="str">
            <v>087304010314</v>
          </cell>
          <cell r="L96" t="str">
            <v>12/08/2021</v>
          </cell>
          <cell r="M96" t="str">
            <v>Hồng Ngự-Đồng Tháp</v>
          </cell>
          <cell r="N96">
            <v>1023965471</v>
          </cell>
          <cell r="O96" t="str">
            <v>Vietcombank</v>
          </cell>
          <cell r="P96" t="str">
            <v>07/11/2025</v>
          </cell>
          <cell r="Q96" t="str">
            <v>Thực tập sinh Thiết kế đồ hoạ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 t="str">
            <v>Medigo</v>
          </cell>
          <cell r="X96" t="str">
            <v>Thực tập</v>
          </cell>
          <cell r="Y96" t="str">
            <v>Marketing</v>
          </cell>
          <cell r="Z96" t="str">
            <v>07/11/2025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2500000</v>
          </cell>
          <cell r="AN96">
            <v>2500000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 t="str">
            <v>Nữ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 t="str">
            <v>Lầu 1, 207 Nguyễn Chí Thanh, P.12, Q.5</v>
          </cell>
          <cell r="BF96">
            <v>1</v>
          </cell>
          <cell r="BG96">
            <v>10</v>
          </cell>
          <cell r="BH96">
            <v>2004</v>
          </cell>
          <cell r="BI96">
            <v>7</v>
          </cell>
          <cell r="BJ96">
            <v>11</v>
          </cell>
          <cell r="BK96">
            <v>2025</v>
          </cell>
          <cell r="BL96" t="str">
            <v>7/11/2025</v>
          </cell>
        </row>
        <row r="97">
          <cell r="C97" t="str">
            <v>VÕ PHẠM BĂNG TÂM</v>
          </cell>
          <cell r="D97" t="str">
            <v>07/04/2004</v>
          </cell>
          <cell r="E97" t="str">
            <v>Thị trấn Chợ Chùa, Nghĩa Hành, Quảng Ngãi</v>
          </cell>
          <cell r="F97" t="str">
            <v>Phước Kiểng, Nhà Bè, Tp. Hồ Chí Minh</v>
          </cell>
          <cell r="G97" t="str">
            <v>0364749838</v>
          </cell>
          <cell r="H97" t="str">
            <v>vobangtam04@gmail.com</v>
          </cell>
          <cell r="I97" t="str">
            <v>031304011857</v>
          </cell>
          <cell r="J97">
            <v>0</v>
          </cell>
          <cell r="K97" t="str">
            <v>031304011857</v>
          </cell>
          <cell r="L97" t="str">
            <v>14/09/2021</v>
          </cell>
          <cell r="M97" t="str">
            <v>Cục cảnh sát</v>
          </cell>
          <cell r="N97" t="str">
            <v>1031720061</v>
          </cell>
          <cell r="O97" t="str">
            <v>Vietcombank</v>
          </cell>
          <cell r="P97" t="str">
            <v>03/11/2025</v>
          </cell>
          <cell r="Q97" t="str">
            <v>Thực tập Marketing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 t="str">
            <v>Medigo</v>
          </cell>
          <cell r="X97" t="str">
            <v>Thực tập</v>
          </cell>
          <cell r="Y97" t="str">
            <v>Marketing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3000000</v>
          </cell>
          <cell r="AN97">
            <v>3000000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 t="str">
            <v>Nữ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 t="str">
            <v>Lầu 1, 207 Nguyễn Chí Thanh, P.12, Q.5</v>
          </cell>
          <cell r="BF97">
            <v>7</v>
          </cell>
          <cell r="BG97">
            <v>4</v>
          </cell>
          <cell r="BH97">
            <v>2004</v>
          </cell>
          <cell r="BI97">
            <v>3</v>
          </cell>
          <cell r="BJ97">
            <v>11</v>
          </cell>
          <cell r="BK97">
            <v>2025</v>
          </cell>
          <cell r="BL97" t="str">
            <v>3/11/2025</v>
          </cell>
        </row>
        <row r="98">
          <cell r="C98" t="str">
            <v>NGUYỄN THỊ  THÙY DUNG</v>
          </cell>
          <cell r="D98" t="str">
            <v>12/7/1992</v>
          </cell>
          <cell r="E98" t="str">
            <v>Tổ 1, Ô1/1 KP Hải Vân, Xã Long Hải, TPHCM</v>
          </cell>
          <cell r="F98" t="str">
            <v>199/11A Tây Hoà, Phường Phước Long, TPHCM</v>
          </cell>
          <cell r="G98" t="str">
            <v>0974036872</v>
          </cell>
          <cell r="H98" t="str">
            <v>nguyenthuydung252@gmail.com</v>
          </cell>
          <cell r="I98" t="str">
            <v>77192001911</v>
          </cell>
          <cell r="J98" t="str">
            <v>7721991034</v>
          </cell>
          <cell r="K98" t="str">
            <v>077192001911</v>
          </cell>
          <cell r="L98" t="str">
            <v>12/8/2021</v>
          </cell>
          <cell r="M98" t="str">
            <v>CCS QLHC về TTXH</v>
          </cell>
          <cell r="N98" t="str">
            <v>19023468017017</v>
          </cell>
          <cell r="O98" t="str">
            <v>Techcombank</v>
          </cell>
          <cell r="P98" t="str">
            <v>10/9/2025</v>
          </cell>
          <cell r="Q98" t="str">
            <v>Senior Performance Marketing Specialist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 t="str">
            <v>Medigo</v>
          </cell>
          <cell r="X98" t="str">
            <v>HỢP ĐỒNG CÓ THỜI HẠN</v>
          </cell>
          <cell r="Y98" t="str">
            <v>Marketing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 t="str">
            <v>2 năm</v>
          </cell>
          <cell r="AF98" t="str">
            <v>01/11/2025</v>
          </cell>
          <cell r="AG98" t="str">
            <v>01/11/2027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25000000</v>
          </cell>
          <cell r="AN98">
            <v>21250000</v>
          </cell>
          <cell r="AO98" t="str">
            <v>Gross</v>
          </cell>
          <cell r="AP98">
            <v>5310000</v>
          </cell>
          <cell r="AQ98">
            <v>19690000</v>
          </cell>
          <cell r="AR98" t="str">
            <v>mười chín triệu sáu trăm chín mươi ngàn đồng</v>
          </cell>
          <cell r="AS98">
            <v>0</v>
          </cell>
          <cell r="AT98" t="str">
            <v>nữ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 t="str">
            <v>Lầu 1, 207 Nguyễn Chí Thanh, P.12, Q.5</v>
          </cell>
          <cell r="BF98">
            <v>12</v>
          </cell>
          <cell r="BG98">
            <v>7</v>
          </cell>
          <cell r="BH98">
            <v>1992</v>
          </cell>
          <cell r="BI98">
            <v>10</v>
          </cell>
          <cell r="BJ98">
            <v>9</v>
          </cell>
          <cell r="BK98">
            <v>2025</v>
          </cell>
          <cell r="BL98" t="str">
            <v>10/9/2025</v>
          </cell>
        </row>
        <row r="99">
          <cell r="C99" t="str">
            <v>NGUYỄN MAI TRÚC VY</v>
          </cell>
          <cell r="D99" t="str">
            <v>21/2/2005</v>
          </cell>
          <cell r="E99" t="str">
            <v>427, ấp Khánh Hội Tây, xã Tiên Thuỷ, tỉnh Vĩnh Long</v>
          </cell>
          <cell r="F99" t="str">
            <v>223 Lê Tấn Bê, phường An Lạc, TP. Hồ Chí Minh</v>
          </cell>
          <cell r="G99" t="str">
            <v>0335717065</v>
          </cell>
          <cell r="H99" t="str">
            <v>nguyenmaitrucvy21@gmail.com</v>
          </cell>
          <cell r="I99" t="str">
            <v>Chưa có</v>
          </cell>
          <cell r="J99" t="str">
            <v>Chưa có</v>
          </cell>
          <cell r="K99" t="str">
            <v>083305001258</v>
          </cell>
          <cell r="L99" t="str">
            <v>11/4/2021</v>
          </cell>
          <cell r="M99" t="str">
            <v>Cục Trưởng Cục Cảnh Sát Quản Lý Hành Chính Về Trật Tự Xã Hội</v>
          </cell>
          <cell r="N99" t="str">
            <v>102877771924</v>
          </cell>
          <cell r="O99" t="str">
            <v>Vietinbank</v>
          </cell>
          <cell r="P99" t="str">
            <v>12/11/2025</v>
          </cell>
          <cell r="Q99" t="str">
            <v>Thực tập sinh Marketing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 t="str">
            <v>Medigo</v>
          </cell>
          <cell r="X99" t="str">
            <v>Thực tập</v>
          </cell>
          <cell r="Y99" t="str">
            <v>Marketing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1500000</v>
          </cell>
          <cell r="AN99">
            <v>1500000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 t="str">
            <v>Nữ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 t="str">
            <v>Lầu 1, 207 Nguyễn Chí Thanh, P.12, Q.5</v>
          </cell>
          <cell r="BF99">
            <v>21</v>
          </cell>
          <cell r="BG99">
            <v>2</v>
          </cell>
          <cell r="BH99">
            <v>2005</v>
          </cell>
          <cell r="BI99">
            <v>12</v>
          </cell>
          <cell r="BJ99">
            <v>11</v>
          </cell>
          <cell r="BK99">
            <v>2025</v>
          </cell>
          <cell r="BL99" t="str">
            <v>12/11/2025</v>
          </cell>
        </row>
        <row r="100">
          <cell r="C100" t="str">
            <v>ĐẬU NHẬT THẢO VY</v>
          </cell>
          <cell r="D100" t="str">
            <v>30/04/2005</v>
          </cell>
          <cell r="E100" t="str">
            <v>Ấp Đất Mới, Xã Long Phước, Huyện Long Thành, Tỉnh Đồng Nai</v>
          </cell>
          <cell r="F100">
            <v>0</v>
          </cell>
          <cell r="G100" t="str">
            <v>0798595141</v>
          </cell>
          <cell r="H100" t="str">
            <v>daunhatthaovy2005@gmail.com</v>
          </cell>
          <cell r="I100" t="str">
            <v>8915699204</v>
          </cell>
          <cell r="J100">
            <v>0</v>
          </cell>
          <cell r="K100" t="str">
            <v>075305022320</v>
          </cell>
          <cell r="L100" t="str">
            <v>17/06/2022</v>
          </cell>
          <cell r="M100" t="str">
            <v>Cục Cảnh sát</v>
          </cell>
          <cell r="N100">
            <v>1040283619</v>
          </cell>
          <cell r="O100" t="str">
            <v>Vietcombank</v>
          </cell>
          <cell r="P100" t="str">
            <v>11/11/2025</v>
          </cell>
          <cell r="Q100" t="str">
            <v>Thực tập sinh Marketing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 t="str">
            <v>Medigo</v>
          </cell>
          <cell r="X100" t="str">
            <v>Thực tập</v>
          </cell>
          <cell r="Y100" t="str">
            <v>Marketing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1500000</v>
          </cell>
          <cell r="AN100">
            <v>1500000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 t="str">
            <v>Nữ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 t="str">
            <v>Lầu 1, 207 Nguyễn Chí Thanh, P.12, Q.5</v>
          </cell>
          <cell r="BF100">
            <v>30</v>
          </cell>
          <cell r="BG100">
            <v>4</v>
          </cell>
          <cell r="BH100">
            <v>2005</v>
          </cell>
          <cell r="BI100">
            <v>11</v>
          </cell>
          <cell r="BJ100">
            <v>11</v>
          </cell>
          <cell r="BK100">
            <v>2025</v>
          </cell>
          <cell r="BL100" t="str">
            <v>11/11/2025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5">
          <cell r="C5" t="str">
            <v>Le Huu Ha</v>
          </cell>
          <cell r="D5" t="str">
            <v>Le Huu Ha</v>
          </cell>
          <cell r="E5" t="str">
            <v>HĐLĐ</v>
          </cell>
          <cell r="F5" t="str">
            <v>BOD</v>
          </cell>
          <cell r="G5" t="str">
            <v>GĐ</v>
          </cell>
          <cell r="H5">
            <v>43466</v>
          </cell>
          <cell r="I5" t="str">
            <v>16810000588456</v>
          </cell>
          <cell r="J5" t="str">
            <v>BIDV</v>
          </cell>
          <cell r="K5" t="str">
            <v>ha.le@medigoapp.com</v>
          </cell>
        </row>
        <row r="6"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C7" t="str">
            <v>Le Thi Quy Ngoc</v>
          </cell>
          <cell r="D7" t="str">
            <v>Lê Thị Quý Ngọc</v>
          </cell>
          <cell r="E7" t="str">
            <v>HĐLĐ</v>
          </cell>
          <cell r="F7" t="str">
            <v>Vận hành nhà thuốc</v>
          </cell>
          <cell r="G7" t="str">
            <v>Quản lý hệ thống nhà thuốc</v>
          </cell>
          <cell r="H7">
            <v>45040</v>
          </cell>
          <cell r="I7" t="str">
            <v>0441000768646</v>
          </cell>
          <cell r="J7" t="str">
            <v>VCB</v>
          </cell>
          <cell r="K7" t="str">
            <v>ngoc.le@medigoapp.com</v>
          </cell>
        </row>
        <row r="8">
          <cell r="C8" t="str">
            <v>Le Thu Ha</v>
          </cell>
          <cell r="D8" t="str">
            <v>Lê Thu Hà</v>
          </cell>
          <cell r="E8" t="str">
            <v>HĐLĐ</v>
          </cell>
          <cell r="F8" t="str">
            <v>Vận hành nhà thuốc</v>
          </cell>
          <cell r="G8" t="str">
            <v>Nhân viên mua hàng</v>
          </cell>
          <cell r="H8">
            <v>44774</v>
          </cell>
          <cell r="I8" t="str">
            <v>0511000409951</v>
          </cell>
          <cell r="J8" t="str">
            <v>Vietcombank</v>
          </cell>
          <cell r="K8" t="str">
            <v>thuha.le@medigoapp.com</v>
          </cell>
        </row>
        <row r="9">
          <cell r="C9" t="str">
            <v>Pham Thi Hong Ngoc</v>
          </cell>
          <cell r="D9" t="str">
            <v>Phạm Thị Hồng Ngọc</v>
          </cell>
          <cell r="E9" t="str">
            <v>HĐLĐ</v>
          </cell>
          <cell r="F9" t="str">
            <v>Vận hành nhà thuốc</v>
          </cell>
          <cell r="G9" t="str">
            <v>Thủ kho</v>
          </cell>
          <cell r="H9" t="str">
            <v>02/12/2024</v>
          </cell>
          <cell r="I9" t="str">
            <v>628704060022530</v>
          </cell>
          <cell r="J9" t="str">
            <v>VIB</v>
          </cell>
          <cell r="K9" t="str">
            <v>ngoc.pham@medigoapp.com</v>
          </cell>
        </row>
        <row r="10">
          <cell r="C10" t="str">
            <v>Nguyen Duc Viet Khoa</v>
          </cell>
          <cell r="D10" t="str">
            <v>Nguyễn Đức Việt Khoa</v>
          </cell>
          <cell r="E10" t="str">
            <v>HĐLĐ</v>
          </cell>
          <cell r="F10" t="str">
            <v>Vận hành nhà thuốc</v>
          </cell>
          <cell r="G10" t="str">
            <v>Nhân viên phân tích phát triển kinh doanh</v>
          </cell>
          <cell r="H10">
            <v>45523</v>
          </cell>
          <cell r="I10" t="str">
            <v>100874109827</v>
          </cell>
          <cell r="J10" t="str">
            <v>Vietinbank</v>
          </cell>
          <cell r="K10" t="str">
            <v>khoa.nguyen@medigoapp.com</v>
          </cell>
        </row>
        <row r="11">
          <cell r="C11" t="str">
            <v>Duong Thi Van Trang</v>
          </cell>
          <cell r="D11" t="str">
            <v>Dương Thị Vân Trang</v>
          </cell>
          <cell r="E11" t="str">
            <v>HĐLĐ</v>
          </cell>
          <cell r="F11" t="str">
            <v>Vận hành nhà thuốc</v>
          </cell>
          <cell r="G11" t="str">
            <v>Chuyên viên kho vận</v>
          </cell>
          <cell r="H11">
            <v>45565</v>
          </cell>
          <cell r="I11" t="str">
            <v>19036357455011</v>
          </cell>
          <cell r="J11" t="str">
            <v>Techcombank</v>
          </cell>
          <cell r="K11" t="str">
            <v>trang.duong@medigoapp.com</v>
          </cell>
        </row>
        <row r="12">
          <cell r="C12" t="str">
            <v>Nguyen Tuan Nghia</v>
          </cell>
          <cell r="D12" t="str">
            <v>Nguyễn Tuấn Nghĩa</v>
          </cell>
          <cell r="E12" t="str">
            <v>HĐCTV</v>
          </cell>
          <cell r="F12" t="str">
            <v>Vận hành nhà thuốc</v>
          </cell>
          <cell r="G12" t="str">
            <v>NV Giám sát Camera</v>
          </cell>
          <cell r="H12" t="str">
            <v>18/09/2023</v>
          </cell>
          <cell r="I12" t="str">
            <v>9333757326</v>
          </cell>
          <cell r="J12" t="str">
            <v>Vietcombank </v>
          </cell>
          <cell r="K12" t="str">
            <v>nghia.nguyen@medigoapp.com</v>
          </cell>
        </row>
        <row r="13">
          <cell r="C13" t="str">
            <v>Nguyen Thi Kim Hue</v>
          </cell>
          <cell r="D13" t="str">
            <v>Nguyễn Thị Kim Huệ</v>
          </cell>
          <cell r="E13" t="str">
            <v>HĐLĐ</v>
          </cell>
          <cell r="F13" t="str">
            <v>Vận hành nhà thuốc</v>
          </cell>
          <cell r="G13" t="str">
            <v>Nhân viên kiểm soát chất lượng tư vấn</v>
          </cell>
          <cell r="H13">
            <v>45413</v>
          </cell>
          <cell r="I13" t="str">
            <v>1392480093</v>
          </cell>
          <cell r="J13" t="str">
            <v>Techcombank</v>
          </cell>
          <cell r="K13" t="str">
            <v>hue.nguyen@medigoapp.com</v>
          </cell>
        </row>
        <row r="14">
          <cell r="C14" t="str">
            <v>Huynh Ngoc Anh</v>
          </cell>
          <cell r="D14" t="str">
            <v>Huỳnh Ngọc Anh</v>
          </cell>
          <cell r="E14" t="str">
            <v>HĐLĐ</v>
          </cell>
          <cell r="F14" t="str">
            <v>Vận hành nhà thuốc</v>
          </cell>
          <cell r="G14" t="str">
            <v>Admin Nhà Thuốc</v>
          </cell>
          <cell r="H14">
            <v>45694</v>
          </cell>
          <cell r="I14" t="str">
            <v>101001856411</v>
          </cell>
          <cell r="J14" t="str">
            <v>Vietinbank</v>
          </cell>
          <cell r="K14" t="str">
            <v>anh.huynh@medigoapp.com</v>
          </cell>
        </row>
        <row r="15">
          <cell r="C15" t="str">
            <v>Vu Ngoc Thanh Thao</v>
          </cell>
          <cell r="D15" t="str">
            <v>Vũ Ngọc Thanh Thảo</v>
          </cell>
          <cell r="E15" t="str">
            <v>HĐLĐ</v>
          </cell>
          <cell r="F15" t="str">
            <v>Vận hành nhà thuốc</v>
          </cell>
          <cell r="G15" t="str">
            <v>Quản lý khu vực</v>
          </cell>
          <cell r="H15">
            <v>45845</v>
          </cell>
          <cell r="I15" t="str">
            <v>0111000299588</v>
          </cell>
          <cell r="J15" t="str">
            <v>VIETCOMBANK</v>
          </cell>
          <cell r="K15" t="str">
            <v>thao.vu@medigoapp.com</v>
          </cell>
        </row>
        <row r="16">
          <cell r="C16" t="str">
            <v>Nguyen Hoang Yen</v>
          </cell>
          <cell r="D16" t="str">
            <v>Nguyễn Hoàng Yến</v>
          </cell>
          <cell r="E16" t="str">
            <v>HĐLĐ</v>
          </cell>
          <cell r="F16" t="str">
            <v>Vận hành nhà thuốc</v>
          </cell>
          <cell r="G16" t="str">
            <v>Nhân viên phụ trách pháp lý và inventory </v>
          </cell>
          <cell r="H16">
            <v>45876</v>
          </cell>
          <cell r="I16" t="str">
            <v>1014543868</v>
          </cell>
          <cell r="J16" t="str">
            <v>Vietcombank</v>
          </cell>
          <cell r="K16" t="str">
            <v>yen.nguyen@medigoapp.com</v>
          </cell>
        </row>
        <row r="17">
          <cell r="C17" t="str">
            <v>Dang Van Thang</v>
          </cell>
          <cell r="D17" t="str">
            <v>Đặng Văn Thắng</v>
          </cell>
          <cell r="E17" t="str">
            <v>HĐLĐ</v>
          </cell>
          <cell r="F17" t="str">
            <v>Vận hành nhà thuốc</v>
          </cell>
          <cell r="G17" t="str">
            <v>NV Kiểm soát nội bộ</v>
          </cell>
          <cell r="H17">
            <v>45926</v>
          </cell>
          <cell r="I17" t="str">
            <v>19135201270018</v>
          </cell>
          <cell r="J17" t="str">
            <v>Techcombank</v>
          </cell>
          <cell r="K17" t="str">
            <v>thang.dang@medigoapp.com</v>
          </cell>
        </row>
        <row r="18">
          <cell r="C18" t="str">
            <v>Doan Huu Luan</v>
          </cell>
          <cell r="D18" t="str">
            <v>Đoàn Hữu Luận</v>
          </cell>
          <cell r="E18" t="str">
            <v>HĐLĐ</v>
          </cell>
          <cell r="F18" t="str">
            <v>Vận hành nhà thuốc</v>
          </cell>
          <cell r="G18" t="str">
            <v>NV Bảo trì, giao nhận</v>
          </cell>
          <cell r="H18" t="str">
            <v>10/08/2022</v>
          </cell>
          <cell r="I18" t="str">
            <v>1020112968002</v>
          </cell>
          <cell r="J18" t="str">
            <v>MBbank</v>
          </cell>
          <cell r="K18" t="str">
            <v>luan.doan@medigoapp.com</v>
          </cell>
        </row>
        <row r="19">
          <cell r="C19" t="str">
            <v>Dang Thien An</v>
          </cell>
          <cell r="D19" t="str">
            <v>Đặng Thiên Ân</v>
          </cell>
          <cell r="E19" t="str">
            <v>HĐCTV</v>
          </cell>
          <cell r="F19" t="str">
            <v>Vận hành nhà thuốc</v>
          </cell>
          <cell r="G19" t="str">
            <v>TTS dữ liệu</v>
          </cell>
          <cell r="H19" t="str">
            <v>13/03/2026</v>
          </cell>
          <cell r="I19" t="str">
            <v>0982685374</v>
          </cell>
          <cell r="J19" t="str">
            <v>MBBANK</v>
          </cell>
          <cell r="K19" t="str">
            <v>an.dang@medigoapp.com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C21" t="str">
            <v>DO VU MY LINH</v>
          </cell>
          <cell r="D21" t="str">
            <v>ĐỖ VŨ MỸ LINH</v>
          </cell>
          <cell r="E21" t="str">
            <v>HĐTV</v>
          </cell>
          <cell r="F21" t="str">
            <v>HR</v>
          </cell>
          <cell r="G21" t="str">
            <v>TP.HCNS</v>
          </cell>
          <cell r="H21" t="str">
            <v>01/04/2026</v>
          </cell>
          <cell r="I21" t="str">
            <v>0909779004</v>
          </cell>
          <cell r="J21" t="str">
            <v>MB Bank</v>
          </cell>
          <cell r="K21" t="str">
            <v>linh.do@medigoapp.com</v>
          </cell>
        </row>
        <row r="22">
          <cell r="C22" t="str">
            <v>MAI TRI DUNG</v>
          </cell>
          <cell r="D22" t="str">
            <v>MAI TRÍ DŨNG</v>
          </cell>
          <cell r="E22" t="str">
            <v>HĐTV</v>
          </cell>
          <cell r="F22" t="str">
            <v>HR</v>
          </cell>
          <cell r="G22" t="str">
            <v>Chuyên viên Tuyển dụng</v>
          </cell>
          <cell r="H22" t="str">
            <v>09/04/2026</v>
          </cell>
          <cell r="I22" t="str">
            <v>108000918951</v>
          </cell>
          <cell r="J22" t="str">
            <v>PVcomBank</v>
          </cell>
          <cell r="K22" t="str">
            <v>dung.mai@medigoapp.com</v>
          </cell>
        </row>
        <row r="23">
          <cell r="C23" t="str">
            <v>HO PHAM MINH TIEN</v>
          </cell>
          <cell r="D23" t="str">
            <v>Hồ Phạm Minh Tiến</v>
          </cell>
          <cell r="E23" t="str">
            <v>HĐTV</v>
          </cell>
          <cell r="F23" t="str">
            <v>HR</v>
          </cell>
          <cell r="G23" t="str">
            <v>TTS Hành chính văn phòng</v>
          </cell>
          <cell r="H23" t="str">
            <v>23/04/2026</v>
          </cell>
          <cell r="I23">
            <v>1016586983</v>
          </cell>
          <cell r="J23" t="str">
            <v>Ngân hàng thương mại cổ phần Ngoại thương Việt Nam (Vietcombank)</v>
          </cell>
          <cell r="K23" t="str">
            <v>tien.ho@medigoapp.com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C25" t="str">
            <v>Ho Thi Kieu Thu</v>
          </cell>
          <cell r="D25" t="str">
            <v>Hồ Thị Kiều Thu</v>
          </cell>
          <cell r="E25" t="str">
            <v>HĐLĐ</v>
          </cell>
          <cell r="F25" t="str">
            <v>Phòng khám Q.5</v>
          </cell>
          <cell r="G25" t="str">
            <v>Bác sĩ phụ trách chuyên môn</v>
          </cell>
          <cell r="H25" t="str">
            <v>19/01/2026</v>
          </cell>
          <cell r="I25" t="str">
            <v>19034597379016</v>
          </cell>
          <cell r="J25" t="str">
            <v>Techcombank</v>
          </cell>
          <cell r="K25" t="str">
            <v>Tinhnghesy 123@gmail.com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C27" t="str">
            <v>Ho Thi Minh Hoa</v>
          </cell>
          <cell r="D27" t="str">
            <v>Hồ Thị Minh Hòa</v>
          </cell>
          <cell r="E27" t="str">
            <v>HĐLĐ</v>
          </cell>
          <cell r="F27" t="str">
            <v>24H</v>
          </cell>
          <cell r="G27" t="str">
            <v>DSBC</v>
          </cell>
          <cell r="H27">
            <v>45352</v>
          </cell>
          <cell r="I27" t="str">
            <v>0051000542226</v>
          </cell>
          <cell r="J27" t="str">
            <v>Vietcombank</v>
          </cell>
          <cell r="K27" t="str">
            <v>medigo.hoa.ho@gmail.com</v>
          </cell>
        </row>
        <row r="28">
          <cell r="C28" t="str">
            <v>Tran Thi Kim Khanh</v>
          </cell>
          <cell r="D28" t="str">
            <v>Trần Thị Kim Khánh</v>
          </cell>
          <cell r="E28" t="str">
            <v>HĐLĐ</v>
          </cell>
          <cell r="F28" t="str">
            <v>24H</v>
          </cell>
          <cell r="G28" t="str">
            <v>DSBC</v>
          </cell>
          <cell r="H28">
            <v>45099</v>
          </cell>
          <cell r="I28" t="str">
            <v>69110000565904</v>
          </cell>
          <cell r="J28" t="str">
            <v>BIDV </v>
          </cell>
          <cell r="K28" t="str">
            <v>medigo.khanh.tran@gmail.com</v>
          </cell>
        </row>
        <row r="29">
          <cell r="C29" t="str">
            <v>Huynh Ngoc Lieu</v>
          </cell>
          <cell r="D29" t="str">
            <v>Huỳnh Ngọc Liểu</v>
          </cell>
          <cell r="E29" t="str">
            <v>HĐLĐ</v>
          </cell>
          <cell r="F29" t="str">
            <v>24H</v>
          </cell>
          <cell r="G29" t="str">
            <v>DSBC</v>
          </cell>
          <cell r="H29">
            <v>45278</v>
          </cell>
          <cell r="I29" t="str">
            <v>0111000173413</v>
          </cell>
          <cell r="J29" t="str">
            <v>Vietcombank CN Cần Thơ</v>
          </cell>
          <cell r="K29" t="str">
            <v>medigo.lieu.huynh@gmail.com</v>
          </cell>
        </row>
        <row r="30">
          <cell r="C30" t="str">
            <v>Pham Nguyen Ngoc Quy</v>
          </cell>
          <cell r="D30" t="str">
            <v>Phạm Nguyễn Ngọc Quý</v>
          </cell>
          <cell r="E30" t="str">
            <v>HĐLĐ</v>
          </cell>
          <cell r="F30" t="str">
            <v>24H</v>
          </cell>
          <cell r="G30" t="str">
            <v>DSBC</v>
          </cell>
          <cell r="H30" t="str">
            <v>01/11/2024</v>
          </cell>
          <cell r="I30" t="str">
            <v>1026764251</v>
          </cell>
          <cell r="J30" t="str">
            <v>Vietcombank</v>
          </cell>
          <cell r="K30" t="str">
            <v>medigo.quy.pham@gmail.com</v>
          </cell>
        </row>
        <row r="31">
          <cell r="C31" t="str">
            <v>Ngo Tran Tuyet Vy</v>
          </cell>
          <cell r="D31" t="str">
            <v>Ngô Trần Tuyết Vy</v>
          </cell>
          <cell r="E31" t="str">
            <v>HĐLĐ</v>
          </cell>
          <cell r="F31" t="str">
            <v>24H</v>
          </cell>
          <cell r="G31" t="str">
            <v>DSBC</v>
          </cell>
          <cell r="H31">
            <v>44743</v>
          </cell>
          <cell r="I31" t="str">
            <v>060260188766</v>
          </cell>
          <cell r="J31" t="str">
            <v>Sacombank</v>
          </cell>
          <cell r="K31" t="str">
            <v>vy.ngo@medigoapp.com</v>
          </cell>
        </row>
        <row r="32">
          <cell r="C32" t="str">
            <v>Ha Ngan Khanh</v>
          </cell>
          <cell r="D32" t="str">
            <v>Hạ Ngân Khánh</v>
          </cell>
          <cell r="E32" t="str">
            <v>HĐLĐ</v>
          </cell>
          <cell r="F32" t="str">
            <v>24H</v>
          </cell>
          <cell r="G32" t="str">
            <v>DSBC</v>
          </cell>
          <cell r="H32" t="str">
            <v>23/06/2025</v>
          </cell>
          <cell r="I32" t="str">
            <v>109873777758</v>
          </cell>
          <cell r="J32" t="str">
            <v>VietinBank</v>
          </cell>
          <cell r="K32" t="str">
            <v>medigo.ngankhanh.ha@gmail.com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C34" t="str">
            <v>Pham Thi Nghia Huong</v>
          </cell>
          <cell r="D34" t="str">
            <v>Phạm Thị Nghĩa Hương</v>
          </cell>
          <cell r="E34" t="str">
            <v>HĐLĐ</v>
          </cell>
          <cell r="F34" t="str">
            <v>Đỗ Quang Đẩu</v>
          </cell>
          <cell r="G34" t="str">
            <v>DSBC</v>
          </cell>
          <cell r="H34">
            <v>45575</v>
          </cell>
          <cell r="I34" t="str">
            <v>0968249073</v>
          </cell>
          <cell r="J34" t="str">
            <v>Mb bank</v>
          </cell>
          <cell r="K34" t="str">
            <v>medigo.huong.pham@gmail.com</v>
          </cell>
        </row>
        <row r="35">
          <cell r="C35" t="str">
            <v>Huynh Thi Kim Ngan</v>
          </cell>
          <cell r="D35" t="str">
            <v>Huỳnh Thị Kim Ngân</v>
          </cell>
          <cell r="E35" t="str">
            <v>HĐLĐ</v>
          </cell>
          <cell r="F35" t="str">
            <v>Đỗ Quang Đẩu</v>
          </cell>
          <cell r="G35" t="str">
            <v>DSBC</v>
          </cell>
          <cell r="H35" t="str">
            <v>4/9/2024</v>
          </cell>
          <cell r="I35" t="str">
            <v>00199839396666</v>
          </cell>
          <cell r="J35" t="str">
            <v>MB Bank</v>
          </cell>
          <cell r="K35" t="str">
            <v>medigo.ngan.huynh@gmail.com</v>
          </cell>
        </row>
        <row r="36">
          <cell r="C36" t="str">
            <v>Tran Thien Phat</v>
          </cell>
          <cell r="D36" t="str">
            <v>Trần Thiên Phát</v>
          </cell>
          <cell r="E36" t="str">
            <v>HĐLĐ</v>
          </cell>
          <cell r="F36" t="str">
            <v>Đỗ Quang Đẩu</v>
          </cell>
          <cell r="G36" t="str">
            <v>DSBC</v>
          </cell>
          <cell r="H36" t="str">
            <v>21/07/2025</v>
          </cell>
          <cell r="I36" t="str">
            <v>0345611564</v>
          </cell>
          <cell r="J36" t="str">
            <v>Mbbank</v>
          </cell>
          <cell r="K36" t="str">
            <v>medigo.thienphat.tran@gmail.com</v>
          </cell>
        </row>
        <row r="37">
          <cell r="C37" t="str">
            <v>Ngo Thi Thanh Tham</v>
          </cell>
          <cell r="D37" t="str">
            <v>Ngô Thị Thanh Thắm</v>
          </cell>
          <cell r="E37" t="str">
            <v>HĐLĐ</v>
          </cell>
          <cell r="F37" t="str">
            <v>Đỗ Quang Đẩu</v>
          </cell>
          <cell r="G37" t="str">
            <v>CHT</v>
          </cell>
          <cell r="H37">
            <v>45524</v>
          </cell>
          <cell r="I37" t="str">
            <v>0431000219840</v>
          </cell>
          <cell r="J37" t="str">
            <v>Vietcombank</v>
          </cell>
          <cell r="K37" t="str">
            <v>medigo.tham.ngo@gmail.com</v>
          </cell>
        </row>
        <row r="38">
          <cell r="C38" t="str">
            <v>Hoang Thanh Thuy</v>
          </cell>
          <cell r="D38" t="str">
            <v>Hoàng Thanh Thủy</v>
          </cell>
          <cell r="E38" t="str">
            <v>HĐLĐ</v>
          </cell>
          <cell r="F38" t="str">
            <v>Đỗ Quang Đẩu</v>
          </cell>
          <cell r="G38" t="str">
            <v>DSBC</v>
          </cell>
          <cell r="H38" t="str">
            <v>27/10/2025</v>
          </cell>
          <cell r="I38" t="str">
            <v>615704060127761</v>
          </cell>
          <cell r="J38" t="str">
            <v>VIB</v>
          </cell>
          <cell r="K38" t="str">
            <v>thuy.hoang@medigoapp.com</v>
          </cell>
        </row>
        <row r="39">
          <cell r="C39" t="str">
            <v>Le Thi Huyen Tran</v>
          </cell>
          <cell r="D39" t="str">
            <v>Lê Thị Huyền Trân</v>
          </cell>
          <cell r="E39" t="str">
            <v>HĐLĐ</v>
          </cell>
          <cell r="F39" t="str">
            <v>Đỗ Quang Đẩu</v>
          </cell>
          <cell r="G39" t="str">
            <v>DSBC</v>
          </cell>
          <cell r="H39">
            <v>45510</v>
          </cell>
          <cell r="I39" t="str">
            <v>03130767201</v>
          </cell>
          <cell r="J39" t="str">
            <v>Tiên Phong Bank</v>
          </cell>
          <cell r="K39" t="str">
            <v>medigo.tran.le@gmail.com</v>
          </cell>
        </row>
        <row r="40">
          <cell r="C40" t="str">
            <v>Nguyen Thi Phuong Linh</v>
          </cell>
          <cell r="D40" t="str">
            <v>Nguyễn Thị Phương Linh</v>
          </cell>
          <cell r="E40" t="str">
            <v>HĐTV</v>
          </cell>
          <cell r="F40" t="str">
            <v>Đỗ Quang Đẩu</v>
          </cell>
          <cell r="G40" t="str">
            <v>DSTV</v>
          </cell>
          <cell r="H40" t="str">
            <v>16/3/2026</v>
          </cell>
          <cell r="I40" t="str">
            <v>104872776864</v>
          </cell>
          <cell r="J40" t="str">
            <v>VietinBank</v>
          </cell>
          <cell r="K40" t="str">
            <v>linh.nguyen@medigoapp.com</v>
          </cell>
        </row>
        <row r="41">
          <cell r="C41" t="str">
            <v>Tong Xuan Giang</v>
          </cell>
          <cell r="D41" t="str">
            <v>Tống Xuân Giang</v>
          </cell>
          <cell r="E41" t="str">
            <v>HĐTV</v>
          </cell>
          <cell r="F41" t="str">
            <v>Đỗ Quang Đẩu</v>
          </cell>
          <cell r="G41" t="str">
            <v>DSTV</v>
          </cell>
          <cell r="H41" t="str">
            <v>10/3/2026</v>
          </cell>
          <cell r="I41" t="str">
            <v>0121000876739</v>
          </cell>
          <cell r="J41" t="str">
            <v>Vietcombank</v>
          </cell>
          <cell r="K41" t="str">
            <v>giang.tong@medigoapp.com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C43" t="str">
            <v>Tran Le Quynh Huong</v>
          </cell>
          <cell r="D43" t="str">
            <v>Trần Lê Quỳnh Hương</v>
          </cell>
          <cell r="E43" t="str">
            <v>HĐCTV</v>
          </cell>
          <cell r="F43" t="str">
            <v>Minh Châu</v>
          </cell>
          <cell r="G43" t="str">
            <v>DSHV</v>
          </cell>
          <cell r="H43" t="str">
            <v>24/11/2025</v>
          </cell>
          <cell r="I43" t="str">
            <v>21731287</v>
          </cell>
          <cell r="J43" t="str">
            <v>ACB</v>
          </cell>
          <cell r="K43" t="str">
            <v>huong.tran@medigoapp.com</v>
          </cell>
        </row>
        <row r="44">
          <cell r="C44" t="str">
            <v>Thai Thuy Linh</v>
          </cell>
          <cell r="D44" t="str">
            <v>Thái Thùy Linh</v>
          </cell>
          <cell r="E44" t="str">
            <v>HĐLĐ</v>
          </cell>
          <cell r="F44" t="str">
            <v>Minh Châu</v>
          </cell>
          <cell r="G44" t="str">
            <v>CHT</v>
          </cell>
          <cell r="H44">
            <v>44644</v>
          </cell>
          <cell r="I44" t="str">
            <v>070077077837</v>
          </cell>
          <cell r="J44" t="str">
            <v>Sacombank</v>
          </cell>
          <cell r="K44" t="str">
            <v>medigo.linh.thai@gmail.com</v>
          </cell>
        </row>
        <row r="45">
          <cell r="C45" t="str">
            <v>Trinh Thi Phuong</v>
          </cell>
          <cell r="D45" t="str">
            <v>Trịnh Thị Phượng</v>
          </cell>
          <cell r="E45" t="str">
            <v>HĐLĐ</v>
          </cell>
          <cell r="F45" t="str">
            <v>Minh Châu</v>
          </cell>
          <cell r="G45" t="str">
            <v>DSBC</v>
          </cell>
          <cell r="H45">
            <v>45096</v>
          </cell>
          <cell r="I45" t="str">
            <v>10200014211025</v>
          </cell>
          <cell r="J45" t="str">
            <v> Đông Nam Á (Seabank)</v>
          </cell>
          <cell r="K45" t="str">
            <v>medigo.phuong.trinh@gmail.com</v>
          </cell>
        </row>
        <row r="46">
          <cell r="C46" t="str">
            <v>Phan Cong Vu Tai</v>
          </cell>
          <cell r="D46" t="str">
            <v>Phan Công Vũ Tài</v>
          </cell>
          <cell r="E46" t="str">
            <v>HĐLĐ</v>
          </cell>
          <cell r="F46" t="str">
            <v>Minh Châu</v>
          </cell>
          <cell r="G46" t="str">
            <v>DSBC</v>
          </cell>
          <cell r="H46" t="str">
            <v>26/01/2026</v>
          </cell>
          <cell r="I46" t="str">
            <v>02446989901</v>
          </cell>
          <cell r="J46" t="str">
            <v>Tp Bank</v>
          </cell>
          <cell r="K46" t="str">
            <v>tai.phan@medigoapp.com</v>
          </cell>
        </row>
        <row r="47">
          <cell r="C47" t="str">
            <v>Doan Quoc Tam</v>
          </cell>
          <cell r="D47" t="str">
            <v>Đoàn Quốc Tâm</v>
          </cell>
          <cell r="E47" t="str">
            <v>HĐLĐ</v>
          </cell>
          <cell r="F47" t="str">
            <v>Minh Châu</v>
          </cell>
          <cell r="G47" t="str">
            <v>DSBC</v>
          </cell>
          <cell r="H47" t="str">
            <v>25/3/2024</v>
          </cell>
          <cell r="I47" t="str">
            <v>23241857</v>
          </cell>
          <cell r="J47" t="str">
            <v>ACB</v>
          </cell>
          <cell r="K47" t="str">
            <v>medigo.tam.doan@gmail.com</v>
          </cell>
        </row>
        <row r="48">
          <cell r="C48" t="str">
            <v>Nguyen Tri Nghia</v>
          </cell>
          <cell r="D48" t="str">
            <v>Nguyễn Trí Nghĩa</v>
          </cell>
          <cell r="E48" t="str">
            <v>HĐLĐ</v>
          </cell>
          <cell r="F48" t="str">
            <v>Minh Châu</v>
          </cell>
          <cell r="G48" t="str">
            <v>DSBC</v>
          </cell>
          <cell r="H48">
            <v>45439</v>
          </cell>
          <cell r="I48" t="str">
            <v>0251002787705</v>
          </cell>
          <cell r="J48" t="str">
            <v>Vietcombank</v>
          </cell>
          <cell r="K48" t="str">
            <v>medigo.nghia.nguyen@gmail.com</v>
          </cell>
        </row>
        <row r="49">
          <cell r="C49" t="str">
            <v>Nguyen Truc Linh</v>
          </cell>
          <cell r="D49" t="str">
            <v>Nguyễn Trúc Linh</v>
          </cell>
          <cell r="E49" t="str">
            <v>HĐLĐ</v>
          </cell>
          <cell r="F49" t="str">
            <v>Minh Châu</v>
          </cell>
          <cell r="G49" t="str">
            <v>DSBC</v>
          </cell>
          <cell r="H49" t="str">
            <v>26/04/2025</v>
          </cell>
          <cell r="I49" t="str">
            <v>109006916698</v>
          </cell>
          <cell r="J49" t="str">
            <v>Vietinbank</v>
          </cell>
          <cell r="K49" t="str">
            <v>medigo.truclinh.nguyen@gmail.com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</row>
        <row r="51">
          <cell r="C51" t="str">
            <v>PHAM VAN LONG</v>
          </cell>
          <cell r="D51" t="str">
            <v>PHẠM VĂN LONG</v>
          </cell>
          <cell r="E51" t="str">
            <v>HĐTV</v>
          </cell>
          <cell r="F51" t="str">
            <v>Nam Hòa</v>
          </cell>
          <cell r="G51" t="str">
            <v>DSTV</v>
          </cell>
          <cell r="H51" t="str">
            <v>03/4/2026</v>
          </cell>
          <cell r="I51" t="str">
            <v>7351192058</v>
          </cell>
          <cell r="J51" t="str">
            <v>BIDV</v>
          </cell>
          <cell r="K51" t="str">
            <v>long.pham@medigoapp.com</v>
          </cell>
        </row>
        <row r="52">
          <cell r="C52" t="str">
            <v>Pham Thi Kieu Diem</v>
          </cell>
          <cell r="D52" t="str">
            <v>Phạm Thị Kiều Diễm</v>
          </cell>
          <cell r="E52" t="str">
            <v>HĐLĐ</v>
          </cell>
          <cell r="F52" t="str">
            <v>Nam Hòa</v>
          </cell>
          <cell r="G52" t="str">
            <v>DSBC</v>
          </cell>
          <cell r="H52" t="str">
            <v>01/04/2025</v>
          </cell>
          <cell r="I52" t="str">
            <v>0110137819</v>
          </cell>
          <cell r="J52" t="str">
            <v>Vikkibank (dongabank)</v>
          </cell>
          <cell r="K52" t="str">
            <v>medigo.diem.pham@gmail.com</v>
          </cell>
        </row>
        <row r="53">
          <cell r="C53" t="str">
            <v>Do Thi Thu Huong</v>
          </cell>
          <cell r="D53" t="str">
            <v>Đỗ Thị Thu Hương</v>
          </cell>
          <cell r="E53" t="str">
            <v>HĐLĐ</v>
          </cell>
          <cell r="F53" t="str">
            <v>Nam Hòa</v>
          </cell>
          <cell r="G53" t="str">
            <v>DSBC</v>
          </cell>
          <cell r="H53" t="str">
            <v>19/08/2025</v>
          </cell>
          <cell r="I53" t="str">
            <v>9903670079</v>
          </cell>
          <cell r="J53" t="str">
            <v>Vietcombank</v>
          </cell>
          <cell r="K53" t="str">
            <v>huong.do@medigoapp.com</v>
          </cell>
        </row>
        <row r="54">
          <cell r="C54" t="str">
            <v>Mai Ngoc Oanh</v>
          </cell>
          <cell r="D54" t="str">
            <v>Mai Ngọc Oanh</v>
          </cell>
          <cell r="E54" t="str">
            <v>HĐLĐ</v>
          </cell>
          <cell r="F54" t="str">
            <v>Nam Hòa</v>
          </cell>
          <cell r="G54" t="str">
            <v>DSBC</v>
          </cell>
          <cell r="H54" t="str">
            <v>23/06/2025</v>
          </cell>
          <cell r="I54" t="str">
            <v>90373224900</v>
          </cell>
          <cell r="J54" t="str">
            <v>MB bank</v>
          </cell>
          <cell r="K54" t="str">
            <v>medigo.oanh.mai@gmail.com</v>
          </cell>
        </row>
        <row r="55">
          <cell r="C55" t="str">
            <v>Ha Ngan Khanh</v>
          </cell>
          <cell r="D55" t="str">
            <v>Hạ Ngân Khánh</v>
          </cell>
          <cell r="E55" t="str">
            <v>HĐLĐ</v>
          </cell>
          <cell r="F55" t="str">
            <v>Nam Hòa</v>
          </cell>
          <cell r="G55" t="str">
            <v>DSBC</v>
          </cell>
          <cell r="H55" t="str">
            <v>23/06/2025</v>
          </cell>
          <cell r="I55" t="str">
            <v>109873777758</v>
          </cell>
          <cell r="J55" t="str">
            <v>VietinBank</v>
          </cell>
          <cell r="K55" t="str">
            <v>medigo.ngankhanh.ha@gmail.com</v>
          </cell>
        </row>
        <row r="56">
          <cell r="C56" t="str">
            <v>Phan Cong Vu Tai</v>
          </cell>
          <cell r="D56" t="str">
            <v>Phan Công Vũ Tài</v>
          </cell>
          <cell r="E56" t="str">
            <v>HĐLĐ</v>
          </cell>
          <cell r="F56" t="str">
            <v>Nam Hòa</v>
          </cell>
          <cell r="G56" t="str">
            <v>DSBC</v>
          </cell>
          <cell r="H56" t="str">
            <v>26/01/2026</v>
          </cell>
          <cell r="I56" t="str">
            <v>02446989901</v>
          </cell>
          <cell r="J56" t="str">
            <v>Tp Bank</v>
          </cell>
          <cell r="K56" t="str">
            <v>tai.phan@medigoapp.com</v>
          </cell>
        </row>
        <row r="57">
          <cell r="C57" t="str">
            <v>Tran Thi Anh Nguyet</v>
          </cell>
          <cell r="D57" t="str">
            <v>Trần Thị Ánh Nguyệt</v>
          </cell>
          <cell r="E57" t="str">
            <v>HĐTV</v>
          </cell>
          <cell r="F57" t="str">
            <v>Nam Hòa</v>
          </cell>
          <cell r="G57" t="str">
            <v>DSTV</v>
          </cell>
          <cell r="H57" t="str">
            <v>13/3/2026</v>
          </cell>
          <cell r="I57" t="str">
            <v>19035042801010</v>
          </cell>
          <cell r="J57" t="str">
            <v>techcombank - chi nhánh Bình Đăng</v>
          </cell>
          <cell r="K57" t="str">
            <v>nguyet.tran@medigoapp.com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C59" t="str">
            <v>Nguyen Thi Hong Hanh</v>
          </cell>
          <cell r="D59" t="str">
            <v>Nguyễn Thị Hồng Hạnh</v>
          </cell>
          <cell r="E59" t="str">
            <v>HĐLĐ</v>
          </cell>
          <cell r="F59" t="str">
            <v>Nguyễn Chí Thanh</v>
          </cell>
          <cell r="G59" t="str">
            <v>DSBC</v>
          </cell>
          <cell r="H59">
            <v>45502</v>
          </cell>
          <cell r="I59" t="str">
            <v>19036469088011</v>
          </cell>
          <cell r="J59" t="str">
            <v>Techcombank</v>
          </cell>
          <cell r="K59" t="str">
            <v>medigo.honghanh.nguyen@gmail.com</v>
          </cell>
        </row>
        <row r="60">
          <cell r="C60" t="str">
            <v>Nguyen Truc Linh</v>
          </cell>
          <cell r="D60" t="str">
            <v>Nguyễn Trúc Linh</v>
          </cell>
          <cell r="E60" t="str">
            <v>HĐLĐ</v>
          </cell>
          <cell r="F60" t="str">
            <v>Nguyễn Chí Thanh</v>
          </cell>
          <cell r="G60" t="str">
            <v>DSBC</v>
          </cell>
          <cell r="H60" t="str">
            <v>26/04/2025</v>
          </cell>
          <cell r="I60" t="str">
            <v>109006916698</v>
          </cell>
          <cell r="J60" t="str">
            <v>Vietinbank</v>
          </cell>
          <cell r="K60" t="str">
            <v>medigo.truclinh.nguyen@gmail.com</v>
          </cell>
        </row>
        <row r="61">
          <cell r="C61" t="str">
            <v>Do Thi Phuong Thao</v>
          </cell>
          <cell r="D61" t="str">
            <v>Đỗ Thị Phương Thảo</v>
          </cell>
          <cell r="E61" t="str">
            <v>HĐLĐ</v>
          </cell>
          <cell r="F61" t="str">
            <v>Nguyễn Chí Thanh</v>
          </cell>
          <cell r="G61" t="str">
            <v>DSBC</v>
          </cell>
          <cell r="H61" t="str">
            <v>19/04/2025</v>
          </cell>
          <cell r="I61" t="str">
            <v>0561000503731</v>
          </cell>
          <cell r="J61" t="str">
            <v>Vietcombank</v>
          </cell>
          <cell r="K61" t="str">
            <v>medigo.thao.do@gmail.com</v>
          </cell>
        </row>
        <row r="62">
          <cell r="C62" t="str">
            <v>Le Thi Quynh Tram</v>
          </cell>
          <cell r="D62" t="str">
            <v>Lê Thị Quỳnh Trâm</v>
          </cell>
          <cell r="E62" t="str">
            <v>HĐLĐ</v>
          </cell>
          <cell r="F62" t="str">
            <v>Nguyễn Chí Thanh</v>
          </cell>
          <cell r="G62" t="str">
            <v>CHT</v>
          </cell>
          <cell r="H62" t="str">
            <v>18/08/2025</v>
          </cell>
          <cell r="I62" t="str">
            <v>6321205302943</v>
          </cell>
          <cell r="J62" t="str">
            <v>AGRIBANK</v>
          </cell>
          <cell r="K62" t="str">
            <v>tram.le@medigoapp.com</v>
          </cell>
        </row>
        <row r="63">
          <cell r="C63" t="str">
            <v>Ho Tan Nguyen</v>
          </cell>
          <cell r="D63" t="str">
            <v>Hồ Tấn Nguyên</v>
          </cell>
          <cell r="E63" t="str">
            <v>HĐTV</v>
          </cell>
          <cell r="F63" t="str">
            <v>Nguyễn Chí Thanh</v>
          </cell>
          <cell r="G63" t="str">
            <v>DSTV</v>
          </cell>
          <cell r="H63" t="str">
            <v>20/3/2026</v>
          </cell>
          <cell r="I63" t="str">
            <v>1303032027</v>
          </cell>
          <cell r="J63" t="str">
            <v>BIDV</v>
          </cell>
          <cell r="K63" t="str">
            <v>nguyen.ho@medigoapp.com</v>
          </cell>
        </row>
        <row r="64">
          <cell r="C64" t="str">
            <v>Ha Ngan Khanh</v>
          </cell>
          <cell r="D64" t="str">
            <v>Hạ Ngân Khánh</v>
          </cell>
          <cell r="E64" t="str">
            <v>HĐLĐ</v>
          </cell>
          <cell r="F64" t="str">
            <v>Nguyễn Chí Thanh</v>
          </cell>
          <cell r="G64" t="str">
            <v>DSBC</v>
          </cell>
          <cell r="H64" t="str">
            <v>23/06/2025</v>
          </cell>
          <cell r="I64" t="str">
            <v>109873777758</v>
          </cell>
          <cell r="J64" t="str">
            <v>VietinBank</v>
          </cell>
          <cell r="K64" t="str">
            <v>medigo.ngankhanh.ha@gmail.com</v>
          </cell>
        </row>
        <row r="65">
          <cell r="C65" t="str">
            <v>Nguyen Tri Nghia</v>
          </cell>
          <cell r="D65" t="str">
            <v>Nguyễn Trí Nghĩa</v>
          </cell>
          <cell r="E65" t="str">
            <v>HĐLĐ</v>
          </cell>
          <cell r="F65" t="str">
            <v>Nguyễn Chí Thanh</v>
          </cell>
          <cell r="G65" t="str">
            <v>DSBC</v>
          </cell>
          <cell r="H65">
            <v>45439</v>
          </cell>
          <cell r="I65" t="str">
            <v>0251002787705</v>
          </cell>
          <cell r="J65" t="str">
            <v>Vietcombank</v>
          </cell>
          <cell r="K65" t="str">
            <v>medigo.nghia.nguyen@gmail.com</v>
          </cell>
        </row>
        <row r="66">
          <cell r="C66" t="str">
            <v>Pham Thi Nghia Huong</v>
          </cell>
          <cell r="D66" t="str">
            <v>Phạm Thị Nghĩa Hương</v>
          </cell>
          <cell r="E66" t="str">
            <v>HĐLĐ</v>
          </cell>
          <cell r="F66" t="str">
            <v>Nguyễn Chí Thanh</v>
          </cell>
          <cell r="G66" t="str">
            <v>DSBC</v>
          </cell>
          <cell r="H66">
            <v>45575</v>
          </cell>
          <cell r="I66" t="str">
            <v>0968249073</v>
          </cell>
          <cell r="J66" t="str">
            <v>Mb bank</v>
          </cell>
          <cell r="K66" t="str">
            <v>medigo.huong.pham@gmail.com</v>
          </cell>
        </row>
        <row r="67">
          <cell r="C67" t="str">
            <v>Tran Hoang Khanh</v>
          </cell>
          <cell r="D67" t="str">
            <v>Trần Hoàng Khánh</v>
          </cell>
          <cell r="E67" t="str">
            <v>HĐLĐ</v>
          </cell>
          <cell r="F67" t="str">
            <v>Nguyễn Chí Thanh</v>
          </cell>
          <cell r="G67" t="str">
            <v>DSBC</v>
          </cell>
          <cell r="H67" t="str">
            <v>02/06/2025</v>
          </cell>
          <cell r="I67" t="str">
            <v>0985967065</v>
          </cell>
          <cell r="J67" t="str">
            <v>Tp Bank</v>
          </cell>
          <cell r="K67" t="str">
            <v>medigo.hoangkhanh.tran@gmail.com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C69" t="str">
            <v>Tran Thanh Dat</v>
          </cell>
          <cell r="D69" t="str">
            <v>Trần Thành Đạt</v>
          </cell>
          <cell r="E69" t="str">
            <v>HĐLĐ</v>
          </cell>
          <cell r="F69" t="str">
            <v>Nguyễn Thị Thập</v>
          </cell>
          <cell r="G69" t="str">
            <v>DSBC</v>
          </cell>
          <cell r="H69" t="str">
            <v>21/07/2025</v>
          </cell>
          <cell r="I69" t="str">
            <v>0621000445313</v>
          </cell>
          <cell r="J69" t="str">
            <v>Vietcombank</v>
          </cell>
          <cell r="K69" t="str">
            <v>medigo.thanhdat.tran@gmail.com</v>
          </cell>
        </row>
        <row r="70">
          <cell r="C70" t="str">
            <v>Trieu Thi Ngoc Ly</v>
          </cell>
          <cell r="D70" t="str">
            <v>Triệu Thị Ngọc Lý</v>
          </cell>
          <cell r="E70" t="str">
            <v>HĐLĐ</v>
          </cell>
          <cell r="F70" t="str">
            <v>Nguyễn Thị Thập</v>
          </cell>
          <cell r="G70" t="str">
            <v>CHT</v>
          </cell>
          <cell r="H70">
            <v>45194</v>
          </cell>
          <cell r="I70" t="str">
            <v>0989442883</v>
          </cell>
          <cell r="J70" t="str">
            <v>MB BANK</v>
          </cell>
          <cell r="K70" t="str">
            <v>medigo.ly.trieu@gmail.com</v>
          </cell>
        </row>
        <row r="71">
          <cell r="C71" t="str">
            <v>Cao Trong Nhan</v>
          </cell>
          <cell r="D71" t="str">
            <v>Cao Trọng Nhân</v>
          </cell>
          <cell r="E71" t="str">
            <v>HĐLĐ</v>
          </cell>
          <cell r="F71" t="str">
            <v>Nguyễn Thị Thập</v>
          </cell>
          <cell r="G71" t="str">
            <v>DSBC</v>
          </cell>
          <cell r="H71" t="str">
            <v>18/12/2025</v>
          </cell>
          <cell r="I71" t="str">
            <v>109868265987</v>
          </cell>
          <cell r="J71" t="str">
            <v>Vietinbank</v>
          </cell>
          <cell r="K71" t="str">
            <v>nhan.cao@medigoapp.com</v>
          </cell>
        </row>
        <row r="72">
          <cell r="C72" t="str">
            <v>Nguyen Cao Huyen Thanh</v>
          </cell>
          <cell r="D72" t="str">
            <v>Nguyễn Cao Huyền Thanh</v>
          </cell>
          <cell r="E72" t="str">
            <v>HĐCTV</v>
          </cell>
          <cell r="F72" t="str">
            <v>Nguyễn Thị Thập</v>
          </cell>
          <cell r="G72" t="str">
            <v>DSHV</v>
          </cell>
          <cell r="H72" t="str">
            <v>12/12/2025</v>
          </cell>
          <cell r="I72" t="str">
            <v>9942733393</v>
          </cell>
          <cell r="J72" t="str">
            <v>Vietcombank</v>
          </cell>
          <cell r="K72" t="str">
            <v>thanh.nguyen@medigoapp.com</v>
          </cell>
        </row>
        <row r="73">
          <cell r="C73" t="str">
            <v>Nguyen Kim Xuan</v>
          </cell>
          <cell r="D73" t="str">
            <v>Nguyễn Kim Xuân</v>
          </cell>
          <cell r="E73" t="str">
            <v>HĐLĐ</v>
          </cell>
          <cell r="F73" t="str">
            <v>Nguyễn Thị Thập</v>
          </cell>
          <cell r="G73" t="str">
            <v>DSBC</v>
          </cell>
          <cell r="H73">
            <v>45131</v>
          </cell>
          <cell r="I73" t="str">
            <v>03831562501</v>
          </cell>
          <cell r="J73" t="str">
            <v>TP Bank</v>
          </cell>
          <cell r="K73" t="str">
            <v>medigo.xuan.nguyen@gmail.com</v>
          </cell>
        </row>
        <row r="74">
          <cell r="C74" t="str">
            <v>Nguyen Tri Nghia</v>
          </cell>
          <cell r="D74" t="str">
            <v>Nguyễn Trí Nghĩa</v>
          </cell>
          <cell r="E74" t="str">
            <v>HĐLĐ</v>
          </cell>
          <cell r="F74" t="str">
            <v>Nguyễn Thị Thập</v>
          </cell>
          <cell r="G74" t="str">
            <v>DSBC</v>
          </cell>
          <cell r="H74">
            <v>45439</v>
          </cell>
          <cell r="I74" t="str">
            <v>0251002787705</v>
          </cell>
          <cell r="J74" t="str">
            <v>Vietcombank</v>
          </cell>
          <cell r="K74" t="str">
            <v>medigo.nghia.nguyen@gmail.com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C76" t="str">
            <v>Nguyen Thi Huong Giang</v>
          </cell>
          <cell r="D76" t="str">
            <v>Nguyễn Thị Hương Giang</v>
          </cell>
          <cell r="E76" t="str">
            <v>HĐLĐ</v>
          </cell>
          <cell r="F76" t="str">
            <v>Nguyễn Văn Quá</v>
          </cell>
          <cell r="G76" t="str">
            <v>DSBC</v>
          </cell>
          <cell r="H76">
            <v>45544</v>
          </cell>
          <cell r="I76" t="str">
            <v>1028255437</v>
          </cell>
          <cell r="J76" t="str">
            <v>Vietcombank</v>
          </cell>
          <cell r="K76" t="str">
            <v>medigo.giang.nguyen@gmail.com</v>
          </cell>
        </row>
        <row r="77">
          <cell r="C77" t="str">
            <v>Nguyen Thi Thu Huyen</v>
          </cell>
          <cell r="D77" t="str">
            <v>Nguyễn Thị Thu Huyền</v>
          </cell>
          <cell r="E77" t="str">
            <v>HĐLĐ</v>
          </cell>
          <cell r="F77" t="str">
            <v>Nguyễn Văn Quá</v>
          </cell>
          <cell r="G77" t="str">
            <v>DSBC</v>
          </cell>
          <cell r="H77" t="str">
            <v>24/06/2025</v>
          </cell>
          <cell r="I77" t="str">
            <v>0964455650</v>
          </cell>
          <cell r="J77" t="str">
            <v>Sacombank</v>
          </cell>
          <cell r="K77" t="str">
            <v>medigo.thuhuyen.nguyen@gmail.com</v>
          </cell>
        </row>
        <row r="78">
          <cell r="C78" t="str">
            <v>Ho Ngoc Ly</v>
          </cell>
          <cell r="D78" t="str">
            <v>Hồ Ngọc Lý</v>
          </cell>
          <cell r="E78" t="str">
            <v>HĐLĐ</v>
          </cell>
          <cell r="F78" t="str">
            <v>Nguyễn Văn Quá</v>
          </cell>
          <cell r="G78" t="str">
            <v>DSBC</v>
          </cell>
          <cell r="H78" t="str">
            <v>08/07/2024</v>
          </cell>
          <cell r="I78" t="str">
            <v>0081765868686</v>
          </cell>
          <cell r="J78" t="str">
            <v>MB bank</v>
          </cell>
          <cell r="K78" t="str">
            <v>medigo.ly.ho@gmail.com</v>
          </cell>
        </row>
        <row r="79">
          <cell r="C79" t="str">
            <v>Vo Ngoc Giau Sang</v>
          </cell>
          <cell r="D79" t="str">
            <v>Võ Ngọc Giàu Sang</v>
          </cell>
          <cell r="E79" t="str">
            <v>HĐLĐ</v>
          </cell>
          <cell r="F79" t="str">
            <v>Nguyễn Văn Quá</v>
          </cell>
          <cell r="G79" t="str">
            <v>CHT</v>
          </cell>
          <cell r="H79" t="str">
            <v>08/07/2024</v>
          </cell>
          <cell r="I79" t="str">
            <v>04015933001</v>
          </cell>
          <cell r="J79" t="str">
            <v>TP bank</v>
          </cell>
          <cell r="K79" t="str">
            <v>medigo.sang.vo@gmail.com</v>
          </cell>
        </row>
        <row r="80">
          <cell r="C80" t="str">
            <v>Van Minh Tri</v>
          </cell>
          <cell r="D80" t="str">
            <v>Văn Minh Trí</v>
          </cell>
          <cell r="E80" t="str">
            <v>HĐCTV</v>
          </cell>
          <cell r="F80" t="str">
            <v>Nguyễn Văn Quá</v>
          </cell>
          <cell r="G80" t="str">
            <v>DSHV</v>
          </cell>
          <cell r="H80" t="str">
            <v>19/01/2026</v>
          </cell>
          <cell r="I80" t="str">
            <v>0843630854</v>
          </cell>
          <cell r="J80" t="str">
            <v>Mb bank</v>
          </cell>
          <cell r="K80" t="str">
            <v>tri.van@medigoapp.com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</row>
        <row r="82">
          <cell r="C82" t="str">
            <v>Cu Thi Tuong Vy</v>
          </cell>
          <cell r="D82" t="str">
            <v>Cù Thị Tường Vy</v>
          </cell>
          <cell r="E82" t="str">
            <v>HĐTV</v>
          </cell>
          <cell r="F82" t="str">
            <v>Rạch Bùng Binh</v>
          </cell>
          <cell r="G82" t="str">
            <v>Q.CHT</v>
          </cell>
          <cell r="H82" t="str">
            <v>16/3/2026</v>
          </cell>
          <cell r="I82" t="str">
            <v>0071000937911</v>
          </cell>
          <cell r="J82" t="str">
            <v>Vietcombank</v>
          </cell>
          <cell r="K82" t="str">
            <v>vy.cu@medigoapp.com</v>
          </cell>
        </row>
        <row r="83">
          <cell r="C83" t="str">
            <v>Huynh Thi Hue Hien</v>
          </cell>
          <cell r="D83" t="str">
            <v>Huỳnh Thị Huệ Hiền</v>
          </cell>
          <cell r="E83" t="str">
            <v>HĐLĐ</v>
          </cell>
          <cell r="F83" t="str">
            <v>Rạch Bùng Binh</v>
          </cell>
          <cell r="G83" t="str">
            <v>DSBC</v>
          </cell>
          <cell r="H83" t="str">
            <v>01/11/2024</v>
          </cell>
          <cell r="I83" t="str">
            <v>0421000443270</v>
          </cell>
          <cell r="J83" t="str">
            <v>VietComBank</v>
          </cell>
          <cell r="K83" t="str">
            <v>medigo.hien.huynh@gmail.com</v>
          </cell>
        </row>
        <row r="84">
          <cell r="C84" t="str">
            <v>Nguyen Thi Phuong Linh</v>
          </cell>
          <cell r="D84" t="str">
            <v>Nguyễn Thị Phương Linh</v>
          </cell>
          <cell r="E84" t="str">
            <v>HĐTV</v>
          </cell>
          <cell r="F84" t="str">
            <v>Rạch Bùng Binh</v>
          </cell>
          <cell r="G84" t="str">
            <v>DSTV</v>
          </cell>
          <cell r="H84" t="str">
            <v>16/3/2026</v>
          </cell>
          <cell r="I84" t="str">
            <v>104872776864</v>
          </cell>
          <cell r="J84" t="str">
            <v>VietinBank</v>
          </cell>
          <cell r="K84" t="str">
            <v>linh.nguyen@medigoapp.com</v>
          </cell>
        </row>
        <row r="85">
          <cell r="C85" t="str">
            <v>Pham Thi Nghia Huong</v>
          </cell>
          <cell r="D85" t="str">
            <v>Phạm Thị Nghĩa Hương</v>
          </cell>
          <cell r="E85" t="str">
            <v>HĐLĐ</v>
          </cell>
          <cell r="F85" t="str">
            <v>Rạch Bùng Binh</v>
          </cell>
          <cell r="G85" t="str">
            <v>DSBC</v>
          </cell>
          <cell r="H85">
            <v>45575</v>
          </cell>
          <cell r="I85" t="str">
            <v>0968249073</v>
          </cell>
          <cell r="J85" t="str">
            <v>Mb bank</v>
          </cell>
          <cell r="K85" t="str">
            <v>medigo.huong.pham@gmail.com</v>
          </cell>
        </row>
        <row r="86">
          <cell r="C86" t="str">
            <v>Tran Hoang Khanh</v>
          </cell>
          <cell r="D86" t="str">
            <v>Trần Hoàng Khánh</v>
          </cell>
          <cell r="E86" t="str">
            <v>HĐLĐ</v>
          </cell>
          <cell r="F86" t="str">
            <v>Rạch Bùng Binh</v>
          </cell>
          <cell r="G86" t="str">
            <v>DSBC</v>
          </cell>
          <cell r="H86" t="str">
            <v>02/06/2025</v>
          </cell>
          <cell r="I86" t="str">
            <v>0985967065</v>
          </cell>
          <cell r="J86" t="str">
            <v>Tp Bank</v>
          </cell>
          <cell r="K86" t="str">
            <v>medigo.hoangkhanh.tran@gmail.com</v>
          </cell>
        </row>
        <row r="87">
          <cell r="C87" t="str">
            <v>Ha Ngan Khanh</v>
          </cell>
          <cell r="D87" t="str">
            <v>Hạ Ngân Khánh</v>
          </cell>
          <cell r="E87" t="str">
            <v>HĐLĐ</v>
          </cell>
          <cell r="F87" t="str">
            <v>Rạch Bùng Binh</v>
          </cell>
          <cell r="G87" t="str">
            <v>DSBC</v>
          </cell>
          <cell r="H87" t="str">
            <v>23/06/2025</v>
          </cell>
          <cell r="I87" t="str">
            <v>109873777758</v>
          </cell>
          <cell r="J87" t="str">
            <v>VietinBank</v>
          </cell>
          <cell r="K87" t="str">
            <v>medigo.ngankhanh.ha@gmail.com</v>
          </cell>
        </row>
        <row r="88">
          <cell r="C88" t="str">
            <v>Nguyen Truc Linh</v>
          </cell>
          <cell r="D88" t="str">
            <v>Nguyễn Trúc Linh</v>
          </cell>
          <cell r="E88" t="str">
            <v>HĐLĐ</v>
          </cell>
          <cell r="F88" t="str">
            <v>Rạch Bùng Binh</v>
          </cell>
          <cell r="G88" t="str">
            <v>DSBC</v>
          </cell>
          <cell r="H88" t="str">
            <v>26/04/2025</v>
          </cell>
          <cell r="I88" t="str">
            <v>109006916698</v>
          </cell>
          <cell r="J88" t="str">
            <v>Vietinbank</v>
          </cell>
          <cell r="K88" t="str">
            <v>medigo.truclinh.nguyen@gmail.com</v>
          </cell>
        </row>
        <row r="89">
          <cell r="C89" t="str">
            <v>Phan Cong Vu Tai</v>
          </cell>
          <cell r="D89" t="str">
            <v>Phan Công Vũ Tài</v>
          </cell>
          <cell r="E89" t="str">
            <v>HĐLĐ</v>
          </cell>
          <cell r="F89" t="str">
            <v>Rạch Bùng Binh</v>
          </cell>
          <cell r="G89" t="str">
            <v>DSBC</v>
          </cell>
          <cell r="H89" t="str">
            <v>26/01/2026</v>
          </cell>
          <cell r="I89" t="str">
            <v>02446989901</v>
          </cell>
          <cell r="J89" t="str">
            <v>Tp Bank</v>
          </cell>
          <cell r="K89" t="str">
            <v>tai.phan@medigoapp.com</v>
          </cell>
        </row>
        <row r="90">
          <cell r="C90" t="str">
            <v>Nguyen Man Tiep</v>
          </cell>
          <cell r="D90" t="str">
            <v>Nguyễn Mẫn Tiệp</v>
          </cell>
          <cell r="E90" t="str">
            <v>HĐCTV</v>
          </cell>
          <cell r="F90" t="str">
            <v>Rạch Bùng Binh</v>
          </cell>
          <cell r="G90" t="str">
            <v>DSHV</v>
          </cell>
          <cell r="H90" t="str">
            <v>10/3/2026</v>
          </cell>
          <cell r="I90" t="str">
            <v>1015496176</v>
          </cell>
          <cell r="J90" t="str">
            <v>Vietcombank</v>
          </cell>
          <cell r="K90" t="str">
            <v>tiep.nguyen@medigoapp.com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C92" t="str">
            <v>Le Thi Soan</v>
          </cell>
          <cell r="D92" t="str">
            <v>Lê Thị Soạn</v>
          </cell>
          <cell r="E92" t="str">
            <v>HĐLĐ</v>
          </cell>
          <cell r="F92" t="str">
            <v>Đường Láng</v>
          </cell>
          <cell r="G92" t="str">
            <v>DSBC</v>
          </cell>
          <cell r="H92">
            <v>44562</v>
          </cell>
          <cell r="I92" t="str">
            <v>0987524738 </v>
          </cell>
          <cell r="J92" t="str">
            <v>Vietinbank </v>
          </cell>
          <cell r="K92" t="str">
            <v>medigo.soan.le123@gmail.com</v>
          </cell>
        </row>
        <row r="93">
          <cell r="C93" t="str">
            <v>Nguyen Thi Tam</v>
          </cell>
          <cell r="D93" t="str">
            <v>Nguyễn Thị Tâm</v>
          </cell>
          <cell r="E93" t="str">
            <v>HĐLĐ</v>
          </cell>
          <cell r="F93" t="str">
            <v>Đường Láng</v>
          </cell>
          <cell r="G93" t="str">
            <v>DSBC</v>
          </cell>
          <cell r="H93">
            <v>45062</v>
          </cell>
          <cell r="I93" t="str">
            <v> 0924479717</v>
          </cell>
          <cell r="J93" t="str">
            <v>Vietinbank</v>
          </cell>
          <cell r="K93" t="str">
            <v>medigo.tam.nguyen@gmail.com</v>
          </cell>
        </row>
        <row r="94">
          <cell r="C94" t="str">
            <v>Hua Thi Kim Thoa</v>
          </cell>
          <cell r="D94" t="str">
            <v>Hứa Thị Kim Thoa</v>
          </cell>
          <cell r="E94" t="str">
            <v>HĐLĐ</v>
          </cell>
          <cell r="F94" t="str">
            <v>Đường Láng</v>
          </cell>
          <cell r="G94" t="str">
            <v>CHT</v>
          </cell>
          <cell r="H94">
            <v>45008</v>
          </cell>
          <cell r="I94" t="str">
            <v>30961328046</v>
          </cell>
          <cell r="J94" t="str">
            <v>TPbank</v>
          </cell>
          <cell r="K94" t="str">
            <v>medigo.thoa.hua@gmail.com</v>
          </cell>
        </row>
        <row r="95">
          <cell r="C95" t="str">
            <v>Nguyen Thi Mai Duyen</v>
          </cell>
          <cell r="D95" t="str">
            <v>Nguyễn Thị Mai Duyên</v>
          </cell>
          <cell r="E95" t="str">
            <v>HĐLĐ</v>
          </cell>
          <cell r="F95" t="str">
            <v>Đường Láng</v>
          </cell>
          <cell r="G95" t="str">
            <v>DSBC</v>
          </cell>
          <cell r="H95" t="str">
            <v>21/03/2025</v>
          </cell>
          <cell r="I95" t="str">
            <v>51016102001</v>
          </cell>
          <cell r="J95" t="str">
            <v>VP Bank</v>
          </cell>
          <cell r="K95" t="str">
            <v>medigo.maiduyen.nguyen@gmail.com</v>
          </cell>
        </row>
        <row r="96">
          <cell r="C96" t="str">
            <v>Tran Ngoc Dung</v>
          </cell>
          <cell r="D96" t="str">
            <v>Trần Ngọc Dung</v>
          </cell>
          <cell r="E96" t="str">
            <v>HĐTV</v>
          </cell>
          <cell r="F96" t="str">
            <v>Đường Láng</v>
          </cell>
          <cell r="G96" t="str">
            <v>DSTV</v>
          </cell>
          <cell r="H96" t="str">
            <v>10/3/2026</v>
          </cell>
          <cell r="I96" t="str">
            <v>19036814716010</v>
          </cell>
          <cell r="J96" t="str">
            <v>Techcombank</v>
          </cell>
          <cell r="K96" t="str">
            <v>dung.tran@medigoapp.com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C98" t="str">
            <v>Dinh Thi Lan Anh</v>
          </cell>
          <cell r="D98" t="str">
            <v>Đinh Thị Lan Anh</v>
          </cell>
          <cell r="E98" t="str">
            <v>HĐLĐ</v>
          </cell>
          <cell r="F98" t="str">
            <v>Hàng Bông</v>
          </cell>
          <cell r="G98" t="str">
            <v>DSBC</v>
          </cell>
          <cell r="H98">
            <v>44674</v>
          </cell>
          <cell r="I98" t="str">
            <v>16010000495222</v>
          </cell>
          <cell r="J98" t="str">
            <v>BIDV</v>
          </cell>
          <cell r="K98" t="str">
            <v>medigo.anh.dinh@gmail.com</v>
          </cell>
        </row>
        <row r="99">
          <cell r="C99" t="str">
            <v>Le Ngoc Anh</v>
          </cell>
          <cell r="D99" t="str">
            <v>Lê Ngọc Anh</v>
          </cell>
          <cell r="E99" t="str">
            <v>HĐLĐ</v>
          </cell>
          <cell r="F99" t="str">
            <v>Hàng Bông</v>
          </cell>
          <cell r="G99" t="str">
            <v>CHT</v>
          </cell>
          <cell r="H99" t="str">
            <v>14/07/2025</v>
          </cell>
          <cell r="I99" t="str">
            <v>19035368311013</v>
          </cell>
          <cell r="J99" t="str">
            <v>techcombank</v>
          </cell>
          <cell r="K99" t="str">
            <v>medigo.ngocanh.lehn@gmail.com</v>
          </cell>
        </row>
        <row r="100">
          <cell r="C100" t="str">
            <v>Vu Thanh Hang</v>
          </cell>
          <cell r="D100" t="str">
            <v>Vũ Thanh Hằng</v>
          </cell>
          <cell r="E100" t="str">
            <v>HĐLĐ</v>
          </cell>
          <cell r="F100" t="str">
            <v>Hàng Bông</v>
          </cell>
          <cell r="G100" t="str">
            <v>DSBC</v>
          </cell>
          <cell r="H100" t="str">
            <v>22/9/2025</v>
          </cell>
          <cell r="I100" t="str">
            <v>9993886688</v>
          </cell>
          <cell r="J100" t="str">
            <v>Techcombank</v>
          </cell>
          <cell r="K100" t="str">
            <v>hang.vu@medigoapp.com</v>
          </cell>
        </row>
        <row r="101">
          <cell r="C101" t="str">
            <v>Dinh Thi Khanh Ly</v>
          </cell>
          <cell r="D101" t="str">
            <v>Đinh Thị Khánh Ly</v>
          </cell>
          <cell r="E101" t="str">
            <v>HĐLĐ</v>
          </cell>
          <cell r="F101" t="str">
            <v>Hàng Bông</v>
          </cell>
          <cell r="G101" t="str">
            <v>DSBC</v>
          </cell>
          <cell r="H101" t="str">
            <v>03/11/2025</v>
          </cell>
          <cell r="I101" t="str">
            <v>0021000423384</v>
          </cell>
          <cell r="J101" t="str">
            <v>Vietcombank</v>
          </cell>
          <cell r="K101" t="str">
            <v>ly.dinh@medigoapp.com</v>
          </cell>
        </row>
        <row r="102">
          <cell r="C102" t="str">
            <v>Nguyen Manh Tuan</v>
          </cell>
          <cell r="D102" t="str">
            <v>Nguyễn Mạnh Tuấn</v>
          </cell>
          <cell r="E102" t="str">
            <v>HĐLĐ</v>
          </cell>
          <cell r="F102" t="str">
            <v>Hàng Bông</v>
          </cell>
          <cell r="G102" t="str">
            <v>DSBC</v>
          </cell>
          <cell r="H102" t="str">
            <v>29/09/2025</v>
          </cell>
          <cell r="I102" t="str">
            <v>00834502302 </v>
          </cell>
          <cell r="J102" t="str">
            <v>TP bank</v>
          </cell>
          <cell r="K102" t="str">
            <v>tuan.nguyen@medigoapp.com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C105" t="str">
            <v>Tran Thi Minh Phuong</v>
          </cell>
          <cell r="D105" t="str">
            <v>Trần Thị Minh Phượng</v>
          </cell>
          <cell r="E105" t="str">
            <v>HĐLĐ</v>
          </cell>
          <cell r="F105" t="str">
            <v>BOD</v>
          </cell>
          <cell r="G105" t="str">
            <v>Chief Growth Officer</v>
          </cell>
          <cell r="H105" t="str">
            <v>02/2/2026</v>
          </cell>
          <cell r="I105" t="str">
            <v>19034554431014</v>
          </cell>
          <cell r="J105" t="str">
            <v>Techcombank</v>
          </cell>
          <cell r="K105" t="str">
            <v>phong.quach@medigoapp.com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C107" t="str">
            <v>Nguyen Thi Thuy Na</v>
          </cell>
          <cell r="D107" t="str">
            <v>Nguyễn Thị Thúy Na</v>
          </cell>
          <cell r="E107" t="str">
            <v>HĐLĐ</v>
          </cell>
          <cell r="F107" t="str">
            <v>HR</v>
          </cell>
          <cell r="G107" t="str">
            <v>Trợ lý CEO</v>
          </cell>
          <cell r="H107" t="str">
            <v>14/8/2025</v>
          </cell>
          <cell r="I107" t="str">
            <v>2460153966892</v>
          </cell>
          <cell r="J107" t="str">
            <v>MB bank</v>
          </cell>
          <cell r="K107" t="str">
            <v>na.nguyen@medigoapp.com</v>
          </cell>
        </row>
        <row r="108">
          <cell r="C108" t="str">
            <v>Nguyen Thi Thu Van</v>
          </cell>
          <cell r="D108" t="str">
            <v>Nguyễn Thị Thu Vân</v>
          </cell>
          <cell r="E108" t="str">
            <v>HĐCTV</v>
          </cell>
          <cell r="F108" t="str">
            <v>HR</v>
          </cell>
          <cell r="G108" t="str">
            <v>Tạp vụ Tô Hiến Thành</v>
          </cell>
          <cell r="H108">
            <v>0</v>
          </cell>
          <cell r="I108" t="str">
            <v>060287823013</v>
          </cell>
          <cell r="J108" t="str">
            <v>Sacombank</v>
          </cell>
          <cell r="K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C110" t="str">
            <v>Nguyen Thanh Tai</v>
          </cell>
          <cell r="D110" t="str">
            <v>Nguyễn Thành Tài</v>
          </cell>
          <cell r="E110" t="str">
            <v>HĐLĐ</v>
          </cell>
          <cell r="F110" t="str">
            <v>IT</v>
          </cell>
          <cell r="G110" t="str">
            <v>Tester</v>
          </cell>
          <cell r="H110">
            <v>44648</v>
          </cell>
          <cell r="I110" t="str">
            <v>79045676868</v>
          </cell>
          <cell r="J110" t="str">
            <v>VP Bank</v>
          </cell>
          <cell r="K110" t="str">
            <v>tai.nguyen@medigoapp.com</v>
          </cell>
        </row>
        <row r="111">
          <cell r="C111" t="str">
            <v>Huynh Quang Toan</v>
          </cell>
          <cell r="D111" t="str">
            <v>Huỳnh Quang Toàn</v>
          </cell>
          <cell r="E111" t="str">
            <v>HĐCTV</v>
          </cell>
          <cell r="F111" t="str">
            <v>IT</v>
          </cell>
          <cell r="G111" t="str">
            <v>Senior Backend Developer</v>
          </cell>
          <cell r="H111">
            <v>45733</v>
          </cell>
          <cell r="I111" t="str">
            <v>0381000426496</v>
          </cell>
          <cell r="J111" t="str">
            <v>Vietcombank</v>
          </cell>
          <cell r="K111" t="str">
            <v>Medigo.quangtoan.huynh@gmail.com</v>
          </cell>
        </row>
        <row r="112">
          <cell r="C112" t="str">
            <v>To Ngoc Thien Phu</v>
          </cell>
          <cell r="D112" t="str">
            <v>Tô Ngọc Thiên Phú</v>
          </cell>
          <cell r="E112" t="str">
            <v>HĐLĐ</v>
          </cell>
          <cell r="F112" t="str">
            <v>IT</v>
          </cell>
          <cell r="G112" t="str">
            <v>Web Developer</v>
          </cell>
          <cell r="H112" t="str">
            <v>27/10/2025</v>
          </cell>
          <cell r="I112" t="str">
            <v>25372997</v>
          </cell>
          <cell r="J112" t="str">
            <v>ACB</v>
          </cell>
          <cell r="K112" t="str">
            <v>phu.to@medigoapp.com</v>
          </cell>
        </row>
        <row r="113">
          <cell r="C113" t="str">
            <v>Hoang Le Thanh Vuong</v>
          </cell>
          <cell r="D113" t="str">
            <v>Hoàng Lê Thanh Vương</v>
          </cell>
          <cell r="E113" t="str">
            <v>HĐLĐ</v>
          </cell>
          <cell r="F113" t="str">
            <v>IT</v>
          </cell>
          <cell r="G113" t="str">
            <v>Backend Developer</v>
          </cell>
          <cell r="H113" t="str">
            <v>03/11/2025</v>
          </cell>
          <cell r="I113" t="str">
            <v>0765450941</v>
          </cell>
          <cell r="J113" t="str">
            <v>MB Bank</v>
          </cell>
          <cell r="K113" t="str">
            <v>vuong.hoang@medigoapp.com</v>
          </cell>
        </row>
        <row r="114"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C115" t="str">
            <v>Nguyen Hoang Nguyen Dan</v>
          </cell>
          <cell r="D115" t="str">
            <v>Nguyễn Hoàng Nguyên Đan</v>
          </cell>
          <cell r="E115" t="str">
            <v>HĐLĐ</v>
          </cell>
          <cell r="F115" t="str">
            <v>Product</v>
          </cell>
          <cell r="G115" t="str">
            <v>UI/UX Designer - Graphic Designer</v>
          </cell>
          <cell r="H115">
            <v>44417</v>
          </cell>
          <cell r="I115" t="str">
            <v>0865817107</v>
          </cell>
          <cell r="J115" t="str">
            <v>Shinhanbank</v>
          </cell>
          <cell r="K115" t="str">
            <v>dan.nguyen@medigoapp.com</v>
          </cell>
        </row>
        <row r="116">
          <cell r="C116" t="str">
            <v>Nguyen Van Toan</v>
          </cell>
          <cell r="D116" t="str">
            <v>Nguyễn Văn Toàn</v>
          </cell>
          <cell r="E116" t="str">
            <v>HĐLĐ</v>
          </cell>
          <cell r="F116" t="str">
            <v>Product</v>
          </cell>
          <cell r="G116" t="str">
            <v>UI/UX Designer - Graphic Designer</v>
          </cell>
          <cell r="H116" t="str">
            <v>7/7/2025</v>
          </cell>
          <cell r="I116" t="str">
            <v>1016037766</v>
          </cell>
          <cell r="J116" t="str">
            <v>VIETCOMBANK</v>
          </cell>
          <cell r="K116" t="str">
            <v>toan.nguyen@medigoapp.com</v>
          </cell>
        </row>
        <row r="117">
          <cell r="C117" t="str">
            <v>LE QUOC THINH</v>
          </cell>
          <cell r="D117" t="str">
            <v>LÊ QUỐC THỊNH</v>
          </cell>
          <cell r="E117" t="str">
            <v>HĐCTV</v>
          </cell>
          <cell r="F117" t="str">
            <v>Product</v>
          </cell>
          <cell r="G117" t="str">
            <v>UI/UX Designer - Graphic Designer</v>
          </cell>
          <cell r="H117" t="str">
            <v>20/3/2026</v>
          </cell>
          <cell r="I117" t="str">
            <v>4569797979</v>
          </cell>
          <cell r="J117" t="str">
            <v>MB bank</v>
          </cell>
          <cell r="K117" t="str">
            <v>thinhquocle524@gmail.com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C119" t="str">
            <v>Le Phu Qui</v>
          </cell>
          <cell r="D119" t="str">
            <v>Lê Phú Quí</v>
          </cell>
          <cell r="E119" t="str">
            <v>HĐLĐ</v>
          </cell>
          <cell r="F119" t="str">
            <v>Admin_CSKH</v>
          </cell>
          <cell r="G119" t="str">
            <v>Trưởng nhóm Dịch vụ Online</v>
          </cell>
          <cell r="H119">
            <v>45463</v>
          </cell>
          <cell r="I119" t="str">
            <v>07183522701</v>
          </cell>
          <cell r="J119" t="str">
            <v>Ngân hàng Thương mại Cổ phần Tiên Phong (TP Bank)</v>
          </cell>
          <cell r="K119" t="str">
            <v>qui.le@medigoapp.com</v>
          </cell>
        </row>
        <row r="120">
          <cell r="C120" t="str">
            <v>Nguyen Ho Phuong Anh</v>
          </cell>
          <cell r="D120" t="str">
            <v>Nguyễn Hồ Phương Anh</v>
          </cell>
          <cell r="E120" t="str">
            <v>HĐLĐ</v>
          </cell>
          <cell r="F120" t="str">
            <v>Admin_CSKH</v>
          </cell>
          <cell r="G120" t="str">
            <v>Admin - điều phối đơn hàng</v>
          </cell>
          <cell r="H120">
            <v>44404</v>
          </cell>
          <cell r="I120" t="str">
            <v>19033258827011</v>
          </cell>
          <cell r="J120" t="str">
            <v>Techcombank</v>
          </cell>
          <cell r="K120" t="str">
            <v>anh.phuong.nguyen@medigoapp.com</v>
          </cell>
        </row>
        <row r="121">
          <cell r="C121" t="str">
            <v>Nguyen Thi Ngoc Han</v>
          </cell>
          <cell r="D121" t="str">
            <v>Nguyễn Thị Ngọc Hân</v>
          </cell>
          <cell r="E121" t="str">
            <v>HĐLĐ</v>
          </cell>
          <cell r="F121" t="str">
            <v>Admin_CSKH</v>
          </cell>
          <cell r="G121" t="str">
            <v>Admin - điều phối đơn hàng</v>
          </cell>
          <cell r="H121">
            <v>44620</v>
          </cell>
          <cell r="I121" t="str">
            <v>104002495110</v>
          </cell>
          <cell r="J121" t="str">
            <v>Vietinbank</v>
          </cell>
          <cell r="K121" t="str">
            <v>han.nguyen@medigoapp.com</v>
          </cell>
        </row>
        <row r="122">
          <cell r="C122" t="str">
            <v>Vo Thi Dieu Hien</v>
          </cell>
          <cell r="D122" t="str">
            <v>Võ Thị Diệu Hiền</v>
          </cell>
          <cell r="E122" t="str">
            <v>HĐLĐ</v>
          </cell>
          <cell r="F122" t="str">
            <v>Admin_CSKH</v>
          </cell>
          <cell r="G122" t="str">
            <v>Admin - điều phối đơn hàng</v>
          </cell>
          <cell r="H122">
            <v>45148</v>
          </cell>
          <cell r="I122" t="str">
            <v>19035062217013</v>
          </cell>
          <cell r="J122" t="str">
            <v>Techcombank</v>
          </cell>
          <cell r="K122" t="str">
            <v>hien.vo@medigoapp.com</v>
          </cell>
        </row>
        <row r="123">
          <cell r="C123" t="str">
            <v>Luu Thanh Tuyen</v>
          </cell>
          <cell r="D123" t="str">
            <v>Lưu Thanh Tuyền</v>
          </cell>
          <cell r="E123" t="str">
            <v>HĐLĐ</v>
          </cell>
          <cell r="F123" t="str">
            <v>Admin_CSKH</v>
          </cell>
          <cell r="G123" t="str">
            <v>Chuyên Viên Điều Phôi Đơn Hàng</v>
          </cell>
          <cell r="H123">
            <v>44197</v>
          </cell>
          <cell r="I123" t="str">
            <v>0181000337432</v>
          </cell>
          <cell r="J123" t="str">
            <v>Vietcombank</v>
          </cell>
          <cell r="K123" t="str">
            <v>tuyen.luu@medigoapp.com</v>
          </cell>
        </row>
        <row r="124">
          <cell r="C124" t="str">
            <v>Vo Tan Truong</v>
          </cell>
          <cell r="D124" t="str">
            <v>Võ Tấn Trường</v>
          </cell>
          <cell r="E124" t="str">
            <v>HĐLĐ</v>
          </cell>
          <cell r="F124" t="str">
            <v>Admin_CSKH</v>
          </cell>
          <cell r="G124" t="str">
            <v>Admin - điều phối đơn hàng</v>
          </cell>
          <cell r="H124">
            <v>45761</v>
          </cell>
          <cell r="I124" t="str">
            <v>1016552819</v>
          </cell>
          <cell r="J124" t="str">
            <v>Vietcombank</v>
          </cell>
          <cell r="K124" t="str">
            <v>truong.vo@medigoapp.com</v>
          </cell>
        </row>
        <row r="125">
          <cell r="C125" t="str">
            <v>Tran Thi Tam Nhung</v>
          </cell>
          <cell r="D125" t="str">
            <v>Trần Thị Tâm Nhung</v>
          </cell>
          <cell r="E125" t="str">
            <v>HĐLĐ</v>
          </cell>
          <cell r="F125" t="str">
            <v>Admin_CSKH</v>
          </cell>
          <cell r="G125" t="str">
            <v>Admin - điều phối đơn hàng</v>
          </cell>
          <cell r="H125">
            <v>45889</v>
          </cell>
          <cell r="I125" t="str">
            <v>8862842341</v>
          </cell>
          <cell r="J125" t="str">
            <v>BIDV</v>
          </cell>
          <cell r="K125" t="str">
            <v>nhung.tran@medigoapp.com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C127" t="str">
            <v>Nguyen Thi Cam Binh</v>
          </cell>
          <cell r="D127" t="str">
            <v>Nguyễn Thị Cẩm Bình</v>
          </cell>
          <cell r="E127" t="str">
            <v>HĐLĐ</v>
          </cell>
          <cell r="F127" t="str">
            <v>Business Development</v>
          </cell>
          <cell r="G127" t="str">
            <v>Senior Inventory &amp; Partnership</v>
          </cell>
          <cell r="H127" t="str">
            <v>12/11/2025</v>
          </cell>
          <cell r="I127" t="str">
            <v>0381000583650</v>
          </cell>
          <cell r="J127" t="str">
            <v>Vietcombank</v>
          </cell>
          <cell r="K127" t="str">
            <v>binh.nguyen@medigoapp.com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C129" t="str">
            <v>Nguyen Cao Nhan</v>
          </cell>
          <cell r="D129" t="str">
            <v>Nguyễn Cao Nhân</v>
          </cell>
          <cell r="E129" t="str">
            <v>HĐLĐ</v>
          </cell>
          <cell r="F129" t="str">
            <v>Kế toán</v>
          </cell>
          <cell r="G129" t="str">
            <v>Kế toán viên</v>
          </cell>
          <cell r="H129">
            <v>45474</v>
          </cell>
          <cell r="I129" t="str">
            <v>0071001008815</v>
          </cell>
          <cell r="J129" t="str">
            <v>Vietcombank</v>
          </cell>
          <cell r="K129" t="str">
            <v>nhan.nguyen@medigoapp.com</v>
          </cell>
        </row>
        <row r="130">
          <cell r="C130" t="str">
            <v>Dang Thi Que Anh</v>
          </cell>
          <cell r="D130" t="str">
            <v>Đặng Thị Quế Anh</v>
          </cell>
          <cell r="E130" t="str">
            <v>HĐLĐ</v>
          </cell>
          <cell r="F130" t="str">
            <v>Kế toán</v>
          </cell>
          <cell r="G130" t="str">
            <v>Kế toán trưởng</v>
          </cell>
          <cell r="H130">
            <v>45622</v>
          </cell>
          <cell r="I130" t="str">
            <v>0071001126701</v>
          </cell>
          <cell r="J130" t="str">
            <v>Vietcombank</v>
          </cell>
          <cell r="K130" t="str">
            <v>anh.dang@medigoapp.com</v>
          </cell>
        </row>
        <row r="131">
          <cell r="C131" t="str">
            <v>Nguyen Thi Anh Hong</v>
          </cell>
          <cell r="D131" t="str">
            <v>Nguyễn Thị Ánh Hồng</v>
          </cell>
          <cell r="E131" t="str">
            <v>HĐLĐ</v>
          </cell>
          <cell r="F131" t="str">
            <v>Kế toán</v>
          </cell>
          <cell r="G131" t="str">
            <v>Kế toán tổng hợp</v>
          </cell>
          <cell r="H131">
            <v>45628</v>
          </cell>
          <cell r="I131" t="str">
            <v>013348479001</v>
          </cell>
          <cell r="J131" t="str">
            <v>Ngân hàng HSBC</v>
          </cell>
          <cell r="K131" t="str">
            <v>hong.nguyen@medigoapp.com</v>
          </cell>
        </row>
        <row r="132">
          <cell r="C132" t="str">
            <v>Phan Thi Kim Hien</v>
          </cell>
          <cell r="D132" t="str">
            <v>Phan Thị Kim Hiên</v>
          </cell>
          <cell r="E132" t="str">
            <v>HĐLĐ</v>
          </cell>
          <cell r="F132" t="str">
            <v>Kế toán</v>
          </cell>
          <cell r="G132" t="str">
            <v>Kế toán viên</v>
          </cell>
          <cell r="H132" t="str">
            <v>14/7/2025</v>
          </cell>
          <cell r="I132" t="str">
            <v>1020484770</v>
          </cell>
          <cell r="J132" t="str">
            <v>Vietcombank</v>
          </cell>
          <cell r="K132" t="str">
            <v>hien.phan@medigoapp.com</v>
          </cell>
        </row>
        <row r="133">
          <cell r="C133" t="str">
            <v>Le Thi Phuong Thao</v>
          </cell>
          <cell r="D133" t="str">
            <v>Lê Thị Phương Thảo</v>
          </cell>
          <cell r="E133" t="str">
            <v>HĐLĐ</v>
          </cell>
          <cell r="F133" t="str">
            <v>Kế toán</v>
          </cell>
          <cell r="G133" t="str">
            <v>Kế toán viên</v>
          </cell>
          <cell r="H133" t="str">
            <v>25/8/2025</v>
          </cell>
          <cell r="I133" t="str">
            <v>0913814991</v>
          </cell>
          <cell r="J133" t="str">
            <v>Nam Á Bank</v>
          </cell>
          <cell r="K133" t="str">
            <v>thao.le@medigoapp.com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C135" t="str">
            <v>Huynh Tan Nhan</v>
          </cell>
          <cell r="D135" t="str">
            <v>Huỳnh Tấn Nhân</v>
          </cell>
          <cell r="E135" t="str">
            <v>HĐLĐ</v>
          </cell>
          <cell r="F135" t="str">
            <v>Marketing</v>
          </cell>
          <cell r="G135" t="str">
            <v>Trưởng phòng phát triển doanh nghiệp</v>
          </cell>
          <cell r="H135" t="str">
            <v>01/08/2025</v>
          </cell>
          <cell r="I135" t="str">
            <v>196682719</v>
          </cell>
          <cell r="J135" t="str">
            <v>ACB</v>
          </cell>
          <cell r="K135" t="str">
            <v>nhan.tan.huynh@medigoapp.com</v>
          </cell>
        </row>
        <row r="136">
          <cell r="C136" t="str">
            <v>Nguyen Thi Kim Ngoc</v>
          </cell>
          <cell r="D136" t="str">
            <v>Nguyễn Thị Kim Ngọc</v>
          </cell>
          <cell r="E136" t="str">
            <v>HĐLĐ</v>
          </cell>
          <cell r="F136" t="str">
            <v>Marketing</v>
          </cell>
          <cell r="G136" t="str">
            <v>TTS Marketing</v>
          </cell>
          <cell r="H136" t="str">
            <v>11/8/2025</v>
          </cell>
          <cell r="I136" t="str">
            <v>14330267</v>
          </cell>
          <cell r="J136" t="str">
            <v>Á Châu (ACB)</v>
          </cell>
          <cell r="K136" t="str">
            <v>ngoc.nguyen@medigoapp.com</v>
          </cell>
        </row>
        <row r="137">
          <cell r="C137" t="str">
            <v>Le Thi Phuong Anh</v>
          </cell>
          <cell r="D137" t="str">
            <v>Lê Thị Phương Anh</v>
          </cell>
          <cell r="E137" t="str">
            <v>HĐLĐ</v>
          </cell>
          <cell r="F137" t="str">
            <v>Marketing</v>
          </cell>
          <cell r="G137" t="str">
            <v>Nhân viên Thiết kế đồ họa</v>
          </cell>
          <cell r="H137" t="str">
            <v>11/9/2025</v>
          </cell>
          <cell r="I137" t="str">
            <v>0334984447</v>
          </cell>
          <cell r="J137" t="str">
            <v>Eximbank</v>
          </cell>
          <cell r="K137" t="str">
            <v>anh.le@medigoapp.com</v>
          </cell>
        </row>
        <row r="138">
          <cell r="C138" t="str">
            <v>Nguyen Vu Khoi</v>
          </cell>
          <cell r="D138" t="str">
            <v>Nguyễn Vũ Khôi</v>
          </cell>
          <cell r="E138" t="str">
            <v>HĐCTV</v>
          </cell>
          <cell r="F138" t="str">
            <v>Marketing</v>
          </cell>
          <cell r="G138" t="str">
            <v>Thực tập sinh Marketing</v>
          </cell>
          <cell r="H138">
            <v>46016</v>
          </cell>
          <cell r="I138" t="str">
            <v>1025444220</v>
          </cell>
          <cell r="J138" t="str">
            <v>Vietcombank</v>
          </cell>
          <cell r="K138" t="str">
            <v>khoi.nguyen@medigoapp.com</v>
          </cell>
        </row>
        <row r="139">
          <cell r="C139" t="str">
            <v>Nguyen Thi Thu Hue</v>
          </cell>
          <cell r="D139" t="str">
            <v>Nguyễn Thị Thu Huệ</v>
          </cell>
          <cell r="E139" t="str">
            <v>HĐCTV</v>
          </cell>
          <cell r="F139" t="str">
            <v>Marketing</v>
          </cell>
          <cell r="G139" t="str">
            <v>Thực tập sinh Marketing</v>
          </cell>
          <cell r="H139">
            <v>46020</v>
          </cell>
          <cell r="I139" t="str">
            <v>41042747</v>
          </cell>
          <cell r="J139" t="str">
            <v>Á Châu (ACB)</v>
          </cell>
          <cell r="K139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ed 2025"/>
      <sheetName val="Medigo 2025"/>
      <sheetName val="Med 2024"/>
      <sheetName val="Medigo 2024"/>
      <sheetName val="Tong hop"/>
      <sheetName val="Total"/>
    </sheetNames>
    <sheetDataSet>
      <sheetData sheetId="0"/>
      <sheetData sheetId="1"/>
      <sheetData sheetId="2"/>
      <sheetData sheetId="3"/>
      <sheetData sheetId="4">
        <row r="8">
          <cell r="B8" t="str">
            <v>Hứa Thị Kim Thoa</v>
          </cell>
          <cell r="C8">
            <v>8712383131</v>
          </cell>
          <cell r="D8" t="str">
            <v>015198000800</v>
          </cell>
          <cell r="E8" t="str">
            <v>x</v>
          </cell>
          <cell r="F8">
            <v>136035915</v>
          </cell>
          <cell r="G8">
            <v>0</v>
          </cell>
          <cell r="H8">
            <v>132000000</v>
          </cell>
          <cell r="I8">
            <v>0</v>
          </cell>
          <cell r="J8">
            <v>6501600</v>
          </cell>
          <cell r="K8">
            <v>0</v>
          </cell>
          <cell r="L8">
            <v>0</v>
          </cell>
          <cell r="M8">
            <v>257279</v>
          </cell>
          <cell r="N8">
            <v>0</v>
          </cell>
          <cell r="O8">
            <v>0</v>
          </cell>
          <cell r="P8">
            <v>257279</v>
          </cell>
          <cell r="Q8">
            <v>0</v>
          </cell>
        </row>
        <row r="9">
          <cell r="B9" t="str">
            <v>Lê Thị Soạn</v>
          </cell>
          <cell r="C9">
            <v>8643805693</v>
          </cell>
          <cell r="D9" t="str">
            <v>022182003066</v>
          </cell>
          <cell r="E9" t="str">
            <v>x</v>
          </cell>
          <cell r="F9">
            <v>184924672</v>
          </cell>
          <cell r="G9">
            <v>0</v>
          </cell>
          <cell r="H9">
            <v>132000000</v>
          </cell>
          <cell r="I9">
            <v>0</v>
          </cell>
          <cell r="J9">
            <v>6501600</v>
          </cell>
          <cell r="K9">
            <v>0</v>
          </cell>
          <cell r="L9">
            <v>46423072</v>
          </cell>
          <cell r="M9">
            <v>1993152</v>
          </cell>
          <cell r="N9">
            <v>0</v>
          </cell>
          <cell r="O9">
            <v>2321154</v>
          </cell>
          <cell r="P9">
            <v>0</v>
          </cell>
          <cell r="Q9">
            <v>328002</v>
          </cell>
        </row>
        <row r="10">
          <cell r="B10" t="str">
            <v>Nguyễn Thị Tâm</v>
          </cell>
          <cell r="C10">
            <v>8874288555</v>
          </cell>
          <cell r="D10" t="str">
            <v>038199016130</v>
          </cell>
          <cell r="E10" t="str">
            <v>x</v>
          </cell>
          <cell r="F10">
            <v>108376973</v>
          </cell>
          <cell r="G10">
            <v>0</v>
          </cell>
          <cell r="H10">
            <v>132000000</v>
          </cell>
          <cell r="I10">
            <v>0</v>
          </cell>
          <cell r="J10">
            <v>4923450</v>
          </cell>
          <cell r="K10">
            <v>0</v>
          </cell>
          <cell r="L10">
            <v>0</v>
          </cell>
          <cell r="M10">
            <v>909431</v>
          </cell>
          <cell r="N10">
            <v>0</v>
          </cell>
          <cell r="O10">
            <v>0</v>
          </cell>
          <cell r="P10">
            <v>909431</v>
          </cell>
          <cell r="Q10">
            <v>0</v>
          </cell>
        </row>
        <row r="11">
          <cell r="B11" t="str">
            <v>Triệu Thị Ngọc Lý</v>
          </cell>
          <cell r="C11">
            <v>8826944493</v>
          </cell>
          <cell r="D11" t="str">
            <v>094194006375</v>
          </cell>
          <cell r="E11" t="str">
            <v>x</v>
          </cell>
          <cell r="F11">
            <v>128054321</v>
          </cell>
          <cell r="G11">
            <v>0</v>
          </cell>
          <cell r="H11">
            <v>132000000</v>
          </cell>
          <cell r="I11">
            <v>0</v>
          </cell>
          <cell r="J11">
            <v>6501600</v>
          </cell>
          <cell r="K11">
            <v>0</v>
          </cell>
          <cell r="L11">
            <v>0</v>
          </cell>
          <cell r="M11">
            <v>262759</v>
          </cell>
          <cell r="N11">
            <v>0</v>
          </cell>
          <cell r="O11">
            <v>0</v>
          </cell>
          <cell r="P11">
            <v>262759</v>
          </cell>
          <cell r="Q11">
            <v>0</v>
          </cell>
        </row>
        <row r="12">
          <cell r="B12" t="str">
            <v>Thái Thùy Linh</v>
          </cell>
          <cell r="C12" t="str">
            <v>8874288509</v>
          </cell>
          <cell r="D12" t="str">
            <v>091197002901
</v>
          </cell>
          <cell r="E12" t="str">
            <v>x</v>
          </cell>
          <cell r="F12">
            <v>165016803</v>
          </cell>
          <cell r="G12">
            <v>0</v>
          </cell>
          <cell r="H12">
            <v>132000000</v>
          </cell>
          <cell r="I12">
            <v>0</v>
          </cell>
          <cell r="J12">
            <v>5975550</v>
          </cell>
          <cell r="K12">
            <v>0</v>
          </cell>
          <cell r="L12">
            <v>27041253</v>
          </cell>
          <cell r="M12">
            <v>1077705</v>
          </cell>
          <cell r="N12">
            <v>0</v>
          </cell>
          <cell r="O12">
            <v>1352063</v>
          </cell>
          <cell r="P12">
            <v>0</v>
          </cell>
          <cell r="Q12">
            <v>274358</v>
          </cell>
        </row>
        <row r="13">
          <cell r="B13" t="str">
            <v>Tổng 2024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3673217</v>
          </cell>
          <cell r="P13">
            <v>1429469</v>
          </cell>
          <cell r="Q13">
            <v>602360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B15" t="str">
            <v>Đinh Thị Lan Anh</v>
          </cell>
          <cell r="C15" t="str">
            <v>8874288717</v>
          </cell>
          <cell r="D15" t="str">
            <v>017302002141</v>
          </cell>
          <cell r="E15" t="str">
            <v>x</v>
          </cell>
          <cell r="F15">
            <v>165855290</v>
          </cell>
          <cell r="G15">
            <v>0</v>
          </cell>
          <cell r="H15">
            <v>132000000</v>
          </cell>
          <cell r="I15">
            <v>0</v>
          </cell>
          <cell r="J15">
            <v>6690600</v>
          </cell>
          <cell r="K15">
            <v>0</v>
          </cell>
          <cell r="L15">
            <v>27164690</v>
          </cell>
          <cell r="M15">
            <v>2507975</v>
          </cell>
          <cell r="N15">
            <v>0</v>
          </cell>
          <cell r="O15">
            <v>1358235</v>
          </cell>
          <cell r="P15">
            <v>1149740</v>
          </cell>
          <cell r="Q15">
            <v>0</v>
          </cell>
        </row>
        <row r="16">
          <cell r="B16" t="str">
            <v>Hồ Ngọc Lý</v>
          </cell>
          <cell r="C16" t="str">
            <v>8921866703</v>
          </cell>
          <cell r="D16" t="str">
            <v>083196003987</v>
          </cell>
          <cell r="E16" t="str">
            <v>x</v>
          </cell>
          <cell r="F16">
            <v>173265725</v>
          </cell>
          <cell r="G16">
            <v>0</v>
          </cell>
          <cell r="H16">
            <v>132000000</v>
          </cell>
          <cell r="I16">
            <v>0</v>
          </cell>
          <cell r="J16">
            <v>6690600</v>
          </cell>
          <cell r="K16">
            <v>0</v>
          </cell>
          <cell r="L16">
            <v>34575125</v>
          </cell>
          <cell r="M16">
            <v>715926</v>
          </cell>
          <cell r="N16">
            <v>0</v>
          </cell>
          <cell r="O16">
            <v>1728756</v>
          </cell>
          <cell r="P16">
            <v>0</v>
          </cell>
          <cell r="Q16">
            <v>1012830</v>
          </cell>
        </row>
        <row r="17">
          <cell r="B17" t="str">
            <v>Huỳnh Thị Huệ Hiền</v>
          </cell>
          <cell r="C17" t="str">
            <v>8667897735</v>
          </cell>
          <cell r="D17" t="str">
            <v>079195003976</v>
          </cell>
          <cell r="E17" t="str">
            <v>x</v>
          </cell>
          <cell r="F17">
            <v>167385380</v>
          </cell>
          <cell r="G17">
            <v>0</v>
          </cell>
          <cell r="H17">
            <v>132000000</v>
          </cell>
          <cell r="I17">
            <v>0</v>
          </cell>
          <cell r="J17">
            <v>6690600</v>
          </cell>
          <cell r="K17">
            <v>0</v>
          </cell>
          <cell r="L17">
            <v>28694780</v>
          </cell>
          <cell r="M17">
            <v>1898612</v>
          </cell>
          <cell r="N17">
            <v>0</v>
          </cell>
          <cell r="O17">
            <v>1434739</v>
          </cell>
          <cell r="P17">
            <v>463873</v>
          </cell>
          <cell r="Q17">
            <v>0</v>
          </cell>
        </row>
        <row r="18">
          <cell r="B18" t="str">
            <v>Lê Thị Huyền Trân</v>
          </cell>
          <cell r="C18" t="str">
            <v>8816393021</v>
          </cell>
          <cell r="D18" t="str">
            <v>056196004563</v>
          </cell>
          <cell r="E18" t="str">
            <v>x</v>
          </cell>
          <cell r="F18">
            <v>159107309</v>
          </cell>
          <cell r="G18">
            <v>0</v>
          </cell>
          <cell r="H18">
            <v>132000000</v>
          </cell>
          <cell r="I18">
            <v>0</v>
          </cell>
          <cell r="J18">
            <v>6690600</v>
          </cell>
          <cell r="K18">
            <v>0</v>
          </cell>
          <cell r="L18">
            <v>20416709</v>
          </cell>
          <cell r="M18">
            <v>1099949</v>
          </cell>
          <cell r="N18">
            <v>0</v>
          </cell>
          <cell r="O18">
            <v>1020835</v>
          </cell>
          <cell r="P18">
            <v>79114</v>
          </cell>
          <cell r="Q18">
            <v>0</v>
          </cell>
        </row>
        <row r="19">
          <cell r="B19" t="str">
            <v>Ngô Thị Thanh Thắm</v>
          </cell>
          <cell r="C19" t="str">
            <v>8550966842</v>
          </cell>
          <cell r="D19" t="str">
            <v>052196004048</v>
          </cell>
          <cell r="E19" t="str">
            <v>x</v>
          </cell>
          <cell r="F19">
            <v>124755616</v>
          </cell>
          <cell r="G19">
            <v>0</v>
          </cell>
          <cell r="H19">
            <v>132000000</v>
          </cell>
          <cell r="I19">
            <v>0</v>
          </cell>
          <cell r="J19">
            <v>6690600</v>
          </cell>
          <cell r="K19">
            <v>0</v>
          </cell>
          <cell r="L19">
            <v>5432516</v>
          </cell>
          <cell r="M19">
            <v>346622</v>
          </cell>
          <cell r="N19">
            <v>0</v>
          </cell>
          <cell r="O19">
            <v>0</v>
          </cell>
          <cell r="P19">
            <v>346622</v>
          </cell>
          <cell r="Q19">
            <v>0</v>
          </cell>
        </row>
        <row r="20">
          <cell r="B20" t="str">
            <v>Nguyễn Đức Việt Khoa</v>
          </cell>
          <cell r="C20" t="str">
            <v>8921514490</v>
          </cell>
          <cell r="D20" t="str">
            <v>051203000423</v>
          </cell>
          <cell r="E20" t="str">
            <v>x</v>
          </cell>
          <cell r="F20">
            <v>128148000</v>
          </cell>
          <cell r="G20">
            <v>0</v>
          </cell>
          <cell r="H20">
            <v>132000000</v>
          </cell>
          <cell r="I20">
            <v>0</v>
          </cell>
          <cell r="J20">
            <v>6690600</v>
          </cell>
          <cell r="K20">
            <v>0</v>
          </cell>
          <cell r="L20">
            <v>7975150</v>
          </cell>
          <cell r="M20">
            <v>398761</v>
          </cell>
          <cell r="N20">
            <v>0</v>
          </cell>
          <cell r="O20">
            <v>0</v>
          </cell>
          <cell r="P20">
            <v>398761</v>
          </cell>
          <cell r="Q20">
            <v>0</v>
          </cell>
        </row>
        <row r="21">
          <cell r="B21" t="str">
            <v>Nguyễn Thị Hồng Hạnh</v>
          </cell>
          <cell r="C21" t="str">
            <v>8773492240</v>
          </cell>
          <cell r="D21" t="str">
            <v>031194016852</v>
          </cell>
          <cell r="E21" t="str">
            <v>x</v>
          </cell>
          <cell r="F21">
            <v>155349402</v>
          </cell>
          <cell r="G21">
            <v>0</v>
          </cell>
          <cell r="H21">
            <v>132000000</v>
          </cell>
          <cell r="I21">
            <v>0</v>
          </cell>
          <cell r="J21">
            <v>6690600</v>
          </cell>
          <cell r="K21">
            <v>0</v>
          </cell>
          <cell r="L21">
            <v>16658802</v>
          </cell>
          <cell r="M21">
            <v>971217</v>
          </cell>
          <cell r="N21">
            <v>0</v>
          </cell>
          <cell r="O21">
            <v>832940</v>
          </cell>
          <cell r="P21">
            <v>138277</v>
          </cell>
          <cell r="Q21">
            <v>0</v>
          </cell>
        </row>
        <row r="22">
          <cell r="B22" t="str">
            <v>Nguyễn Thị Hương Giang</v>
          </cell>
          <cell r="C22" t="str">
            <v>8763088945</v>
          </cell>
          <cell r="D22" t="str">
            <v>077198004696</v>
          </cell>
          <cell r="E22" t="str">
            <v>x</v>
          </cell>
          <cell r="F22">
            <v>117193262</v>
          </cell>
          <cell r="G22">
            <v>0</v>
          </cell>
          <cell r="H22">
            <v>132000000</v>
          </cell>
          <cell r="I22">
            <v>0</v>
          </cell>
          <cell r="J22">
            <v>6690600</v>
          </cell>
          <cell r="K22">
            <v>0</v>
          </cell>
          <cell r="L22" t="str">
            <v>                              -  </v>
          </cell>
          <cell r="M22" t="str">
            <v>                                 -  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B23" t="str">
            <v>Nguyễn Thị Kim Huệ</v>
          </cell>
          <cell r="C23" t="str">
            <v>8753496060</v>
          </cell>
          <cell r="D23" t="str">
            <v>068301009893</v>
          </cell>
          <cell r="E23" t="str">
            <v>x</v>
          </cell>
          <cell r="F23">
            <v>107875067</v>
          </cell>
          <cell r="G23">
            <v>0</v>
          </cell>
          <cell r="H23">
            <v>132000000</v>
          </cell>
          <cell r="I23">
            <v>0</v>
          </cell>
          <cell r="J23">
            <v>6690600</v>
          </cell>
          <cell r="K23">
            <v>0</v>
          </cell>
          <cell r="L23">
            <v>0</v>
          </cell>
          <cell r="M23">
            <v>12700</v>
          </cell>
          <cell r="N23">
            <v>0</v>
          </cell>
          <cell r="O23">
            <v>0</v>
          </cell>
          <cell r="P23">
            <v>12700</v>
          </cell>
          <cell r="Q23">
            <v>0</v>
          </cell>
        </row>
        <row r="24">
          <cell r="B24" t="str">
            <v>Phạm Thị Nghĩa Hương</v>
          </cell>
          <cell r="C24" t="str">
            <v>8551346288</v>
          </cell>
          <cell r="D24" t="str">
            <v>020199005510</v>
          </cell>
          <cell r="E24" t="str">
            <v>x</v>
          </cell>
          <cell r="F24">
            <v>125128612</v>
          </cell>
          <cell r="G24">
            <v>0</v>
          </cell>
          <cell r="H24">
            <v>132000000</v>
          </cell>
          <cell r="I24">
            <v>0</v>
          </cell>
          <cell r="J24">
            <v>6690600</v>
          </cell>
          <cell r="K24">
            <v>0</v>
          </cell>
          <cell r="L24">
            <v>9154862</v>
          </cell>
          <cell r="M24">
            <v>432003</v>
          </cell>
          <cell r="N24">
            <v>0</v>
          </cell>
          <cell r="O24">
            <v>0</v>
          </cell>
          <cell r="P24">
            <v>432003</v>
          </cell>
          <cell r="Q24">
            <v>0</v>
          </cell>
        </row>
        <row r="25">
          <cell r="B25" t="str">
            <v>Triệu Thị Ngọc Lý</v>
          </cell>
          <cell r="C25" t="str">
            <v>8826944493</v>
          </cell>
          <cell r="D25" t="str">
            <v>094194006375</v>
          </cell>
          <cell r="E25" t="str">
            <v>x</v>
          </cell>
          <cell r="F25">
            <v>166437283</v>
          </cell>
          <cell r="G25">
            <v>0</v>
          </cell>
          <cell r="H25">
            <v>132000000</v>
          </cell>
          <cell r="I25">
            <v>0</v>
          </cell>
          <cell r="J25">
            <v>6690600</v>
          </cell>
          <cell r="K25">
            <v>0</v>
          </cell>
          <cell r="L25">
            <v>27746683</v>
          </cell>
          <cell r="M25">
            <v>1862399</v>
          </cell>
          <cell r="N25">
            <v>0</v>
          </cell>
          <cell r="O25">
            <v>1387334</v>
          </cell>
          <cell r="P25">
            <v>475065</v>
          </cell>
          <cell r="Q25">
            <v>0</v>
          </cell>
        </row>
        <row r="26">
          <cell r="B26" t="str">
            <v>Trương Nguyễn Khánh An</v>
          </cell>
          <cell r="C26" t="str">
            <v>8451284221</v>
          </cell>
          <cell r="D26" t="str">
            <v>075198018331</v>
          </cell>
          <cell r="E26" t="str">
            <v>x</v>
          </cell>
          <cell r="F26">
            <v>116831330</v>
          </cell>
          <cell r="G26">
            <v>0</v>
          </cell>
          <cell r="H26">
            <v>132000000</v>
          </cell>
          <cell r="I26">
            <v>0</v>
          </cell>
          <cell r="J26">
            <v>6690600</v>
          </cell>
          <cell r="K26">
            <v>0</v>
          </cell>
          <cell r="L26">
            <v>1632101</v>
          </cell>
          <cell r="M26">
            <v>81605</v>
          </cell>
          <cell r="N26">
            <v>0</v>
          </cell>
          <cell r="O26">
            <v>0</v>
          </cell>
          <cell r="P26">
            <v>81605</v>
          </cell>
          <cell r="Q26">
            <v>0</v>
          </cell>
        </row>
        <row r="27">
          <cell r="B27" t="str">
            <v>Võ Ngọc Giàu Sang</v>
          </cell>
          <cell r="C27" t="str">
            <v>8671700702</v>
          </cell>
          <cell r="D27" t="str">
            <v>056199009974</v>
          </cell>
          <cell r="E27" t="str">
            <v>x</v>
          </cell>
          <cell r="F27">
            <v>125881080</v>
          </cell>
          <cell r="G27">
            <v>0</v>
          </cell>
          <cell r="H27">
            <v>132000000</v>
          </cell>
          <cell r="I27">
            <v>0</v>
          </cell>
          <cell r="J27">
            <v>6690600</v>
          </cell>
          <cell r="K27">
            <v>0</v>
          </cell>
          <cell r="L27">
            <v>3800268</v>
          </cell>
          <cell r="M27">
            <v>190014</v>
          </cell>
          <cell r="N27">
            <v>0</v>
          </cell>
          <cell r="O27">
            <v>0</v>
          </cell>
          <cell r="P27">
            <v>190014</v>
          </cell>
          <cell r="Q27">
            <v>0</v>
          </cell>
        </row>
        <row r="28">
          <cell r="B28" t="str">
            <v>Tổng 2025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7762839</v>
          </cell>
          <cell r="P28">
            <v>3767774</v>
          </cell>
          <cell r="Q28">
            <v>1012830</v>
          </cell>
        </row>
        <row r="29">
          <cell r="B29" t="str">
            <v>TỔNG MED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11436056</v>
          </cell>
          <cell r="P29">
            <v>5197243</v>
          </cell>
          <cell r="Q29">
            <v>1615190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B32" t="str">
            <v>Nguyễn Hồ Phương Anh</v>
          </cell>
          <cell r="C32" t="str">
            <v>8735382529</v>
          </cell>
          <cell r="D32" t="str">
            <v>056300004837</v>
          </cell>
          <cell r="E32" t="str">
            <v>x</v>
          </cell>
          <cell r="F32">
            <v>132584538</v>
          </cell>
          <cell r="G32">
            <v>0</v>
          </cell>
          <cell r="H32">
            <v>132000000</v>
          </cell>
          <cell r="I32">
            <v>0</v>
          </cell>
          <cell r="J32">
            <v>6501600</v>
          </cell>
          <cell r="K32">
            <v>0</v>
          </cell>
          <cell r="L32">
            <v>0</v>
          </cell>
          <cell r="M32">
            <v>615938</v>
          </cell>
          <cell r="N32">
            <v>0</v>
          </cell>
          <cell r="O32">
            <v>0</v>
          </cell>
          <cell r="P32">
            <v>615938</v>
          </cell>
          <cell r="Q32">
            <v>0</v>
          </cell>
        </row>
        <row r="33">
          <cell r="B33" t="str">
            <v>Nguyễn Thành Tài</v>
          </cell>
          <cell r="C33" t="str">
            <v>8630306993</v>
          </cell>
          <cell r="D33" t="str">
            <v>079098000684</v>
          </cell>
          <cell r="E33" t="str">
            <v>x</v>
          </cell>
          <cell r="F33">
            <v>138681333</v>
          </cell>
          <cell r="G33">
            <v>0</v>
          </cell>
          <cell r="H33">
            <v>132000000</v>
          </cell>
          <cell r="I33">
            <v>0</v>
          </cell>
          <cell r="J33">
            <v>6501600</v>
          </cell>
          <cell r="K33">
            <v>0</v>
          </cell>
          <cell r="L33">
            <v>179733</v>
          </cell>
          <cell r="M33">
            <v>349462</v>
          </cell>
          <cell r="N33">
            <v>0</v>
          </cell>
          <cell r="O33">
            <v>8987</v>
          </cell>
          <cell r="P33">
            <v>340475</v>
          </cell>
          <cell r="Q33">
            <v>0</v>
          </cell>
        </row>
        <row r="34">
          <cell r="B34" t="str">
            <v>Nguyễn Thị Cẩm Bình</v>
          </cell>
          <cell r="C34" t="str">
            <v>8568236357</v>
          </cell>
          <cell r="D34" t="str">
            <v>052199009624</v>
          </cell>
          <cell r="E34" t="str">
            <v>x</v>
          </cell>
          <cell r="F34">
            <v>123764667</v>
          </cell>
          <cell r="G34">
            <v>0</v>
          </cell>
          <cell r="H34">
            <v>132000000</v>
          </cell>
          <cell r="I34">
            <v>0</v>
          </cell>
          <cell r="J34">
            <v>6501600</v>
          </cell>
          <cell r="K34">
            <v>0</v>
          </cell>
          <cell r="L34">
            <v>0</v>
          </cell>
          <cell r="M34">
            <v>62054</v>
          </cell>
          <cell r="N34">
            <v>0</v>
          </cell>
          <cell r="O34">
            <v>0</v>
          </cell>
          <cell r="P34">
            <v>62054</v>
          </cell>
          <cell r="Q34">
            <v>0</v>
          </cell>
        </row>
        <row r="35">
          <cell r="B35" t="str">
            <v>Nguyễn Thị Ngọc Hân</v>
          </cell>
          <cell r="C35" t="str">
            <v>8537809223</v>
          </cell>
          <cell r="D35" t="str">
            <v>082199007534</v>
          </cell>
          <cell r="E35" t="str">
            <v>x</v>
          </cell>
          <cell r="F35">
            <v>132742232</v>
          </cell>
          <cell r="G35">
            <v>0</v>
          </cell>
          <cell r="H35">
            <v>132000000</v>
          </cell>
          <cell r="I35">
            <v>0</v>
          </cell>
          <cell r="J35">
            <v>6501600</v>
          </cell>
          <cell r="K35">
            <v>0</v>
          </cell>
          <cell r="L35">
            <v>0</v>
          </cell>
          <cell r="M35">
            <v>724592</v>
          </cell>
          <cell r="N35">
            <v>0</v>
          </cell>
          <cell r="O35">
            <v>0</v>
          </cell>
          <cell r="P35">
            <v>724592</v>
          </cell>
          <cell r="Q35">
            <v>0</v>
          </cell>
        </row>
        <row r="36">
          <cell r="B36" t="str">
            <v>Trương Hoàng Ngân</v>
          </cell>
          <cell r="C36" t="str">
            <v>8576109144</v>
          </cell>
          <cell r="D36" t="str">
            <v>079300024213</v>
          </cell>
          <cell r="E36" t="str">
            <v>x</v>
          </cell>
          <cell r="F36">
            <v>132646077</v>
          </cell>
          <cell r="G36">
            <v>0</v>
          </cell>
          <cell r="H36">
            <v>132000000</v>
          </cell>
          <cell r="I36">
            <v>0</v>
          </cell>
          <cell r="J36">
            <v>6501600</v>
          </cell>
          <cell r="K36">
            <v>0</v>
          </cell>
          <cell r="L36">
            <v>0</v>
          </cell>
          <cell r="M36">
            <v>625635</v>
          </cell>
          <cell r="N36">
            <v>0</v>
          </cell>
          <cell r="O36">
            <v>0</v>
          </cell>
          <cell r="P36">
            <v>625635</v>
          </cell>
          <cell r="Q36">
            <v>0</v>
          </cell>
        </row>
        <row r="37">
          <cell r="B37" t="str">
            <v>Tổng 2024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8987</v>
          </cell>
          <cell r="P37">
            <v>2368694</v>
          </cell>
          <cell r="Q37">
            <v>0</v>
          </cell>
        </row>
        <row r="38">
          <cell r="B38">
            <v>0</v>
          </cell>
        </row>
        <row r="39">
          <cell r="B39" t="str">
            <v>Lê Phú Quí</v>
          </cell>
          <cell r="C39">
            <v>8774327497</v>
          </cell>
          <cell r="D39" t="str">
            <v>080099000398</v>
          </cell>
          <cell r="E39" t="str">
            <v>x</v>
          </cell>
          <cell r="F39">
            <v>169339667</v>
          </cell>
          <cell r="G39">
            <v>0</v>
          </cell>
          <cell r="H39">
            <v>132000000</v>
          </cell>
          <cell r="I39">
            <v>0</v>
          </cell>
          <cell r="J39">
            <v>6690600</v>
          </cell>
          <cell r="K39">
            <v>0</v>
          </cell>
          <cell r="L39">
            <v>30649067</v>
          </cell>
          <cell r="M39">
            <v>1536865</v>
          </cell>
          <cell r="N39">
            <v>0</v>
          </cell>
          <cell r="O39">
            <v>1532453</v>
          </cell>
          <cell r="P39">
            <v>4412</v>
          </cell>
          <cell r="Q39">
            <v>0</v>
          </cell>
        </row>
        <row r="40">
          <cell r="B40" t="str">
            <v>Nguyễn Hồ Phương Anh</v>
          </cell>
          <cell r="C40" t="str">
            <v>8735382529</v>
          </cell>
          <cell r="D40" t="str">
            <v>056300004837</v>
          </cell>
          <cell r="E40" t="str">
            <v>x</v>
          </cell>
          <cell r="F40">
            <v>149548713</v>
          </cell>
          <cell r="G40">
            <v>0</v>
          </cell>
          <cell r="H40">
            <v>132000000</v>
          </cell>
          <cell r="I40">
            <v>0</v>
          </cell>
          <cell r="J40">
            <v>6690600</v>
          </cell>
          <cell r="K40">
            <v>0</v>
          </cell>
          <cell r="L40">
            <v>10858113</v>
          </cell>
          <cell r="M40">
            <v>1197412</v>
          </cell>
          <cell r="N40">
            <v>0</v>
          </cell>
          <cell r="O40">
            <v>542906</v>
          </cell>
          <cell r="P40">
            <v>654506</v>
          </cell>
          <cell r="Q40">
            <v>0</v>
          </cell>
        </row>
        <row r="41">
          <cell r="B41" t="str">
            <v>Nguyễn Thị Cẩm Bình</v>
          </cell>
          <cell r="C41" t="str">
            <v>8568236357</v>
          </cell>
          <cell r="D41" t="str">
            <v>052199009624</v>
          </cell>
          <cell r="E41" t="str">
            <v>x</v>
          </cell>
          <cell r="F41">
            <v>134848000</v>
          </cell>
          <cell r="G41">
            <v>0</v>
          </cell>
          <cell r="H41">
            <v>132000000</v>
          </cell>
          <cell r="I41">
            <v>0</v>
          </cell>
          <cell r="J41">
            <v>6690600</v>
          </cell>
          <cell r="K41">
            <v>0</v>
          </cell>
          <cell r="L41">
            <v>9785800</v>
          </cell>
          <cell r="M41">
            <v>489292</v>
          </cell>
          <cell r="N41">
            <v>0</v>
          </cell>
          <cell r="O41">
            <v>0</v>
          </cell>
          <cell r="P41">
            <v>489292</v>
          </cell>
          <cell r="Q41">
            <v>0</v>
          </cell>
        </row>
        <row r="42">
          <cell r="B42" t="str">
            <v>Nguyễn Thị Ngọc Hân</v>
          </cell>
          <cell r="C42" t="str">
            <v>8537809223</v>
          </cell>
          <cell r="D42" t="str">
            <v>082199007534</v>
          </cell>
          <cell r="E42" t="str">
            <v>x</v>
          </cell>
          <cell r="F42">
            <v>153006319</v>
          </cell>
          <cell r="G42">
            <v>0</v>
          </cell>
          <cell r="H42">
            <v>132000000</v>
          </cell>
          <cell r="I42">
            <v>0</v>
          </cell>
          <cell r="J42">
            <v>6690600</v>
          </cell>
          <cell r="K42">
            <v>0</v>
          </cell>
          <cell r="L42">
            <v>14315719</v>
          </cell>
          <cell r="M42">
            <v>1177658</v>
          </cell>
          <cell r="N42">
            <v>0</v>
          </cell>
          <cell r="O42">
            <v>715786</v>
          </cell>
          <cell r="P42">
            <v>461872</v>
          </cell>
          <cell r="Q42">
            <v>0</v>
          </cell>
        </row>
        <row r="43">
          <cell r="B43" t="str">
            <v>Võ Thị Diệu Hiền</v>
          </cell>
          <cell r="C43" t="str">
            <v>8700217524</v>
          </cell>
          <cell r="D43" t="str">
            <v>080197008421</v>
          </cell>
          <cell r="E43" t="str">
            <v>x</v>
          </cell>
          <cell r="F43">
            <v>114207293</v>
          </cell>
          <cell r="G43">
            <v>0</v>
          </cell>
          <cell r="H43">
            <v>132000000</v>
          </cell>
          <cell r="I43">
            <v>0</v>
          </cell>
          <cell r="J43">
            <v>6690600</v>
          </cell>
          <cell r="K43">
            <v>0</v>
          </cell>
          <cell r="L43">
            <v>5511835</v>
          </cell>
          <cell r="M43">
            <v>301184</v>
          </cell>
          <cell r="N43">
            <v>0</v>
          </cell>
          <cell r="O43">
            <v>0</v>
          </cell>
          <cell r="P43">
            <v>301184</v>
          </cell>
          <cell r="Q43">
            <v>0</v>
          </cell>
        </row>
        <row r="44">
          <cell r="B44" t="str">
            <v>Tổng 2025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2791145</v>
          </cell>
          <cell r="P44">
            <v>1911266</v>
          </cell>
          <cell r="Q44">
            <v>0</v>
          </cell>
        </row>
        <row r="45">
          <cell r="B45" t="str">
            <v>TỔNG MEDIGO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2800132</v>
          </cell>
          <cell r="P45">
            <v>4279960</v>
          </cell>
          <cell r="Q45">
            <v>0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ed Service"/>
      <sheetName val="TTCK nha thuoc"/>
      <sheetName val="PL MDG"/>
      <sheetName val="Bản sao của PL MDG"/>
      <sheetName val="PL MED"/>
      <sheetName val="PL CNT"/>
      <sheetName val="TT CK LƯƠNG"/>
      <sheetName val="TT CK CNT"/>
      <sheetName val="CTVKHO - Bảng lương chi tiết"/>
    </sheetNames>
    <sheetDataSet>
      <sheetData sheetId="0" refreshError="1">
        <row r="11">
          <cell r="D11" t="str">
            <v>Hồ Thị Minh Hòa</v>
          </cell>
          <cell r="E11" t="str">
            <v>HĐLĐ</v>
          </cell>
          <cell r="F11" t="str">
            <v>24H</v>
          </cell>
          <cell r="G11" t="str">
            <v>DSBC</v>
          </cell>
          <cell r="H11">
            <v>45352</v>
          </cell>
          <cell r="I11" t="str">
            <v>0051000542226</v>
          </cell>
          <cell r="J11" t="str">
            <v>Vietcombank</v>
          </cell>
          <cell r="K11">
            <v>28</v>
          </cell>
          <cell r="L11">
            <v>24</v>
          </cell>
          <cell r="M11">
            <v>168.6</v>
          </cell>
          <cell r="N11">
            <v>79.0166666666667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5310000</v>
          </cell>
          <cell r="T11">
            <v>428571.428571429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6000000</v>
          </cell>
          <cell r="AB11">
            <v>0</v>
          </cell>
          <cell r="AC11">
            <v>0</v>
          </cell>
          <cell r="AD11">
            <v>0</v>
          </cell>
          <cell r="AE11">
            <v>4516071.42857143</v>
          </cell>
          <cell r="AF11">
            <v>3174776.78571429</v>
          </cell>
          <cell r="AG11">
            <v>0</v>
          </cell>
          <cell r="AH11">
            <v>0</v>
          </cell>
          <cell r="AI11">
            <v>0</v>
          </cell>
          <cell r="AJ11">
            <v>500000</v>
          </cell>
          <cell r="AK11">
            <v>0</v>
          </cell>
          <cell r="AL11">
            <v>0</v>
          </cell>
          <cell r="AM11">
            <v>0</v>
          </cell>
          <cell r="AN11">
            <v>1049040</v>
          </cell>
          <cell r="AO11">
            <v>300</v>
          </cell>
          <cell r="AP11">
            <v>0</v>
          </cell>
          <cell r="AQ11">
            <v>500000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10168759.6428571</v>
          </cell>
          <cell r="BF11">
            <v>929250</v>
          </cell>
          <cell r="BG11">
            <v>159300</v>
          </cell>
          <cell r="BH11">
            <v>53100</v>
          </cell>
          <cell r="BI11">
            <v>0</v>
          </cell>
          <cell r="BJ11">
            <v>1141650</v>
          </cell>
          <cell r="BK11">
            <v>424800</v>
          </cell>
          <cell r="BL11">
            <v>79650</v>
          </cell>
          <cell r="BM11">
            <v>53100</v>
          </cell>
          <cell r="BN11">
            <v>0</v>
          </cell>
          <cell r="BO11">
            <v>557550</v>
          </cell>
          <cell r="BP11">
            <v>428571.428571429</v>
          </cell>
          <cell r="BQ11">
            <v>9740188.21428571</v>
          </cell>
          <cell r="BR11">
            <v>15500000</v>
          </cell>
          <cell r="BS11">
            <v>0</v>
          </cell>
          <cell r="BT11">
            <v>0</v>
          </cell>
          <cell r="BU11">
            <v>557550</v>
          </cell>
          <cell r="BV11">
            <v>16057550</v>
          </cell>
          <cell r="BW11">
            <v>0</v>
          </cell>
          <cell r="BX11">
            <v>0</v>
          </cell>
          <cell r="BY11">
            <v>9611210</v>
          </cell>
          <cell r="BZ11">
            <v>0</v>
          </cell>
          <cell r="CA11">
            <v>0</v>
          </cell>
          <cell r="CB11">
            <v>9611210</v>
          </cell>
          <cell r="CC11">
            <v>0</v>
          </cell>
          <cell r="CD11">
            <v>9611210</v>
          </cell>
          <cell r="CE11">
            <v>0</v>
          </cell>
          <cell r="CF11" t="str">
            <v>medigo.hoa.ho@gmail.com</v>
          </cell>
          <cell r="CG11" t="str">
            <v/>
          </cell>
          <cell r="CH11">
            <v>11</v>
          </cell>
          <cell r="CI11">
            <v>4.5</v>
          </cell>
          <cell r="CJ11">
            <v>1</v>
          </cell>
          <cell r="CK11">
            <v>3</v>
          </cell>
          <cell r="CL11">
            <v>2024</v>
          </cell>
          <cell r="CM11">
            <v>0</v>
          </cell>
          <cell r="CN11">
            <v>-23135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6000000</v>
          </cell>
          <cell r="CW11">
            <v>0</v>
          </cell>
          <cell r="CX11">
            <v>0</v>
          </cell>
          <cell r="CY11" t="str">
            <v>; </v>
          </cell>
          <cell r="CZ11">
            <v>0</v>
          </cell>
          <cell r="DA11" t="str">
            <v>Hồ Thị Minh Hòa</v>
          </cell>
          <cell r="DB11">
            <v>24</v>
          </cell>
          <cell r="DC11">
            <v>149.35</v>
          </cell>
          <cell r="DD11">
            <v>100.916666666667</v>
          </cell>
          <cell r="DE11">
            <v>4333816.96428571</v>
          </cell>
          <cell r="DF11">
            <v>4392578.125</v>
          </cell>
          <cell r="DG11">
            <v>10646757</v>
          </cell>
          <cell r="DH11">
            <v>1035547</v>
          </cell>
          <cell r="DI11">
            <v>1035547</v>
          </cell>
        </row>
        <row r="12">
          <cell r="D12" t="str">
            <v>Trần Thị Kim Khánh</v>
          </cell>
          <cell r="E12" t="str">
            <v>HĐLĐ</v>
          </cell>
          <cell r="F12" t="str">
            <v>24H</v>
          </cell>
          <cell r="G12" t="str">
            <v>DSBC</v>
          </cell>
          <cell r="H12">
            <v>45099</v>
          </cell>
          <cell r="I12" t="str">
            <v>69110000565904</v>
          </cell>
          <cell r="J12" t="str">
            <v>BIDV </v>
          </cell>
          <cell r="K12">
            <v>28</v>
          </cell>
          <cell r="L12">
            <v>29</v>
          </cell>
          <cell r="M12">
            <v>305.05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5310000</v>
          </cell>
          <cell r="T12">
            <v>500000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6000000</v>
          </cell>
          <cell r="AB12">
            <v>0</v>
          </cell>
          <cell r="AC12">
            <v>0</v>
          </cell>
          <cell r="AD12">
            <v>0</v>
          </cell>
          <cell r="AE12">
            <v>8170982.14285714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1000000</v>
          </cell>
          <cell r="AM12">
            <v>0</v>
          </cell>
          <cell r="AN12">
            <v>2121400</v>
          </cell>
          <cell r="AO12">
            <v>43850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11836232.1428571</v>
          </cell>
          <cell r="BF12">
            <v>929250</v>
          </cell>
          <cell r="BG12">
            <v>159300</v>
          </cell>
          <cell r="BH12">
            <v>53100</v>
          </cell>
          <cell r="BI12">
            <v>0</v>
          </cell>
          <cell r="BJ12">
            <v>1141650</v>
          </cell>
          <cell r="BK12">
            <v>424800</v>
          </cell>
          <cell r="BL12">
            <v>79650</v>
          </cell>
          <cell r="BM12">
            <v>53100</v>
          </cell>
          <cell r="BN12">
            <v>0</v>
          </cell>
          <cell r="BO12">
            <v>557550</v>
          </cell>
          <cell r="BP12">
            <v>500000</v>
          </cell>
          <cell r="BQ12">
            <v>11336232.1428571</v>
          </cell>
          <cell r="BR12">
            <v>15500000</v>
          </cell>
          <cell r="BS12">
            <v>0</v>
          </cell>
          <cell r="BT12">
            <v>0</v>
          </cell>
          <cell r="BU12">
            <v>557550</v>
          </cell>
          <cell r="BV12">
            <v>16057550</v>
          </cell>
          <cell r="BW12">
            <v>0</v>
          </cell>
          <cell r="BX12">
            <v>0</v>
          </cell>
          <cell r="BY12">
            <v>11278682</v>
          </cell>
          <cell r="BZ12">
            <v>0</v>
          </cell>
          <cell r="CA12">
            <v>0</v>
          </cell>
          <cell r="CB12">
            <v>11278682</v>
          </cell>
          <cell r="CC12">
            <v>0</v>
          </cell>
          <cell r="CD12">
            <v>11278682</v>
          </cell>
          <cell r="CE12">
            <v>0</v>
          </cell>
          <cell r="CF12" t="str">
            <v>medigo.khanh.tran@gmail.com</v>
          </cell>
          <cell r="CG12" t="str">
            <v/>
          </cell>
          <cell r="CH12">
            <v>8</v>
          </cell>
          <cell r="CI12">
            <v>2.5</v>
          </cell>
          <cell r="CJ12">
            <v>22</v>
          </cell>
          <cell r="CK12">
            <v>6</v>
          </cell>
          <cell r="CL12">
            <v>2023</v>
          </cell>
          <cell r="CM12">
            <v>0</v>
          </cell>
          <cell r="CN12">
            <v>-23126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6000000</v>
          </cell>
          <cell r="CW12">
            <v>0</v>
          </cell>
          <cell r="CX12">
            <v>0</v>
          </cell>
          <cell r="CY12" t="str">
            <v>; </v>
          </cell>
          <cell r="CZ12">
            <v>0</v>
          </cell>
          <cell r="DA12" t="str">
            <v>Trần Thị Kim Khánh</v>
          </cell>
          <cell r="DB12">
            <v>29</v>
          </cell>
          <cell r="DC12">
            <v>305.05</v>
          </cell>
          <cell r="DD12">
            <v>0</v>
          </cell>
          <cell r="DE12">
            <v>8851897.32142857</v>
          </cell>
          <cell r="DF12">
            <v>0</v>
          </cell>
          <cell r="DG12">
            <v>11959597</v>
          </cell>
          <cell r="DH12">
            <v>0</v>
          </cell>
          <cell r="DI12">
            <v>0</v>
          </cell>
        </row>
        <row r="13">
          <cell r="D13" t="str">
            <v>Huỳnh Ngọc Liểu</v>
          </cell>
          <cell r="E13" t="str">
            <v>HĐLĐ</v>
          </cell>
          <cell r="F13" t="str">
            <v>24H</v>
          </cell>
          <cell r="G13" t="str">
            <v>DSBC</v>
          </cell>
          <cell r="H13">
            <v>45278</v>
          </cell>
          <cell r="I13" t="str">
            <v>0111000173413</v>
          </cell>
          <cell r="J13" t="str">
            <v>Vietcombank CN Cần Thơ</v>
          </cell>
          <cell r="K13">
            <v>28</v>
          </cell>
          <cell r="L13">
            <v>28</v>
          </cell>
          <cell r="M13">
            <v>2.5</v>
          </cell>
          <cell r="N13">
            <v>272.583333333333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5310000</v>
          </cell>
          <cell r="T13">
            <v>500000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6000000</v>
          </cell>
          <cell r="AB13">
            <v>0</v>
          </cell>
          <cell r="AC13">
            <v>0</v>
          </cell>
          <cell r="AD13">
            <v>0</v>
          </cell>
          <cell r="AE13">
            <v>66964.2857142857</v>
          </cell>
          <cell r="AF13">
            <v>10952008.9285714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1622500</v>
          </cell>
          <cell r="AO13">
            <v>2600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13144073.2142857</v>
          </cell>
          <cell r="BF13">
            <v>929250</v>
          </cell>
          <cell r="BG13">
            <v>159300</v>
          </cell>
          <cell r="BH13">
            <v>53100</v>
          </cell>
          <cell r="BI13">
            <v>0</v>
          </cell>
          <cell r="BJ13">
            <v>1141650</v>
          </cell>
          <cell r="BK13">
            <v>424800</v>
          </cell>
          <cell r="BL13">
            <v>79650</v>
          </cell>
          <cell r="BM13">
            <v>53100</v>
          </cell>
          <cell r="BN13">
            <v>0</v>
          </cell>
          <cell r="BO13">
            <v>557550</v>
          </cell>
          <cell r="BP13">
            <v>500000</v>
          </cell>
          <cell r="BQ13">
            <v>12644073.2142857</v>
          </cell>
          <cell r="BR13">
            <v>15500000</v>
          </cell>
          <cell r="BS13">
            <v>0</v>
          </cell>
          <cell r="BT13">
            <v>0</v>
          </cell>
          <cell r="BU13">
            <v>557550</v>
          </cell>
          <cell r="BV13">
            <v>16057550</v>
          </cell>
          <cell r="BW13">
            <v>0</v>
          </cell>
          <cell r="BX13">
            <v>0</v>
          </cell>
          <cell r="BY13">
            <v>12586523</v>
          </cell>
          <cell r="BZ13">
            <v>0</v>
          </cell>
          <cell r="CA13">
            <v>0</v>
          </cell>
          <cell r="CB13">
            <v>12586523</v>
          </cell>
          <cell r="CC13">
            <v>0</v>
          </cell>
          <cell r="CD13">
            <v>12586523</v>
          </cell>
          <cell r="CE13">
            <v>0</v>
          </cell>
          <cell r="CF13" t="str">
            <v>huynhlieu1708@gmail.com</v>
          </cell>
          <cell r="CG13" t="str">
            <v/>
          </cell>
          <cell r="CH13">
            <v>8</v>
          </cell>
          <cell r="CI13" t="e">
            <v>#N/A</v>
          </cell>
          <cell r="CJ13">
            <v>18</v>
          </cell>
          <cell r="CK13">
            <v>12</v>
          </cell>
          <cell r="CL13">
            <v>2023</v>
          </cell>
          <cell r="CM13">
            <v>0</v>
          </cell>
          <cell r="CN13">
            <v>-23132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6000000</v>
          </cell>
          <cell r="CW13">
            <v>0</v>
          </cell>
          <cell r="CX13">
            <v>0</v>
          </cell>
          <cell r="CY13" t="str">
            <v>; </v>
          </cell>
          <cell r="CZ13">
            <v>0</v>
          </cell>
          <cell r="DA13" t="str">
            <v>Huỳnh Ngọc Liểu</v>
          </cell>
          <cell r="DB13">
            <v>28</v>
          </cell>
          <cell r="DC13">
            <v>2.5</v>
          </cell>
          <cell r="DD13">
            <v>272.583333333333</v>
          </cell>
          <cell r="DE13">
            <v>72544.6428571429</v>
          </cell>
          <cell r="DF13">
            <v>11864676.3392857</v>
          </cell>
          <cell r="DG13">
            <v>13504771</v>
          </cell>
          <cell r="DH13">
            <v>918248</v>
          </cell>
          <cell r="DI13">
            <v>918248</v>
          </cell>
        </row>
        <row r="14">
          <cell r="D14" t="str">
            <v>Phạm Nguyễn Ngọc Quý</v>
          </cell>
          <cell r="E14" t="str">
            <v>HĐLĐ</v>
          </cell>
          <cell r="F14" t="str">
            <v>24H</v>
          </cell>
          <cell r="G14" t="str">
            <v>DSBC</v>
          </cell>
          <cell r="H14" t="str">
            <v>01/11/2024</v>
          </cell>
          <cell r="I14" t="str">
            <v>1026764251</v>
          </cell>
          <cell r="J14" t="str">
            <v>Vietcombank</v>
          </cell>
          <cell r="K14">
            <v>28</v>
          </cell>
          <cell r="L14">
            <v>29</v>
          </cell>
          <cell r="M14">
            <v>251.5</v>
          </cell>
          <cell r="N14">
            <v>56.2666666666667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5310000</v>
          </cell>
          <cell r="T14">
            <v>500000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6000000</v>
          </cell>
          <cell r="AB14">
            <v>0</v>
          </cell>
          <cell r="AC14">
            <v>0</v>
          </cell>
          <cell r="AD14">
            <v>0</v>
          </cell>
          <cell r="AE14">
            <v>6736607.14285714</v>
          </cell>
          <cell r="AF14">
            <v>2260714.28571429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1474320</v>
          </cell>
          <cell r="AO14">
            <v>16360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10988001.4285714</v>
          </cell>
          <cell r="BF14">
            <v>929250</v>
          </cell>
          <cell r="BG14">
            <v>159300</v>
          </cell>
          <cell r="BH14">
            <v>53100</v>
          </cell>
          <cell r="BI14">
            <v>0</v>
          </cell>
          <cell r="BJ14">
            <v>1141650</v>
          </cell>
          <cell r="BK14">
            <v>424800</v>
          </cell>
          <cell r="BL14">
            <v>79650</v>
          </cell>
          <cell r="BM14">
            <v>53100</v>
          </cell>
          <cell r="BN14">
            <v>0</v>
          </cell>
          <cell r="BO14">
            <v>557550</v>
          </cell>
          <cell r="BP14">
            <v>500000</v>
          </cell>
          <cell r="BQ14">
            <v>10488001.4285714</v>
          </cell>
          <cell r="BR14">
            <v>15500000</v>
          </cell>
          <cell r="BS14">
            <v>0</v>
          </cell>
          <cell r="BT14">
            <v>0</v>
          </cell>
          <cell r="BU14">
            <v>557550</v>
          </cell>
          <cell r="BV14">
            <v>16057550</v>
          </cell>
          <cell r="BW14">
            <v>0</v>
          </cell>
          <cell r="BX14">
            <v>0</v>
          </cell>
          <cell r="BY14">
            <v>10430451</v>
          </cell>
          <cell r="BZ14">
            <v>0</v>
          </cell>
          <cell r="CA14">
            <v>0</v>
          </cell>
          <cell r="CB14">
            <v>10430451</v>
          </cell>
          <cell r="CC14">
            <v>0</v>
          </cell>
          <cell r="CD14">
            <v>10430451</v>
          </cell>
          <cell r="CE14">
            <v>0</v>
          </cell>
          <cell r="CF14" t="str">
            <v>medigo.quy.pham@gmail.com</v>
          </cell>
          <cell r="CG14" t="str">
            <v/>
          </cell>
          <cell r="CH14">
            <v>6</v>
          </cell>
          <cell r="CI14">
            <v>0</v>
          </cell>
          <cell r="CJ14">
            <v>1</v>
          </cell>
          <cell r="CK14">
            <v>11</v>
          </cell>
          <cell r="CL14">
            <v>2024</v>
          </cell>
          <cell r="CM14">
            <v>0</v>
          </cell>
          <cell r="CN14">
            <v>-23143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6000000</v>
          </cell>
          <cell r="CW14">
            <v>0</v>
          </cell>
          <cell r="CX14">
            <v>0</v>
          </cell>
          <cell r="CY14" t="str">
            <v>; </v>
          </cell>
          <cell r="CZ14">
            <v>0</v>
          </cell>
          <cell r="DA14" t="str">
            <v>Phạm Nguyễn Ngọc Quý</v>
          </cell>
          <cell r="DB14">
            <v>29</v>
          </cell>
          <cell r="DC14">
            <v>251.5</v>
          </cell>
          <cell r="DD14">
            <v>56.2666666666667</v>
          </cell>
          <cell r="DE14">
            <v>6736607.14285714</v>
          </cell>
          <cell r="DF14">
            <v>2260714.28571429</v>
          </cell>
          <cell r="DG14">
            <v>10430451</v>
          </cell>
          <cell r="DH14">
            <v>0</v>
          </cell>
          <cell r="DI14">
            <v>0</v>
          </cell>
        </row>
        <row r="15">
          <cell r="D15" t="str">
            <v>Ngô Trần Tuyết Vy</v>
          </cell>
          <cell r="E15" t="str">
            <v>HĐLĐ</v>
          </cell>
          <cell r="F15" t="str">
            <v>24H</v>
          </cell>
          <cell r="G15" t="str">
            <v>DSBC</v>
          </cell>
          <cell r="H15">
            <v>44743</v>
          </cell>
          <cell r="I15" t="str">
            <v>060260188766</v>
          </cell>
          <cell r="J15" t="str">
            <v>Sacombank</v>
          </cell>
          <cell r="K15">
            <v>28</v>
          </cell>
          <cell r="L15">
            <v>26</v>
          </cell>
          <cell r="M15">
            <v>145.55</v>
          </cell>
          <cell r="N15">
            <v>80.7833333333333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5310000</v>
          </cell>
          <cell r="T15">
            <v>464285.714285714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6000000</v>
          </cell>
          <cell r="AB15">
            <v>0</v>
          </cell>
          <cell r="AC15">
            <v>0</v>
          </cell>
          <cell r="AD15">
            <v>0</v>
          </cell>
          <cell r="AE15">
            <v>3898660.71428571</v>
          </cell>
          <cell r="AF15">
            <v>3245758.92857143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1457700</v>
          </cell>
          <cell r="AO15">
            <v>1300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9067705.35714286</v>
          </cell>
          <cell r="BF15">
            <v>929250</v>
          </cell>
          <cell r="BG15">
            <v>159300</v>
          </cell>
          <cell r="BH15">
            <v>53100</v>
          </cell>
          <cell r="BI15">
            <v>0</v>
          </cell>
          <cell r="BJ15">
            <v>1141650</v>
          </cell>
          <cell r="BK15">
            <v>424800</v>
          </cell>
          <cell r="BL15">
            <v>79650</v>
          </cell>
          <cell r="BM15">
            <v>53100</v>
          </cell>
          <cell r="BN15">
            <v>0</v>
          </cell>
          <cell r="BO15">
            <v>557550</v>
          </cell>
          <cell r="BP15">
            <v>464285.714285714</v>
          </cell>
          <cell r="BQ15">
            <v>8603419.64285714</v>
          </cell>
          <cell r="BR15">
            <v>15500000</v>
          </cell>
          <cell r="BS15">
            <v>0</v>
          </cell>
          <cell r="BT15">
            <v>0</v>
          </cell>
          <cell r="BU15">
            <v>557550</v>
          </cell>
          <cell r="BV15">
            <v>16057550</v>
          </cell>
          <cell r="BW15">
            <v>0</v>
          </cell>
          <cell r="BX15">
            <v>0</v>
          </cell>
          <cell r="BY15">
            <v>8510155</v>
          </cell>
          <cell r="BZ15">
            <v>0</v>
          </cell>
          <cell r="CA15">
            <v>0</v>
          </cell>
          <cell r="CB15">
            <v>8510155</v>
          </cell>
          <cell r="CC15">
            <v>0</v>
          </cell>
          <cell r="CD15">
            <v>8510155</v>
          </cell>
          <cell r="CE15">
            <v>0</v>
          </cell>
          <cell r="CF15" t="str">
            <v>vy.ngo@medigoapp.com</v>
          </cell>
          <cell r="CG15" t="str">
            <v/>
          </cell>
          <cell r="CH15">
            <v>3</v>
          </cell>
          <cell r="CI15">
            <v>2.5</v>
          </cell>
          <cell r="CJ15">
            <v>14</v>
          </cell>
          <cell r="CK15">
            <v>2</v>
          </cell>
          <cell r="CL15">
            <v>2021</v>
          </cell>
          <cell r="CM15">
            <v>0</v>
          </cell>
          <cell r="CN15">
            <v>-23098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6000000</v>
          </cell>
          <cell r="CW15">
            <v>0</v>
          </cell>
          <cell r="CX15">
            <v>0</v>
          </cell>
          <cell r="CY15" t="str">
            <v>; </v>
          </cell>
          <cell r="CZ15">
            <v>0</v>
          </cell>
          <cell r="DA15" t="str">
            <v>Ngô Trần Tuyết Vy</v>
          </cell>
          <cell r="DB15">
            <v>26</v>
          </cell>
          <cell r="DC15">
            <v>145.55</v>
          </cell>
          <cell r="DD15">
            <v>80.7833333333333</v>
          </cell>
          <cell r="DE15">
            <v>5425803.803125</v>
          </cell>
          <cell r="DF15">
            <v>4517154.0765625</v>
          </cell>
          <cell r="DG15">
            <v>11308694</v>
          </cell>
          <cell r="DH15">
            <v>0</v>
          </cell>
          <cell r="DI15">
            <v>0</v>
          </cell>
        </row>
        <row r="16">
          <cell r="D16" t="str">
            <v>Hạ Ngân Khánh</v>
          </cell>
          <cell r="E16" t="str">
            <v>HĐLĐ</v>
          </cell>
          <cell r="F16" t="str">
            <v>24H</v>
          </cell>
          <cell r="G16" t="str">
            <v>DSBC</v>
          </cell>
          <cell r="H16" t="str">
            <v>23/06/2025</v>
          </cell>
          <cell r="I16" t="str">
            <v>109873777758</v>
          </cell>
          <cell r="J16" t="str">
            <v>VietinBank</v>
          </cell>
          <cell r="K16">
            <v>28</v>
          </cell>
          <cell r="L16">
            <v>9</v>
          </cell>
          <cell r="M16">
            <v>7.86666666666667</v>
          </cell>
          <cell r="N16">
            <v>59.5333333333333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160714.285714286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6000000</v>
          </cell>
          <cell r="AB16">
            <v>0</v>
          </cell>
          <cell r="AC16">
            <v>0</v>
          </cell>
          <cell r="AD16">
            <v>0</v>
          </cell>
          <cell r="AE16">
            <v>210714.285714286</v>
          </cell>
          <cell r="AF16">
            <v>2391964.28571429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2763392.85714286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160714.285714286</v>
          </cell>
          <cell r="BQ16">
            <v>2602678.57142857</v>
          </cell>
          <cell r="BR16">
            <v>15500000</v>
          </cell>
          <cell r="BS16">
            <v>0</v>
          </cell>
          <cell r="BT16">
            <v>0</v>
          </cell>
          <cell r="BU16">
            <v>0</v>
          </cell>
          <cell r="BV16">
            <v>15500000</v>
          </cell>
          <cell r="BW16">
            <v>0</v>
          </cell>
          <cell r="BX16">
            <v>0</v>
          </cell>
          <cell r="BY16">
            <v>2763393</v>
          </cell>
          <cell r="BZ16">
            <v>0</v>
          </cell>
          <cell r="CA16">
            <v>0</v>
          </cell>
          <cell r="CB16">
            <v>2763393</v>
          </cell>
          <cell r="CC16">
            <v>0</v>
          </cell>
          <cell r="CD16">
            <v>2763393</v>
          </cell>
          <cell r="CE16">
            <v>0</v>
          </cell>
          <cell r="CF16" t="str">
            <v>medigo.ngankhanh.ha@gmail.com</v>
          </cell>
          <cell r="CG16" t="str">
            <v/>
          </cell>
          <cell r="CH16">
            <v>9</v>
          </cell>
          <cell r="CI16">
            <v>0</v>
          </cell>
          <cell r="CJ16">
            <v>23</v>
          </cell>
          <cell r="CK16">
            <v>6</v>
          </cell>
          <cell r="CL16">
            <v>2025</v>
          </cell>
          <cell r="CM16">
            <v>0</v>
          </cell>
          <cell r="CN16">
            <v>-23150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6000000</v>
          </cell>
          <cell r="CW16">
            <v>0</v>
          </cell>
          <cell r="CX16">
            <v>0</v>
          </cell>
          <cell r="CY16" t="str">
            <v>; </v>
          </cell>
          <cell r="CZ16">
            <v>0</v>
          </cell>
          <cell r="DA16" t="str">
            <v>Hạ Ngân Khánh</v>
          </cell>
          <cell r="DB16">
            <v>9</v>
          </cell>
          <cell r="DC16">
            <v>7.86666666666667</v>
          </cell>
          <cell r="DD16">
            <v>59.5333333333333</v>
          </cell>
          <cell r="DE16">
            <v>210714.285714286</v>
          </cell>
          <cell r="DF16">
            <v>2391964.28571429</v>
          </cell>
          <cell r="DG16">
            <v>2763393</v>
          </cell>
          <cell r="DH16">
            <v>0</v>
          </cell>
          <cell r="DI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168</v>
          </cell>
          <cell r="L17">
            <v>145</v>
          </cell>
          <cell r="M17">
            <v>881.066666666667</v>
          </cell>
          <cell r="N17">
            <v>548.183333333333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26550000</v>
          </cell>
          <cell r="T17">
            <v>2553571.42857143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36000000</v>
          </cell>
          <cell r="AB17">
            <v>0</v>
          </cell>
          <cell r="AC17">
            <v>0</v>
          </cell>
          <cell r="AD17">
            <v>0</v>
          </cell>
          <cell r="AE17">
            <v>23600000</v>
          </cell>
          <cell r="AF17">
            <v>22025223.2142857</v>
          </cell>
          <cell r="AG17">
            <v>0</v>
          </cell>
          <cell r="AH17">
            <v>0</v>
          </cell>
          <cell r="AI17">
            <v>0</v>
          </cell>
          <cell r="AJ17">
            <v>500000</v>
          </cell>
          <cell r="AK17">
            <v>0</v>
          </cell>
          <cell r="AL17">
            <v>1000000</v>
          </cell>
          <cell r="AM17">
            <v>0</v>
          </cell>
          <cell r="AN17">
            <v>7724960</v>
          </cell>
          <cell r="AO17">
            <v>64410</v>
          </cell>
          <cell r="AP17">
            <v>0</v>
          </cell>
          <cell r="AQ17">
            <v>500000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57968164.6428571</v>
          </cell>
          <cell r="BF17">
            <v>4646250</v>
          </cell>
          <cell r="BG17">
            <v>796500</v>
          </cell>
          <cell r="BH17">
            <v>265500</v>
          </cell>
          <cell r="BI17">
            <v>0</v>
          </cell>
          <cell r="BJ17">
            <v>5708250</v>
          </cell>
          <cell r="BK17">
            <v>2124000</v>
          </cell>
          <cell r="BL17">
            <v>398250</v>
          </cell>
          <cell r="BM17">
            <v>265500</v>
          </cell>
          <cell r="BN17">
            <v>0</v>
          </cell>
          <cell r="BO17">
            <v>2787750</v>
          </cell>
          <cell r="BP17">
            <v>2553571.42857143</v>
          </cell>
          <cell r="BQ17">
            <v>55414593.2142857</v>
          </cell>
          <cell r="BR17">
            <v>93000000</v>
          </cell>
          <cell r="BS17">
            <v>0</v>
          </cell>
          <cell r="BT17">
            <v>0</v>
          </cell>
          <cell r="BU17">
            <v>2787750</v>
          </cell>
          <cell r="BV17">
            <v>95787750</v>
          </cell>
          <cell r="BW17">
            <v>0</v>
          </cell>
          <cell r="BX17">
            <v>0</v>
          </cell>
          <cell r="BY17">
            <v>55180414</v>
          </cell>
          <cell r="BZ17">
            <v>0</v>
          </cell>
          <cell r="CA17">
            <v>0</v>
          </cell>
          <cell r="CB17">
            <v>55180414</v>
          </cell>
          <cell r="CC17">
            <v>0</v>
          </cell>
          <cell r="CD17">
            <v>55180414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 t="e">
            <v>#N/A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 t="e">
            <v>#N/A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</row>
        <row r="18">
          <cell r="D18" t="str">
            <v>Phạm Thị Nghĩa Hương</v>
          </cell>
          <cell r="E18" t="str">
            <v>HĐLĐ</v>
          </cell>
          <cell r="F18" t="str">
            <v>Đỗ Quang Đẩu</v>
          </cell>
          <cell r="G18" t="str">
            <v>DSBC</v>
          </cell>
          <cell r="H18">
            <v>45575</v>
          </cell>
          <cell r="I18" t="str">
            <v>0968249073</v>
          </cell>
          <cell r="J18" t="str">
            <v>Mb bank</v>
          </cell>
          <cell r="K18">
            <v>28</v>
          </cell>
          <cell r="L18">
            <v>15</v>
          </cell>
          <cell r="M18">
            <v>106.466666666667</v>
          </cell>
          <cell r="N18">
            <v>40.0833333333333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5310000</v>
          </cell>
          <cell r="T18">
            <v>267857.142857143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6000000</v>
          </cell>
          <cell r="AB18">
            <v>0</v>
          </cell>
          <cell r="AC18">
            <v>0</v>
          </cell>
          <cell r="AD18">
            <v>0</v>
          </cell>
          <cell r="AE18">
            <v>2851785.71428571</v>
          </cell>
          <cell r="AF18">
            <v>1610491.07142857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46000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200000</v>
          </cell>
          <cell r="BA18">
            <v>0</v>
          </cell>
          <cell r="BB18">
            <v>300000</v>
          </cell>
          <cell r="BC18">
            <v>0</v>
          </cell>
          <cell r="BD18">
            <v>0</v>
          </cell>
          <cell r="BE18">
            <v>4276133.92857143</v>
          </cell>
          <cell r="BF18">
            <v>929250</v>
          </cell>
          <cell r="BG18">
            <v>46875</v>
          </cell>
          <cell r="BH18">
            <v>8035.71428571429</v>
          </cell>
          <cell r="BI18">
            <v>0</v>
          </cell>
          <cell r="BJ18">
            <v>0</v>
          </cell>
          <cell r="BK18">
            <v>54910.7142857143</v>
          </cell>
          <cell r="BL18">
            <v>21428.5714285714</v>
          </cell>
          <cell r="BM18">
            <v>4017.85714285714</v>
          </cell>
          <cell r="BN18">
            <v>0</v>
          </cell>
          <cell r="BO18">
            <v>80357.1428571429</v>
          </cell>
          <cell r="BP18">
            <v>105803.571428571</v>
          </cell>
          <cell r="BQ18">
            <v>4170330.35714286</v>
          </cell>
          <cell r="BR18">
            <v>15500000</v>
          </cell>
          <cell r="BS18">
            <v>0</v>
          </cell>
          <cell r="BT18">
            <v>0</v>
          </cell>
          <cell r="BU18">
            <v>80357.1428571429</v>
          </cell>
          <cell r="BV18">
            <v>15580357.1428571</v>
          </cell>
          <cell r="BW18">
            <v>0</v>
          </cell>
          <cell r="BX18">
            <v>0</v>
          </cell>
          <cell r="BY18">
            <v>4195777</v>
          </cell>
          <cell r="BZ18">
            <v>0</v>
          </cell>
          <cell r="CA18">
            <v>0</v>
          </cell>
          <cell r="CB18">
            <v>4195777</v>
          </cell>
          <cell r="CC18">
            <v>0</v>
          </cell>
          <cell r="CD18">
            <v>4195777</v>
          </cell>
          <cell r="CE18">
            <v>0</v>
          </cell>
          <cell r="CF18" t="str">
            <v>medigo.huong.pham@gmail.com</v>
          </cell>
          <cell r="CG18" t="str">
            <v>Không báo cáo tiền lấy két chạy hàng ca 3- 03/04/2026: 100.000đ
Xuất HD1031338 quá thời gian : 100.000đ</v>
          </cell>
          <cell r="CH18">
            <v>10</v>
          </cell>
          <cell r="CI18">
            <v>2.5</v>
          </cell>
          <cell r="CJ18">
            <v>10</v>
          </cell>
          <cell r="CK18">
            <v>10</v>
          </cell>
          <cell r="CL18">
            <v>2024</v>
          </cell>
          <cell r="CM18">
            <v>0</v>
          </cell>
          <cell r="CN18">
            <v>17</v>
          </cell>
          <cell r="CO18">
            <v>0</v>
          </cell>
          <cell r="CP18">
            <v>0</v>
          </cell>
          <cell r="CQ18">
            <v>1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6000000</v>
          </cell>
          <cell r="CW18">
            <v>0</v>
          </cell>
          <cell r="CX18" t="str">
            <v>Không báo cáo tiền lấy két chạy hàng ca 3- 03/04/2026: 100.000đ
Xuất HD1031338 quá thời gian : 100.000đ</v>
          </cell>
          <cell r="CY18" t="str">
            <v>; Không báo cáo tiền lấy két chạy hàng ca 3- 03/04/2026: 100.000đ
Xuất HD1031338 quá thời gian : 100.000đ</v>
          </cell>
          <cell r="CZ18">
            <v>0</v>
          </cell>
          <cell r="DA18" t="str">
            <v>Phạm Thị Nghĩa Hương</v>
          </cell>
          <cell r="DB18">
            <v>15</v>
          </cell>
          <cell r="DC18">
            <v>106.466666666667</v>
          </cell>
          <cell r="DD18">
            <v>40.0833333333333</v>
          </cell>
          <cell r="DE18">
            <v>2851785.71428571</v>
          </cell>
          <cell r="DF18">
            <v>1610491.07142857</v>
          </cell>
          <cell r="DG18">
            <v>4195777</v>
          </cell>
          <cell r="DH18">
            <v>0</v>
          </cell>
          <cell r="DI18">
            <v>0</v>
          </cell>
        </row>
        <row r="19">
          <cell r="D19" t="str">
            <v>Huỳnh Thị Kim Ngân</v>
          </cell>
          <cell r="E19" t="str">
            <v>HĐLĐ</v>
          </cell>
          <cell r="F19" t="str">
            <v>Đỗ Quang Đẩu</v>
          </cell>
          <cell r="G19" t="str">
            <v>DSBC</v>
          </cell>
          <cell r="H19" t="str">
            <v>4/9/2024</v>
          </cell>
          <cell r="I19" t="str">
            <v>00199839396666</v>
          </cell>
          <cell r="J19" t="str">
            <v>MB Bank</v>
          </cell>
          <cell r="K19">
            <v>28</v>
          </cell>
          <cell r="L19">
            <v>14</v>
          </cell>
          <cell r="M19">
            <v>75.45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5310000</v>
          </cell>
          <cell r="T19">
            <v>250000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6000000</v>
          </cell>
          <cell r="AB19">
            <v>0</v>
          </cell>
          <cell r="AC19">
            <v>0</v>
          </cell>
          <cell r="AD19">
            <v>0</v>
          </cell>
          <cell r="AE19">
            <v>2020982.14285714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188400</v>
          </cell>
          <cell r="AO19">
            <v>11565</v>
          </cell>
          <cell r="AP19">
            <v>0</v>
          </cell>
          <cell r="AQ19">
            <v>316780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2787727.14285714</v>
          </cell>
          <cell r="BF19">
            <v>929250</v>
          </cell>
          <cell r="BG19">
            <v>159300</v>
          </cell>
          <cell r="BH19">
            <v>53100</v>
          </cell>
          <cell r="BI19">
            <v>0</v>
          </cell>
          <cell r="BJ19">
            <v>1141650</v>
          </cell>
          <cell r="BK19">
            <v>424800</v>
          </cell>
          <cell r="BL19">
            <v>79650</v>
          </cell>
          <cell r="BM19">
            <v>53100</v>
          </cell>
          <cell r="BN19">
            <v>0</v>
          </cell>
          <cell r="BO19">
            <v>557550</v>
          </cell>
          <cell r="BP19">
            <v>250000</v>
          </cell>
          <cell r="BQ19">
            <v>2537727.14285714</v>
          </cell>
          <cell r="BR19">
            <v>15500000</v>
          </cell>
          <cell r="BS19">
            <v>0</v>
          </cell>
          <cell r="BT19">
            <v>0</v>
          </cell>
          <cell r="BU19">
            <v>557550</v>
          </cell>
          <cell r="BV19">
            <v>16057550</v>
          </cell>
          <cell r="BW19">
            <v>0</v>
          </cell>
          <cell r="BX19">
            <v>0</v>
          </cell>
          <cell r="BY19">
            <v>2230177</v>
          </cell>
          <cell r="BZ19">
            <v>0</v>
          </cell>
          <cell r="CA19">
            <v>0</v>
          </cell>
          <cell r="CB19">
            <v>2230177</v>
          </cell>
          <cell r="CC19">
            <v>0</v>
          </cell>
          <cell r="CD19">
            <v>2230177</v>
          </cell>
          <cell r="CE19">
            <v>0</v>
          </cell>
          <cell r="CF19" t="str">
            <v>medigo.ngan.huynh@gmail.com</v>
          </cell>
          <cell r="CG19" t="str">
            <v>.</v>
          </cell>
          <cell r="CH19">
            <v>7</v>
          </cell>
          <cell r="CI19">
            <v>0</v>
          </cell>
          <cell r="CJ19">
            <v>4</v>
          </cell>
          <cell r="CK19">
            <v>9</v>
          </cell>
          <cell r="CL19">
            <v>2024</v>
          </cell>
          <cell r="CM19">
            <v>0</v>
          </cell>
          <cell r="CN19">
            <v>-23141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6000000</v>
          </cell>
          <cell r="CW19">
            <v>0</v>
          </cell>
          <cell r="CX19" t="str">
            <v>.</v>
          </cell>
          <cell r="CY19" t="str">
            <v>; .</v>
          </cell>
          <cell r="CZ19">
            <v>0</v>
          </cell>
          <cell r="DA19" t="str">
            <v>Huỳnh Thị Kim Ngân</v>
          </cell>
          <cell r="DB19">
            <v>9</v>
          </cell>
          <cell r="DC19">
            <v>75.45</v>
          </cell>
          <cell r="DD19">
            <v>0</v>
          </cell>
          <cell r="DE19">
            <v>2020982.14285714</v>
          </cell>
          <cell r="DF19">
            <v>0</v>
          </cell>
          <cell r="DG19">
            <v>2140891</v>
          </cell>
          <cell r="DH19">
            <v>89286</v>
          </cell>
          <cell r="DI19">
            <v>89286</v>
          </cell>
        </row>
        <row r="20">
          <cell r="D20" t="str">
            <v>Trần Thiên Phát</v>
          </cell>
          <cell r="E20" t="str">
            <v>HĐLĐ</v>
          </cell>
          <cell r="F20" t="str">
            <v>Đỗ Quang Đẩu</v>
          </cell>
          <cell r="G20" t="str">
            <v>DSBC</v>
          </cell>
          <cell r="H20" t="str">
            <v>21/07/2025</v>
          </cell>
          <cell r="I20" t="str">
            <v>0345611564</v>
          </cell>
          <cell r="J20" t="str">
            <v>Mbbank</v>
          </cell>
          <cell r="K20">
            <v>28</v>
          </cell>
          <cell r="L20">
            <v>30</v>
          </cell>
          <cell r="M20">
            <v>16</v>
          </cell>
          <cell r="N20">
            <v>280.9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5310000</v>
          </cell>
          <cell r="T20">
            <v>500000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6000000</v>
          </cell>
          <cell r="AB20">
            <v>0</v>
          </cell>
          <cell r="AC20">
            <v>0</v>
          </cell>
          <cell r="AD20">
            <v>0</v>
          </cell>
          <cell r="AE20">
            <v>428571.428571429</v>
          </cell>
          <cell r="AF20">
            <v>11286160.7142857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568400</v>
          </cell>
          <cell r="AO20">
            <v>17225</v>
          </cell>
          <cell r="AP20">
            <v>0</v>
          </cell>
          <cell r="AQ20">
            <v>571068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127200</v>
          </cell>
          <cell r="BB20">
            <v>0</v>
          </cell>
          <cell r="BC20">
            <v>0</v>
          </cell>
          <cell r="BD20">
            <v>0</v>
          </cell>
          <cell r="BE20">
            <v>13244225.1428571</v>
          </cell>
          <cell r="BF20">
            <v>929250</v>
          </cell>
          <cell r="BG20">
            <v>159300</v>
          </cell>
          <cell r="BH20">
            <v>53100</v>
          </cell>
          <cell r="BI20">
            <v>0</v>
          </cell>
          <cell r="BJ20">
            <v>1141650</v>
          </cell>
          <cell r="BK20">
            <v>424800</v>
          </cell>
          <cell r="BL20">
            <v>79650</v>
          </cell>
          <cell r="BM20">
            <v>53100</v>
          </cell>
          <cell r="BN20">
            <v>0</v>
          </cell>
          <cell r="BO20">
            <v>557550</v>
          </cell>
          <cell r="BP20">
            <v>500000</v>
          </cell>
          <cell r="BQ20">
            <v>12744225.1428571</v>
          </cell>
          <cell r="BR20">
            <v>15500000</v>
          </cell>
          <cell r="BS20">
            <v>0</v>
          </cell>
          <cell r="BT20">
            <v>0</v>
          </cell>
          <cell r="BU20">
            <v>557550</v>
          </cell>
          <cell r="BV20">
            <v>16057550</v>
          </cell>
          <cell r="BW20">
            <v>0</v>
          </cell>
          <cell r="BX20">
            <v>0</v>
          </cell>
          <cell r="BY20">
            <v>12686675</v>
          </cell>
          <cell r="BZ20">
            <v>0</v>
          </cell>
          <cell r="CA20">
            <v>0</v>
          </cell>
          <cell r="CB20">
            <v>12686675</v>
          </cell>
          <cell r="CC20">
            <v>0</v>
          </cell>
          <cell r="CD20">
            <v>12686675</v>
          </cell>
          <cell r="CE20">
            <v>0</v>
          </cell>
          <cell r="CF20" t="str">
            <v>medigo.thienphat.tran@gmail.com</v>
          </cell>
          <cell r="CG20" t="str">
            <v>quên nhập mã giảm giá 2,000d- 76M185OV : 127.200</v>
          </cell>
          <cell r="CH20">
            <v>8</v>
          </cell>
          <cell r="CI20">
            <v>0</v>
          </cell>
          <cell r="CJ20">
            <v>21</v>
          </cell>
          <cell r="CK20">
            <v>7</v>
          </cell>
          <cell r="CL20">
            <v>2025</v>
          </cell>
          <cell r="CM20">
            <v>0</v>
          </cell>
          <cell r="CN20">
            <v>-23151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6000000</v>
          </cell>
          <cell r="CW20">
            <v>0</v>
          </cell>
          <cell r="CX20" t="str">
            <v>quên nhập mã giảm giá 2,000d- 76M185OV : 127.200</v>
          </cell>
          <cell r="CY20" t="str">
            <v>; quên nhập mã giảm giá 2,000d- 76M185OV : 127.200</v>
          </cell>
          <cell r="CZ20">
            <v>0</v>
          </cell>
          <cell r="DA20" t="str">
            <v>Trần Thiên Phát</v>
          </cell>
          <cell r="DB20">
            <v>30</v>
          </cell>
          <cell r="DC20">
            <v>16</v>
          </cell>
          <cell r="DD20">
            <v>280.9</v>
          </cell>
          <cell r="DE20">
            <v>428571.428571429</v>
          </cell>
          <cell r="DF20">
            <v>11286160.7142857</v>
          </cell>
          <cell r="DG20">
            <v>12686675</v>
          </cell>
          <cell r="DH20">
            <v>0</v>
          </cell>
          <cell r="DI20">
            <v>0</v>
          </cell>
        </row>
        <row r="21">
          <cell r="D21" t="str">
            <v>Ngô Thị Thanh Thắm</v>
          </cell>
          <cell r="E21" t="str">
            <v>HĐLĐ</v>
          </cell>
          <cell r="F21" t="str">
            <v>Đỗ Quang Đẩu</v>
          </cell>
          <cell r="G21" t="str">
            <v>CHT</v>
          </cell>
          <cell r="H21">
            <v>45524</v>
          </cell>
          <cell r="I21" t="str">
            <v>0431000219840</v>
          </cell>
          <cell r="J21" t="str">
            <v>Vietcombank</v>
          </cell>
          <cell r="K21">
            <v>28</v>
          </cell>
          <cell r="L21">
            <v>29</v>
          </cell>
          <cell r="M21">
            <v>286.9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5310000</v>
          </cell>
          <cell r="T21">
            <v>500000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6000000</v>
          </cell>
          <cell r="AB21">
            <v>0</v>
          </cell>
          <cell r="AC21">
            <v>0</v>
          </cell>
          <cell r="AD21">
            <v>0</v>
          </cell>
          <cell r="AE21">
            <v>7684821.42857143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1000000</v>
          </cell>
          <cell r="AK21">
            <v>0</v>
          </cell>
          <cell r="AL21">
            <v>0</v>
          </cell>
          <cell r="AM21">
            <v>0</v>
          </cell>
          <cell r="AN21">
            <v>579200</v>
          </cell>
          <cell r="AO21">
            <v>4730</v>
          </cell>
          <cell r="AP21">
            <v>0</v>
          </cell>
          <cell r="AQ21">
            <v>2153520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11922271.4285714</v>
          </cell>
          <cell r="BF21">
            <v>929250</v>
          </cell>
          <cell r="BG21">
            <v>159300</v>
          </cell>
          <cell r="BH21">
            <v>53100</v>
          </cell>
          <cell r="BI21">
            <v>0</v>
          </cell>
          <cell r="BJ21">
            <v>1141650</v>
          </cell>
          <cell r="BK21">
            <v>424800</v>
          </cell>
          <cell r="BL21">
            <v>79650</v>
          </cell>
          <cell r="BM21">
            <v>53100</v>
          </cell>
          <cell r="BN21">
            <v>0</v>
          </cell>
          <cell r="BO21">
            <v>557550</v>
          </cell>
          <cell r="BP21">
            <v>500000</v>
          </cell>
          <cell r="BQ21">
            <v>11422271.4285714</v>
          </cell>
          <cell r="BR21">
            <v>15500000</v>
          </cell>
          <cell r="BS21">
            <v>0</v>
          </cell>
          <cell r="BT21">
            <v>0</v>
          </cell>
          <cell r="BU21">
            <v>557550</v>
          </cell>
          <cell r="BV21">
            <v>16057550</v>
          </cell>
          <cell r="BW21">
            <v>0</v>
          </cell>
          <cell r="BX21">
            <v>0</v>
          </cell>
          <cell r="BY21">
            <v>11364721</v>
          </cell>
          <cell r="BZ21">
            <v>0</v>
          </cell>
          <cell r="CA21">
            <v>0</v>
          </cell>
          <cell r="CB21">
            <v>11364721</v>
          </cell>
          <cell r="CC21">
            <v>0</v>
          </cell>
          <cell r="CD21">
            <v>11364721</v>
          </cell>
          <cell r="CE21">
            <v>0</v>
          </cell>
          <cell r="CF21" t="str">
            <v>medigo.tham.ngo@gmail.com</v>
          </cell>
          <cell r="CG21" t="str">
            <v/>
          </cell>
          <cell r="CH21">
            <v>12</v>
          </cell>
          <cell r="CI21">
            <v>0</v>
          </cell>
          <cell r="CJ21">
            <v>20</v>
          </cell>
          <cell r="CK21">
            <v>8</v>
          </cell>
          <cell r="CL21">
            <v>2024</v>
          </cell>
          <cell r="CM21">
            <v>0</v>
          </cell>
          <cell r="CN21">
            <v>-23140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6000000</v>
          </cell>
          <cell r="CW21">
            <v>0</v>
          </cell>
          <cell r="CX21" t="str">
            <v/>
          </cell>
          <cell r="CY21" t="str">
            <v>; </v>
          </cell>
          <cell r="CZ21">
            <v>0</v>
          </cell>
          <cell r="DA21" t="str">
            <v>Ngô Thị Thanh Thắm</v>
          </cell>
          <cell r="DB21">
            <v>29</v>
          </cell>
          <cell r="DC21">
            <v>286.9</v>
          </cell>
          <cell r="DD21">
            <v>0</v>
          </cell>
          <cell r="DE21">
            <v>7684821.42857143</v>
          </cell>
          <cell r="DF21">
            <v>0</v>
          </cell>
          <cell r="DG21">
            <v>11364721</v>
          </cell>
          <cell r="DH21">
            <v>0</v>
          </cell>
          <cell r="DI21">
            <v>0</v>
          </cell>
        </row>
        <row r="22">
          <cell r="D22" t="str">
            <v>Hoàng Thanh Thủy</v>
          </cell>
          <cell r="E22" t="str">
            <v>HĐLĐ</v>
          </cell>
          <cell r="F22" t="str">
            <v>Đỗ Quang Đẩu</v>
          </cell>
          <cell r="G22" t="str">
            <v>DSBC</v>
          </cell>
          <cell r="H22" t="str">
            <v>27/10/2025</v>
          </cell>
          <cell r="I22" t="str">
            <v>615704060127761</v>
          </cell>
          <cell r="J22" t="str">
            <v>VIB</v>
          </cell>
          <cell r="K22">
            <v>28</v>
          </cell>
          <cell r="L22">
            <v>28</v>
          </cell>
          <cell r="M22">
            <v>277.3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5310000</v>
          </cell>
          <cell r="T22">
            <v>500000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6000000</v>
          </cell>
          <cell r="AB22">
            <v>0</v>
          </cell>
          <cell r="AC22">
            <v>0</v>
          </cell>
          <cell r="AD22">
            <v>0</v>
          </cell>
          <cell r="AE22">
            <v>7427678.57142857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1009864</v>
          </cell>
          <cell r="AO22">
            <v>13165</v>
          </cell>
          <cell r="AP22">
            <v>0</v>
          </cell>
          <cell r="AQ22">
            <v>3278424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12229131.5714286</v>
          </cell>
          <cell r="BF22">
            <v>929250</v>
          </cell>
          <cell r="BG22">
            <v>159300</v>
          </cell>
          <cell r="BH22">
            <v>53100</v>
          </cell>
          <cell r="BI22">
            <v>0</v>
          </cell>
          <cell r="BJ22">
            <v>1141650</v>
          </cell>
          <cell r="BK22">
            <v>424800</v>
          </cell>
          <cell r="BL22">
            <v>79650</v>
          </cell>
          <cell r="BM22">
            <v>53100</v>
          </cell>
          <cell r="BN22">
            <v>0</v>
          </cell>
          <cell r="BO22">
            <v>557550</v>
          </cell>
          <cell r="BP22">
            <v>500000</v>
          </cell>
          <cell r="BQ22">
            <v>11729131.5714286</v>
          </cell>
          <cell r="BR22">
            <v>15500000</v>
          </cell>
          <cell r="BS22">
            <v>0</v>
          </cell>
          <cell r="BT22">
            <v>0</v>
          </cell>
          <cell r="BU22">
            <v>557550</v>
          </cell>
          <cell r="BV22">
            <v>16057550</v>
          </cell>
          <cell r="BW22">
            <v>0</v>
          </cell>
          <cell r="BX22">
            <v>0</v>
          </cell>
          <cell r="BY22">
            <v>11671582</v>
          </cell>
          <cell r="BZ22">
            <v>0</v>
          </cell>
          <cell r="CA22">
            <v>0</v>
          </cell>
          <cell r="CB22">
            <v>11671582</v>
          </cell>
          <cell r="CC22">
            <v>0</v>
          </cell>
          <cell r="CD22">
            <v>11671582</v>
          </cell>
          <cell r="CE22">
            <v>0</v>
          </cell>
          <cell r="CF22" t="str">
            <v>thuy.hoang@medigoapp.com</v>
          </cell>
          <cell r="CG22" t="str">
            <v/>
          </cell>
          <cell r="CH22">
            <v>3</v>
          </cell>
          <cell r="CI22">
            <v>2.5</v>
          </cell>
          <cell r="CJ22">
            <v>27</v>
          </cell>
          <cell r="CK22">
            <v>10</v>
          </cell>
          <cell r="CL22">
            <v>2025</v>
          </cell>
          <cell r="CM22">
            <v>0</v>
          </cell>
          <cell r="CN22">
            <v>-23154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6000000</v>
          </cell>
          <cell r="CW22">
            <v>0</v>
          </cell>
          <cell r="CX22" t="str">
            <v/>
          </cell>
          <cell r="CY22" t="str">
            <v>; </v>
          </cell>
          <cell r="CZ22">
            <v>0</v>
          </cell>
          <cell r="DA22" t="str">
            <v>Hoàng Thanh Thủy</v>
          </cell>
          <cell r="DB22">
            <v>28</v>
          </cell>
          <cell r="DC22">
            <v>277.3</v>
          </cell>
          <cell r="DD22">
            <v>0</v>
          </cell>
          <cell r="DE22">
            <v>7427678.57142857</v>
          </cell>
          <cell r="DF22">
            <v>0</v>
          </cell>
          <cell r="DG22">
            <v>11671582</v>
          </cell>
          <cell r="DH22">
            <v>0</v>
          </cell>
          <cell r="DI22">
            <v>0</v>
          </cell>
        </row>
        <row r="23">
          <cell r="D23" t="str">
            <v>Lê Thị Huyền Trân</v>
          </cell>
          <cell r="E23" t="str">
            <v>HĐLĐ</v>
          </cell>
          <cell r="F23" t="str">
            <v>Đỗ Quang Đẩu</v>
          </cell>
          <cell r="G23" t="str">
            <v>DSBC</v>
          </cell>
          <cell r="H23">
            <v>45510</v>
          </cell>
          <cell r="I23" t="str">
            <v>03130767201</v>
          </cell>
          <cell r="J23" t="str">
            <v>Tiên Phong Bank</v>
          </cell>
          <cell r="K23">
            <v>28</v>
          </cell>
          <cell r="L23">
            <v>27</v>
          </cell>
          <cell r="M23">
            <v>264.733333333333</v>
          </cell>
          <cell r="N23">
            <v>8.08333333333333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5310000</v>
          </cell>
          <cell r="T23">
            <v>482142.857142857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6000000</v>
          </cell>
          <cell r="AB23">
            <v>0</v>
          </cell>
          <cell r="AC23">
            <v>0</v>
          </cell>
          <cell r="AD23">
            <v>0</v>
          </cell>
          <cell r="AE23">
            <v>7091071.42857143</v>
          </cell>
          <cell r="AF23">
            <v>324776.785714286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2412739</v>
          </cell>
          <cell r="AN23">
            <v>874300</v>
          </cell>
          <cell r="AO23">
            <v>5640</v>
          </cell>
          <cell r="AP23">
            <v>0</v>
          </cell>
          <cell r="AQ23">
            <v>1835748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13026418.0714286</v>
          </cell>
          <cell r="BF23">
            <v>929250</v>
          </cell>
          <cell r="BG23">
            <v>159300</v>
          </cell>
          <cell r="BH23">
            <v>53100</v>
          </cell>
          <cell r="BI23">
            <v>0</v>
          </cell>
          <cell r="BJ23">
            <v>1141650</v>
          </cell>
          <cell r="BK23">
            <v>424800</v>
          </cell>
          <cell r="BL23">
            <v>79650</v>
          </cell>
          <cell r="BM23">
            <v>53100</v>
          </cell>
          <cell r="BN23">
            <v>0</v>
          </cell>
          <cell r="BO23">
            <v>557550</v>
          </cell>
          <cell r="BP23">
            <v>482142.857142857</v>
          </cell>
          <cell r="BQ23">
            <v>12544275.2142857</v>
          </cell>
          <cell r="BR23">
            <v>15500000</v>
          </cell>
          <cell r="BS23">
            <v>0</v>
          </cell>
          <cell r="BT23">
            <v>0</v>
          </cell>
          <cell r="BU23">
            <v>557550</v>
          </cell>
          <cell r="BV23">
            <v>16057550</v>
          </cell>
          <cell r="BW23">
            <v>0</v>
          </cell>
          <cell r="BX23">
            <v>0</v>
          </cell>
          <cell r="BY23">
            <v>12468868</v>
          </cell>
          <cell r="BZ23">
            <v>0</v>
          </cell>
          <cell r="CA23">
            <v>0</v>
          </cell>
          <cell r="CB23">
            <v>12468868</v>
          </cell>
          <cell r="CC23">
            <v>0</v>
          </cell>
          <cell r="CD23">
            <v>12468868</v>
          </cell>
          <cell r="CE23">
            <v>0</v>
          </cell>
          <cell r="CF23" t="str">
            <v>medigo.tran.le@gmail.com</v>
          </cell>
          <cell r="CG23" t="str">
            <v/>
          </cell>
          <cell r="CH23">
            <v>1</v>
          </cell>
          <cell r="CI23">
            <v>2.5</v>
          </cell>
          <cell r="CJ23">
            <v>6</v>
          </cell>
          <cell r="CK23">
            <v>8</v>
          </cell>
          <cell r="CL23">
            <v>2024</v>
          </cell>
          <cell r="CM23">
            <v>0</v>
          </cell>
          <cell r="CN23">
            <v>-23140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6000000</v>
          </cell>
          <cell r="CW23">
            <v>0</v>
          </cell>
          <cell r="CX23" t="str">
            <v/>
          </cell>
          <cell r="CY23" t="str">
            <v>; </v>
          </cell>
          <cell r="CZ23">
            <v>0</v>
          </cell>
          <cell r="DA23" t="str">
            <v>Lê Thị Huyền Trân</v>
          </cell>
          <cell r="DB23">
            <v>27</v>
          </cell>
          <cell r="DC23">
            <v>264.733333333333</v>
          </cell>
          <cell r="DD23">
            <v>8.08333333333333</v>
          </cell>
          <cell r="DE23">
            <v>7091071.42857143</v>
          </cell>
          <cell r="DF23">
            <v>324776.785714286</v>
          </cell>
          <cell r="DG23">
            <v>12468868</v>
          </cell>
          <cell r="DH23">
            <v>0</v>
          </cell>
          <cell r="DI23">
            <v>0</v>
          </cell>
        </row>
        <row r="24">
          <cell r="D24" t="str">
            <v>Nguyễn Thị Phương Linh</v>
          </cell>
          <cell r="E24" t="str">
            <v>HĐTV</v>
          </cell>
          <cell r="F24" t="str">
            <v>Đỗ Quang Đẩu</v>
          </cell>
          <cell r="G24" t="str">
            <v>DSTV</v>
          </cell>
          <cell r="H24" t="str">
            <v>16/3/2026</v>
          </cell>
          <cell r="I24" t="str">
            <v>104872776864</v>
          </cell>
          <cell r="J24" t="str">
            <v>VietinBank</v>
          </cell>
          <cell r="K24">
            <v>28</v>
          </cell>
          <cell r="L24">
            <v>10</v>
          </cell>
          <cell r="M24">
            <v>85.15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178571.428571429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5100000</v>
          </cell>
          <cell r="AB24">
            <v>0</v>
          </cell>
          <cell r="AC24">
            <v>0</v>
          </cell>
          <cell r="AD24">
            <v>0</v>
          </cell>
          <cell r="AE24">
            <v>1938683.03571429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448100</v>
          </cell>
          <cell r="AO24">
            <v>13365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2578719.46428571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178571.428571429</v>
          </cell>
          <cell r="BQ24">
            <v>2400148.03571429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2400148.03571429</v>
          </cell>
          <cell r="BX24">
            <v>240014.803571429</v>
          </cell>
          <cell r="BY24">
            <v>2338705</v>
          </cell>
          <cell r="BZ24">
            <v>0</v>
          </cell>
          <cell r="CA24">
            <v>0</v>
          </cell>
          <cell r="CB24">
            <v>2338705</v>
          </cell>
          <cell r="CC24">
            <v>0</v>
          </cell>
          <cell r="CD24">
            <v>2338705</v>
          </cell>
          <cell r="CE24">
            <v>0</v>
          </cell>
          <cell r="CF24" t="str">
            <v>linh.nguyen@medigoapp.com</v>
          </cell>
          <cell r="CG24" t="str">
            <v/>
          </cell>
          <cell r="CH24">
            <v>10</v>
          </cell>
          <cell r="CI24">
            <v>4.5</v>
          </cell>
          <cell r="CJ24">
            <v>16</v>
          </cell>
          <cell r="CK24">
            <v>3</v>
          </cell>
          <cell r="CL24">
            <v>2026</v>
          </cell>
          <cell r="CM24">
            <v>0</v>
          </cell>
          <cell r="CN24">
            <v>-23159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5100000</v>
          </cell>
          <cell r="CW24">
            <v>0</v>
          </cell>
          <cell r="CX24" t="str">
            <v/>
          </cell>
          <cell r="CY24" t="str">
            <v>; </v>
          </cell>
          <cell r="CZ24">
            <v>0</v>
          </cell>
          <cell r="DA24" t="str">
            <v>Nguyễn Thị Phương Linh</v>
          </cell>
          <cell r="DB24">
            <v>10</v>
          </cell>
          <cell r="DC24">
            <v>85.15</v>
          </cell>
          <cell r="DD24">
            <v>0</v>
          </cell>
          <cell r="DE24">
            <v>1938683.03571429</v>
          </cell>
          <cell r="DF24">
            <v>0</v>
          </cell>
          <cell r="DG24">
            <v>2338705</v>
          </cell>
          <cell r="DH24">
            <v>0</v>
          </cell>
          <cell r="DI24">
            <v>0</v>
          </cell>
        </row>
        <row r="25">
          <cell r="D25" t="str">
            <v>Tống Xuân Giang</v>
          </cell>
          <cell r="E25" t="str">
            <v>HĐTV</v>
          </cell>
          <cell r="F25" t="str">
            <v>Đỗ Quang Đẩu</v>
          </cell>
          <cell r="G25" t="str">
            <v>DSTV</v>
          </cell>
          <cell r="H25" t="str">
            <v>10/3/2026</v>
          </cell>
          <cell r="I25" t="str">
            <v>0121000876739</v>
          </cell>
          <cell r="J25" t="str">
            <v>Vietcombank</v>
          </cell>
          <cell r="K25">
            <v>28</v>
          </cell>
          <cell r="L25">
            <v>26</v>
          </cell>
          <cell r="M25">
            <v>18.1166666666667</v>
          </cell>
          <cell r="N25">
            <v>240.083333333333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464285.714285714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5100000</v>
          </cell>
          <cell r="AB25">
            <v>0</v>
          </cell>
          <cell r="AC25">
            <v>0</v>
          </cell>
          <cell r="AD25">
            <v>0</v>
          </cell>
          <cell r="AE25">
            <v>412477.678571429</v>
          </cell>
          <cell r="AF25">
            <v>8199274.55357143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306800</v>
          </cell>
          <cell r="AO25">
            <v>4020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56200</v>
          </cell>
          <cell r="BB25">
            <v>0</v>
          </cell>
          <cell r="BC25">
            <v>0</v>
          </cell>
          <cell r="BD25">
            <v>0</v>
          </cell>
          <cell r="BE25">
            <v>9330657.94642857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464285.714285714</v>
          </cell>
          <cell r="BQ25">
            <v>8866372.23214286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8866372.23214286</v>
          </cell>
          <cell r="BX25">
            <v>886637.223214286</v>
          </cell>
          <cell r="BY25">
            <v>8444021</v>
          </cell>
          <cell r="BZ25">
            <v>0</v>
          </cell>
          <cell r="CA25">
            <v>0</v>
          </cell>
          <cell r="CB25">
            <v>8444021</v>
          </cell>
          <cell r="CC25">
            <v>0</v>
          </cell>
          <cell r="CD25">
            <v>8444021</v>
          </cell>
          <cell r="CE25">
            <v>0</v>
          </cell>
          <cell r="CF25" t="str">
            <v>giang.tong@medigoapp.com</v>
          </cell>
          <cell r="CG25" t="str">
            <v>Lệch doanh thu BJ46O327 : 56.200</v>
          </cell>
          <cell r="CH25">
            <v>8</v>
          </cell>
          <cell r="CI25">
            <v>2</v>
          </cell>
          <cell r="CJ25">
            <v>10</v>
          </cell>
          <cell r="CK25">
            <v>3</v>
          </cell>
          <cell r="CL25">
            <v>2026</v>
          </cell>
          <cell r="CM25">
            <v>0</v>
          </cell>
          <cell r="CN25">
            <v>-23159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5100000</v>
          </cell>
          <cell r="CW25">
            <v>0</v>
          </cell>
          <cell r="CX25" t="str">
            <v>Lệch doanh thu BJ46O327 : 56.200</v>
          </cell>
          <cell r="CY25" t="str">
            <v>; Lệch doanh thu BJ46O327 : 56.200</v>
          </cell>
          <cell r="CZ25">
            <v>0</v>
          </cell>
          <cell r="DA25" t="str">
            <v>Tống Xuân Giang</v>
          </cell>
          <cell r="DB25">
            <v>26</v>
          </cell>
          <cell r="DC25">
            <v>18.1166666666667</v>
          </cell>
          <cell r="DD25">
            <v>240.083333333333</v>
          </cell>
          <cell r="DE25">
            <v>412477.678571429</v>
          </cell>
          <cell r="DF25">
            <v>8199274.55357143</v>
          </cell>
          <cell r="DG25">
            <v>8444021</v>
          </cell>
          <cell r="DH25">
            <v>0</v>
          </cell>
          <cell r="DI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224</v>
          </cell>
          <cell r="L26">
            <v>179</v>
          </cell>
          <cell r="M26">
            <v>1130.11666666667</v>
          </cell>
          <cell r="N26">
            <v>569.15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31860000</v>
          </cell>
          <cell r="T26">
            <v>3142857.14285714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46200000</v>
          </cell>
          <cell r="AB26">
            <v>0</v>
          </cell>
          <cell r="AC26">
            <v>0</v>
          </cell>
          <cell r="AD26">
            <v>0</v>
          </cell>
          <cell r="AE26">
            <v>29856071.4285714</v>
          </cell>
          <cell r="AF26">
            <v>21420703.125</v>
          </cell>
          <cell r="AG26">
            <v>0</v>
          </cell>
          <cell r="AH26">
            <v>0</v>
          </cell>
          <cell r="AI26">
            <v>0</v>
          </cell>
          <cell r="AJ26">
            <v>1000000</v>
          </cell>
          <cell r="AK26">
            <v>0</v>
          </cell>
          <cell r="AL26">
            <v>0</v>
          </cell>
          <cell r="AM26">
            <v>2412739</v>
          </cell>
          <cell r="AN26">
            <v>3975064</v>
          </cell>
          <cell r="AO26">
            <v>69710</v>
          </cell>
          <cell r="AP26">
            <v>0</v>
          </cell>
          <cell r="AQ26">
            <v>8201540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200000</v>
          </cell>
          <cell r="BA26">
            <v>183400</v>
          </cell>
          <cell r="BB26">
            <v>300000</v>
          </cell>
          <cell r="BC26">
            <v>0</v>
          </cell>
          <cell r="BD26">
            <v>0</v>
          </cell>
          <cell r="BE26">
            <v>69395284.6964286</v>
          </cell>
          <cell r="BF26">
            <v>5575500</v>
          </cell>
          <cell r="BG26">
            <v>843375</v>
          </cell>
          <cell r="BH26">
            <v>273535.714285714</v>
          </cell>
          <cell r="BI26">
            <v>0</v>
          </cell>
          <cell r="BJ26">
            <v>5708250</v>
          </cell>
          <cell r="BK26">
            <v>2178910.71428571</v>
          </cell>
          <cell r="BL26">
            <v>419678.571428571</v>
          </cell>
          <cell r="BM26">
            <v>269517.857142857</v>
          </cell>
          <cell r="BN26">
            <v>0</v>
          </cell>
          <cell r="BO26">
            <v>2868107.14285714</v>
          </cell>
          <cell r="BP26">
            <v>2980803.57142857</v>
          </cell>
          <cell r="BQ26">
            <v>66414481.125</v>
          </cell>
          <cell r="BR26">
            <v>93000000</v>
          </cell>
          <cell r="BS26">
            <v>0</v>
          </cell>
          <cell r="BT26">
            <v>0</v>
          </cell>
          <cell r="BU26">
            <v>2868107.14285714</v>
          </cell>
          <cell r="BV26">
            <v>95868107.1428571</v>
          </cell>
          <cell r="BW26">
            <v>11266520.2678571</v>
          </cell>
          <cell r="BX26">
            <v>1126652.02678571</v>
          </cell>
          <cell r="BY26">
            <v>65400526</v>
          </cell>
          <cell r="BZ26">
            <v>0</v>
          </cell>
          <cell r="CA26">
            <v>0</v>
          </cell>
          <cell r="CB26">
            <v>65400526</v>
          </cell>
          <cell r="CC26">
            <v>0</v>
          </cell>
          <cell r="CD26">
            <v>65400526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14</v>
          </cell>
          <cell r="CJ26">
            <v>114</v>
          </cell>
          <cell r="CK26">
            <v>58</v>
          </cell>
          <cell r="CL26">
            <v>16198</v>
          </cell>
          <cell r="CM26">
            <v>0</v>
          </cell>
          <cell r="CN26">
            <v>-162027</v>
          </cell>
          <cell r="CO26">
            <v>0</v>
          </cell>
          <cell r="CP26">
            <v>0</v>
          </cell>
          <cell r="CQ26">
            <v>1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46200000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</row>
        <row r="27">
          <cell r="D27" t="str">
            <v>Trần Lê Quỳnh Hương</v>
          </cell>
          <cell r="E27" t="str">
            <v>HĐCTV</v>
          </cell>
          <cell r="F27" t="str">
            <v>Minh Châu</v>
          </cell>
          <cell r="G27" t="str">
            <v>DSHV</v>
          </cell>
          <cell r="H27" t="str">
            <v>24/11/2025</v>
          </cell>
          <cell r="I27" t="str">
            <v>21731287</v>
          </cell>
          <cell r="J27" t="str">
            <v>ACB</v>
          </cell>
          <cell r="K27">
            <v>28</v>
          </cell>
          <cell r="L27">
            <v>11</v>
          </cell>
          <cell r="M27">
            <v>139.216666666667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3000000</v>
          </cell>
          <cell r="AB27">
            <v>0</v>
          </cell>
          <cell r="AC27">
            <v>0</v>
          </cell>
          <cell r="AD27">
            <v>0</v>
          </cell>
          <cell r="AE27">
            <v>1864508.92857143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1864508.92857143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1864508.92857143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1864508.92857143</v>
          </cell>
          <cell r="BX27">
            <v>0</v>
          </cell>
          <cell r="BY27">
            <v>1864509</v>
          </cell>
          <cell r="BZ27">
            <v>0</v>
          </cell>
          <cell r="CA27">
            <v>0</v>
          </cell>
          <cell r="CB27">
            <v>1864509</v>
          </cell>
          <cell r="CC27">
            <v>0</v>
          </cell>
          <cell r="CD27">
            <v>1864509</v>
          </cell>
          <cell r="CE27">
            <v>0</v>
          </cell>
          <cell r="CF27" t="str">
            <v>huong.tran@medigoapp.com</v>
          </cell>
          <cell r="CG27" t="str">
            <v/>
          </cell>
          <cell r="CH27">
            <v>8</v>
          </cell>
          <cell r="CI27">
            <v>0</v>
          </cell>
          <cell r="CJ27">
            <v>24</v>
          </cell>
          <cell r="CK27">
            <v>11</v>
          </cell>
          <cell r="CL27">
            <v>2025</v>
          </cell>
          <cell r="CM27">
            <v>0</v>
          </cell>
          <cell r="CN27">
            <v>-23155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3000000</v>
          </cell>
          <cell r="CW27">
            <v>0</v>
          </cell>
          <cell r="CX27" t="str">
            <v/>
          </cell>
          <cell r="CY27" t="str">
            <v>; </v>
          </cell>
          <cell r="CZ27">
            <v>0</v>
          </cell>
          <cell r="DA27" t="str">
            <v>Trần Lê Quỳnh Hương</v>
          </cell>
          <cell r="DB27">
            <v>11</v>
          </cell>
          <cell r="DC27">
            <v>122.983333333333</v>
          </cell>
          <cell r="DD27">
            <v>0</v>
          </cell>
          <cell r="DE27">
            <v>1647098.21428571</v>
          </cell>
          <cell r="DF27">
            <v>0</v>
          </cell>
          <cell r="DG27">
            <v>1647098</v>
          </cell>
          <cell r="DH27">
            <v>217411</v>
          </cell>
          <cell r="DI27">
            <v>217411</v>
          </cell>
        </row>
        <row r="28">
          <cell r="D28" t="str">
            <v>Thái Thùy Linh</v>
          </cell>
          <cell r="E28" t="str">
            <v>HĐLĐ</v>
          </cell>
          <cell r="F28" t="str">
            <v>Minh Châu</v>
          </cell>
          <cell r="G28" t="str">
            <v>CHT</v>
          </cell>
          <cell r="H28">
            <v>44644</v>
          </cell>
          <cell r="I28" t="str">
            <v>070077077837</v>
          </cell>
          <cell r="J28" t="str">
            <v>Sacombank</v>
          </cell>
          <cell r="K28">
            <v>28</v>
          </cell>
          <cell r="L28">
            <v>27</v>
          </cell>
          <cell r="M28">
            <v>206.666666666667</v>
          </cell>
          <cell r="N28">
            <v>64.6666666666667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5310000</v>
          </cell>
          <cell r="T28">
            <v>482142.857142857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6000000</v>
          </cell>
          <cell r="AB28">
            <v>0</v>
          </cell>
          <cell r="AC28">
            <v>0</v>
          </cell>
          <cell r="AD28">
            <v>0</v>
          </cell>
          <cell r="AE28">
            <v>5535714.28571429</v>
          </cell>
          <cell r="AF28">
            <v>2598214.28571429</v>
          </cell>
          <cell r="AG28">
            <v>0</v>
          </cell>
          <cell r="AH28">
            <v>0</v>
          </cell>
          <cell r="AI28">
            <v>0</v>
          </cell>
          <cell r="AJ28">
            <v>1000000</v>
          </cell>
          <cell r="AK28">
            <v>0</v>
          </cell>
          <cell r="AL28">
            <v>0</v>
          </cell>
          <cell r="AM28">
            <v>1666195</v>
          </cell>
          <cell r="AN28">
            <v>861300</v>
          </cell>
          <cell r="AO28">
            <v>14540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135000</v>
          </cell>
          <cell r="BB28">
            <v>100000</v>
          </cell>
          <cell r="BC28">
            <v>0</v>
          </cell>
          <cell r="BD28">
            <v>0</v>
          </cell>
          <cell r="BE28">
            <v>11923106.4285714</v>
          </cell>
          <cell r="BF28">
            <v>929250</v>
          </cell>
          <cell r="BG28">
            <v>159300</v>
          </cell>
          <cell r="BH28">
            <v>53100</v>
          </cell>
          <cell r="BI28">
            <v>0</v>
          </cell>
          <cell r="BJ28">
            <v>1141650</v>
          </cell>
          <cell r="BK28">
            <v>424800</v>
          </cell>
          <cell r="BL28">
            <v>79650</v>
          </cell>
          <cell r="BM28">
            <v>53100</v>
          </cell>
          <cell r="BN28">
            <v>0</v>
          </cell>
          <cell r="BO28">
            <v>557550</v>
          </cell>
          <cell r="BP28">
            <v>482142.857142857</v>
          </cell>
          <cell r="BQ28">
            <v>11440963.5714286</v>
          </cell>
          <cell r="BR28">
            <v>15500000</v>
          </cell>
          <cell r="BS28">
            <v>0</v>
          </cell>
          <cell r="BT28">
            <v>0</v>
          </cell>
          <cell r="BU28">
            <v>557550</v>
          </cell>
          <cell r="BV28">
            <v>16057550</v>
          </cell>
          <cell r="BW28">
            <v>0</v>
          </cell>
          <cell r="BX28">
            <v>0</v>
          </cell>
          <cell r="BY28">
            <v>11365556</v>
          </cell>
          <cell r="BZ28">
            <v>0</v>
          </cell>
          <cell r="CA28">
            <v>0</v>
          </cell>
          <cell r="CB28">
            <v>11365556</v>
          </cell>
          <cell r="CC28">
            <v>0</v>
          </cell>
          <cell r="CD28">
            <v>11365556</v>
          </cell>
          <cell r="CE28">
            <v>0</v>
          </cell>
          <cell r="CF28" t="str">
            <v>medigo.linh.thai@gmail.com</v>
          </cell>
          <cell r="CG28" t="str">
            <v>Lệch doanh thu 7MRXYPKV : 135.000</v>
          </cell>
          <cell r="CH28">
            <v>12</v>
          </cell>
          <cell r="CI28">
            <v>2.5</v>
          </cell>
          <cell r="CJ28">
            <v>24</v>
          </cell>
          <cell r="CK28">
            <v>3</v>
          </cell>
          <cell r="CL28">
            <v>2022</v>
          </cell>
          <cell r="CM28">
            <v>0</v>
          </cell>
          <cell r="CN28">
            <v>-23111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6000000</v>
          </cell>
          <cell r="CW28">
            <v>0</v>
          </cell>
          <cell r="CX28" t="str">
            <v>Lệch doanh thu 7MRXYPKV : 135.000</v>
          </cell>
          <cell r="CY28" t="str">
            <v>; Lệch doanh thu 7MRXYPKV : 135.000</v>
          </cell>
          <cell r="CZ28">
            <v>0</v>
          </cell>
          <cell r="DA28" t="str">
            <v>Thái Thùy Linh</v>
          </cell>
          <cell r="DB28">
            <v>27</v>
          </cell>
          <cell r="DC28">
            <v>184.516666666667</v>
          </cell>
          <cell r="DD28">
            <v>88.8166666666667</v>
          </cell>
          <cell r="DE28">
            <v>6482301.14583333</v>
          </cell>
          <cell r="DF28">
            <v>4680360.78125</v>
          </cell>
          <cell r="DG28">
            <v>14394290</v>
          </cell>
          <cell r="DH28">
            <v>3028734</v>
          </cell>
          <cell r="DI28">
            <v>3028734</v>
          </cell>
        </row>
        <row r="29">
          <cell r="D29" t="str">
            <v>Trịnh Thị Phượng</v>
          </cell>
          <cell r="E29" t="str">
            <v>HĐLĐ</v>
          </cell>
          <cell r="F29" t="str">
            <v>Minh Châu</v>
          </cell>
          <cell r="G29" t="str">
            <v>DSBC</v>
          </cell>
          <cell r="H29">
            <v>45096</v>
          </cell>
          <cell r="I29" t="str">
            <v>10200014211025</v>
          </cell>
          <cell r="J29" t="str">
            <v> Đông Nam Á (Seabank)</v>
          </cell>
          <cell r="K29">
            <v>28</v>
          </cell>
          <cell r="L29">
            <v>21</v>
          </cell>
          <cell r="M29">
            <v>0</v>
          </cell>
          <cell r="N29">
            <v>216.033333333333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5310000</v>
          </cell>
          <cell r="T29">
            <v>375000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6000000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8679910.71428571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1600000</v>
          </cell>
          <cell r="AM29">
            <v>0</v>
          </cell>
          <cell r="AN29">
            <v>2224000</v>
          </cell>
          <cell r="AO29">
            <v>5200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100000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12984110.7142857</v>
          </cell>
          <cell r="BF29">
            <v>929250</v>
          </cell>
          <cell r="BG29">
            <v>159300</v>
          </cell>
          <cell r="BH29">
            <v>53100</v>
          </cell>
          <cell r="BI29">
            <v>0</v>
          </cell>
          <cell r="BJ29">
            <v>1141650</v>
          </cell>
          <cell r="BK29">
            <v>424800</v>
          </cell>
          <cell r="BL29">
            <v>79650</v>
          </cell>
          <cell r="BM29">
            <v>53100</v>
          </cell>
          <cell r="BN29">
            <v>0</v>
          </cell>
          <cell r="BO29">
            <v>557550</v>
          </cell>
          <cell r="BP29">
            <v>375000</v>
          </cell>
          <cell r="BQ29">
            <v>12609110.7142857</v>
          </cell>
          <cell r="BR29">
            <v>15500000</v>
          </cell>
          <cell r="BS29">
            <v>1</v>
          </cell>
          <cell r="BT29">
            <v>6200000</v>
          </cell>
          <cell r="BU29">
            <v>557550</v>
          </cell>
          <cell r="BV29">
            <v>22257550</v>
          </cell>
          <cell r="BW29">
            <v>0</v>
          </cell>
          <cell r="BX29">
            <v>0</v>
          </cell>
          <cell r="BY29">
            <v>12426561</v>
          </cell>
          <cell r="BZ29">
            <v>0</v>
          </cell>
          <cell r="CA29">
            <v>0</v>
          </cell>
          <cell r="CB29">
            <v>12426561</v>
          </cell>
          <cell r="CC29">
            <v>0</v>
          </cell>
          <cell r="CD29">
            <v>12426561</v>
          </cell>
          <cell r="CE29">
            <v>0</v>
          </cell>
          <cell r="CF29" t="str">
            <v>medigo.phuong.trinh@gmail.com</v>
          </cell>
          <cell r="CG29" t="str">
            <v/>
          </cell>
          <cell r="CH29">
            <v>4</v>
          </cell>
          <cell r="CI29">
            <v>0</v>
          </cell>
          <cell r="CJ29">
            <v>19</v>
          </cell>
          <cell r="CK29">
            <v>6</v>
          </cell>
          <cell r="CL29">
            <v>2023</v>
          </cell>
          <cell r="CM29">
            <v>0</v>
          </cell>
          <cell r="CN29">
            <v>-23126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6000000</v>
          </cell>
          <cell r="CW29">
            <v>0</v>
          </cell>
          <cell r="CX29" t="str">
            <v/>
          </cell>
          <cell r="CY29" t="str">
            <v>; </v>
          </cell>
          <cell r="CZ29">
            <v>0</v>
          </cell>
          <cell r="DA29" t="str">
            <v>Trịnh Thị Phượng</v>
          </cell>
          <cell r="DB29">
            <v>21</v>
          </cell>
          <cell r="DC29">
            <v>0</v>
          </cell>
          <cell r="DD29">
            <v>216.033333333333</v>
          </cell>
          <cell r="DE29">
            <v>0</v>
          </cell>
          <cell r="DF29">
            <v>9403236.60714286</v>
          </cell>
          <cell r="DG29">
            <v>13149887</v>
          </cell>
          <cell r="DH29">
            <v>0</v>
          </cell>
          <cell r="DI29">
            <v>0</v>
          </cell>
        </row>
        <row r="30">
          <cell r="D30" t="str">
            <v>Phan Công Vũ Tài</v>
          </cell>
          <cell r="E30" t="str">
            <v>HĐLĐ</v>
          </cell>
          <cell r="F30" t="str">
            <v>Minh Châu</v>
          </cell>
          <cell r="G30" t="str">
            <v>DSBC</v>
          </cell>
          <cell r="H30" t="str">
            <v>26/01/2026</v>
          </cell>
          <cell r="I30" t="str">
            <v>02446989901</v>
          </cell>
          <cell r="J30" t="str">
            <v>Tp Bank</v>
          </cell>
          <cell r="K30">
            <v>28</v>
          </cell>
          <cell r="L30">
            <v>10</v>
          </cell>
          <cell r="M30">
            <v>104.95</v>
          </cell>
          <cell r="N30">
            <v>0.583333333333333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5310000</v>
          </cell>
          <cell r="T30">
            <v>178571.428571429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5310000</v>
          </cell>
          <cell r="AB30">
            <v>0</v>
          </cell>
          <cell r="AC30">
            <v>0</v>
          </cell>
          <cell r="AD30">
            <v>0</v>
          </cell>
          <cell r="AE30">
            <v>2487877.23214286</v>
          </cell>
          <cell r="AF30">
            <v>20742.1875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510800</v>
          </cell>
          <cell r="AO30">
            <v>36550</v>
          </cell>
          <cell r="AP30">
            <v>0</v>
          </cell>
          <cell r="AQ30">
            <v>35714.2857142857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100000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3370255.13392857</v>
          </cell>
          <cell r="BF30">
            <v>929250</v>
          </cell>
          <cell r="BG30">
            <v>159300</v>
          </cell>
          <cell r="BH30">
            <v>53100</v>
          </cell>
          <cell r="BI30">
            <v>0</v>
          </cell>
          <cell r="BJ30">
            <v>1141650</v>
          </cell>
          <cell r="BK30">
            <v>424800</v>
          </cell>
          <cell r="BL30">
            <v>79650</v>
          </cell>
          <cell r="BM30">
            <v>53100</v>
          </cell>
          <cell r="BN30">
            <v>0</v>
          </cell>
          <cell r="BO30">
            <v>557550</v>
          </cell>
          <cell r="BP30">
            <v>178571.428571429</v>
          </cell>
          <cell r="BQ30">
            <v>3191683.70535714</v>
          </cell>
          <cell r="BR30">
            <v>15500000</v>
          </cell>
          <cell r="BS30">
            <v>0</v>
          </cell>
          <cell r="BT30">
            <v>0</v>
          </cell>
          <cell r="BU30">
            <v>557550</v>
          </cell>
          <cell r="BV30">
            <v>16057550</v>
          </cell>
          <cell r="BW30">
            <v>0</v>
          </cell>
          <cell r="BX30">
            <v>0</v>
          </cell>
          <cell r="BY30">
            <v>2812705</v>
          </cell>
          <cell r="BZ30">
            <v>0</v>
          </cell>
          <cell r="CA30">
            <v>0</v>
          </cell>
          <cell r="CB30">
            <v>2812705</v>
          </cell>
          <cell r="CC30">
            <v>0</v>
          </cell>
          <cell r="CD30">
            <v>2812705</v>
          </cell>
          <cell r="CE30">
            <v>0</v>
          </cell>
          <cell r="CF30" t="str">
            <v>tai.phan@medigoapp.com</v>
          </cell>
          <cell r="CG30" t="str">
            <v/>
          </cell>
          <cell r="CH30">
            <v>4</v>
          </cell>
          <cell r="CI30">
            <v>4.5</v>
          </cell>
          <cell r="CJ30">
            <v>26</v>
          </cell>
          <cell r="CK30">
            <v>1</v>
          </cell>
          <cell r="CL30">
            <v>2026</v>
          </cell>
          <cell r="CM30">
            <v>0</v>
          </cell>
          <cell r="CN30">
            <v>-23157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5310000</v>
          </cell>
          <cell r="CW30">
            <v>0</v>
          </cell>
          <cell r="CX30" t="str">
            <v/>
          </cell>
          <cell r="CY30" t="str">
            <v>; </v>
          </cell>
          <cell r="CZ30">
            <v>0</v>
          </cell>
          <cell r="DA30" t="str">
            <v>Phan Công Vũ Tài</v>
          </cell>
          <cell r="DB30">
            <v>10</v>
          </cell>
          <cell r="DC30">
            <v>104.95</v>
          </cell>
          <cell r="DD30">
            <v>0.583333333333333</v>
          </cell>
          <cell r="DE30">
            <v>2487877.23214286</v>
          </cell>
          <cell r="DF30">
            <v>20742.1875</v>
          </cell>
          <cell r="DG30">
            <v>2812705</v>
          </cell>
          <cell r="DH30">
            <v>0</v>
          </cell>
          <cell r="DI30">
            <v>0</v>
          </cell>
        </row>
        <row r="31">
          <cell r="D31" t="str">
            <v>Đoàn Quốc Tâm</v>
          </cell>
          <cell r="E31" t="str">
            <v>HĐLĐ</v>
          </cell>
          <cell r="F31" t="str">
            <v>Minh Châu</v>
          </cell>
          <cell r="G31" t="str">
            <v>DSBC</v>
          </cell>
          <cell r="H31" t="str">
            <v>25/3/2024</v>
          </cell>
          <cell r="I31" t="str">
            <v>23241857</v>
          </cell>
          <cell r="J31" t="str">
            <v>ACB</v>
          </cell>
          <cell r="K31">
            <v>28</v>
          </cell>
          <cell r="L31">
            <v>27</v>
          </cell>
          <cell r="M31">
            <v>287.233333333333</v>
          </cell>
          <cell r="N31">
            <v>8.55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5310000</v>
          </cell>
          <cell r="T31">
            <v>482142.857142857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6000000</v>
          </cell>
          <cell r="AB31">
            <v>0</v>
          </cell>
          <cell r="AC31">
            <v>0</v>
          </cell>
          <cell r="AD31">
            <v>0</v>
          </cell>
          <cell r="AE31">
            <v>7693750</v>
          </cell>
          <cell r="AF31">
            <v>343526.785714286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811734</v>
          </cell>
          <cell r="AN31">
            <v>1092000</v>
          </cell>
          <cell r="AO31">
            <v>35850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10459003.6428571</v>
          </cell>
          <cell r="BF31">
            <v>929250</v>
          </cell>
          <cell r="BG31">
            <v>159300</v>
          </cell>
          <cell r="BH31">
            <v>53100</v>
          </cell>
          <cell r="BI31">
            <v>0</v>
          </cell>
          <cell r="BJ31">
            <v>1141650</v>
          </cell>
          <cell r="BK31">
            <v>424800</v>
          </cell>
          <cell r="BL31">
            <v>79650</v>
          </cell>
          <cell r="BM31">
            <v>53100</v>
          </cell>
          <cell r="BN31">
            <v>0</v>
          </cell>
          <cell r="BO31">
            <v>557550</v>
          </cell>
          <cell r="BP31">
            <v>482142.857142857</v>
          </cell>
          <cell r="BQ31">
            <v>9976860.78571429</v>
          </cell>
          <cell r="BR31">
            <v>15500000</v>
          </cell>
          <cell r="BS31">
            <v>0</v>
          </cell>
          <cell r="BT31">
            <v>0</v>
          </cell>
          <cell r="BU31">
            <v>557550</v>
          </cell>
          <cell r="BV31">
            <v>16057550</v>
          </cell>
          <cell r="BW31">
            <v>0</v>
          </cell>
          <cell r="BX31">
            <v>0</v>
          </cell>
          <cell r="BY31">
            <v>9901454</v>
          </cell>
          <cell r="BZ31">
            <v>0</v>
          </cell>
          <cell r="CA31">
            <v>0</v>
          </cell>
          <cell r="CB31">
            <v>9901454</v>
          </cell>
          <cell r="CC31">
            <v>0</v>
          </cell>
          <cell r="CD31">
            <v>9901454</v>
          </cell>
          <cell r="CE31">
            <v>0</v>
          </cell>
          <cell r="CF31" t="str">
            <v>medigo.tam.doan@gmail.com</v>
          </cell>
          <cell r="CG31" t="str">
            <v/>
          </cell>
          <cell r="CH31">
            <v>11</v>
          </cell>
          <cell r="CI31">
            <v>2.5</v>
          </cell>
          <cell r="CJ31">
            <v>25</v>
          </cell>
          <cell r="CK31">
            <v>3</v>
          </cell>
          <cell r="CL31">
            <v>2024</v>
          </cell>
          <cell r="CM31">
            <v>0</v>
          </cell>
          <cell r="CN31">
            <v>-23135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6000000</v>
          </cell>
          <cell r="CW31">
            <v>0</v>
          </cell>
          <cell r="CX31" t="str">
            <v/>
          </cell>
          <cell r="CY31" t="str">
            <v>; </v>
          </cell>
          <cell r="CZ31">
            <v>0</v>
          </cell>
          <cell r="DA31" t="str">
            <v>Đoàn Quốc Tâm</v>
          </cell>
          <cell r="DB31">
            <v>27</v>
          </cell>
          <cell r="DC31">
            <v>287.233333333333</v>
          </cell>
          <cell r="DD31">
            <v>8.55</v>
          </cell>
          <cell r="DE31">
            <v>8334895.83333333</v>
          </cell>
          <cell r="DF31">
            <v>372154.017857143</v>
          </cell>
          <cell r="DG31">
            <v>10571227</v>
          </cell>
          <cell r="DH31">
            <v>0</v>
          </cell>
          <cell r="DI31">
            <v>0</v>
          </cell>
        </row>
        <row r="32">
          <cell r="D32" t="str">
            <v>Nguyễn Trí Nghĩa</v>
          </cell>
          <cell r="E32" t="str">
            <v>HĐLĐ</v>
          </cell>
          <cell r="F32" t="str">
            <v>Minh Châu</v>
          </cell>
          <cell r="G32" t="str">
            <v>DSBC</v>
          </cell>
          <cell r="H32">
            <v>45439</v>
          </cell>
          <cell r="I32" t="str">
            <v>0251002787705</v>
          </cell>
          <cell r="J32" t="str">
            <v>Vietcombank</v>
          </cell>
          <cell r="K32">
            <v>28</v>
          </cell>
          <cell r="L32">
            <v>25</v>
          </cell>
          <cell r="M32">
            <v>4.96666666666667</v>
          </cell>
          <cell r="N32">
            <v>193.416666666667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5310000</v>
          </cell>
          <cell r="T32">
            <v>446428.571428571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6000000</v>
          </cell>
          <cell r="AB32">
            <v>0</v>
          </cell>
          <cell r="AC32">
            <v>0</v>
          </cell>
          <cell r="AD32">
            <v>0</v>
          </cell>
          <cell r="AE32">
            <v>133035.714285714</v>
          </cell>
          <cell r="AF32">
            <v>7771205.35714286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835077</v>
          </cell>
          <cell r="AN32">
            <v>1300500</v>
          </cell>
          <cell r="AO32">
            <v>9250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100000</v>
          </cell>
          <cell r="BA32">
            <v>0</v>
          </cell>
          <cell r="BB32">
            <v>0</v>
          </cell>
          <cell r="BC32">
            <v>3864060</v>
          </cell>
          <cell r="BD32">
            <v>0</v>
          </cell>
          <cell r="BE32">
            <v>6531436.64285714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446428.571428571</v>
          </cell>
          <cell r="BQ32">
            <v>6085008.07142857</v>
          </cell>
          <cell r="BR32">
            <v>15500000</v>
          </cell>
          <cell r="BS32">
            <v>0</v>
          </cell>
          <cell r="BT32">
            <v>0</v>
          </cell>
          <cell r="BU32">
            <v>0</v>
          </cell>
          <cell r="BV32">
            <v>15500000</v>
          </cell>
          <cell r="BW32">
            <v>0</v>
          </cell>
          <cell r="BX32">
            <v>0</v>
          </cell>
          <cell r="BY32">
            <v>6531437</v>
          </cell>
          <cell r="BZ32">
            <v>0</v>
          </cell>
          <cell r="CA32">
            <v>6531437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str">
            <v>medigo.nghia.nguyen@gmail.com</v>
          </cell>
          <cell r="CG32" t="str">
            <v>Hoàn trả như cam kết, thiếu của tháng 3:1.265.53
Đèn bù chênh lệch kiểm kê tháng 4.2026: 2.601.525
Nhập sai thao tác HD1054195 bán hàng: 100.000</v>
          </cell>
          <cell r="CH32">
            <v>5</v>
          </cell>
          <cell r="CI32">
            <v>2.5</v>
          </cell>
          <cell r="CJ32">
            <v>27</v>
          </cell>
          <cell r="CK32">
            <v>5</v>
          </cell>
          <cell r="CL32">
            <v>2024</v>
          </cell>
          <cell r="CM32">
            <v>0</v>
          </cell>
          <cell r="CN32">
            <v>-23137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6000000</v>
          </cell>
          <cell r="CW32">
            <v>0</v>
          </cell>
          <cell r="CX32" t="str">
            <v>Hoàn trả như cam kết, thiếu của tháng 3:1.265.53
Đèn bù chênh lệch kiểm kê tháng 4.2026: 2.601.525
Nhập sai thao tác HD1054195 bán hàng: 100.000</v>
          </cell>
          <cell r="CY32" t="str">
            <v>; Hoàn trả như cam kết, thiếu của tháng 3:1.265.53
Đèn bù chênh lệch kiểm kê tháng 4.2026: 2.601.525
Nhập sai thao tác HD1054195 bán hàng: 100.000</v>
          </cell>
          <cell r="CZ32">
            <v>0</v>
          </cell>
          <cell r="DA32" t="str">
            <v>Nguyễn Trí Nghĩa</v>
          </cell>
          <cell r="DB32">
            <v>25</v>
          </cell>
          <cell r="DC32">
            <v>4.96666666666667</v>
          </cell>
          <cell r="DD32">
            <v>193.416666666667</v>
          </cell>
          <cell r="DE32">
            <v>133035.714285714</v>
          </cell>
          <cell r="DF32">
            <v>7771205.35714286</v>
          </cell>
          <cell r="DG32">
            <v>0</v>
          </cell>
          <cell r="DH32">
            <v>0</v>
          </cell>
          <cell r="DI32">
            <v>0</v>
          </cell>
        </row>
        <row r="33">
          <cell r="D33" t="str">
            <v>Nguyễn Trúc Linh</v>
          </cell>
          <cell r="E33" t="str">
            <v>HĐLĐ</v>
          </cell>
          <cell r="F33" t="str">
            <v>Minh Châu</v>
          </cell>
          <cell r="G33" t="str">
            <v>DSBC</v>
          </cell>
          <cell r="H33" t="str">
            <v>26/04/2025</v>
          </cell>
          <cell r="I33" t="str">
            <v>109006916698</v>
          </cell>
          <cell r="J33" t="str">
            <v>Vietinbank</v>
          </cell>
          <cell r="K33">
            <v>28</v>
          </cell>
          <cell r="L33">
            <v>17</v>
          </cell>
          <cell r="M33">
            <v>180.316666666667</v>
          </cell>
          <cell r="N33">
            <v>0.7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5310000</v>
          </cell>
          <cell r="T33">
            <v>303571.428571429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6000000</v>
          </cell>
          <cell r="AB33">
            <v>0</v>
          </cell>
          <cell r="AC33">
            <v>0</v>
          </cell>
          <cell r="AD33">
            <v>0</v>
          </cell>
          <cell r="AE33">
            <v>4829910.71428572</v>
          </cell>
          <cell r="AF33">
            <v>28125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904700</v>
          </cell>
          <cell r="AO33">
            <v>323000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38000</v>
          </cell>
          <cell r="AZ33">
            <v>100000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6251307.14285714</v>
          </cell>
          <cell r="BF33">
            <v>929250</v>
          </cell>
          <cell r="BG33">
            <v>159300</v>
          </cell>
          <cell r="BH33">
            <v>53100</v>
          </cell>
          <cell r="BI33">
            <v>0</v>
          </cell>
          <cell r="BJ33">
            <v>1141650</v>
          </cell>
          <cell r="BK33">
            <v>424800</v>
          </cell>
          <cell r="BL33">
            <v>79650</v>
          </cell>
          <cell r="BM33">
            <v>53100</v>
          </cell>
          <cell r="BN33">
            <v>0</v>
          </cell>
          <cell r="BO33">
            <v>557550</v>
          </cell>
          <cell r="BP33">
            <v>303571.428571429</v>
          </cell>
          <cell r="BQ33">
            <v>5947735.71428572</v>
          </cell>
          <cell r="BR33">
            <v>15500000</v>
          </cell>
          <cell r="BS33">
            <v>0</v>
          </cell>
          <cell r="BT33">
            <v>0</v>
          </cell>
          <cell r="BU33">
            <v>557550</v>
          </cell>
          <cell r="BV33">
            <v>16057550</v>
          </cell>
          <cell r="BW33">
            <v>0</v>
          </cell>
          <cell r="BX33">
            <v>0</v>
          </cell>
          <cell r="BY33">
            <v>5693757</v>
          </cell>
          <cell r="BZ33">
            <v>0</v>
          </cell>
          <cell r="CA33">
            <v>0</v>
          </cell>
          <cell r="CB33">
            <v>5693757</v>
          </cell>
          <cell r="CC33">
            <v>0</v>
          </cell>
          <cell r="CD33">
            <v>5693757</v>
          </cell>
          <cell r="CE33">
            <v>0</v>
          </cell>
          <cell r="CF33" t="str">
            <v>medigo.truclinh.nguyen@gmail.com</v>
          </cell>
          <cell r="CG33" t="str">
            <v>Không báo cáo tiền lấy két chạy hàng ca 3- 03/04/2026: 100.000đ</v>
          </cell>
          <cell r="CH33">
            <v>12</v>
          </cell>
          <cell r="CI33">
            <v>2.5</v>
          </cell>
          <cell r="CJ33">
            <v>26</v>
          </cell>
          <cell r="CK33">
            <v>4</v>
          </cell>
          <cell r="CL33">
            <v>2025</v>
          </cell>
          <cell r="CM33">
            <v>0</v>
          </cell>
          <cell r="CN33">
            <v>11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6000000</v>
          </cell>
          <cell r="CW33">
            <v>0</v>
          </cell>
          <cell r="CX33" t="str">
            <v>Không báo cáo tiền lấy két chạy hàng ca 3- 03/04/2026: 100.000đ</v>
          </cell>
          <cell r="CY33" t="str">
            <v>; Không báo cáo tiền lấy két chạy hàng ca 3- 03/04/2026: 100.000đ</v>
          </cell>
          <cell r="CZ33">
            <v>0</v>
          </cell>
          <cell r="DA33" t="str">
            <v>Nguyễn Trúc Linh</v>
          </cell>
          <cell r="DB33">
            <v>17</v>
          </cell>
          <cell r="DC33">
            <v>158.766666666667</v>
          </cell>
          <cell r="DD33">
            <v>0.7</v>
          </cell>
          <cell r="DE33">
            <v>4252678.57142857</v>
          </cell>
          <cell r="DF33">
            <v>28125</v>
          </cell>
          <cell r="DG33">
            <v>5116525</v>
          </cell>
          <cell r="DH33">
            <v>577232</v>
          </cell>
          <cell r="DI33">
            <v>577232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196</v>
          </cell>
          <cell r="L34">
            <v>138</v>
          </cell>
          <cell r="M34">
            <v>923.35</v>
          </cell>
          <cell r="N34">
            <v>483.95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31860000</v>
          </cell>
          <cell r="T34">
            <v>2267857.14285714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38310000</v>
          </cell>
          <cell r="AB34">
            <v>0</v>
          </cell>
          <cell r="AC34">
            <v>0</v>
          </cell>
          <cell r="AD34">
            <v>0</v>
          </cell>
          <cell r="AE34">
            <v>22544796.875</v>
          </cell>
          <cell r="AF34">
            <v>19441724.3303571</v>
          </cell>
          <cell r="AG34">
            <v>0</v>
          </cell>
          <cell r="AH34">
            <v>0</v>
          </cell>
          <cell r="AI34">
            <v>0</v>
          </cell>
          <cell r="AJ34">
            <v>1000000</v>
          </cell>
          <cell r="AK34">
            <v>0</v>
          </cell>
          <cell r="AL34">
            <v>1600000</v>
          </cell>
          <cell r="AM34">
            <v>3313006</v>
          </cell>
          <cell r="AN34">
            <v>6893300</v>
          </cell>
          <cell r="AO34">
            <v>424390</v>
          </cell>
          <cell r="AP34">
            <v>0</v>
          </cell>
          <cell r="AQ34">
            <v>35714.2857142857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200000</v>
          </cell>
          <cell r="AX34">
            <v>0</v>
          </cell>
          <cell r="AY34">
            <v>38000</v>
          </cell>
          <cell r="AZ34">
            <v>200000</v>
          </cell>
          <cell r="BA34">
            <v>135000</v>
          </cell>
          <cell r="BB34">
            <v>100000</v>
          </cell>
          <cell r="BC34">
            <v>3864060</v>
          </cell>
          <cell r="BD34">
            <v>0</v>
          </cell>
          <cell r="BE34">
            <v>53383728.6339286</v>
          </cell>
          <cell r="BF34">
            <v>4646250</v>
          </cell>
          <cell r="BG34">
            <v>796500</v>
          </cell>
          <cell r="BH34">
            <v>265500</v>
          </cell>
          <cell r="BI34">
            <v>0</v>
          </cell>
          <cell r="BJ34">
            <v>5708250</v>
          </cell>
          <cell r="BK34">
            <v>2124000</v>
          </cell>
          <cell r="BL34">
            <v>398250</v>
          </cell>
          <cell r="BM34">
            <v>265500</v>
          </cell>
          <cell r="BN34">
            <v>0</v>
          </cell>
          <cell r="BO34">
            <v>2787750</v>
          </cell>
          <cell r="BP34">
            <v>2267857.14285714</v>
          </cell>
          <cell r="BQ34">
            <v>51115871.4910714</v>
          </cell>
          <cell r="BR34">
            <v>93000000</v>
          </cell>
          <cell r="BS34">
            <v>1</v>
          </cell>
          <cell r="BT34">
            <v>6200000</v>
          </cell>
          <cell r="BU34">
            <v>2787750</v>
          </cell>
          <cell r="BV34">
            <v>101987750</v>
          </cell>
          <cell r="BW34">
            <v>1864508.92857143</v>
          </cell>
          <cell r="BX34">
            <v>0</v>
          </cell>
          <cell r="BY34">
            <v>50595979</v>
          </cell>
          <cell r="BZ34">
            <v>0</v>
          </cell>
          <cell r="CA34">
            <v>6531437</v>
          </cell>
          <cell r="CB34">
            <v>44064542</v>
          </cell>
          <cell r="CC34">
            <v>0</v>
          </cell>
          <cell r="CD34">
            <v>44064542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14.5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-138810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38310000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</row>
        <row r="35">
          <cell r="D35" t="str">
            <v>PHẠM VĂN LONG</v>
          </cell>
          <cell r="E35" t="str">
            <v>HĐTV</v>
          </cell>
          <cell r="F35" t="str">
            <v>Nam Hòa</v>
          </cell>
          <cell r="G35" t="str">
            <v>DSTV</v>
          </cell>
          <cell r="H35" t="str">
            <v>03/4/2026</v>
          </cell>
          <cell r="I35" t="str">
            <v>7351192058</v>
          </cell>
          <cell r="J35" t="str">
            <v>BIDV</v>
          </cell>
          <cell r="K35">
            <v>28</v>
          </cell>
          <cell r="L35">
            <v>13</v>
          </cell>
          <cell r="M35">
            <v>140.433333333333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232142.857142857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5100000</v>
          </cell>
          <cell r="AB35">
            <v>0</v>
          </cell>
          <cell r="AC35">
            <v>0</v>
          </cell>
          <cell r="AD35">
            <v>0</v>
          </cell>
          <cell r="AE35">
            <v>3197366.07142857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500000</v>
          </cell>
          <cell r="AK35">
            <v>0</v>
          </cell>
          <cell r="AL35">
            <v>0</v>
          </cell>
          <cell r="AM35">
            <v>0</v>
          </cell>
          <cell r="AN35">
            <v>59400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20000</v>
          </cell>
          <cell r="BA35">
            <v>0</v>
          </cell>
          <cell r="BB35">
            <v>100000</v>
          </cell>
          <cell r="BC35">
            <v>0</v>
          </cell>
          <cell r="BD35">
            <v>0</v>
          </cell>
          <cell r="BE35">
            <v>3868908.92857143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232142.857142857</v>
          </cell>
          <cell r="BQ35">
            <v>3636766.07142857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3636766.07142857</v>
          </cell>
          <cell r="BX35">
            <v>363676.607142857</v>
          </cell>
          <cell r="BY35">
            <v>3505232</v>
          </cell>
          <cell r="BZ35">
            <v>0</v>
          </cell>
          <cell r="CA35">
            <v>0</v>
          </cell>
          <cell r="CB35">
            <v>3505232</v>
          </cell>
          <cell r="CC35">
            <v>0</v>
          </cell>
          <cell r="CD35">
            <v>3505232</v>
          </cell>
          <cell r="CE35">
            <v>0</v>
          </cell>
          <cell r="CF35" t="str">
            <v>long.pham@medigoapp.com</v>
          </cell>
          <cell r="CG35" t="str">
            <v>Vào ca trễ 18-19/04/2026: 10.000
Đi trễ về sớm        25/04/2026 : 10.000</v>
          </cell>
          <cell r="CH35">
            <v>2</v>
          </cell>
          <cell r="CI35">
            <v>8.75</v>
          </cell>
          <cell r="CJ35">
            <v>13</v>
          </cell>
          <cell r="CK35">
            <v>3</v>
          </cell>
          <cell r="CL35">
            <v>2026</v>
          </cell>
          <cell r="CM35">
            <v>0</v>
          </cell>
          <cell r="CN35">
            <v>-23159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5100000</v>
          </cell>
          <cell r="CW35">
            <v>0</v>
          </cell>
          <cell r="CX35" t="str">
            <v>Vào ca trễ 18-19/04/2026: 10.000
Đi trễ về sớm        25/04/2026 : 10.000</v>
          </cell>
          <cell r="CY35" t="str">
            <v>; Vào ca trễ 18-19/04/2026: 10.000
Đi trễ về sớm        25/04/2026 : 10.000</v>
          </cell>
          <cell r="CZ35">
            <v>0</v>
          </cell>
          <cell r="DA35" t="str">
            <v>PHẠM VĂN LONG</v>
          </cell>
          <cell r="DB35">
            <v>13</v>
          </cell>
          <cell r="DC35">
            <v>140.433333333333</v>
          </cell>
          <cell r="DD35">
            <v>0</v>
          </cell>
          <cell r="DE35">
            <v>3197366.07142857</v>
          </cell>
          <cell r="DF35">
            <v>0</v>
          </cell>
          <cell r="DG35">
            <v>3505232</v>
          </cell>
          <cell r="DH35">
            <v>0</v>
          </cell>
          <cell r="DI35">
            <v>0</v>
          </cell>
        </row>
        <row r="36">
          <cell r="D36" t="str">
            <v>Phạm Thị Kiều Diễm</v>
          </cell>
          <cell r="E36" t="str">
            <v>HĐLĐ</v>
          </cell>
          <cell r="F36" t="str">
            <v>Nam Hòa</v>
          </cell>
          <cell r="G36" t="str">
            <v>DSBC</v>
          </cell>
          <cell r="H36" t="str">
            <v>01/04/2025</v>
          </cell>
          <cell r="I36" t="str">
            <v>0110137819</v>
          </cell>
          <cell r="J36" t="str">
            <v>Vikkibank (dongabank)</v>
          </cell>
          <cell r="K36">
            <v>28</v>
          </cell>
          <cell r="L36">
            <v>13</v>
          </cell>
          <cell r="M36">
            <v>76.5</v>
          </cell>
          <cell r="N36">
            <v>29.8166666666667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5310000</v>
          </cell>
          <cell r="T36">
            <v>232142.857142857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6000000</v>
          </cell>
          <cell r="AB36">
            <v>0</v>
          </cell>
          <cell r="AC36">
            <v>0</v>
          </cell>
          <cell r="AD36">
            <v>0</v>
          </cell>
          <cell r="AE36">
            <v>2049107.14285714</v>
          </cell>
          <cell r="AF36">
            <v>1197991.07142857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274842</v>
          </cell>
          <cell r="AO36">
            <v>630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555933</v>
          </cell>
          <cell r="AZ36">
            <v>20000</v>
          </cell>
          <cell r="BA36">
            <v>0</v>
          </cell>
          <cell r="BB36">
            <v>100000</v>
          </cell>
          <cell r="BC36">
            <v>0</v>
          </cell>
          <cell r="BD36">
            <v>0</v>
          </cell>
          <cell r="BE36">
            <v>3078780.07142857</v>
          </cell>
          <cell r="BF36">
            <v>929250</v>
          </cell>
          <cell r="BG36">
            <v>159300</v>
          </cell>
          <cell r="BH36">
            <v>53100</v>
          </cell>
          <cell r="BI36">
            <v>0</v>
          </cell>
          <cell r="BJ36">
            <v>1141650</v>
          </cell>
          <cell r="BK36">
            <v>424800</v>
          </cell>
          <cell r="BL36">
            <v>79650</v>
          </cell>
          <cell r="BM36">
            <v>53100</v>
          </cell>
          <cell r="BN36">
            <v>0</v>
          </cell>
          <cell r="BO36">
            <v>557550</v>
          </cell>
          <cell r="BP36">
            <v>232142.857142857</v>
          </cell>
          <cell r="BQ36">
            <v>2846637.21428571</v>
          </cell>
          <cell r="BR36">
            <v>15500000</v>
          </cell>
          <cell r="BS36">
            <v>0</v>
          </cell>
          <cell r="BT36">
            <v>0</v>
          </cell>
          <cell r="BU36">
            <v>557550</v>
          </cell>
          <cell r="BV36">
            <v>16057550</v>
          </cell>
          <cell r="BW36">
            <v>0</v>
          </cell>
          <cell r="BX36">
            <v>0</v>
          </cell>
          <cell r="BY36">
            <v>2521230</v>
          </cell>
          <cell r="BZ36">
            <v>0</v>
          </cell>
          <cell r="CA36">
            <v>0</v>
          </cell>
          <cell r="CB36">
            <v>2521230</v>
          </cell>
          <cell r="CC36">
            <v>0</v>
          </cell>
          <cell r="CD36">
            <v>2521230</v>
          </cell>
          <cell r="CE36">
            <v>0</v>
          </cell>
          <cell r="CF36" t="str">
            <v>diemdzuidze@gmail.com</v>
          </cell>
          <cell r="CG36" t="str">
            <v>Vào ca trễ 11/04/2026: 10.000
Vào ca trễ 18-19/04/2026: 10.000</v>
          </cell>
          <cell r="CH36">
            <v>3</v>
          </cell>
          <cell r="CI36">
            <v>0</v>
          </cell>
          <cell r="CJ36">
            <v>1</v>
          </cell>
          <cell r="CK36">
            <v>4</v>
          </cell>
          <cell r="CL36">
            <v>2025</v>
          </cell>
          <cell r="CM36">
            <v>0</v>
          </cell>
          <cell r="CN36">
            <v>-23148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6000000</v>
          </cell>
          <cell r="CW36">
            <v>0</v>
          </cell>
          <cell r="CX36" t="str">
            <v>Vào ca trễ 11/04/2026: 10.000
Vào ca trễ 18-19/04/2026: 10.000</v>
          </cell>
          <cell r="CY36" t="str">
            <v>; Vào ca trễ 11/04/2026: 10.000
Vào ca trễ 18-19/04/2026: 10.000</v>
          </cell>
          <cell r="CZ36">
            <v>0</v>
          </cell>
          <cell r="DA36" t="str">
            <v>Phạm Thị Kiều Diễm</v>
          </cell>
          <cell r="DB36">
            <v>13</v>
          </cell>
          <cell r="DC36">
            <v>76.5</v>
          </cell>
          <cell r="DD36">
            <v>29.8166666666667</v>
          </cell>
          <cell r="DE36">
            <v>2049107.14285714</v>
          </cell>
          <cell r="DF36">
            <v>1197991.07142857</v>
          </cell>
          <cell r="DG36">
            <v>2521230</v>
          </cell>
          <cell r="DH36">
            <v>0</v>
          </cell>
          <cell r="DI36">
            <v>0</v>
          </cell>
        </row>
        <row r="37">
          <cell r="D37" t="str">
            <v>Đỗ Thị Thu Hương</v>
          </cell>
          <cell r="E37" t="str">
            <v>HĐLĐ</v>
          </cell>
          <cell r="F37" t="str">
            <v>Nam Hòa</v>
          </cell>
          <cell r="G37" t="str">
            <v>DSBC</v>
          </cell>
          <cell r="H37" t="str">
            <v>19/08/2025</v>
          </cell>
          <cell r="I37" t="str">
            <v>9903670079</v>
          </cell>
          <cell r="J37" t="str">
            <v>Vietcombank</v>
          </cell>
          <cell r="K37">
            <v>28</v>
          </cell>
          <cell r="L37">
            <v>28</v>
          </cell>
          <cell r="M37">
            <v>10.2166666666667</v>
          </cell>
          <cell r="N37">
            <v>265.75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5310000</v>
          </cell>
          <cell r="T37">
            <v>500000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6000000</v>
          </cell>
          <cell r="AB37">
            <v>0</v>
          </cell>
          <cell r="AC37">
            <v>0</v>
          </cell>
          <cell r="AD37">
            <v>0</v>
          </cell>
          <cell r="AE37">
            <v>273660.714285715</v>
          </cell>
          <cell r="AF37">
            <v>10677455.3571429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1309500</v>
          </cell>
          <cell r="AO37">
            <v>300</v>
          </cell>
          <cell r="AP37">
            <v>0</v>
          </cell>
          <cell r="AQ37">
            <v>280000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555933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12484983.0714286</v>
          </cell>
          <cell r="BF37">
            <v>929250</v>
          </cell>
          <cell r="BG37">
            <v>159300</v>
          </cell>
          <cell r="BH37">
            <v>53100</v>
          </cell>
          <cell r="BI37">
            <v>0</v>
          </cell>
          <cell r="BJ37">
            <v>1141650</v>
          </cell>
          <cell r="BK37">
            <v>424800</v>
          </cell>
          <cell r="BL37">
            <v>79650</v>
          </cell>
          <cell r="BM37">
            <v>53100</v>
          </cell>
          <cell r="BN37">
            <v>0</v>
          </cell>
          <cell r="BO37">
            <v>557550</v>
          </cell>
          <cell r="BP37">
            <v>500000</v>
          </cell>
          <cell r="BQ37">
            <v>11984983.0714286</v>
          </cell>
          <cell r="BR37">
            <v>15500000</v>
          </cell>
          <cell r="BS37">
            <v>0</v>
          </cell>
          <cell r="BT37">
            <v>0</v>
          </cell>
          <cell r="BU37">
            <v>557550</v>
          </cell>
          <cell r="BV37">
            <v>16057550</v>
          </cell>
          <cell r="BW37">
            <v>0</v>
          </cell>
          <cell r="BX37">
            <v>0</v>
          </cell>
          <cell r="BY37">
            <v>11927433</v>
          </cell>
          <cell r="BZ37">
            <v>0</v>
          </cell>
          <cell r="CA37">
            <v>0</v>
          </cell>
          <cell r="CB37">
            <v>11927433</v>
          </cell>
          <cell r="CC37">
            <v>0</v>
          </cell>
          <cell r="CD37">
            <v>11927433</v>
          </cell>
          <cell r="CE37">
            <v>0</v>
          </cell>
          <cell r="CF37" t="str">
            <v>huong.do@medigoapp.com</v>
          </cell>
          <cell r="CG37" t="str">
            <v/>
          </cell>
          <cell r="CH37">
            <v>7</v>
          </cell>
          <cell r="CI37">
            <v>0</v>
          </cell>
          <cell r="CJ37">
            <v>19</v>
          </cell>
          <cell r="CK37">
            <v>8</v>
          </cell>
          <cell r="CL37">
            <v>2025</v>
          </cell>
          <cell r="CM37">
            <v>0</v>
          </cell>
          <cell r="CN37">
            <v>-23152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6000000</v>
          </cell>
          <cell r="CW37">
            <v>0</v>
          </cell>
          <cell r="CX37" t="str">
            <v/>
          </cell>
          <cell r="CY37" t="str">
            <v>; </v>
          </cell>
          <cell r="CZ37">
            <v>0</v>
          </cell>
          <cell r="DA37" t="str">
            <v>Đỗ Thị Thu Hương</v>
          </cell>
          <cell r="DB37">
            <v>28</v>
          </cell>
          <cell r="DC37">
            <v>6.51666666666668</v>
          </cell>
          <cell r="DD37">
            <v>241.55</v>
          </cell>
          <cell r="DE37">
            <v>174553.571428572</v>
          </cell>
          <cell r="DF37">
            <v>9705133.92857143</v>
          </cell>
          <cell r="DG37">
            <v>10856005</v>
          </cell>
          <cell r="DH37">
            <v>1071428</v>
          </cell>
          <cell r="DI37">
            <v>1071428</v>
          </cell>
        </row>
        <row r="38">
          <cell r="D38" t="str">
            <v>Mai Ngọc Oanh</v>
          </cell>
          <cell r="E38" t="str">
            <v>HĐLĐ</v>
          </cell>
          <cell r="F38" t="str">
            <v>Nam Hòa</v>
          </cell>
          <cell r="G38" t="str">
            <v>DSBC</v>
          </cell>
          <cell r="H38" t="str">
            <v>23/06/2025</v>
          </cell>
          <cell r="I38" t="str">
            <v>90373224900</v>
          </cell>
          <cell r="J38" t="str">
            <v>MB bank</v>
          </cell>
          <cell r="K38">
            <v>28</v>
          </cell>
          <cell r="L38">
            <v>24</v>
          </cell>
          <cell r="M38">
            <v>247.7</v>
          </cell>
          <cell r="N38">
            <v>0.433333333333333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5310000</v>
          </cell>
          <cell r="T38">
            <v>428571.428571429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6000000</v>
          </cell>
          <cell r="AB38">
            <v>0</v>
          </cell>
          <cell r="AC38">
            <v>0</v>
          </cell>
          <cell r="AD38">
            <v>0</v>
          </cell>
          <cell r="AE38">
            <v>6634821.42857143</v>
          </cell>
          <cell r="AF38">
            <v>17410.7142857143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461400</v>
          </cell>
          <cell r="AO38">
            <v>1210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555933</v>
          </cell>
          <cell r="AZ38">
            <v>0</v>
          </cell>
          <cell r="BA38">
            <v>0</v>
          </cell>
          <cell r="BB38">
            <v>100000</v>
          </cell>
          <cell r="BC38">
            <v>0</v>
          </cell>
          <cell r="BD38">
            <v>0</v>
          </cell>
          <cell r="BE38">
            <v>6887480.57142857</v>
          </cell>
          <cell r="BF38">
            <v>929250</v>
          </cell>
          <cell r="BG38">
            <v>159300</v>
          </cell>
          <cell r="BH38">
            <v>53100</v>
          </cell>
          <cell r="BI38">
            <v>0</v>
          </cell>
          <cell r="BJ38">
            <v>1141650</v>
          </cell>
          <cell r="BK38">
            <v>424800</v>
          </cell>
          <cell r="BL38">
            <v>79650</v>
          </cell>
          <cell r="BM38">
            <v>53100</v>
          </cell>
          <cell r="BN38">
            <v>0</v>
          </cell>
          <cell r="BO38">
            <v>557550</v>
          </cell>
          <cell r="BP38">
            <v>428571.428571429</v>
          </cell>
          <cell r="BQ38">
            <v>6458909.14285714</v>
          </cell>
          <cell r="BR38">
            <v>15500000</v>
          </cell>
          <cell r="BS38">
            <v>0</v>
          </cell>
          <cell r="BT38">
            <v>0</v>
          </cell>
          <cell r="BU38">
            <v>557550</v>
          </cell>
          <cell r="BV38">
            <v>16057550</v>
          </cell>
          <cell r="BW38">
            <v>0</v>
          </cell>
          <cell r="BX38">
            <v>0</v>
          </cell>
          <cell r="BY38">
            <v>6329931</v>
          </cell>
          <cell r="BZ38">
            <v>0</v>
          </cell>
          <cell r="CA38">
            <v>0</v>
          </cell>
          <cell r="CB38">
            <v>6329931</v>
          </cell>
          <cell r="CC38">
            <v>0</v>
          </cell>
          <cell r="CD38">
            <v>6329931</v>
          </cell>
          <cell r="CE38">
            <v>0</v>
          </cell>
          <cell r="CF38" t="str">
            <v>medigo.oanh.mai@gmail.com</v>
          </cell>
          <cell r="CG38" t="str">
            <v/>
          </cell>
          <cell r="CH38">
            <v>8</v>
          </cell>
          <cell r="CI38">
            <v>0</v>
          </cell>
          <cell r="CJ38">
            <v>23</v>
          </cell>
          <cell r="CK38">
            <v>6</v>
          </cell>
          <cell r="CL38">
            <v>2025</v>
          </cell>
          <cell r="CM38">
            <v>0</v>
          </cell>
          <cell r="CN38">
            <v>-23150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6000000</v>
          </cell>
          <cell r="CW38">
            <v>0</v>
          </cell>
          <cell r="CX38" t="str">
            <v/>
          </cell>
          <cell r="CY38" t="str">
            <v>; </v>
          </cell>
          <cell r="CZ38">
            <v>0</v>
          </cell>
          <cell r="DA38" t="str">
            <v>Mai Ngọc Oanh</v>
          </cell>
          <cell r="DB38">
            <v>24</v>
          </cell>
          <cell r="DC38">
            <v>247.7</v>
          </cell>
          <cell r="DD38">
            <v>0.433333333333333</v>
          </cell>
          <cell r="DE38">
            <v>6634821.42857143</v>
          </cell>
          <cell r="DF38">
            <v>17410.7142857143</v>
          </cell>
          <cell r="DG38">
            <v>6329931</v>
          </cell>
          <cell r="DH38">
            <v>0</v>
          </cell>
          <cell r="DI38">
            <v>0</v>
          </cell>
        </row>
        <row r="39">
          <cell r="D39" t="str">
            <v>Hạ Ngân Khánh</v>
          </cell>
          <cell r="E39" t="str">
            <v>HĐLĐ</v>
          </cell>
          <cell r="F39" t="str">
            <v>Nam Hòa</v>
          </cell>
          <cell r="G39" t="str">
            <v>DSBC</v>
          </cell>
          <cell r="H39" t="str">
            <v>23/06/2025</v>
          </cell>
          <cell r="I39" t="str">
            <v>109873777758</v>
          </cell>
          <cell r="J39" t="str">
            <v>VietinBank</v>
          </cell>
          <cell r="K39">
            <v>28</v>
          </cell>
          <cell r="L39">
            <v>13</v>
          </cell>
          <cell r="M39">
            <v>132.966666666667</v>
          </cell>
          <cell r="N39">
            <v>1.83333333333333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5310000</v>
          </cell>
          <cell r="T39">
            <v>232142.857142857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6000000</v>
          </cell>
          <cell r="AB39">
            <v>0</v>
          </cell>
          <cell r="AC39">
            <v>0</v>
          </cell>
          <cell r="AD39">
            <v>0</v>
          </cell>
          <cell r="AE39">
            <v>3561607.14285714</v>
          </cell>
          <cell r="AF39">
            <v>73660.7142857143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526800</v>
          </cell>
          <cell r="AO39">
            <v>37800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4432010.71428571</v>
          </cell>
          <cell r="BF39">
            <v>929250</v>
          </cell>
          <cell r="BG39">
            <v>159300</v>
          </cell>
          <cell r="BH39">
            <v>53100</v>
          </cell>
          <cell r="BI39">
            <v>0</v>
          </cell>
          <cell r="BJ39">
            <v>1141650</v>
          </cell>
          <cell r="BK39">
            <v>424800</v>
          </cell>
          <cell r="BL39">
            <v>79650</v>
          </cell>
          <cell r="BM39">
            <v>53100</v>
          </cell>
          <cell r="BN39">
            <v>0</v>
          </cell>
          <cell r="BO39">
            <v>557550</v>
          </cell>
          <cell r="BP39">
            <v>232142.857142857</v>
          </cell>
          <cell r="BQ39">
            <v>4199867.85714286</v>
          </cell>
          <cell r="BR39">
            <v>15500000</v>
          </cell>
          <cell r="BS39">
            <v>0</v>
          </cell>
          <cell r="BT39">
            <v>0</v>
          </cell>
          <cell r="BU39">
            <v>557550</v>
          </cell>
          <cell r="BV39">
            <v>16057550</v>
          </cell>
          <cell r="BW39">
            <v>0</v>
          </cell>
          <cell r="BX39">
            <v>0</v>
          </cell>
          <cell r="BY39">
            <v>3874461</v>
          </cell>
          <cell r="BZ39">
            <v>0</v>
          </cell>
          <cell r="CA39">
            <v>0</v>
          </cell>
          <cell r="CB39">
            <v>3874461</v>
          </cell>
          <cell r="CC39">
            <v>0</v>
          </cell>
          <cell r="CD39">
            <v>3874461</v>
          </cell>
          <cell r="CE39">
            <v>0</v>
          </cell>
          <cell r="CF39" t="str">
            <v>medigo.ngankhanh.ha@gmail.com</v>
          </cell>
          <cell r="CG39" t="str">
            <v/>
          </cell>
          <cell r="CH39">
            <v>9</v>
          </cell>
          <cell r="CI39">
            <v>0</v>
          </cell>
          <cell r="CJ39">
            <v>23</v>
          </cell>
          <cell r="CK39">
            <v>6</v>
          </cell>
          <cell r="CL39">
            <v>2025</v>
          </cell>
          <cell r="CM39">
            <v>0</v>
          </cell>
          <cell r="CN39">
            <v>-23150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6000000</v>
          </cell>
          <cell r="CW39">
            <v>0</v>
          </cell>
          <cell r="CX39" t="str">
            <v/>
          </cell>
          <cell r="CY39" t="str">
            <v>; </v>
          </cell>
          <cell r="CZ39">
            <v>0</v>
          </cell>
          <cell r="DA39" t="str">
            <v>Hạ Ngân Khánh</v>
          </cell>
          <cell r="DB39">
            <v>9</v>
          </cell>
          <cell r="DC39">
            <v>7.86666666666667</v>
          </cell>
          <cell r="DD39">
            <v>59.5333333333333</v>
          </cell>
          <cell r="DE39">
            <v>210714.285714286</v>
          </cell>
          <cell r="DF39">
            <v>2391964.28571429</v>
          </cell>
          <cell r="DG39">
            <v>2763393</v>
          </cell>
          <cell r="DH39">
            <v>0</v>
          </cell>
          <cell r="DI39">
            <v>0</v>
          </cell>
        </row>
        <row r="40">
          <cell r="D40" t="str">
            <v>Phan Công Vũ Tài</v>
          </cell>
          <cell r="E40" t="str">
            <v>HĐLĐ</v>
          </cell>
          <cell r="F40" t="str">
            <v>Nam Hòa</v>
          </cell>
          <cell r="G40" t="str">
            <v>DSBC</v>
          </cell>
          <cell r="H40" t="str">
            <v>26/01/2026</v>
          </cell>
          <cell r="I40" t="str">
            <v>02446989901</v>
          </cell>
          <cell r="J40" t="str">
            <v>Tp Bank</v>
          </cell>
          <cell r="K40">
            <v>28</v>
          </cell>
          <cell r="L40">
            <v>2</v>
          </cell>
          <cell r="M40">
            <v>4.85</v>
          </cell>
          <cell r="N40">
            <v>25.5333333333333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35714.2857142857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5310000</v>
          </cell>
          <cell r="AB40">
            <v>0</v>
          </cell>
          <cell r="AC40">
            <v>0</v>
          </cell>
          <cell r="AD40">
            <v>0</v>
          </cell>
          <cell r="AE40">
            <v>114970.982142857</v>
          </cell>
          <cell r="AF40">
            <v>907915.178571429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1058600.44642857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35714.2857142857</v>
          </cell>
          <cell r="BQ40">
            <v>1022886.16071429</v>
          </cell>
          <cell r="BR40">
            <v>15500000</v>
          </cell>
          <cell r="BS40">
            <v>0</v>
          </cell>
          <cell r="BT40">
            <v>0</v>
          </cell>
          <cell r="BU40">
            <v>0</v>
          </cell>
          <cell r="BV40">
            <v>15500000</v>
          </cell>
          <cell r="BW40">
            <v>0</v>
          </cell>
          <cell r="BX40">
            <v>0</v>
          </cell>
          <cell r="BY40">
            <v>1058600</v>
          </cell>
          <cell r="BZ40">
            <v>0</v>
          </cell>
          <cell r="CA40">
            <v>0</v>
          </cell>
          <cell r="CB40">
            <v>1058600</v>
          </cell>
          <cell r="CC40">
            <v>0</v>
          </cell>
          <cell r="CD40">
            <v>1058600</v>
          </cell>
          <cell r="CE40">
            <v>0</v>
          </cell>
          <cell r="CF40" t="str">
            <v>tai.phan@medigoapp.com</v>
          </cell>
          <cell r="CG40" t="str">
            <v/>
          </cell>
          <cell r="CH40">
            <v>4</v>
          </cell>
          <cell r="CI40">
            <v>0</v>
          </cell>
          <cell r="CJ40">
            <v>26</v>
          </cell>
          <cell r="CK40">
            <v>1</v>
          </cell>
          <cell r="CL40">
            <v>2026</v>
          </cell>
          <cell r="CM40">
            <v>0</v>
          </cell>
          <cell r="CN40">
            <v>-23157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5310000</v>
          </cell>
          <cell r="CW40">
            <v>0</v>
          </cell>
          <cell r="CX40" t="str">
            <v/>
          </cell>
          <cell r="CY40" t="str">
            <v>; </v>
          </cell>
          <cell r="CZ40">
            <v>0</v>
          </cell>
          <cell r="DA40" t="str">
            <v>Phan Công Vũ Tài</v>
          </cell>
          <cell r="DB40">
            <v>10</v>
          </cell>
          <cell r="DC40">
            <v>104.95</v>
          </cell>
          <cell r="DD40">
            <v>0.583333333333333</v>
          </cell>
          <cell r="DE40">
            <v>2487877.23214286</v>
          </cell>
          <cell r="DF40">
            <v>20742.1875</v>
          </cell>
          <cell r="DG40">
            <v>2812705</v>
          </cell>
          <cell r="DH40">
            <v>0</v>
          </cell>
          <cell r="DI40">
            <v>0</v>
          </cell>
        </row>
        <row r="41">
          <cell r="D41" t="str">
            <v>Trần Thị Ánh Nguyệt</v>
          </cell>
          <cell r="E41" t="str">
            <v>HĐTV</v>
          </cell>
          <cell r="F41" t="str">
            <v>Nam Hòa</v>
          </cell>
          <cell r="G41" t="str">
            <v>DSTV</v>
          </cell>
          <cell r="H41" t="str">
            <v>13/3/2026</v>
          </cell>
          <cell r="I41" t="str">
            <v>19035042801010</v>
          </cell>
          <cell r="J41" t="str">
            <v>techcombank - chi nhánh Bình Đăng</v>
          </cell>
          <cell r="K41">
            <v>28</v>
          </cell>
          <cell r="L41">
            <v>28</v>
          </cell>
          <cell r="M41">
            <v>32.1666666666667</v>
          </cell>
          <cell r="N41">
            <v>259.383333333333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500000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5100000</v>
          </cell>
          <cell r="AB41">
            <v>0</v>
          </cell>
          <cell r="AC41">
            <v>0</v>
          </cell>
          <cell r="AD41">
            <v>0</v>
          </cell>
          <cell r="AE41">
            <v>732366.071428571</v>
          </cell>
          <cell r="AF41">
            <v>8858404.01785714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826400</v>
          </cell>
          <cell r="AO41">
            <v>6220</v>
          </cell>
          <cell r="AP41">
            <v>0</v>
          </cell>
          <cell r="AQ41">
            <v>60000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10983390.0892857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500000</v>
          </cell>
          <cell r="BQ41">
            <v>10483390.0892857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10483390.0892857</v>
          </cell>
          <cell r="BX41">
            <v>1048339.00892857</v>
          </cell>
          <cell r="BY41">
            <v>9935051</v>
          </cell>
          <cell r="BZ41">
            <v>0</v>
          </cell>
          <cell r="CA41">
            <v>0</v>
          </cell>
          <cell r="CB41">
            <v>9935051</v>
          </cell>
          <cell r="CC41">
            <v>0</v>
          </cell>
          <cell r="CD41">
            <v>9935051</v>
          </cell>
          <cell r="CE41">
            <v>0</v>
          </cell>
          <cell r="CF41" t="str">
            <v>nguyet.tran@medigoapp.com</v>
          </cell>
          <cell r="CG41" t="str">
            <v/>
          </cell>
          <cell r="CH41">
            <v>2</v>
          </cell>
          <cell r="CI41">
            <v>4.5</v>
          </cell>
          <cell r="CJ41">
            <v>13</v>
          </cell>
          <cell r="CK41">
            <v>3</v>
          </cell>
          <cell r="CL41">
            <v>2026</v>
          </cell>
          <cell r="CM41">
            <v>0</v>
          </cell>
          <cell r="CN41">
            <v>-23159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5100000</v>
          </cell>
          <cell r="CW41">
            <v>0</v>
          </cell>
          <cell r="CX41" t="str">
            <v/>
          </cell>
          <cell r="CY41" t="str">
            <v>; </v>
          </cell>
          <cell r="CZ41">
            <v>0</v>
          </cell>
          <cell r="DA41" t="str">
            <v>Trần Thị Ánh Nguyệt</v>
          </cell>
          <cell r="DB41">
            <v>28</v>
          </cell>
          <cell r="DC41">
            <v>32.1666666666667</v>
          </cell>
          <cell r="DD41">
            <v>259.383333333333</v>
          </cell>
          <cell r="DE41">
            <v>732366.071428571</v>
          </cell>
          <cell r="DF41">
            <v>8858404.01785714</v>
          </cell>
          <cell r="DG41">
            <v>9935051</v>
          </cell>
          <cell r="DH41">
            <v>0</v>
          </cell>
          <cell r="DI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196</v>
          </cell>
          <cell r="L42">
            <v>121</v>
          </cell>
          <cell r="M42">
            <v>644.833333333333</v>
          </cell>
          <cell r="N42">
            <v>582.75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21240000</v>
          </cell>
          <cell r="T42">
            <v>2160714.28571429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39510000</v>
          </cell>
          <cell r="AB42">
            <v>0</v>
          </cell>
          <cell r="AC42">
            <v>0</v>
          </cell>
          <cell r="AD42">
            <v>0</v>
          </cell>
          <cell r="AE42">
            <v>16563899.5535714</v>
          </cell>
          <cell r="AF42">
            <v>21732837.0535714</v>
          </cell>
          <cell r="AG42">
            <v>0</v>
          </cell>
          <cell r="AH42">
            <v>0</v>
          </cell>
          <cell r="AI42">
            <v>0</v>
          </cell>
          <cell r="AJ42">
            <v>500000</v>
          </cell>
          <cell r="AK42">
            <v>0</v>
          </cell>
          <cell r="AL42">
            <v>0</v>
          </cell>
          <cell r="AM42">
            <v>0</v>
          </cell>
          <cell r="AN42">
            <v>3458342</v>
          </cell>
          <cell r="AO42">
            <v>46160</v>
          </cell>
          <cell r="AP42">
            <v>0</v>
          </cell>
          <cell r="AQ42">
            <v>340000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1667799</v>
          </cell>
          <cell r="AZ42">
            <v>40000</v>
          </cell>
          <cell r="BA42">
            <v>0</v>
          </cell>
          <cell r="BB42">
            <v>300000</v>
          </cell>
          <cell r="BC42">
            <v>0</v>
          </cell>
          <cell r="BD42">
            <v>0</v>
          </cell>
          <cell r="BE42">
            <v>42794153.8928571</v>
          </cell>
          <cell r="BF42">
            <v>3717000</v>
          </cell>
          <cell r="BG42">
            <v>637200</v>
          </cell>
          <cell r="BH42">
            <v>212400</v>
          </cell>
          <cell r="BI42">
            <v>0</v>
          </cell>
          <cell r="BJ42">
            <v>4566600</v>
          </cell>
          <cell r="BK42">
            <v>1699200</v>
          </cell>
          <cell r="BL42">
            <v>318600</v>
          </cell>
          <cell r="BM42">
            <v>212400</v>
          </cell>
          <cell r="BN42">
            <v>0</v>
          </cell>
          <cell r="BO42">
            <v>2230200</v>
          </cell>
          <cell r="BP42">
            <v>2160714.28571429</v>
          </cell>
          <cell r="BQ42">
            <v>40633439.6071429</v>
          </cell>
          <cell r="BR42">
            <v>77500000</v>
          </cell>
          <cell r="BS42">
            <v>0</v>
          </cell>
          <cell r="BT42">
            <v>0</v>
          </cell>
          <cell r="BU42">
            <v>2230200</v>
          </cell>
          <cell r="BV42">
            <v>79730200</v>
          </cell>
          <cell r="BW42">
            <v>14120156.1607143</v>
          </cell>
          <cell r="BX42">
            <v>1412015.61607143</v>
          </cell>
          <cell r="BY42">
            <v>39151938</v>
          </cell>
          <cell r="BZ42">
            <v>0</v>
          </cell>
          <cell r="CA42">
            <v>0</v>
          </cell>
          <cell r="CB42">
            <v>39151938</v>
          </cell>
          <cell r="CC42">
            <v>0</v>
          </cell>
          <cell r="CD42">
            <v>39151938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13.25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-162075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39510000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</row>
        <row r="43">
          <cell r="D43" t="str">
            <v>Nguyễn Thị Hồng Hạnh</v>
          </cell>
          <cell r="E43" t="str">
            <v>HĐLĐ</v>
          </cell>
          <cell r="F43" t="str">
            <v>Nguyễn Chí Thanh</v>
          </cell>
          <cell r="G43" t="str">
            <v>DSBC</v>
          </cell>
          <cell r="H43">
            <v>45502</v>
          </cell>
          <cell r="I43" t="str">
            <v>19036469088011</v>
          </cell>
          <cell r="J43" t="str">
            <v>Techcombank</v>
          </cell>
          <cell r="K43">
            <v>28</v>
          </cell>
          <cell r="L43">
            <v>30</v>
          </cell>
          <cell r="M43">
            <v>16</v>
          </cell>
          <cell r="N43">
            <v>283.683333333333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5310000</v>
          </cell>
          <cell r="T43">
            <v>500000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6000000</v>
          </cell>
          <cell r="AB43">
            <v>0</v>
          </cell>
          <cell r="AC43">
            <v>0</v>
          </cell>
          <cell r="AD43">
            <v>0</v>
          </cell>
          <cell r="AE43">
            <v>428571.428571429</v>
          </cell>
          <cell r="AF43">
            <v>11397991.0714286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491200</v>
          </cell>
          <cell r="AM43">
            <v>0</v>
          </cell>
          <cell r="AN43">
            <v>1498100</v>
          </cell>
          <cell r="AO43">
            <v>15555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26500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14304917.5</v>
          </cell>
          <cell r="BF43">
            <v>929250</v>
          </cell>
          <cell r="BG43">
            <v>159300</v>
          </cell>
          <cell r="BH43">
            <v>53100</v>
          </cell>
          <cell r="BI43">
            <v>0</v>
          </cell>
          <cell r="BJ43">
            <v>1141650</v>
          </cell>
          <cell r="BK43">
            <v>424800</v>
          </cell>
          <cell r="BL43">
            <v>79650</v>
          </cell>
          <cell r="BM43">
            <v>53100</v>
          </cell>
          <cell r="BN43">
            <v>0</v>
          </cell>
          <cell r="BO43">
            <v>557550</v>
          </cell>
          <cell r="BP43">
            <v>500000</v>
          </cell>
          <cell r="BQ43">
            <v>13804917.5</v>
          </cell>
          <cell r="BR43">
            <v>15500000</v>
          </cell>
          <cell r="BS43">
            <v>0</v>
          </cell>
          <cell r="BT43">
            <v>0</v>
          </cell>
          <cell r="BU43">
            <v>557550</v>
          </cell>
          <cell r="BV43">
            <v>16057550</v>
          </cell>
          <cell r="BW43">
            <v>0</v>
          </cell>
          <cell r="BX43">
            <v>0</v>
          </cell>
          <cell r="BY43">
            <v>13747368</v>
          </cell>
          <cell r="BZ43">
            <v>0</v>
          </cell>
          <cell r="CA43">
            <v>0</v>
          </cell>
          <cell r="CB43">
            <v>13747368</v>
          </cell>
          <cell r="CC43">
            <v>0</v>
          </cell>
          <cell r="CD43">
            <v>13747368</v>
          </cell>
          <cell r="CE43">
            <v>0</v>
          </cell>
          <cell r="CF43" t="str">
            <v>medigo.honghanh.nguyen@gmail.com</v>
          </cell>
          <cell r="CG43" t="str">
            <v/>
          </cell>
          <cell r="CH43">
            <v>2</v>
          </cell>
          <cell r="CI43">
            <v>0</v>
          </cell>
          <cell r="CJ43">
            <v>29</v>
          </cell>
          <cell r="CK43">
            <v>7</v>
          </cell>
          <cell r="CL43">
            <v>2024</v>
          </cell>
          <cell r="CM43">
            <v>0</v>
          </cell>
          <cell r="CN43">
            <v>-23139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6000000</v>
          </cell>
          <cell r="CW43">
            <v>0</v>
          </cell>
          <cell r="CX43" t="str">
            <v/>
          </cell>
          <cell r="CY43" t="str">
            <v>; </v>
          </cell>
          <cell r="CZ43">
            <v>0</v>
          </cell>
          <cell r="DA43" t="str">
            <v>Nguyễn Thị Hồng Hạnh</v>
          </cell>
          <cell r="DB43">
            <v>30</v>
          </cell>
          <cell r="DC43">
            <v>16</v>
          </cell>
          <cell r="DD43">
            <v>283.683333333333</v>
          </cell>
          <cell r="DE43">
            <v>428571.428571429</v>
          </cell>
          <cell r="DF43">
            <v>11397991.0714286</v>
          </cell>
          <cell r="DG43">
            <v>13747368</v>
          </cell>
          <cell r="DH43">
            <v>0</v>
          </cell>
          <cell r="DI43">
            <v>0</v>
          </cell>
        </row>
        <row r="44">
          <cell r="D44" t="str">
            <v>Nguyễn Trúc Linh</v>
          </cell>
          <cell r="E44" t="str">
            <v>HĐLĐ</v>
          </cell>
          <cell r="F44" t="str">
            <v>Nguyễn Chí Thanh</v>
          </cell>
          <cell r="G44" t="str">
            <v>DSBC</v>
          </cell>
          <cell r="H44" t="str">
            <v>26/04/2025</v>
          </cell>
          <cell r="I44" t="str">
            <v>109006916698</v>
          </cell>
          <cell r="J44" t="str">
            <v>Vietinbank</v>
          </cell>
          <cell r="K44">
            <v>28</v>
          </cell>
          <cell r="L44">
            <v>1</v>
          </cell>
          <cell r="M44">
            <v>0</v>
          </cell>
          <cell r="N44">
            <v>8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17857.1428571429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6000000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321428.571428571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339285.714285714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17857.1428571429</v>
          </cell>
          <cell r="BQ44">
            <v>321428.571428571</v>
          </cell>
          <cell r="BR44">
            <v>15500000</v>
          </cell>
          <cell r="BS44">
            <v>0</v>
          </cell>
          <cell r="BT44">
            <v>0</v>
          </cell>
          <cell r="BU44">
            <v>0</v>
          </cell>
          <cell r="BV44">
            <v>15500000</v>
          </cell>
          <cell r="BW44">
            <v>0</v>
          </cell>
          <cell r="BX44">
            <v>0</v>
          </cell>
          <cell r="BY44">
            <v>339286</v>
          </cell>
          <cell r="BZ44">
            <v>0</v>
          </cell>
          <cell r="CA44">
            <v>0</v>
          </cell>
          <cell r="CB44">
            <v>339286</v>
          </cell>
          <cell r="CC44">
            <v>0</v>
          </cell>
          <cell r="CD44">
            <v>339286</v>
          </cell>
          <cell r="CE44">
            <v>0</v>
          </cell>
          <cell r="CF44" t="str">
            <v>medigo.truclinh.nguyen@gmail.com</v>
          </cell>
          <cell r="CG44">
            <v>0</v>
          </cell>
          <cell r="CH44">
            <v>12</v>
          </cell>
          <cell r="CI44">
            <v>0</v>
          </cell>
          <cell r="CJ44">
            <v>26</v>
          </cell>
          <cell r="CK44">
            <v>4</v>
          </cell>
          <cell r="CL44">
            <v>2025</v>
          </cell>
          <cell r="CM44">
            <v>0</v>
          </cell>
          <cell r="CN44">
            <v>11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6000000</v>
          </cell>
          <cell r="CW44">
            <v>0</v>
          </cell>
          <cell r="CX44">
            <v>0</v>
          </cell>
          <cell r="CY44" t="str">
            <v>; 0</v>
          </cell>
          <cell r="CZ44">
            <v>0</v>
          </cell>
          <cell r="DA44" t="str">
            <v>Nguyễn Trúc Linh</v>
          </cell>
          <cell r="DB44">
            <v>17</v>
          </cell>
          <cell r="DC44">
            <v>0</v>
          </cell>
          <cell r="DD44">
            <v>8</v>
          </cell>
          <cell r="DE44">
            <v>0</v>
          </cell>
          <cell r="DF44">
            <v>321428.571428571</v>
          </cell>
          <cell r="DG44">
            <v>339286</v>
          </cell>
          <cell r="DH44">
            <v>0</v>
          </cell>
          <cell r="DI44">
            <v>0</v>
          </cell>
        </row>
        <row r="45">
          <cell r="D45" t="str">
            <v>Đỗ Thị Phương Thảo</v>
          </cell>
          <cell r="E45" t="str">
            <v>HĐLĐ</v>
          </cell>
          <cell r="F45" t="str">
            <v>Nguyễn Chí Thanh</v>
          </cell>
          <cell r="G45" t="str">
            <v>DSBC</v>
          </cell>
          <cell r="H45" t="str">
            <v>19/04/2025</v>
          </cell>
          <cell r="I45" t="str">
            <v>0561000503731</v>
          </cell>
          <cell r="J45" t="str">
            <v>Vietcombank</v>
          </cell>
          <cell r="K45">
            <v>28</v>
          </cell>
          <cell r="L45">
            <v>25</v>
          </cell>
          <cell r="M45">
            <v>254.2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5310000</v>
          </cell>
          <cell r="T45">
            <v>446428.571428571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6000000</v>
          </cell>
          <cell r="AB45">
            <v>0</v>
          </cell>
          <cell r="AC45">
            <v>0</v>
          </cell>
          <cell r="AD45">
            <v>0</v>
          </cell>
          <cell r="AE45">
            <v>6808928.57142857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471300</v>
          </cell>
          <cell r="AO45">
            <v>232110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26500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7932267.14285714</v>
          </cell>
          <cell r="BF45">
            <v>929250</v>
          </cell>
          <cell r="BG45">
            <v>159300</v>
          </cell>
          <cell r="BH45">
            <v>53100</v>
          </cell>
          <cell r="BI45">
            <v>0</v>
          </cell>
          <cell r="BJ45">
            <v>1141650</v>
          </cell>
          <cell r="BK45">
            <v>424800</v>
          </cell>
          <cell r="BL45">
            <v>79650</v>
          </cell>
          <cell r="BM45">
            <v>53100</v>
          </cell>
          <cell r="BN45">
            <v>0</v>
          </cell>
          <cell r="BO45">
            <v>557550</v>
          </cell>
          <cell r="BP45">
            <v>446428.571428571</v>
          </cell>
          <cell r="BQ45">
            <v>7485838.57142857</v>
          </cell>
          <cell r="BR45">
            <v>15500000</v>
          </cell>
          <cell r="BS45">
            <v>0</v>
          </cell>
          <cell r="BT45">
            <v>0</v>
          </cell>
          <cell r="BU45">
            <v>557550</v>
          </cell>
          <cell r="BV45">
            <v>16057550</v>
          </cell>
          <cell r="BW45">
            <v>0</v>
          </cell>
          <cell r="BX45">
            <v>0</v>
          </cell>
          <cell r="BY45">
            <v>7374717</v>
          </cell>
          <cell r="BZ45">
            <v>0</v>
          </cell>
          <cell r="CA45">
            <v>0</v>
          </cell>
          <cell r="CB45">
            <v>7374717</v>
          </cell>
          <cell r="CC45">
            <v>0</v>
          </cell>
          <cell r="CD45">
            <v>7374717</v>
          </cell>
          <cell r="CE45">
            <v>0</v>
          </cell>
          <cell r="CF45" t="str">
            <v>medigo.thao.do@gmail.com</v>
          </cell>
          <cell r="CG45" t="str">
            <v/>
          </cell>
          <cell r="CH45">
            <v>8</v>
          </cell>
          <cell r="CI45">
            <v>2.5</v>
          </cell>
          <cell r="CJ45">
            <v>19</v>
          </cell>
          <cell r="CK45">
            <v>4</v>
          </cell>
          <cell r="CL45">
            <v>2025</v>
          </cell>
          <cell r="CM45">
            <v>0</v>
          </cell>
          <cell r="CN45">
            <v>-23148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6000000</v>
          </cell>
          <cell r="CW45">
            <v>0</v>
          </cell>
          <cell r="CX45" t="str">
            <v/>
          </cell>
          <cell r="CY45" t="str">
            <v>; </v>
          </cell>
          <cell r="CZ45">
            <v>0</v>
          </cell>
          <cell r="DA45" t="str">
            <v>Đỗ Thị Phương Thảo</v>
          </cell>
          <cell r="DB45">
            <v>25</v>
          </cell>
          <cell r="DC45">
            <v>254.2</v>
          </cell>
          <cell r="DD45">
            <v>0</v>
          </cell>
          <cell r="DE45">
            <v>6808928.57142857</v>
          </cell>
          <cell r="DF45">
            <v>0</v>
          </cell>
          <cell r="DG45">
            <v>7374717</v>
          </cell>
          <cell r="DH45">
            <v>0</v>
          </cell>
          <cell r="DI45">
            <v>0</v>
          </cell>
        </row>
        <row r="46">
          <cell r="D46" t="str">
            <v>Lê Thị Quỳnh Trâm</v>
          </cell>
          <cell r="E46" t="str">
            <v>HĐLĐ</v>
          </cell>
          <cell r="F46" t="str">
            <v>Nguyễn Chí Thanh</v>
          </cell>
          <cell r="G46" t="str">
            <v>CHT</v>
          </cell>
          <cell r="H46" t="str">
            <v>18/08/2025</v>
          </cell>
          <cell r="I46" t="str">
            <v>6321205302943</v>
          </cell>
          <cell r="J46" t="str">
            <v>AGRIBANK</v>
          </cell>
          <cell r="K46">
            <v>28</v>
          </cell>
          <cell r="L46">
            <v>28</v>
          </cell>
          <cell r="M46">
            <v>288.05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5310000</v>
          </cell>
          <cell r="T46">
            <v>500000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6000000</v>
          </cell>
          <cell r="AB46">
            <v>0</v>
          </cell>
          <cell r="AC46">
            <v>0</v>
          </cell>
          <cell r="AD46">
            <v>0</v>
          </cell>
          <cell r="AE46">
            <v>7715625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1000000</v>
          </cell>
          <cell r="AK46">
            <v>0</v>
          </cell>
          <cell r="AL46">
            <v>0</v>
          </cell>
          <cell r="AM46">
            <v>0</v>
          </cell>
          <cell r="AN46">
            <v>555100</v>
          </cell>
          <cell r="AO46">
            <v>53545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26500</v>
          </cell>
          <cell r="AZ46">
            <v>0</v>
          </cell>
          <cell r="BA46">
            <v>0</v>
          </cell>
          <cell r="BB46">
            <v>100000</v>
          </cell>
          <cell r="BC46">
            <v>0</v>
          </cell>
          <cell r="BD46">
            <v>0</v>
          </cell>
          <cell r="BE46">
            <v>9697770</v>
          </cell>
          <cell r="BF46">
            <v>929250</v>
          </cell>
          <cell r="BG46">
            <v>159300</v>
          </cell>
          <cell r="BH46">
            <v>53100</v>
          </cell>
          <cell r="BI46">
            <v>0</v>
          </cell>
          <cell r="BJ46">
            <v>1141650</v>
          </cell>
          <cell r="BK46">
            <v>424800</v>
          </cell>
          <cell r="BL46">
            <v>79650</v>
          </cell>
          <cell r="BM46">
            <v>53100</v>
          </cell>
          <cell r="BN46">
            <v>0</v>
          </cell>
          <cell r="BO46">
            <v>557550</v>
          </cell>
          <cell r="BP46">
            <v>500000</v>
          </cell>
          <cell r="BQ46">
            <v>9197770</v>
          </cell>
          <cell r="BR46">
            <v>15500000</v>
          </cell>
          <cell r="BS46">
            <v>0</v>
          </cell>
          <cell r="BT46">
            <v>0</v>
          </cell>
          <cell r="BU46">
            <v>557550</v>
          </cell>
          <cell r="BV46">
            <v>16057550</v>
          </cell>
          <cell r="BW46">
            <v>0</v>
          </cell>
          <cell r="BX46">
            <v>0</v>
          </cell>
          <cell r="BY46">
            <v>9140220</v>
          </cell>
          <cell r="BZ46">
            <v>0</v>
          </cell>
          <cell r="CA46">
            <v>0</v>
          </cell>
          <cell r="CB46">
            <v>9140220</v>
          </cell>
          <cell r="CC46">
            <v>0</v>
          </cell>
          <cell r="CD46">
            <v>9140220</v>
          </cell>
          <cell r="CE46">
            <v>0</v>
          </cell>
          <cell r="CF46" t="str">
            <v>tram.le@medigoapp.com</v>
          </cell>
          <cell r="CG46" t="str">
            <v/>
          </cell>
          <cell r="CH46">
            <v>11</v>
          </cell>
          <cell r="CI46">
            <v>2.5</v>
          </cell>
          <cell r="CJ46">
            <v>18</v>
          </cell>
          <cell r="CK46">
            <v>8</v>
          </cell>
          <cell r="CL46">
            <v>2025</v>
          </cell>
          <cell r="CM46">
            <v>0</v>
          </cell>
          <cell r="CN46">
            <v>-23152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6000000</v>
          </cell>
          <cell r="CW46">
            <v>0</v>
          </cell>
          <cell r="CX46" t="str">
            <v/>
          </cell>
          <cell r="CY46" t="str">
            <v>; </v>
          </cell>
          <cell r="CZ46">
            <v>0</v>
          </cell>
          <cell r="DA46" t="str">
            <v>Lê Thị Quỳnh Trâm</v>
          </cell>
          <cell r="DB46">
            <v>28</v>
          </cell>
          <cell r="DC46">
            <v>288.05</v>
          </cell>
          <cell r="DD46">
            <v>0</v>
          </cell>
          <cell r="DE46">
            <v>7715625</v>
          </cell>
          <cell r="DF46">
            <v>0</v>
          </cell>
          <cell r="DG46">
            <v>9140220</v>
          </cell>
          <cell r="DH46">
            <v>0</v>
          </cell>
          <cell r="DI46">
            <v>0</v>
          </cell>
        </row>
        <row r="47">
          <cell r="D47" t="str">
            <v>Hồ Tấn Nguyên</v>
          </cell>
          <cell r="E47" t="str">
            <v>HĐTV</v>
          </cell>
          <cell r="F47" t="str">
            <v>Nguyễn Chí Thanh</v>
          </cell>
          <cell r="G47" t="str">
            <v>DSTV</v>
          </cell>
          <cell r="H47" t="str">
            <v>20/3/2026</v>
          </cell>
          <cell r="I47" t="str">
            <v>1303032027</v>
          </cell>
          <cell r="J47" t="str">
            <v>BIDV</v>
          </cell>
          <cell r="K47">
            <v>28</v>
          </cell>
          <cell r="L47">
            <v>25</v>
          </cell>
          <cell r="M47">
            <v>2.75</v>
          </cell>
          <cell r="N47">
            <v>224.983333333333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446428.571428571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5100000</v>
          </cell>
          <cell r="AB47">
            <v>0</v>
          </cell>
          <cell r="AC47">
            <v>0</v>
          </cell>
          <cell r="AD47">
            <v>0</v>
          </cell>
          <cell r="AE47">
            <v>62611.6071428571</v>
          </cell>
          <cell r="AF47">
            <v>7683582.58928571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483100</v>
          </cell>
          <cell r="AO47">
            <v>4100</v>
          </cell>
          <cell r="AP47">
            <v>0</v>
          </cell>
          <cell r="AQ47">
            <v>0</v>
          </cell>
          <cell r="AR47">
            <v>695672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100000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9475494.76785714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446428.571428571</v>
          </cell>
          <cell r="BQ47">
            <v>9029066.19642857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9029066.19642857</v>
          </cell>
          <cell r="BX47">
            <v>902906.619642857</v>
          </cell>
          <cell r="BY47">
            <v>8572588</v>
          </cell>
          <cell r="BZ47">
            <v>0</v>
          </cell>
          <cell r="CA47">
            <v>0</v>
          </cell>
          <cell r="CB47">
            <v>8572588</v>
          </cell>
          <cell r="CC47">
            <v>0</v>
          </cell>
          <cell r="CD47">
            <v>8572588</v>
          </cell>
          <cell r="CE47">
            <v>0</v>
          </cell>
          <cell r="CF47" t="str">
            <v>nguyen.ho@medigoapp.com</v>
          </cell>
          <cell r="CG47" t="str">
            <v/>
          </cell>
          <cell r="CH47">
            <v>4</v>
          </cell>
          <cell r="CI47">
            <v>2.5</v>
          </cell>
          <cell r="CJ47">
            <v>20</v>
          </cell>
          <cell r="CK47">
            <v>3</v>
          </cell>
          <cell r="CL47">
            <v>2026</v>
          </cell>
          <cell r="CM47">
            <v>0</v>
          </cell>
          <cell r="CN47">
            <v>-23159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5100000</v>
          </cell>
          <cell r="CW47">
            <v>0</v>
          </cell>
          <cell r="CX47" t="str">
            <v/>
          </cell>
          <cell r="CY47" t="str">
            <v>; </v>
          </cell>
          <cell r="CZ47">
            <v>0</v>
          </cell>
          <cell r="DA47" t="str">
            <v>Hồ Tấn Nguyên</v>
          </cell>
          <cell r="DB47">
            <v>25</v>
          </cell>
          <cell r="DC47">
            <v>2.75</v>
          </cell>
          <cell r="DD47">
            <v>224.983333333333</v>
          </cell>
          <cell r="DE47">
            <v>62611.6071428571</v>
          </cell>
          <cell r="DF47">
            <v>7683582.58928571</v>
          </cell>
          <cell r="DG47">
            <v>7946483</v>
          </cell>
          <cell r="DH47">
            <v>0</v>
          </cell>
          <cell r="DI47">
            <v>0</v>
          </cell>
        </row>
        <row r="48">
          <cell r="D48" t="str">
            <v>Hạ Ngân Khánh</v>
          </cell>
          <cell r="E48" t="str">
            <v>HĐLĐ</v>
          </cell>
          <cell r="F48" t="str">
            <v>Nguyễn Chí Thanh</v>
          </cell>
          <cell r="G48" t="str">
            <v>DSBC</v>
          </cell>
          <cell r="H48" t="str">
            <v>23/06/2025</v>
          </cell>
          <cell r="I48" t="str">
            <v>109873777758</v>
          </cell>
          <cell r="J48" t="str">
            <v>VietinBank</v>
          </cell>
          <cell r="K48">
            <v>28</v>
          </cell>
          <cell r="L48">
            <v>1</v>
          </cell>
          <cell r="M48">
            <v>10.3333333333333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17857.1428571429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6000000</v>
          </cell>
          <cell r="AB48">
            <v>0</v>
          </cell>
          <cell r="AC48">
            <v>0</v>
          </cell>
          <cell r="AD48">
            <v>0</v>
          </cell>
          <cell r="AE48">
            <v>276785.714285714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873214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40000</v>
          </cell>
          <cell r="BA48">
            <v>0</v>
          </cell>
          <cell r="BB48">
            <v>100000</v>
          </cell>
          <cell r="BC48">
            <v>0</v>
          </cell>
          <cell r="BD48">
            <v>0</v>
          </cell>
          <cell r="BE48">
            <v>1027856.85714286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17857.1428571429</v>
          </cell>
          <cell r="BQ48">
            <v>1009999.71428571</v>
          </cell>
          <cell r="BR48">
            <v>15500000</v>
          </cell>
          <cell r="BS48">
            <v>0</v>
          </cell>
          <cell r="BT48">
            <v>0</v>
          </cell>
          <cell r="BU48">
            <v>0</v>
          </cell>
          <cell r="BV48">
            <v>15500000</v>
          </cell>
          <cell r="BW48">
            <v>0</v>
          </cell>
          <cell r="BX48">
            <v>0</v>
          </cell>
          <cell r="BY48">
            <v>1027857</v>
          </cell>
          <cell r="BZ48">
            <v>0</v>
          </cell>
          <cell r="CA48">
            <v>0</v>
          </cell>
          <cell r="CB48">
            <v>1027857</v>
          </cell>
          <cell r="CC48">
            <v>0</v>
          </cell>
          <cell r="CD48">
            <v>1027857</v>
          </cell>
          <cell r="CE48">
            <v>0</v>
          </cell>
          <cell r="CF48" t="str">
            <v>medigo.ngankhanh.ha@gmail.com</v>
          </cell>
          <cell r="CG48" t="str">
            <v/>
          </cell>
          <cell r="CH48">
            <v>9</v>
          </cell>
          <cell r="CI48">
            <v>2.5</v>
          </cell>
          <cell r="CJ48">
            <v>23</v>
          </cell>
          <cell r="CK48">
            <v>6</v>
          </cell>
          <cell r="CL48">
            <v>2025</v>
          </cell>
          <cell r="CM48">
            <v>0</v>
          </cell>
          <cell r="CN48">
            <v>-23150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6000000</v>
          </cell>
          <cell r="CW48">
            <v>0</v>
          </cell>
          <cell r="CX48" t="str">
            <v/>
          </cell>
          <cell r="CY48" t="str">
            <v>; </v>
          </cell>
          <cell r="CZ48">
            <v>0</v>
          </cell>
          <cell r="DA48" t="str">
            <v>Hạ Ngân Khánh</v>
          </cell>
          <cell r="DB48">
            <v>9</v>
          </cell>
          <cell r="DC48">
            <v>7.86666666666667</v>
          </cell>
          <cell r="DD48">
            <v>59.5333333333333</v>
          </cell>
          <cell r="DE48">
            <v>210714.285714286</v>
          </cell>
          <cell r="DF48">
            <v>2391964.28571429</v>
          </cell>
          <cell r="DG48">
            <v>2763393</v>
          </cell>
          <cell r="DH48">
            <v>0</v>
          </cell>
          <cell r="DI48">
            <v>0</v>
          </cell>
        </row>
        <row r="49">
          <cell r="D49" t="str">
            <v>Nguyễn Trí Nghĩa</v>
          </cell>
          <cell r="E49" t="str">
            <v>HĐLĐ</v>
          </cell>
          <cell r="F49" t="str">
            <v>Nguyễn Chí Thanh</v>
          </cell>
          <cell r="G49" t="str">
            <v>DSBC</v>
          </cell>
          <cell r="H49">
            <v>45439</v>
          </cell>
          <cell r="I49" t="str">
            <v>0251002787705</v>
          </cell>
          <cell r="J49" t="str">
            <v>Vietcombank</v>
          </cell>
          <cell r="K49">
            <v>28</v>
          </cell>
          <cell r="L49">
            <v>3</v>
          </cell>
          <cell r="M49">
            <v>41.95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53571.4285714286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6000000</v>
          </cell>
          <cell r="AB49">
            <v>0</v>
          </cell>
          <cell r="AC49">
            <v>0</v>
          </cell>
          <cell r="AD49">
            <v>0</v>
          </cell>
          <cell r="AE49">
            <v>1123660.71428571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1177232.14285714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53571.4285714286</v>
          </cell>
          <cell r="BQ49">
            <v>1123660.71428571</v>
          </cell>
          <cell r="BR49">
            <v>15500000</v>
          </cell>
          <cell r="BS49">
            <v>0</v>
          </cell>
          <cell r="BT49">
            <v>0</v>
          </cell>
          <cell r="BU49">
            <v>0</v>
          </cell>
          <cell r="BV49">
            <v>15500000</v>
          </cell>
          <cell r="BW49">
            <v>0</v>
          </cell>
          <cell r="BX49">
            <v>0</v>
          </cell>
          <cell r="BY49">
            <v>1177232</v>
          </cell>
          <cell r="BZ49">
            <v>0</v>
          </cell>
          <cell r="CA49">
            <v>1177232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str">
            <v>medigo.nghia.nguyen@gmail.com</v>
          </cell>
          <cell r="CG49">
            <v>0</v>
          </cell>
          <cell r="CH49">
            <v>5</v>
          </cell>
          <cell r="CI49">
            <v>0</v>
          </cell>
          <cell r="CJ49">
            <v>27</v>
          </cell>
          <cell r="CK49">
            <v>5</v>
          </cell>
          <cell r="CL49">
            <v>2024</v>
          </cell>
          <cell r="CM49">
            <v>0</v>
          </cell>
          <cell r="CN49">
            <v>22</v>
          </cell>
          <cell r="CO49">
            <v>0</v>
          </cell>
          <cell r="CP49">
            <v>0</v>
          </cell>
          <cell r="CQ49">
            <v>1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6000000</v>
          </cell>
          <cell r="CW49">
            <v>0</v>
          </cell>
          <cell r="CX49">
            <v>0</v>
          </cell>
          <cell r="CY49" t="str">
            <v>; 0</v>
          </cell>
          <cell r="CZ49">
            <v>0</v>
          </cell>
          <cell r="DA49" t="str">
            <v>Nguyễn Trí Nghĩa</v>
          </cell>
          <cell r="DB49">
            <v>25</v>
          </cell>
          <cell r="DC49">
            <v>4.96666666666667</v>
          </cell>
          <cell r="DD49">
            <v>193.416666666667</v>
          </cell>
          <cell r="DE49">
            <v>133035.714285714</v>
          </cell>
          <cell r="DF49">
            <v>7771205.35714286</v>
          </cell>
          <cell r="DG49">
            <v>0</v>
          </cell>
          <cell r="DH49">
            <v>0</v>
          </cell>
          <cell r="DI49">
            <v>0</v>
          </cell>
        </row>
        <row r="50">
          <cell r="D50" t="str">
            <v>Phạm Thị Nghĩa Hương</v>
          </cell>
          <cell r="E50" t="str">
            <v>HĐLĐ</v>
          </cell>
          <cell r="F50" t="str">
            <v>Nguyễn Chí Thanh</v>
          </cell>
          <cell r="G50" t="str">
            <v>DSBC</v>
          </cell>
          <cell r="H50">
            <v>45575</v>
          </cell>
          <cell r="I50" t="str">
            <v>0968249073</v>
          </cell>
          <cell r="J50" t="str">
            <v>Mb bank</v>
          </cell>
          <cell r="K50">
            <v>28</v>
          </cell>
          <cell r="L50">
            <v>1</v>
          </cell>
          <cell r="M50">
            <v>0</v>
          </cell>
          <cell r="N50">
            <v>8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17857.1428571429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6000000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321428.571428571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339285.714285714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17857.1428571429</v>
          </cell>
          <cell r="BQ50">
            <v>321428.571428571</v>
          </cell>
          <cell r="BR50">
            <v>15500000</v>
          </cell>
          <cell r="BS50">
            <v>0</v>
          </cell>
          <cell r="BT50">
            <v>0</v>
          </cell>
          <cell r="BU50">
            <v>0</v>
          </cell>
          <cell r="BV50">
            <v>15500000</v>
          </cell>
          <cell r="BW50">
            <v>0</v>
          </cell>
          <cell r="BX50">
            <v>0</v>
          </cell>
          <cell r="BY50">
            <v>339286</v>
          </cell>
          <cell r="BZ50">
            <v>0</v>
          </cell>
          <cell r="CA50">
            <v>0</v>
          </cell>
          <cell r="CB50">
            <v>339286</v>
          </cell>
          <cell r="CC50">
            <v>0</v>
          </cell>
          <cell r="CD50">
            <v>339286</v>
          </cell>
          <cell r="CE50">
            <v>0</v>
          </cell>
          <cell r="CF50" t="str">
            <v>medigo.huong.pham@gmail.com</v>
          </cell>
          <cell r="CG50">
            <v>0</v>
          </cell>
          <cell r="CH50">
            <v>10</v>
          </cell>
          <cell r="CI50">
            <v>0</v>
          </cell>
          <cell r="CJ50">
            <v>10</v>
          </cell>
          <cell r="CK50">
            <v>10</v>
          </cell>
          <cell r="CL50">
            <v>2024</v>
          </cell>
          <cell r="CM50">
            <v>0</v>
          </cell>
          <cell r="CN50">
            <v>17</v>
          </cell>
          <cell r="CO50">
            <v>0</v>
          </cell>
          <cell r="CP50">
            <v>0</v>
          </cell>
          <cell r="CQ50">
            <v>1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6000000</v>
          </cell>
          <cell r="CW50">
            <v>0</v>
          </cell>
          <cell r="CX50">
            <v>0</v>
          </cell>
          <cell r="CY50" t="str">
            <v>; 0</v>
          </cell>
          <cell r="CZ50">
            <v>0</v>
          </cell>
          <cell r="DA50" t="str">
            <v>Phạm Thị Nghĩa Hương</v>
          </cell>
          <cell r="DB50">
            <v>15</v>
          </cell>
          <cell r="DC50">
            <v>106.466666666667</v>
          </cell>
          <cell r="DD50">
            <v>40.0833333333333</v>
          </cell>
          <cell r="DE50">
            <v>2851785.71428571</v>
          </cell>
          <cell r="DF50">
            <v>1610491.07142857</v>
          </cell>
          <cell r="DG50">
            <v>4195777</v>
          </cell>
          <cell r="DH50">
            <v>0</v>
          </cell>
          <cell r="DI50">
            <v>0</v>
          </cell>
        </row>
        <row r="51">
          <cell r="D51" t="str">
            <v>Trần Hoàng Khánh</v>
          </cell>
          <cell r="E51" t="str">
            <v>HĐLĐ</v>
          </cell>
          <cell r="F51" t="str">
            <v>Nguyễn Chí Thanh</v>
          </cell>
          <cell r="G51" t="str">
            <v>DSBC</v>
          </cell>
          <cell r="H51" t="str">
            <v>02/06/2025</v>
          </cell>
          <cell r="I51" t="str">
            <v>0985967065</v>
          </cell>
          <cell r="J51" t="str">
            <v>Tp Bank</v>
          </cell>
          <cell r="K51">
            <v>28</v>
          </cell>
          <cell r="L51">
            <v>17</v>
          </cell>
          <cell r="M51">
            <v>121.366666666667</v>
          </cell>
          <cell r="N51">
            <v>48.2666666666667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5310000</v>
          </cell>
          <cell r="T51">
            <v>303571.428571429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6000000</v>
          </cell>
          <cell r="AB51">
            <v>0</v>
          </cell>
          <cell r="AC51">
            <v>0</v>
          </cell>
          <cell r="AD51">
            <v>0</v>
          </cell>
          <cell r="AE51">
            <v>3250892.85714286</v>
          </cell>
          <cell r="AF51">
            <v>1939285.71428571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45390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26500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5512640</v>
          </cell>
          <cell r="BF51">
            <v>929250</v>
          </cell>
          <cell r="BG51">
            <v>159300</v>
          </cell>
          <cell r="BH51">
            <v>53100</v>
          </cell>
          <cell r="BI51">
            <v>0</v>
          </cell>
          <cell r="BJ51">
            <v>1141650</v>
          </cell>
          <cell r="BK51">
            <v>424800</v>
          </cell>
          <cell r="BL51">
            <v>79650</v>
          </cell>
          <cell r="BM51">
            <v>53100</v>
          </cell>
          <cell r="BN51">
            <v>0</v>
          </cell>
          <cell r="BO51">
            <v>557550</v>
          </cell>
          <cell r="BP51">
            <v>303571.428571429</v>
          </cell>
          <cell r="BQ51">
            <v>5209068.57142857</v>
          </cell>
          <cell r="BR51">
            <v>15500000</v>
          </cell>
          <cell r="BS51">
            <v>0</v>
          </cell>
          <cell r="BT51">
            <v>0</v>
          </cell>
          <cell r="BU51">
            <v>557550</v>
          </cell>
          <cell r="BV51">
            <v>16057550</v>
          </cell>
          <cell r="BW51">
            <v>0</v>
          </cell>
          <cell r="BX51">
            <v>0</v>
          </cell>
          <cell r="BY51">
            <v>4955090</v>
          </cell>
          <cell r="BZ51">
            <v>0</v>
          </cell>
          <cell r="CA51">
            <v>0</v>
          </cell>
          <cell r="CB51">
            <v>4955090</v>
          </cell>
          <cell r="CC51">
            <v>0</v>
          </cell>
          <cell r="CD51">
            <v>4955090</v>
          </cell>
          <cell r="CE51">
            <v>0</v>
          </cell>
          <cell r="CF51" t="str">
            <v>medigo.hoangkhanh.tran@gmail.com</v>
          </cell>
          <cell r="CG51" t="str">
            <v/>
          </cell>
          <cell r="CH51">
            <v>9</v>
          </cell>
          <cell r="CI51">
            <v>2.5</v>
          </cell>
          <cell r="CJ51">
            <v>2</v>
          </cell>
          <cell r="CK51">
            <v>6</v>
          </cell>
          <cell r="CL51">
            <v>2025</v>
          </cell>
          <cell r="CM51">
            <v>0</v>
          </cell>
          <cell r="CN51">
            <v>9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6000000</v>
          </cell>
          <cell r="CW51">
            <v>0</v>
          </cell>
          <cell r="CX51" t="str">
            <v/>
          </cell>
          <cell r="CY51" t="str">
            <v>; </v>
          </cell>
          <cell r="CZ51">
            <v>0</v>
          </cell>
          <cell r="DA51" t="str">
            <v>Trần Hoàng Khánh</v>
          </cell>
          <cell r="DB51">
            <v>17</v>
          </cell>
          <cell r="DC51">
            <v>121.366666666667</v>
          </cell>
          <cell r="DD51">
            <v>48.2666666666667</v>
          </cell>
          <cell r="DE51">
            <v>3250892.85714286</v>
          </cell>
          <cell r="DF51">
            <v>1939285.71428571</v>
          </cell>
          <cell r="DG51">
            <v>4955090</v>
          </cell>
          <cell r="DH51">
            <v>0</v>
          </cell>
          <cell r="DI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252</v>
          </cell>
          <cell r="L52">
            <v>131</v>
          </cell>
          <cell r="M52">
            <v>734.65</v>
          </cell>
          <cell r="N52">
            <v>572.933333333333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21240000</v>
          </cell>
          <cell r="T52">
            <v>2303571.42857143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53100000</v>
          </cell>
          <cell r="AB52">
            <v>0</v>
          </cell>
          <cell r="AC52">
            <v>0</v>
          </cell>
          <cell r="AD52">
            <v>0</v>
          </cell>
          <cell r="AE52">
            <v>19667075.8928571</v>
          </cell>
          <cell r="AF52">
            <v>21663716.5178571</v>
          </cell>
          <cell r="AG52">
            <v>0</v>
          </cell>
          <cell r="AH52">
            <v>0</v>
          </cell>
          <cell r="AI52">
            <v>0</v>
          </cell>
          <cell r="AJ52">
            <v>1000000</v>
          </cell>
          <cell r="AK52">
            <v>0</v>
          </cell>
          <cell r="AL52">
            <v>491200</v>
          </cell>
          <cell r="AM52">
            <v>0</v>
          </cell>
          <cell r="AN52">
            <v>3007600</v>
          </cell>
          <cell r="AO52">
            <v>350700</v>
          </cell>
          <cell r="AP52">
            <v>0</v>
          </cell>
          <cell r="AQ52">
            <v>0</v>
          </cell>
          <cell r="AR52">
            <v>1568886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100000</v>
          </cell>
          <cell r="AX52">
            <v>0</v>
          </cell>
          <cell r="AY52">
            <v>106000</v>
          </cell>
          <cell r="AZ52">
            <v>40000</v>
          </cell>
          <cell r="BA52">
            <v>0</v>
          </cell>
          <cell r="BB52">
            <v>200000</v>
          </cell>
          <cell r="BC52">
            <v>0</v>
          </cell>
          <cell r="BD52">
            <v>0</v>
          </cell>
          <cell r="BE52">
            <v>49806749.8392857</v>
          </cell>
          <cell r="BF52">
            <v>3717000</v>
          </cell>
          <cell r="BG52">
            <v>637200</v>
          </cell>
          <cell r="BH52">
            <v>212400</v>
          </cell>
          <cell r="BI52">
            <v>0</v>
          </cell>
          <cell r="BJ52">
            <v>4566600</v>
          </cell>
          <cell r="BK52">
            <v>1699200</v>
          </cell>
          <cell r="BL52">
            <v>318600</v>
          </cell>
          <cell r="BM52">
            <v>212400</v>
          </cell>
          <cell r="BN52">
            <v>0</v>
          </cell>
          <cell r="BO52">
            <v>2230200</v>
          </cell>
          <cell r="BP52">
            <v>2303571.42857143</v>
          </cell>
          <cell r="BQ52">
            <v>47503178.4107143</v>
          </cell>
          <cell r="BR52">
            <v>124000000</v>
          </cell>
          <cell r="BS52">
            <v>0</v>
          </cell>
          <cell r="BT52">
            <v>0</v>
          </cell>
          <cell r="BU52">
            <v>2230200</v>
          </cell>
          <cell r="BV52">
            <v>126230200</v>
          </cell>
          <cell r="BW52">
            <v>9029066.19642857</v>
          </cell>
          <cell r="BX52">
            <v>902906.619642857</v>
          </cell>
          <cell r="BY52">
            <v>46673644</v>
          </cell>
          <cell r="BZ52">
            <v>0</v>
          </cell>
          <cell r="CA52">
            <v>1177232</v>
          </cell>
          <cell r="CB52">
            <v>45496412</v>
          </cell>
          <cell r="CC52">
            <v>0</v>
          </cell>
          <cell r="CD52">
            <v>45496412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12.5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-115689</v>
          </cell>
          <cell r="CO52">
            <v>0</v>
          </cell>
          <cell r="CP52">
            <v>0</v>
          </cell>
          <cell r="CQ52">
            <v>2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53100000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</row>
        <row r="53">
          <cell r="D53" t="str">
            <v>Trần Thành Đạt</v>
          </cell>
          <cell r="E53" t="str">
            <v>HĐLĐ</v>
          </cell>
          <cell r="F53" t="str">
            <v>Nguyễn Thị Thập</v>
          </cell>
          <cell r="G53" t="str">
            <v>DSBC</v>
          </cell>
          <cell r="H53" t="str">
            <v>21/07/2025</v>
          </cell>
          <cell r="I53" t="str">
            <v>0621000445313</v>
          </cell>
          <cell r="J53" t="str">
            <v>Vietcombank</v>
          </cell>
          <cell r="K53">
            <v>28</v>
          </cell>
          <cell r="L53">
            <v>29</v>
          </cell>
          <cell r="M53">
            <v>14.6833333333334</v>
          </cell>
          <cell r="N53">
            <v>306.966666666667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5310000</v>
          </cell>
          <cell r="T53">
            <v>500000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6000000</v>
          </cell>
          <cell r="AB53">
            <v>0</v>
          </cell>
          <cell r="AC53">
            <v>0</v>
          </cell>
          <cell r="AD53">
            <v>0</v>
          </cell>
          <cell r="AE53">
            <v>393303.571428572</v>
          </cell>
          <cell r="AF53">
            <v>12333482.1428571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716100</v>
          </cell>
          <cell r="AO53">
            <v>36725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2500000</v>
          </cell>
          <cell r="AY53">
            <v>61466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16418144.7142857</v>
          </cell>
          <cell r="BF53">
            <v>929250</v>
          </cell>
          <cell r="BG53">
            <v>159300</v>
          </cell>
          <cell r="BH53">
            <v>53100</v>
          </cell>
          <cell r="BI53">
            <v>0</v>
          </cell>
          <cell r="BJ53">
            <v>1141650</v>
          </cell>
          <cell r="BK53">
            <v>424800</v>
          </cell>
          <cell r="BL53">
            <v>79650</v>
          </cell>
          <cell r="BM53">
            <v>53100</v>
          </cell>
          <cell r="BN53">
            <v>0</v>
          </cell>
          <cell r="BO53">
            <v>557550</v>
          </cell>
          <cell r="BP53">
            <v>500000</v>
          </cell>
          <cell r="BQ53">
            <v>15918144.7142857</v>
          </cell>
          <cell r="BR53">
            <v>15500000</v>
          </cell>
          <cell r="BS53">
            <v>0</v>
          </cell>
          <cell r="BT53">
            <v>0</v>
          </cell>
          <cell r="BU53">
            <v>557550</v>
          </cell>
          <cell r="BV53">
            <v>16057550</v>
          </cell>
          <cell r="BW53">
            <v>0</v>
          </cell>
          <cell r="BX53">
            <v>0</v>
          </cell>
          <cell r="BY53">
            <v>15860595</v>
          </cell>
          <cell r="BZ53">
            <v>0</v>
          </cell>
          <cell r="CA53">
            <v>0</v>
          </cell>
          <cell r="CB53">
            <v>15860595</v>
          </cell>
          <cell r="CC53">
            <v>0</v>
          </cell>
          <cell r="CD53">
            <v>15860595</v>
          </cell>
          <cell r="CE53">
            <v>0</v>
          </cell>
          <cell r="CF53" t="str">
            <v>medigo.thanhdat.tran@gmail.com</v>
          </cell>
          <cell r="CG53" t="str">
            <v/>
          </cell>
          <cell r="CH53">
            <v>9</v>
          </cell>
          <cell r="CI53">
            <v>2.5</v>
          </cell>
          <cell r="CJ53">
            <v>21</v>
          </cell>
          <cell r="CK53">
            <v>7</v>
          </cell>
          <cell r="CL53">
            <v>2025</v>
          </cell>
          <cell r="CM53">
            <v>0</v>
          </cell>
          <cell r="CN53">
            <v>-23151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6000000</v>
          </cell>
          <cell r="CW53">
            <v>0</v>
          </cell>
          <cell r="CX53" t="str">
            <v/>
          </cell>
          <cell r="CY53" t="str">
            <v>; </v>
          </cell>
          <cell r="CZ53">
            <v>0</v>
          </cell>
          <cell r="DA53" t="str">
            <v>Trần Thành Đạt</v>
          </cell>
          <cell r="DB53">
            <v>29</v>
          </cell>
          <cell r="DC53">
            <v>14.6833333333334</v>
          </cell>
          <cell r="DD53">
            <v>306.966666666667</v>
          </cell>
          <cell r="DE53">
            <v>393303.571428572</v>
          </cell>
          <cell r="DF53">
            <v>12333482.1428571</v>
          </cell>
          <cell r="DG53">
            <v>15860595</v>
          </cell>
          <cell r="DH53">
            <v>0</v>
          </cell>
          <cell r="DI53">
            <v>0</v>
          </cell>
        </row>
        <row r="54">
          <cell r="D54" t="str">
            <v>Triệu Thị Ngọc Lý</v>
          </cell>
          <cell r="E54" t="str">
            <v>HĐLĐ</v>
          </cell>
          <cell r="F54" t="str">
            <v>Nguyễn Thị Thập</v>
          </cell>
          <cell r="G54" t="str">
            <v>CHT</v>
          </cell>
          <cell r="H54">
            <v>45194</v>
          </cell>
          <cell r="I54" t="str">
            <v>0989442883</v>
          </cell>
          <cell r="J54" t="str">
            <v>MB BANK</v>
          </cell>
          <cell r="K54">
            <v>28</v>
          </cell>
          <cell r="L54">
            <v>27</v>
          </cell>
          <cell r="M54">
            <v>308.516666666667</v>
          </cell>
          <cell r="N54">
            <v>5.58333333333333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5310000</v>
          </cell>
          <cell r="T54">
            <v>482142.857142857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6000000</v>
          </cell>
          <cell r="AB54">
            <v>0</v>
          </cell>
          <cell r="AC54">
            <v>0</v>
          </cell>
          <cell r="AD54">
            <v>0</v>
          </cell>
          <cell r="AE54">
            <v>8263839.28571429</v>
          </cell>
          <cell r="AF54">
            <v>224330.357142857</v>
          </cell>
          <cell r="AG54">
            <v>0</v>
          </cell>
          <cell r="AH54">
            <v>0</v>
          </cell>
          <cell r="AI54">
            <v>0</v>
          </cell>
          <cell r="AJ54">
            <v>1000000</v>
          </cell>
          <cell r="AK54">
            <v>0</v>
          </cell>
          <cell r="AL54">
            <v>0</v>
          </cell>
          <cell r="AM54">
            <v>0</v>
          </cell>
          <cell r="AN54">
            <v>862000</v>
          </cell>
          <cell r="AO54">
            <v>33035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61466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10803881.5</v>
          </cell>
          <cell r="BF54">
            <v>929250</v>
          </cell>
          <cell r="BG54">
            <v>159300</v>
          </cell>
          <cell r="BH54">
            <v>53100</v>
          </cell>
          <cell r="BI54">
            <v>0</v>
          </cell>
          <cell r="BJ54">
            <v>1141650</v>
          </cell>
          <cell r="BK54">
            <v>424800</v>
          </cell>
          <cell r="BL54">
            <v>79650</v>
          </cell>
          <cell r="BM54">
            <v>53100</v>
          </cell>
          <cell r="BN54">
            <v>0</v>
          </cell>
          <cell r="BO54">
            <v>557550</v>
          </cell>
          <cell r="BP54">
            <v>482142.857142857</v>
          </cell>
          <cell r="BQ54">
            <v>10321738.6428571</v>
          </cell>
          <cell r="BR54">
            <v>15500000</v>
          </cell>
          <cell r="BS54">
            <v>0</v>
          </cell>
          <cell r="BT54">
            <v>0</v>
          </cell>
          <cell r="BU54">
            <v>557550</v>
          </cell>
          <cell r="BV54">
            <v>16057550</v>
          </cell>
          <cell r="BW54">
            <v>0</v>
          </cell>
          <cell r="BX54">
            <v>0</v>
          </cell>
          <cell r="BY54">
            <v>10246332</v>
          </cell>
          <cell r="BZ54">
            <v>0</v>
          </cell>
          <cell r="CA54">
            <v>0</v>
          </cell>
          <cell r="CB54">
            <v>10246332</v>
          </cell>
          <cell r="CC54">
            <v>0</v>
          </cell>
          <cell r="CD54">
            <v>10246332</v>
          </cell>
          <cell r="CE54">
            <v>0</v>
          </cell>
          <cell r="CF54" t="str">
            <v>medigo.ly.trieu@gmail.com</v>
          </cell>
          <cell r="CG54" t="str">
            <v/>
          </cell>
          <cell r="CH54">
            <v>5</v>
          </cell>
          <cell r="CI54">
            <v>0</v>
          </cell>
          <cell r="CJ54">
            <v>25</v>
          </cell>
          <cell r="CK54">
            <v>9</v>
          </cell>
          <cell r="CL54">
            <v>2023</v>
          </cell>
          <cell r="CM54">
            <v>0</v>
          </cell>
          <cell r="CN54">
            <v>-23129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6000000</v>
          </cell>
          <cell r="CW54">
            <v>0</v>
          </cell>
          <cell r="CX54" t="str">
            <v/>
          </cell>
          <cell r="CY54" t="str">
            <v>; </v>
          </cell>
          <cell r="CZ54">
            <v>0</v>
          </cell>
          <cell r="DA54" t="str">
            <v>Triệu Thị Ngọc Lý</v>
          </cell>
          <cell r="DB54">
            <v>27</v>
          </cell>
          <cell r="DC54">
            <v>308.516666666667</v>
          </cell>
          <cell r="DD54">
            <v>5.58333333333333</v>
          </cell>
          <cell r="DE54">
            <v>8952492.55952381</v>
          </cell>
          <cell r="DF54">
            <v>243024.553571429</v>
          </cell>
          <cell r="DG54">
            <v>10953679</v>
          </cell>
          <cell r="DH54">
            <v>0</v>
          </cell>
          <cell r="DI54">
            <v>0</v>
          </cell>
        </row>
        <row r="55">
          <cell r="D55" t="str">
            <v>Cao Trọng Nhân</v>
          </cell>
          <cell r="E55" t="str">
            <v>HĐLĐ</v>
          </cell>
          <cell r="F55" t="str">
            <v>Nguyễn Thị Thập</v>
          </cell>
          <cell r="G55" t="str">
            <v>DSBC</v>
          </cell>
          <cell r="H55" t="str">
            <v>18/12/2025</v>
          </cell>
          <cell r="I55" t="str">
            <v>109868265987</v>
          </cell>
          <cell r="J55" t="str">
            <v>Vietinbank</v>
          </cell>
          <cell r="K55">
            <v>28</v>
          </cell>
          <cell r="L55">
            <v>30</v>
          </cell>
          <cell r="M55">
            <v>41.9833333333333</v>
          </cell>
          <cell r="N55">
            <v>288.566666666667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5310000</v>
          </cell>
          <cell r="T55">
            <v>500000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6000000</v>
          </cell>
          <cell r="AB55">
            <v>0</v>
          </cell>
          <cell r="AC55">
            <v>0</v>
          </cell>
          <cell r="AD55">
            <v>0</v>
          </cell>
          <cell r="AE55">
            <v>1124553.57142857</v>
          </cell>
          <cell r="AF55">
            <v>11594196.4285714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1000000</v>
          </cell>
          <cell r="AM55">
            <v>1063565</v>
          </cell>
          <cell r="AN55">
            <v>1798800</v>
          </cell>
          <cell r="AO55">
            <v>2900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143600</v>
          </cell>
          <cell r="BB55">
            <v>0</v>
          </cell>
          <cell r="BC55">
            <v>0</v>
          </cell>
          <cell r="BD55">
            <v>0</v>
          </cell>
          <cell r="BE55">
            <v>16940415</v>
          </cell>
          <cell r="BF55">
            <v>929250</v>
          </cell>
          <cell r="BG55">
            <v>159300</v>
          </cell>
          <cell r="BH55">
            <v>53100</v>
          </cell>
          <cell r="BI55">
            <v>0</v>
          </cell>
          <cell r="BJ55">
            <v>1141650</v>
          </cell>
          <cell r="BK55">
            <v>424800</v>
          </cell>
          <cell r="BL55">
            <v>79650</v>
          </cell>
          <cell r="BM55">
            <v>53100</v>
          </cell>
          <cell r="BN55">
            <v>0</v>
          </cell>
          <cell r="BO55">
            <v>557550</v>
          </cell>
          <cell r="BP55">
            <v>500000</v>
          </cell>
          <cell r="BQ55">
            <v>16440415</v>
          </cell>
          <cell r="BR55">
            <v>15500000</v>
          </cell>
          <cell r="BS55">
            <v>0</v>
          </cell>
          <cell r="BT55">
            <v>0</v>
          </cell>
          <cell r="BU55">
            <v>557550</v>
          </cell>
          <cell r="BV55">
            <v>16057550</v>
          </cell>
          <cell r="BW55">
            <v>382865</v>
          </cell>
          <cell r="BX55">
            <v>19143</v>
          </cell>
          <cell r="BY55">
            <v>16363722</v>
          </cell>
          <cell r="BZ55">
            <v>0</v>
          </cell>
          <cell r="CA55">
            <v>0</v>
          </cell>
          <cell r="CB55">
            <v>16363722</v>
          </cell>
          <cell r="CC55">
            <v>0</v>
          </cell>
          <cell r="CD55">
            <v>16363722</v>
          </cell>
          <cell r="CE55">
            <v>0</v>
          </cell>
          <cell r="CF55" t="str">
            <v>nhan.cao@medigoapp.com</v>
          </cell>
          <cell r="CG55" t="str">
            <v>Lệch tiền HD 7X6X6RMV : 143.600</v>
          </cell>
          <cell r="CH55">
            <v>8</v>
          </cell>
          <cell r="CI55">
            <v>2.5</v>
          </cell>
          <cell r="CJ55">
            <v>18</v>
          </cell>
          <cell r="CK55">
            <v>12</v>
          </cell>
          <cell r="CL55">
            <v>2025</v>
          </cell>
          <cell r="CM55">
            <v>0</v>
          </cell>
          <cell r="CN55">
            <v>-23156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6000000</v>
          </cell>
          <cell r="CW55">
            <v>0</v>
          </cell>
          <cell r="CX55" t="str">
            <v>Lệch tiền HD 7X6X6RMV : 143.600</v>
          </cell>
          <cell r="CY55" t="str">
            <v>; Lệch tiền HD 7X6X6RMV : 143.600</v>
          </cell>
          <cell r="CZ55">
            <v>0</v>
          </cell>
          <cell r="DA55" t="str">
            <v>Cao Trọng Nhân</v>
          </cell>
          <cell r="DB55">
            <v>30</v>
          </cell>
          <cell r="DC55">
            <v>41.9833333333333</v>
          </cell>
          <cell r="DD55">
            <v>288.566666666667</v>
          </cell>
          <cell r="DE55">
            <v>1124553.57142857</v>
          </cell>
          <cell r="DF55">
            <v>11594196.4285714</v>
          </cell>
          <cell r="DG55">
            <v>16363722</v>
          </cell>
          <cell r="DH55">
            <v>0</v>
          </cell>
          <cell r="DI55">
            <v>0</v>
          </cell>
        </row>
        <row r="56">
          <cell r="D56" t="str">
            <v>Nguyễn Cao Huyền Thanh</v>
          </cell>
          <cell r="E56" t="str">
            <v>HĐTV</v>
          </cell>
          <cell r="F56" t="str">
            <v>Nguyễn Thị Thập</v>
          </cell>
          <cell r="G56" t="str">
            <v>DSTV</v>
          </cell>
          <cell r="H56" t="str">
            <v>12/12/2025</v>
          </cell>
          <cell r="I56" t="str">
            <v>9942733393</v>
          </cell>
          <cell r="J56" t="str">
            <v>Vietcombank</v>
          </cell>
          <cell r="K56">
            <v>28</v>
          </cell>
          <cell r="L56">
            <v>24</v>
          </cell>
          <cell r="M56">
            <v>226.55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428571.428571429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5100000</v>
          </cell>
          <cell r="AB56">
            <v>0</v>
          </cell>
          <cell r="AC56">
            <v>0</v>
          </cell>
          <cell r="AD56">
            <v>0</v>
          </cell>
          <cell r="AE56">
            <v>5158058.03571429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5586629.46428571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428571.428571429</v>
          </cell>
          <cell r="BQ56">
            <v>5158058.03571429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5158058.03571429</v>
          </cell>
          <cell r="BX56">
            <v>515805.803571429</v>
          </cell>
          <cell r="BY56">
            <v>5070824</v>
          </cell>
          <cell r="BZ56">
            <v>0</v>
          </cell>
          <cell r="CA56">
            <v>0</v>
          </cell>
          <cell r="CB56">
            <v>5070824</v>
          </cell>
          <cell r="CC56">
            <v>0</v>
          </cell>
          <cell r="CD56">
            <v>5070824</v>
          </cell>
          <cell r="CE56">
            <v>0</v>
          </cell>
          <cell r="CF56" t="str">
            <v>nguyencaohuyenthanh.blc@gmail.com</v>
          </cell>
          <cell r="CG56" t="str">
            <v/>
          </cell>
          <cell r="CH56">
            <v>11</v>
          </cell>
          <cell r="CI56">
            <v>2.5</v>
          </cell>
          <cell r="CJ56">
            <v>12</v>
          </cell>
          <cell r="CK56">
            <v>12</v>
          </cell>
          <cell r="CL56">
            <v>2025</v>
          </cell>
          <cell r="CM56">
            <v>0</v>
          </cell>
          <cell r="CN56">
            <v>-23156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5100000</v>
          </cell>
          <cell r="CW56">
            <v>0</v>
          </cell>
          <cell r="CX56" t="str">
            <v/>
          </cell>
          <cell r="CY56" t="str">
            <v>; </v>
          </cell>
          <cell r="CZ56">
            <v>0</v>
          </cell>
          <cell r="DA56" t="str">
            <v>Nguyễn Cao Huyền Thanh</v>
          </cell>
          <cell r="DB56">
            <v>24</v>
          </cell>
          <cell r="DC56">
            <v>226.55</v>
          </cell>
          <cell r="DD56">
            <v>0</v>
          </cell>
          <cell r="DE56">
            <v>3034151.78571429</v>
          </cell>
          <cell r="DF56">
            <v>0</v>
          </cell>
          <cell r="DG56">
            <v>2730737</v>
          </cell>
          <cell r="DH56">
            <v>2340087</v>
          </cell>
          <cell r="DI56">
            <v>2340087</v>
          </cell>
        </row>
        <row r="57">
          <cell r="D57" t="str">
            <v>Nguyễn Kim Xuân</v>
          </cell>
          <cell r="E57" t="str">
            <v>HĐLĐ</v>
          </cell>
          <cell r="F57" t="str">
            <v>Nguyễn Thị Thập</v>
          </cell>
          <cell r="G57" t="str">
            <v>DSBC</v>
          </cell>
          <cell r="H57">
            <v>45131</v>
          </cell>
          <cell r="I57" t="str">
            <v>03831562501</v>
          </cell>
          <cell r="J57" t="str">
            <v>TP Bank</v>
          </cell>
          <cell r="K57">
            <v>28</v>
          </cell>
          <cell r="L57">
            <v>25</v>
          </cell>
          <cell r="M57">
            <v>243.95</v>
          </cell>
          <cell r="N57">
            <v>7.83333333333333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5310000</v>
          </cell>
          <cell r="T57">
            <v>446428.571428571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6000000</v>
          </cell>
          <cell r="AB57">
            <v>0</v>
          </cell>
          <cell r="AC57">
            <v>0</v>
          </cell>
          <cell r="AD57">
            <v>0</v>
          </cell>
          <cell r="AE57">
            <v>6534375</v>
          </cell>
          <cell r="AF57">
            <v>314732.142857143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567300</v>
          </cell>
          <cell r="AO57">
            <v>2200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61466</v>
          </cell>
          <cell r="AZ57">
            <v>10000</v>
          </cell>
          <cell r="BA57">
            <v>0</v>
          </cell>
          <cell r="BB57">
            <v>100000</v>
          </cell>
          <cell r="BC57">
            <v>0</v>
          </cell>
          <cell r="BD57">
            <v>0</v>
          </cell>
          <cell r="BE57">
            <v>7693569.71428571</v>
          </cell>
          <cell r="BF57">
            <v>929250</v>
          </cell>
          <cell r="BG57">
            <v>159300</v>
          </cell>
          <cell r="BH57">
            <v>53100</v>
          </cell>
          <cell r="BI57">
            <v>0</v>
          </cell>
          <cell r="BJ57">
            <v>1141650</v>
          </cell>
          <cell r="BK57">
            <v>424800</v>
          </cell>
          <cell r="BL57">
            <v>79650</v>
          </cell>
          <cell r="BM57">
            <v>53100</v>
          </cell>
          <cell r="BN57">
            <v>0</v>
          </cell>
          <cell r="BO57">
            <v>557550</v>
          </cell>
          <cell r="BP57">
            <v>446428.571428571</v>
          </cell>
          <cell r="BQ57">
            <v>7247141.14285714</v>
          </cell>
          <cell r="BR57">
            <v>15500000</v>
          </cell>
          <cell r="BS57">
            <v>0</v>
          </cell>
          <cell r="BT57">
            <v>0</v>
          </cell>
          <cell r="BU57">
            <v>557550</v>
          </cell>
          <cell r="BV57">
            <v>16057550</v>
          </cell>
          <cell r="BW57">
            <v>0</v>
          </cell>
          <cell r="BX57">
            <v>0</v>
          </cell>
          <cell r="BY57">
            <v>7136020</v>
          </cell>
          <cell r="BZ57">
            <v>0</v>
          </cell>
          <cell r="CA57">
            <v>3000000</v>
          </cell>
          <cell r="CB57">
            <v>4136020</v>
          </cell>
          <cell r="CC57">
            <v>0</v>
          </cell>
          <cell r="CD57">
            <v>4136020</v>
          </cell>
          <cell r="CE57">
            <v>0</v>
          </cell>
          <cell r="CF57" t="str">
            <v>medigo.xuan.nguyen@gmail.com</v>
          </cell>
          <cell r="CG57" t="str">
            <v>Vào ca trễ 12/04/2026: 10.000</v>
          </cell>
          <cell r="CH57">
            <v>6</v>
          </cell>
          <cell r="CI57">
            <v>0</v>
          </cell>
          <cell r="CJ57">
            <v>24</v>
          </cell>
          <cell r="CK57">
            <v>7</v>
          </cell>
          <cell r="CL57">
            <v>2023</v>
          </cell>
          <cell r="CM57">
            <v>0</v>
          </cell>
          <cell r="CN57">
            <v>-23127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6000000</v>
          </cell>
          <cell r="CW57">
            <v>0</v>
          </cell>
          <cell r="CX57" t="str">
            <v>Vào ca trễ 12/04/2026: 10.000</v>
          </cell>
          <cell r="CY57" t="str">
            <v>; Vào ca trễ 12/04/2026: 10.000</v>
          </cell>
          <cell r="CZ57">
            <v>0</v>
          </cell>
          <cell r="DA57" t="str">
            <v>Nguyễn Kim Xuân</v>
          </cell>
          <cell r="DB57">
            <v>25</v>
          </cell>
          <cell r="DC57">
            <v>243.95</v>
          </cell>
          <cell r="DD57">
            <v>7.83333333333333</v>
          </cell>
          <cell r="DE57">
            <v>7078906.25</v>
          </cell>
          <cell r="DF57">
            <v>340959.821428571</v>
          </cell>
          <cell r="DG57">
            <v>4706779</v>
          </cell>
          <cell r="DH57">
            <v>0</v>
          </cell>
          <cell r="DI57">
            <v>0</v>
          </cell>
        </row>
        <row r="58">
          <cell r="D58" t="str">
            <v>Nguyễn Trí Nghĩa</v>
          </cell>
          <cell r="E58" t="str">
            <v>HĐLĐ</v>
          </cell>
          <cell r="F58" t="str">
            <v>Nguyễn Thị Thập</v>
          </cell>
          <cell r="G58" t="str">
            <v>DSBC</v>
          </cell>
          <cell r="H58">
            <v>45439</v>
          </cell>
          <cell r="I58" t="str">
            <v>0251002787705</v>
          </cell>
          <cell r="J58" t="str">
            <v>Vietcombank</v>
          </cell>
          <cell r="K58">
            <v>28</v>
          </cell>
          <cell r="L58">
            <v>1</v>
          </cell>
          <cell r="M58">
            <v>4.03333333333333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6000000</v>
          </cell>
          <cell r="AB58">
            <v>0</v>
          </cell>
          <cell r="AC58">
            <v>0</v>
          </cell>
          <cell r="AD58">
            <v>0</v>
          </cell>
          <cell r="AE58">
            <v>108035.714285714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108035.714285714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108035.714285714</v>
          </cell>
          <cell r="BR58">
            <v>15500000</v>
          </cell>
          <cell r="BS58">
            <v>0</v>
          </cell>
          <cell r="BT58">
            <v>0</v>
          </cell>
          <cell r="BU58">
            <v>0</v>
          </cell>
          <cell r="BV58">
            <v>15500000</v>
          </cell>
          <cell r="BW58">
            <v>0</v>
          </cell>
          <cell r="BX58">
            <v>0</v>
          </cell>
          <cell r="BY58">
            <v>108036</v>
          </cell>
          <cell r="BZ58">
            <v>0</v>
          </cell>
          <cell r="CA58">
            <v>108036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 t="str">
            <v>medigo.nghia.nguyen@gmail.com</v>
          </cell>
          <cell r="CG58">
            <v>0</v>
          </cell>
          <cell r="CH58">
            <v>5</v>
          </cell>
          <cell r="CI58">
            <v>0</v>
          </cell>
          <cell r="CJ58">
            <v>27</v>
          </cell>
          <cell r="CK58">
            <v>5</v>
          </cell>
          <cell r="CL58">
            <v>2024</v>
          </cell>
          <cell r="CM58">
            <v>0</v>
          </cell>
          <cell r="CN58">
            <v>22</v>
          </cell>
          <cell r="CO58">
            <v>0</v>
          </cell>
          <cell r="CP58">
            <v>0</v>
          </cell>
          <cell r="CQ58">
            <v>1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6000000</v>
          </cell>
          <cell r="CW58">
            <v>0</v>
          </cell>
          <cell r="CX58">
            <v>0</v>
          </cell>
          <cell r="CY58" t="str">
            <v>; 0</v>
          </cell>
          <cell r="CZ58">
            <v>0</v>
          </cell>
          <cell r="DA58" t="str">
            <v>Nguyễn Trí Nghĩa</v>
          </cell>
          <cell r="DB58">
            <v>25</v>
          </cell>
          <cell r="DC58">
            <v>4.96666666666667</v>
          </cell>
          <cell r="DD58">
            <v>193.416666666667</v>
          </cell>
          <cell r="DE58">
            <v>133035.714285714</v>
          </cell>
          <cell r="DF58">
            <v>7771205.35714286</v>
          </cell>
          <cell r="DG58">
            <v>0</v>
          </cell>
          <cell r="DH58">
            <v>0</v>
          </cell>
          <cell r="DI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168</v>
          </cell>
          <cell r="L59">
            <v>136</v>
          </cell>
          <cell r="M59">
            <v>839.716666666667</v>
          </cell>
          <cell r="N59">
            <v>608.95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21240000</v>
          </cell>
          <cell r="T59">
            <v>2357142.85714286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35100000</v>
          </cell>
          <cell r="AB59">
            <v>0</v>
          </cell>
          <cell r="AC59">
            <v>0</v>
          </cell>
          <cell r="AD59">
            <v>0</v>
          </cell>
          <cell r="AE59">
            <v>21582165.1785714</v>
          </cell>
          <cell r="AF59">
            <v>24466741.0714286</v>
          </cell>
          <cell r="AG59">
            <v>0</v>
          </cell>
          <cell r="AH59">
            <v>0</v>
          </cell>
          <cell r="AI59">
            <v>0</v>
          </cell>
          <cell r="AJ59">
            <v>1000000</v>
          </cell>
          <cell r="AK59">
            <v>0</v>
          </cell>
          <cell r="AL59">
            <v>1000000</v>
          </cell>
          <cell r="AM59">
            <v>1063565</v>
          </cell>
          <cell r="AN59">
            <v>3944200</v>
          </cell>
          <cell r="AO59">
            <v>74860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2500000</v>
          </cell>
          <cell r="AY59">
            <v>184398</v>
          </cell>
          <cell r="AZ59">
            <v>10000</v>
          </cell>
          <cell r="BA59">
            <v>143600</v>
          </cell>
          <cell r="BB59">
            <v>100000</v>
          </cell>
          <cell r="BC59">
            <v>0</v>
          </cell>
          <cell r="BD59">
            <v>0</v>
          </cell>
          <cell r="BE59">
            <v>57550676.1071429</v>
          </cell>
          <cell r="BF59">
            <v>3717000</v>
          </cell>
          <cell r="BG59">
            <v>637200</v>
          </cell>
          <cell r="BH59">
            <v>212400</v>
          </cell>
          <cell r="BI59">
            <v>0</v>
          </cell>
          <cell r="BJ59">
            <v>4566600</v>
          </cell>
          <cell r="BK59">
            <v>1699200</v>
          </cell>
          <cell r="BL59">
            <v>318600</v>
          </cell>
          <cell r="BM59">
            <v>212400</v>
          </cell>
          <cell r="BN59">
            <v>0</v>
          </cell>
          <cell r="BO59">
            <v>2230200</v>
          </cell>
          <cell r="BP59">
            <v>2357142.85714286</v>
          </cell>
          <cell r="BQ59">
            <v>55193533.25</v>
          </cell>
          <cell r="BR59">
            <v>77500000</v>
          </cell>
          <cell r="BS59">
            <v>0</v>
          </cell>
          <cell r="BT59">
            <v>0</v>
          </cell>
          <cell r="BU59">
            <v>2230200</v>
          </cell>
          <cell r="BV59">
            <v>79730200</v>
          </cell>
          <cell r="BW59">
            <v>5540923.03571429</v>
          </cell>
          <cell r="BX59">
            <v>534948.803571429</v>
          </cell>
          <cell r="BY59">
            <v>54785529</v>
          </cell>
          <cell r="BZ59">
            <v>0</v>
          </cell>
          <cell r="CA59">
            <v>3108036</v>
          </cell>
          <cell r="CB59">
            <v>51677493</v>
          </cell>
          <cell r="CC59">
            <v>0</v>
          </cell>
          <cell r="CD59">
            <v>51677493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7.5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-115697</v>
          </cell>
          <cell r="CO59">
            <v>0</v>
          </cell>
          <cell r="CP59">
            <v>0</v>
          </cell>
          <cell r="CQ59">
            <v>1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35100000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</row>
        <row r="60">
          <cell r="D60" t="str">
            <v>Nguyễn Thị Hương Giang</v>
          </cell>
          <cell r="E60" t="str">
            <v>HĐLĐ</v>
          </cell>
          <cell r="F60" t="str">
            <v>Nguyễn Văn Quá</v>
          </cell>
          <cell r="G60" t="str">
            <v>DSBC</v>
          </cell>
          <cell r="H60">
            <v>45544</v>
          </cell>
          <cell r="I60" t="str">
            <v>1028255437</v>
          </cell>
          <cell r="J60" t="str">
            <v>Vietcombank</v>
          </cell>
          <cell r="K60">
            <v>28</v>
          </cell>
          <cell r="L60">
            <v>29</v>
          </cell>
          <cell r="M60">
            <v>273.6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5310000</v>
          </cell>
          <cell r="T60">
            <v>500000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6000000</v>
          </cell>
          <cell r="AB60">
            <v>0</v>
          </cell>
          <cell r="AC60">
            <v>0</v>
          </cell>
          <cell r="AD60">
            <v>0</v>
          </cell>
          <cell r="AE60">
            <v>7328571.42857143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654000</v>
          </cell>
          <cell r="AM60">
            <v>0</v>
          </cell>
          <cell r="AN60">
            <v>1427100</v>
          </cell>
          <cell r="AO60">
            <v>1200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100000</v>
          </cell>
          <cell r="BC60">
            <v>0</v>
          </cell>
          <cell r="BD60">
            <v>0</v>
          </cell>
          <cell r="BE60">
            <v>9810871.42857143</v>
          </cell>
          <cell r="BF60">
            <v>929250</v>
          </cell>
          <cell r="BG60">
            <v>159300</v>
          </cell>
          <cell r="BH60">
            <v>53100</v>
          </cell>
          <cell r="BI60">
            <v>0</v>
          </cell>
          <cell r="BJ60">
            <v>1141650</v>
          </cell>
          <cell r="BK60">
            <v>424800</v>
          </cell>
          <cell r="BL60">
            <v>79650</v>
          </cell>
          <cell r="BM60">
            <v>53100</v>
          </cell>
          <cell r="BN60">
            <v>0</v>
          </cell>
          <cell r="BO60">
            <v>557550</v>
          </cell>
          <cell r="BP60">
            <v>500000</v>
          </cell>
          <cell r="BQ60">
            <v>9310871.42857143</v>
          </cell>
          <cell r="BR60">
            <v>15500000</v>
          </cell>
          <cell r="BS60">
            <v>0</v>
          </cell>
          <cell r="BT60">
            <v>0</v>
          </cell>
          <cell r="BU60">
            <v>557550</v>
          </cell>
          <cell r="BV60">
            <v>16057550</v>
          </cell>
          <cell r="BW60">
            <v>0</v>
          </cell>
          <cell r="BX60">
            <v>0</v>
          </cell>
          <cell r="BY60">
            <v>9253321</v>
          </cell>
          <cell r="BZ60">
            <v>0</v>
          </cell>
          <cell r="CA60">
            <v>0</v>
          </cell>
          <cell r="CB60">
            <v>9253321</v>
          </cell>
          <cell r="CC60">
            <v>0</v>
          </cell>
          <cell r="CD60">
            <v>9253321</v>
          </cell>
          <cell r="CE60">
            <v>0</v>
          </cell>
          <cell r="CF60" t="str">
            <v>medigo.giang.nguyen@gmail.com</v>
          </cell>
          <cell r="CG60" t="str">
            <v/>
          </cell>
          <cell r="CH60">
            <v>11</v>
          </cell>
          <cell r="CI60">
            <v>2.5</v>
          </cell>
          <cell r="CJ60">
            <v>9</v>
          </cell>
          <cell r="CK60">
            <v>9</v>
          </cell>
          <cell r="CL60">
            <v>2024</v>
          </cell>
          <cell r="CM60">
            <v>0</v>
          </cell>
          <cell r="CN60">
            <v>-23141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6000000</v>
          </cell>
          <cell r="CW60">
            <v>0</v>
          </cell>
          <cell r="CX60" t="str">
            <v/>
          </cell>
          <cell r="CY60" t="str">
            <v>; </v>
          </cell>
          <cell r="CZ60">
            <v>0</v>
          </cell>
          <cell r="DA60" t="str">
            <v>Nguyễn Thị Hương Giang</v>
          </cell>
          <cell r="DB60">
            <v>29</v>
          </cell>
          <cell r="DC60">
            <v>273.6</v>
          </cell>
          <cell r="DD60">
            <v>0</v>
          </cell>
          <cell r="DE60">
            <v>7328571.42857143</v>
          </cell>
          <cell r="DF60">
            <v>0</v>
          </cell>
          <cell r="DG60">
            <v>9253321</v>
          </cell>
          <cell r="DH60">
            <v>0</v>
          </cell>
          <cell r="DI60">
            <v>0</v>
          </cell>
        </row>
        <row r="61">
          <cell r="D61" t="str">
            <v>Nguyễn Thị Thu Huyền</v>
          </cell>
          <cell r="E61" t="str">
            <v>HĐLĐ</v>
          </cell>
          <cell r="F61" t="str">
            <v>Nguyễn Văn Quá</v>
          </cell>
          <cell r="G61" t="str">
            <v>DSBC</v>
          </cell>
          <cell r="H61" t="str">
            <v>24/06/2025</v>
          </cell>
          <cell r="I61" t="str">
            <v>0964455650</v>
          </cell>
          <cell r="J61" t="str">
            <v>Sacombank</v>
          </cell>
          <cell r="K61">
            <v>28</v>
          </cell>
          <cell r="L61">
            <v>26</v>
          </cell>
          <cell r="M61">
            <v>25.4833333333333</v>
          </cell>
          <cell r="N61">
            <v>267.083333333333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5310000</v>
          </cell>
          <cell r="T61">
            <v>464285.714285714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6000000</v>
          </cell>
          <cell r="AB61">
            <v>0</v>
          </cell>
          <cell r="AC61">
            <v>0</v>
          </cell>
          <cell r="AD61">
            <v>0</v>
          </cell>
          <cell r="AE61">
            <v>682589.285714285</v>
          </cell>
          <cell r="AF61">
            <v>10731026.7857143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1000000</v>
          </cell>
          <cell r="AM61">
            <v>0</v>
          </cell>
          <cell r="AN61">
            <v>1181700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14059601.7857143</v>
          </cell>
          <cell r="BF61">
            <v>929250</v>
          </cell>
          <cell r="BG61">
            <v>159300</v>
          </cell>
          <cell r="BH61">
            <v>53100</v>
          </cell>
          <cell r="BI61">
            <v>0</v>
          </cell>
          <cell r="BJ61">
            <v>1141650</v>
          </cell>
          <cell r="BK61">
            <v>424800</v>
          </cell>
          <cell r="BL61">
            <v>79650</v>
          </cell>
          <cell r="BM61">
            <v>53100</v>
          </cell>
          <cell r="BN61">
            <v>0</v>
          </cell>
          <cell r="BO61">
            <v>557550</v>
          </cell>
          <cell r="BP61">
            <v>464285.714285714</v>
          </cell>
          <cell r="BQ61">
            <v>13595316.0714286</v>
          </cell>
          <cell r="BR61">
            <v>15500000</v>
          </cell>
          <cell r="BS61">
            <v>0</v>
          </cell>
          <cell r="BT61">
            <v>0</v>
          </cell>
          <cell r="BU61">
            <v>557550</v>
          </cell>
          <cell r="BV61">
            <v>16057550</v>
          </cell>
          <cell r="BW61">
            <v>0</v>
          </cell>
          <cell r="BX61">
            <v>0</v>
          </cell>
          <cell r="BY61">
            <v>13502052</v>
          </cell>
          <cell r="BZ61">
            <v>0</v>
          </cell>
          <cell r="CA61">
            <v>0</v>
          </cell>
          <cell r="CB61">
            <v>13502052</v>
          </cell>
          <cell r="CC61">
            <v>0</v>
          </cell>
          <cell r="CD61">
            <v>13502052</v>
          </cell>
          <cell r="CE61">
            <v>0</v>
          </cell>
          <cell r="CF61" t="str">
            <v>medigo.thuhuyen.nguyen@gmail.com</v>
          </cell>
          <cell r="CG61" t="str">
            <v/>
          </cell>
          <cell r="CH61">
            <v>6</v>
          </cell>
          <cell r="CI61">
            <v>2.5</v>
          </cell>
          <cell r="CJ61">
            <v>24</v>
          </cell>
          <cell r="CK61">
            <v>6</v>
          </cell>
          <cell r="CL61">
            <v>2025</v>
          </cell>
          <cell r="CM61">
            <v>0</v>
          </cell>
          <cell r="CN61">
            <v>-23150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6000000</v>
          </cell>
          <cell r="CW61">
            <v>0</v>
          </cell>
          <cell r="CX61" t="str">
            <v/>
          </cell>
          <cell r="CY61" t="str">
            <v>; </v>
          </cell>
          <cell r="CZ61">
            <v>0</v>
          </cell>
          <cell r="DA61" t="str">
            <v>Nguyễn Thị Thu Huyền</v>
          </cell>
          <cell r="DB61">
            <v>26</v>
          </cell>
          <cell r="DC61">
            <v>25.4833333333333</v>
          </cell>
          <cell r="DD61">
            <v>267.083333333333</v>
          </cell>
          <cell r="DE61">
            <v>682589.285714285</v>
          </cell>
          <cell r="DF61">
            <v>10731026.7857143</v>
          </cell>
          <cell r="DG61">
            <v>13502052</v>
          </cell>
          <cell r="DH61">
            <v>0</v>
          </cell>
          <cell r="DI61">
            <v>0</v>
          </cell>
        </row>
        <row r="62">
          <cell r="D62" t="str">
            <v>Hồ Ngọc Lý</v>
          </cell>
          <cell r="E62" t="str">
            <v>HĐLĐ</v>
          </cell>
          <cell r="F62" t="str">
            <v>Nguyễn Văn Quá</v>
          </cell>
          <cell r="G62" t="str">
            <v>DSBC</v>
          </cell>
          <cell r="H62" t="str">
            <v>08/07/2024</v>
          </cell>
          <cell r="I62" t="str">
            <v>0081765868686</v>
          </cell>
          <cell r="J62" t="str">
            <v>MB bank</v>
          </cell>
          <cell r="K62">
            <v>28</v>
          </cell>
          <cell r="L62">
            <v>27</v>
          </cell>
          <cell r="M62">
            <v>10.3166666666667</v>
          </cell>
          <cell r="N62">
            <v>273.116666666667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5310000</v>
          </cell>
          <cell r="T62">
            <v>482142.857142857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6000000</v>
          </cell>
          <cell r="AB62">
            <v>0</v>
          </cell>
          <cell r="AC62">
            <v>0</v>
          </cell>
          <cell r="AD62">
            <v>0</v>
          </cell>
          <cell r="AE62">
            <v>276339.285714286</v>
          </cell>
          <cell r="AF62">
            <v>10973437.5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1000000</v>
          </cell>
          <cell r="AM62">
            <v>0</v>
          </cell>
          <cell r="AN62">
            <v>1326800</v>
          </cell>
          <cell r="AO62">
            <v>7550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10000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14056269.6428571</v>
          </cell>
          <cell r="BF62">
            <v>929250</v>
          </cell>
          <cell r="BG62">
            <v>159300</v>
          </cell>
          <cell r="BH62">
            <v>53100</v>
          </cell>
          <cell r="BI62">
            <v>0</v>
          </cell>
          <cell r="BJ62">
            <v>1141650</v>
          </cell>
          <cell r="BK62">
            <v>424800</v>
          </cell>
          <cell r="BL62">
            <v>79650</v>
          </cell>
          <cell r="BM62">
            <v>53100</v>
          </cell>
          <cell r="BN62">
            <v>0</v>
          </cell>
          <cell r="BO62">
            <v>557550</v>
          </cell>
          <cell r="BP62">
            <v>482142.857142857</v>
          </cell>
          <cell r="BQ62">
            <v>13574126.7857143</v>
          </cell>
          <cell r="BR62">
            <v>15500000</v>
          </cell>
          <cell r="BS62">
            <v>0</v>
          </cell>
          <cell r="BT62">
            <v>0</v>
          </cell>
          <cell r="BU62">
            <v>557550</v>
          </cell>
          <cell r="BV62">
            <v>16057550</v>
          </cell>
          <cell r="BW62">
            <v>0</v>
          </cell>
          <cell r="BX62">
            <v>0</v>
          </cell>
          <cell r="BY62">
            <v>13498720</v>
          </cell>
          <cell r="BZ62">
            <v>0</v>
          </cell>
          <cell r="CA62">
            <v>0</v>
          </cell>
          <cell r="CB62">
            <v>13498720</v>
          </cell>
          <cell r="CC62">
            <v>0</v>
          </cell>
          <cell r="CD62">
            <v>13498720</v>
          </cell>
          <cell r="CE62">
            <v>0</v>
          </cell>
          <cell r="CF62" t="str">
            <v>medigo.ly.ho@gmail.com</v>
          </cell>
          <cell r="CG62" t="str">
            <v>Không đạt chấm điểm Checklist 28/04/2026: 10.000</v>
          </cell>
          <cell r="CH62">
            <v>12</v>
          </cell>
          <cell r="CI62">
            <v>2.5</v>
          </cell>
          <cell r="CJ62">
            <v>8</v>
          </cell>
          <cell r="CK62">
            <v>7</v>
          </cell>
          <cell r="CL62">
            <v>2024</v>
          </cell>
          <cell r="CM62">
            <v>0</v>
          </cell>
          <cell r="CN62">
            <v>-23139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6000000</v>
          </cell>
          <cell r="CW62">
            <v>0</v>
          </cell>
          <cell r="CX62" t="str">
            <v>Không đạt chấm điểm Checklist 28/04/2026: 10.000</v>
          </cell>
          <cell r="CY62" t="str">
            <v>; Không đạt chấm điểm Checklist 28/04/2026: 10.000</v>
          </cell>
          <cell r="CZ62">
            <v>0</v>
          </cell>
          <cell r="DA62" t="str">
            <v>Hồ Ngọc Lý</v>
          </cell>
          <cell r="DB62">
            <v>27</v>
          </cell>
          <cell r="DC62">
            <v>10.3166666666667</v>
          </cell>
          <cell r="DD62">
            <v>273.116666666667</v>
          </cell>
          <cell r="DE62">
            <v>276339.285714286</v>
          </cell>
          <cell r="DF62">
            <v>10973437.5</v>
          </cell>
          <cell r="DG62">
            <v>13498720</v>
          </cell>
          <cell r="DH62">
            <v>0</v>
          </cell>
          <cell r="DI62">
            <v>0</v>
          </cell>
        </row>
        <row r="63">
          <cell r="D63" t="str">
            <v>Võ Ngọc Giàu Sang</v>
          </cell>
          <cell r="E63" t="str">
            <v>HĐLĐ</v>
          </cell>
          <cell r="F63" t="str">
            <v>Nguyễn Văn Quá</v>
          </cell>
          <cell r="G63" t="str">
            <v>CHT</v>
          </cell>
          <cell r="H63" t="str">
            <v>08/07/2024</v>
          </cell>
          <cell r="I63" t="str">
            <v>04015933001</v>
          </cell>
          <cell r="J63" t="str">
            <v>TP bank</v>
          </cell>
          <cell r="K63">
            <v>28</v>
          </cell>
          <cell r="L63">
            <v>27</v>
          </cell>
          <cell r="M63">
            <v>262.683333333333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5310000</v>
          </cell>
          <cell r="T63">
            <v>482142.857142857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6000000</v>
          </cell>
          <cell r="AB63">
            <v>0</v>
          </cell>
          <cell r="AC63">
            <v>0</v>
          </cell>
          <cell r="AD63">
            <v>0</v>
          </cell>
          <cell r="AE63">
            <v>7036160.71428571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1000000</v>
          </cell>
          <cell r="AK63">
            <v>0</v>
          </cell>
          <cell r="AL63">
            <v>0</v>
          </cell>
          <cell r="AM63">
            <v>0</v>
          </cell>
          <cell r="AN63">
            <v>1034000</v>
          </cell>
          <cell r="AO63">
            <v>935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20000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9533238.57142857</v>
          </cell>
          <cell r="BF63">
            <v>929250</v>
          </cell>
          <cell r="BG63">
            <v>159300</v>
          </cell>
          <cell r="BH63">
            <v>53100</v>
          </cell>
          <cell r="BI63">
            <v>0</v>
          </cell>
          <cell r="BJ63">
            <v>1141650</v>
          </cell>
          <cell r="BK63">
            <v>424800</v>
          </cell>
          <cell r="BL63">
            <v>79650</v>
          </cell>
          <cell r="BM63">
            <v>53100</v>
          </cell>
          <cell r="BN63">
            <v>0</v>
          </cell>
          <cell r="BO63">
            <v>557550</v>
          </cell>
          <cell r="BP63">
            <v>482142.857142857</v>
          </cell>
          <cell r="BQ63">
            <v>9051095.71428571</v>
          </cell>
          <cell r="BR63">
            <v>15500000</v>
          </cell>
          <cell r="BS63">
            <v>0</v>
          </cell>
          <cell r="BT63">
            <v>0</v>
          </cell>
          <cell r="BU63">
            <v>557550</v>
          </cell>
          <cell r="BV63">
            <v>16057550</v>
          </cell>
          <cell r="BW63">
            <v>0</v>
          </cell>
          <cell r="BX63">
            <v>0</v>
          </cell>
          <cell r="BY63">
            <v>8975689</v>
          </cell>
          <cell r="BZ63">
            <v>0</v>
          </cell>
          <cell r="CA63">
            <v>0</v>
          </cell>
          <cell r="CB63">
            <v>8975689</v>
          </cell>
          <cell r="CC63">
            <v>0</v>
          </cell>
          <cell r="CD63">
            <v>8975689</v>
          </cell>
          <cell r="CE63">
            <v>0</v>
          </cell>
          <cell r="CF63" t="str">
            <v>medigo.sang.vo@gmail.com</v>
          </cell>
          <cell r="CG63" t="str">
            <v>Không đạt chấm điểm Checklist 25/04/2026 : 10.000
Đi trễ về sớm        25/04/2026 : 10.000</v>
          </cell>
          <cell r="CH63">
            <v>11</v>
          </cell>
          <cell r="CI63">
            <v>0</v>
          </cell>
          <cell r="CJ63">
            <v>8</v>
          </cell>
          <cell r="CK63">
            <v>7</v>
          </cell>
          <cell r="CL63">
            <v>2024</v>
          </cell>
          <cell r="CM63">
            <v>0</v>
          </cell>
          <cell r="CN63">
            <v>-23139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6000000</v>
          </cell>
          <cell r="CW63">
            <v>0</v>
          </cell>
          <cell r="CX63" t="str">
            <v>Không đạt chấm điểm Checklist 25/04/2026 : 10.000
Đi trễ về sớm        25/04/2026 : 10.000</v>
          </cell>
          <cell r="CY63" t="str">
            <v>; Không đạt chấm điểm Checklist 25/04/2026 : 10.000
Đi trễ về sớm        25/04/2026 : 10.000</v>
          </cell>
          <cell r="CZ63">
            <v>0</v>
          </cell>
          <cell r="DA63" t="str">
            <v>Võ Ngọc Giàu Sang</v>
          </cell>
          <cell r="DB63">
            <v>27</v>
          </cell>
          <cell r="DC63">
            <v>262.683333333333</v>
          </cell>
          <cell r="DD63">
            <v>0</v>
          </cell>
          <cell r="DE63">
            <v>7036160.71428571</v>
          </cell>
          <cell r="DF63">
            <v>0</v>
          </cell>
          <cell r="DG63">
            <v>8975689</v>
          </cell>
          <cell r="DH63">
            <v>0</v>
          </cell>
          <cell r="DI63">
            <v>0</v>
          </cell>
        </row>
        <row r="64">
          <cell r="D64" t="str">
            <v>Văn Minh Trí</v>
          </cell>
          <cell r="E64" t="str">
            <v>HĐCTV</v>
          </cell>
          <cell r="F64" t="str">
            <v>Nguyễn Văn Quá</v>
          </cell>
          <cell r="G64" t="str">
            <v>DSHV</v>
          </cell>
          <cell r="H64" t="str">
            <v>19/01/2026</v>
          </cell>
          <cell r="I64" t="str">
            <v>0843630854</v>
          </cell>
          <cell r="J64" t="str">
            <v>Mb bank</v>
          </cell>
          <cell r="K64">
            <v>28</v>
          </cell>
          <cell r="L64">
            <v>14</v>
          </cell>
          <cell r="M64">
            <v>112.316666666667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3000000</v>
          </cell>
          <cell r="AB64">
            <v>0</v>
          </cell>
          <cell r="AC64">
            <v>0</v>
          </cell>
          <cell r="AD64">
            <v>0</v>
          </cell>
          <cell r="AE64">
            <v>1504241.07142857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1504241.07142857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1504241.07142857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1504241.07142857</v>
          </cell>
          <cell r="BX64">
            <v>0</v>
          </cell>
          <cell r="BY64">
            <v>1504241</v>
          </cell>
          <cell r="BZ64">
            <v>0</v>
          </cell>
          <cell r="CA64">
            <v>0</v>
          </cell>
          <cell r="CB64">
            <v>1504241</v>
          </cell>
          <cell r="CC64">
            <v>0</v>
          </cell>
          <cell r="CD64">
            <v>1504241</v>
          </cell>
          <cell r="CE64">
            <v>0</v>
          </cell>
          <cell r="CF64" t="str">
            <v>tri.van@medigoapp.com</v>
          </cell>
          <cell r="CG64" t="str">
            <v/>
          </cell>
          <cell r="CH64">
            <v>1</v>
          </cell>
          <cell r="CI64">
            <v>0</v>
          </cell>
          <cell r="CJ64">
            <v>19</v>
          </cell>
          <cell r="CK64">
            <v>1</v>
          </cell>
          <cell r="CL64">
            <v>2026</v>
          </cell>
          <cell r="CM64">
            <v>0</v>
          </cell>
          <cell r="CN64">
            <v>-23157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3000000</v>
          </cell>
          <cell r="CW64">
            <v>0</v>
          </cell>
          <cell r="CX64" t="str">
            <v/>
          </cell>
          <cell r="CY64" t="str">
            <v>; </v>
          </cell>
          <cell r="CZ64">
            <v>0</v>
          </cell>
          <cell r="DA64" t="str">
            <v>Văn Minh Trí</v>
          </cell>
          <cell r="DB64">
            <v>14</v>
          </cell>
          <cell r="DC64">
            <v>112.316666666667</v>
          </cell>
          <cell r="DD64">
            <v>0</v>
          </cell>
          <cell r="DE64">
            <v>1504241.07142857</v>
          </cell>
          <cell r="DF64">
            <v>0</v>
          </cell>
          <cell r="DG64">
            <v>1504241</v>
          </cell>
          <cell r="DH64">
            <v>0</v>
          </cell>
          <cell r="DI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140</v>
          </cell>
          <cell r="L65">
            <v>123</v>
          </cell>
          <cell r="M65">
            <v>684.4</v>
          </cell>
          <cell r="N65">
            <v>540.2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21240000</v>
          </cell>
          <cell r="T65">
            <v>1928571.42857143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27000000</v>
          </cell>
          <cell r="AB65">
            <v>0</v>
          </cell>
          <cell r="AC65">
            <v>0</v>
          </cell>
          <cell r="AD65">
            <v>0</v>
          </cell>
          <cell r="AE65">
            <v>16827901.7857143</v>
          </cell>
          <cell r="AF65">
            <v>21704464.2857143</v>
          </cell>
          <cell r="AG65">
            <v>0</v>
          </cell>
          <cell r="AH65">
            <v>0</v>
          </cell>
          <cell r="AI65">
            <v>0</v>
          </cell>
          <cell r="AJ65">
            <v>1000000</v>
          </cell>
          <cell r="AK65">
            <v>0</v>
          </cell>
          <cell r="AL65">
            <v>2654000</v>
          </cell>
          <cell r="AM65">
            <v>0</v>
          </cell>
          <cell r="AN65">
            <v>4969600</v>
          </cell>
          <cell r="AO65">
            <v>9685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30000</v>
          </cell>
          <cell r="BA65">
            <v>0</v>
          </cell>
          <cell r="BB65">
            <v>100000</v>
          </cell>
          <cell r="BC65">
            <v>0</v>
          </cell>
          <cell r="BD65">
            <v>0</v>
          </cell>
          <cell r="BE65">
            <v>48964222.5</v>
          </cell>
          <cell r="BF65">
            <v>3717000</v>
          </cell>
          <cell r="BG65">
            <v>637200</v>
          </cell>
          <cell r="BH65">
            <v>212400</v>
          </cell>
          <cell r="BI65">
            <v>0</v>
          </cell>
          <cell r="BJ65">
            <v>4566600</v>
          </cell>
          <cell r="BK65">
            <v>1699200</v>
          </cell>
          <cell r="BL65">
            <v>318600</v>
          </cell>
          <cell r="BM65">
            <v>212400</v>
          </cell>
          <cell r="BN65">
            <v>0</v>
          </cell>
          <cell r="BO65">
            <v>2230200</v>
          </cell>
          <cell r="BP65">
            <v>1928571.42857143</v>
          </cell>
          <cell r="BQ65">
            <v>47035651.0714286</v>
          </cell>
          <cell r="BR65">
            <v>62000000</v>
          </cell>
          <cell r="BS65">
            <v>0</v>
          </cell>
          <cell r="BT65">
            <v>0</v>
          </cell>
          <cell r="BU65">
            <v>2230200</v>
          </cell>
          <cell r="BV65">
            <v>64230200</v>
          </cell>
          <cell r="BW65">
            <v>1504241.07142857</v>
          </cell>
          <cell r="BX65">
            <v>0</v>
          </cell>
          <cell r="BY65">
            <v>46734023</v>
          </cell>
          <cell r="BZ65">
            <v>0</v>
          </cell>
          <cell r="CA65">
            <v>0</v>
          </cell>
          <cell r="CB65">
            <v>46734023</v>
          </cell>
          <cell r="CC65">
            <v>0</v>
          </cell>
          <cell r="CD65">
            <v>46734023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7.5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-115726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27000000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</row>
        <row r="66">
          <cell r="D66" t="str">
            <v>Cù Thị Tường Vy</v>
          </cell>
          <cell r="E66" t="str">
            <v>HĐTV</v>
          </cell>
          <cell r="F66" t="str">
            <v>Rạch Bùng Binh</v>
          </cell>
          <cell r="G66" t="str">
            <v>Q.CHT</v>
          </cell>
          <cell r="H66" t="str">
            <v>16/3/2026</v>
          </cell>
          <cell r="I66" t="str">
            <v>0071000937911</v>
          </cell>
          <cell r="J66" t="str">
            <v>Vietcombank</v>
          </cell>
          <cell r="K66">
            <v>28</v>
          </cell>
          <cell r="L66">
            <v>24</v>
          </cell>
          <cell r="M66">
            <v>157.5</v>
          </cell>
          <cell r="N66">
            <v>89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428571.428571429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6000000</v>
          </cell>
          <cell r="AB66">
            <v>0</v>
          </cell>
          <cell r="AC66">
            <v>0</v>
          </cell>
          <cell r="AD66">
            <v>0</v>
          </cell>
          <cell r="AE66">
            <v>4218750</v>
          </cell>
          <cell r="AF66">
            <v>3575892.85714286</v>
          </cell>
          <cell r="AG66">
            <v>0</v>
          </cell>
          <cell r="AH66">
            <v>0</v>
          </cell>
          <cell r="AI66">
            <v>0</v>
          </cell>
          <cell r="AJ66">
            <v>500000</v>
          </cell>
          <cell r="AK66">
            <v>0</v>
          </cell>
          <cell r="AL66">
            <v>0</v>
          </cell>
          <cell r="AM66">
            <v>0</v>
          </cell>
          <cell r="AN66">
            <v>480700</v>
          </cell>
          <cell r="AO66">
            <v>21025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38000</v>
          </cell>
          <cell r="AZ66">
            <v>0</v>
          </cell>
          <cell r="BA66">
            <v>0</v>
          </cell>
          <cell r="BB66">
            <v>150000</v>
          </cell>
          <cell r="BC66">
            <v>0</v>
          </cell>
          <cell r="BD66">
            <v>0</v>
          </cell>
          <cell r="BE66">
            <v>9036939.28571429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428571.428571429</v>
          </cell>
          <cell r="BQ66">
            <v>8608367.85714286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8608367.85714286</v>
          </cell>
          <cell r="BX66">
            <v>860836.785714286</v>
          </cell>
          <cell r="BY66">
            <v>8176103</v>
          </cell>
          <cell r="BZ66">
            <v>0</v>
          </cell>
          <cell r="CA66">
            <v>0</v>
          </cell>
          <cell r="CB66">
            <v>8176103</v>
          </cell>
          <cell r="CC66">
            <v>0</v>
          </cell>
          <cell r="CD66">
            <v>8176103</v>
          </cell>
          <cell r="CE66">
            <v>0</v>
          </cell>
          <cell r="CF66" t="str">
            <v>vy.cu@medigoapp.com</v>
          </cell>
          <cell r="CG66" t="str">
            <v/>
          </cell>
          <cell r="CH66">
            <v>10</v>
          </cell>
          <cell r="CI66">
            <v>4.5</v>
          </cell>
          <cell r="CJ66">
            <v>4</v>
          </cell>
          <cell r="CK66">
            <v>9</v>
          </cell>
          <cell r="CL66">
            <v>2024</v>
          </cell>
          <cell r="CM66">
            <v>0</v>
          </cell>
          <cell r="CN66">
            <v>-23141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6000000</v>
          </cell>
          <cell r="CW66">
            <v>0</v>
          </cell>
          <cell r="CX66" t="str">
            <v/>
          </cell>
          <cell r="CY66" t="str">
            <v>; </v>
          </cell>
          <cell r="CZ66">
            <v>0</v>
          </cell>
          <cell r="DA66" t="str">
            <v>Cù Thị Tường Vy</v>
          </cell>
          <cell r="DB66">
            <v>24</v>
          </cell>
          <cell r="DC66">
            <v>157.5</v>
          </cell>
          <cell r="DD66">
            <v>89</v>
          </cell>
          <cell r="DE66">
            <v>4218750</v>
          </cell>
          <cell r="DF66">
            <v>3575892.85714286</v>
          </cell>
          <cell r="DG66">
            <v>8176103</v>
          </cell>
          <cell r="DH66">
            <v>0</v>
          </cell>
          <cell r="DI66">
            <v>0</v>
          </cell>
        </row>
        <row r="67">
          <cell r="D67" t="str">
            <v>Huỳnh Thị Huệ Hiền</v>
          </cell>
          <cell r="E67" t="str">
            <v>HĐLĐ</v>
          </cell>
          <cell r="F67" t="str">
            <v>Rạch Bùng Binh</v>
          </cell>
          <cell r="G67" t="str">
            <v>DSBC</v>
          </cell>
          <cell r="H67" t="str">
            <v>01/11/2024</v>
          </cell>
          <cell r="I67" t="str">
            <v>0421000443270</v>
          </cell>
          <cell r="J67" t="str">
            <v>VietComBank</v>
          </cell>
          <cell r="K67">
            <v>28</v>
          </cell>
          <cell r="L67">
            <v>30</v>
          </cell>
          <cell r="M67">
            <v>25.1666666666667</v>
          </cell>
          <cell r="N67">
            <v>283.4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5310000</v>
          </cell>
          <cell r="T67">
            <v>500000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6000000</v>
          </cell>
          <cell r="AB67">
            <v>0</v>
          </cell>
          <cell r="AC67">
            <v>0</v>
          </cell>
          <cell r="AD67">
            <v>0</v>
          </cell>
          <cell r="AE67">
            <v>674107.142857143</v>
          </cell>
          <cell r="AF67">
            <v>11386607.1428571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1330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38000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12524044.2857143</v>
          </cell>
          <cell r="BF67">
            <v>929250</v>
          </cell>
          <cell r="BG67">
            <v>159300</v>
          </cell>
          <cell r="BH67">
            <v>53100</v>
          </cell>
          <cell r="BI67">
            <v>0</v>
          </cell>
          <cell r="BJ67">
            <v>1141650</v>
          </cell>
          <cell r="BK67">
            <v>424800</v>
          </cell>
          <cell r="BL67">
            <v>79650</v>
          </cell>
          <cell r="BM67">
            <v>53100</v>
          </cell>
          <cell r="BN67">
            <v>0</v>
          </cell>
          <cell r="BO67">
            <v>557550</v>
          </cell>
          <cell r="BP67">
            <v>500000</v>
          </cell>
          <cell r="BQ67">
            <v>12024044.2857143</v>
          </cell>
          <cell r="BR67">
            <v>15500000</v>
          </cell>
          <cell r="BS67">
            <v>0</v>
          </cell>
          <cell r="BT67">
            <v>0</v>
          </cell>
          <cell r="BU67">
            <v>557550</v>
          </cell>
          <cell r="BV67">
            <v>16057550</v>
          </cell>
          <cell r="BW67">
            <v>0</v>
          </cell>
          <cell r="BX67">
            <v>0</v>
          </cell>
          <cell r="BY67">
            <v>11966494</v>
          </cell>
          <cell r="BZ67">
            <v>0</v>
          </cell>
          <cell r="CA67">
            <v>0</v>
          </cell>
          <cell r="CB67">
            <v>11966494</v>
          </cell>
          <cell r="CC67">
            <v>0</v>
          </cell>
          <cell r="CD67">
            <v>11966494</v>
          </cell>
          <cell r="CE67">
            <v>0</v>
          </cell>
          <cell r="CF67" t="str">
            <v>medigo.hien.huynh@gmail.com</v>
          </cell>
          <cell r="CG67" t="str">
            <v/>
          </cell>
          <cell r="CH67">
            <v>5</v>
          </cell>
          <cell r="CI67">
            <v>2.5</v>
          </cell>
          <cell r="CJ67">
            <v>1</v>
          </cell>
          <cell r="CK67">
            <v>11</v>
          </cell>
          <cell r="CL67">
            <v>2024</v>
          </cell>
          <cell r="CM67">
            <v>0</v>
          </cell>
          <cell r="CN67">
            <v>16</v>
          </cell>
          <cell r="CO67">
            <v>0</v>
          </cell>
          <cell r="CP67">
            <v>0</v>
          </cell>
          <cell r="CQ67">
            <v>1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6000000</v>
          </cell>
          <cell r="CW67">
            <v>0</v>
          </cell>
          <cell r="CX67" t="str">
            <v/>
          </cell>
          <cell r="CY67" t="str">
            <v>; </v>
          </cell>
          <cell r="CZ67">
            <v>0</v>
          </cell>
          <cell r="DA67" t="str">
            <v>Huỳnh Thị Huệ Hiền</v>
          </cell>
          <cell r="DB67">
            <v>30</v>
          </cell>
          <cell r="DC67">
            <v>25.1666666666667</v>
          </cell>
          <cell r="DD67">
            <v>283.4</v>
          </cell>
          <cell r="DE67">
            <v>674107.142857143</v>
          </cell>
          <cell r="DF67">
            <v>11386607.1428571</v>
          </cell>
          <cell r="DG67">
            <v>11966494</v>
          </cell>
          <cell r="DH67">
            <v>0</v>
          </cell>
          <cell r="DI67">
            <v>0</v>
          </cell>
        </row>
        <row r="68">
          <cell r="D68" t="str">
            <v>Nguyễn Thị Phương Linh</v>
          </cell>
          <cell r="E68" t="str">
            <v>HĐTV</v>
          </cell>
          <cell r="F68" t="str">
            <v>Rạch Bùng Binh</v>
          </cell>
          <cell r="G68" t="str">
            <v>DSTV</v>
          </cell>
          <cell r="H68" t="str">
            <v>16/3/2026</v>
          </cell>
          <cell r="I68" t="str">
            <v>104872776864</v>
          </cell>
          <cell r="J68" t="str">
            <v>VietinBank</v>
          </cell>
          <cell r="K68">
            <v>28</v>
          </cell>
          <cell r="L68">
            <v>17</v>
          </cell>
          <cell r="M68">
            <v>196.833333333333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303571.428571429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5100000</v>
          </cell>
          <cell r="AB68">
            <v>0</v>
          </cell>
          <cell r="AC68">
            <v>0</v>
          </cell>
          <cell r="AD68">
            <v>0</v>
          </cell>
          <cell r="AE68">
            <v>4481473.21428571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4785044.64285714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303571.428571429</v>
          </cell>
          <cell r="BQ68">
            <v>4481473.21428571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4481473.21428571</v>
          </cell>
          <cell r="BX68">
            <v>448147.321428571</v>
          </cell>
          <cell r="BY68">
            <v>4336897</v>
          </cell>
          <cell r="BZ68">
            <v>0</v>
          </cell>
          <cell r="CA68">
            <v>0</v>
          </cell>
          <cell r="CB68">
            <v>4336897</v>
          </cell>
          <cell r="CC68">
            <v>0</v>
          </cell>
          <cell r="CD68">
            <v>4336897</v>
          </cell>
          <cell r="CE68">
            <v>0</v>
          </cell>
          <cell r="CF68" t="str">
            <v>linh.nguyen@medigoapp.com</v>
          </cell>
          <cell r="CG68" t="str">
            <v/>
          </cell>
          <cell r="CH68">
            <v>10</v>
          </cell>
          <cell r="CI68">
            <v>0</v>
          </cell>
          <cell r="CJ68">
            <v>16</v>
          </cell>
          <cell r="CK68">
            <v>3</v>
          </cell>
          <cell r="CL68">
            <v>2026</v>
          </cell>
          <cell r="CM68">
            <v>0</v>
          </cell>
          <cell r="CN68">
            <v>-23159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5100000</v>
          </cell>
          <cell r="CW68">
            <v>0</v>
          </cell>
          <cell r="CX68" t="str">
            <v/>
          </cell>
          <cell r="CY68" t="str">
            <v>; </v>
          </cell>
          <cell r="CZ68">
            <v>0</v>
          </cell>
          <cell r="DA68" t="str">
            <v>Nguyễn Thị Phương Linh</v>
          </cell>
          <cell r="DB68">
            <v>10</v>
          </cell>
          <cell r="DC68">
            <v>85.15</v>
          </cell>
          <cell r="DD68">
            <v>0</v>
          </cell>
          <cell r="DE68">
            <v>1938683.03571429</v>
          </cell>
          <cell r="DF68">
            <v>0</v>
          </cell>
          <cell r="DG68">
            <v>2338705</v>
          </cell>
          <cell r="DH68">
            <v>0</v>
          </cell>
          <cell r="DI68">
            <v>0</v>
          </cell>
        </row>
        <row r="69">
          <cell r="D69" t="str">
            <v>Phạm Thị Nghĩa Hương</v>
          </cell>
          <cell r="E69" t="str">
            <v>HĐLĐ</v>
          </cell>
          <cell r="F69" t="str">
            <v>Rạch Bùng Binh</v>
          </cell>
          <cell r="G69" t="str">
            <v>DSBC</v>
          </cell>
          <cell r="H69">
            <v>45575</v>
          </cell>
          <cell r="I69" t="str">
            <v>0968249073</v>
          </cell>
          <cell r="J69" t="str">
            <v>Mb bank</v>
          </cell>
          <cell r="K69">
            <v>28</v>
          </cell>
          <cell r="L69">
            <v>6</v>
          </cell>
          <cell r="M69">
            <v>43.1166666666667</v>
          </cell>
          <cell r="N69">
            <v>7.98333333333333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107142.857142857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6000000</v>
          </cell>
          <cell r="AB69">
            <v>0</v>
          </cell>
          <cell r="AC69">
            <v>0</v>
          </cell>
          <cell r="AD69">
            <v>0</v>
          </cell>
          <cell r="AE69">
            <v>1154910.71428571</v>
          </cell>
          <cell r="AF69">
            <v>320758.928571429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1582812.5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1582812.5</v>
          </cell>
          <cell r="BR69">
            <v>15500000</v>
          </cell>
          <cell r="BS69">
            <v>0</v>
          </cell>
          <cell r="BT69">
            <v>0</v>
          </cell>
          <cell r="BU69">
            <v>0</v>
          </cell>
          <cell r="BV69">
            <v>15500000</v>
          </cell>
          <cell r="BW69">
            <v>0</v>
          </cell>
          <cell r="BX69">
            <v>0</v>
          </cell>
          <cell r="BY69">
            <v>1582813</v>
          </cell>
          <cell r="BZ69">
            <v>0</v>
          </cell>
          <cell r="CA69">
            <v>0</v>
          </cell>
          <cell r="CB69">
            <v>1582813</v>
          </cell>
          <cell r="CC69">
            <v>0</v>
          </cell>
          <cell r="CD69">
            <v>1582813</v>
          </cell>
          <cell r="CE69">
            <v>0</v>
          </cell>
          <cell r="CF69" t="str">
            <v>medigo.huong.pham@gmail.com</v>
          </cell>
          <cell r="CG69">
            <v>0</v>
          </cell>
          <cell r="CH69">
            <v>10</v>
          </cell>
          <cell r="CI69">
            <v>0</v>
          </cell>
          <cell r="CJ69">
            <v>10</v>
          </cell>
          <cell r="CK69">
            <v>10</v>
          </cell>
          <cell r="CL69">
            <v>2024</v>
          </cell>
          <cell r="CM69">
            <v>0</v>
          </cell>
          <cell r="CN69">
            <v>-23142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6000000</v>
          </cell>
          <cell r="CW69">
            <v>0</v>
          </cell>
          <cell r="CX69">
            <v>0</v>
          </cell>
          <cell r="CY69" t="str">
            <v>; 0</v>
          </cell>
          <cell r="CZ69">
            <v>0</v>
          </cell>
          <cell r="DA69" t="str">
            <v>Phạm Thị Nghĩa Hương</v>
          </cell>
          <cell r="DB69">
            <v>15</v>
          </cell>
          <cell r="DC69">
            <v>106.466666666667</v>
          </cell>
          <cell r="DD69">
            <v>40.0833333333333</v>
          </cell>
          <cell r="DE69">
            <v>2851785.71428571</v>
          </cell>
          <cell r="DF69">
            <v>1610491.07142857</v>
          </cell>
          <cell r="DG69">
            <v>4195777</v>
          </cell>
          <cell r="DH69">
            <v>0</v>
          </cell>
          <cell r="DI69">
            <v>0</v>
          </cell>
        </row>
        <row r="70">
          <cell r="D70" t="str">
            <v>Trần Hoàng Khánh</v>
          </cell>
          <cell r="E70" t="str">
            <v>HĐLĐ</v>
          </cell>
          <cell r="F70" t="str">
            <v>Rạch Bùng Binh</v>
          </cell>
          <cell r="G70" t="str">
            <v>DSBC</v>
          </cell>
          <cell r="H70" t="str">
            <v>02/06/2025</v>
          </cell>
          <cell r="I70" t="str">
            <v>0985967065</v>
          </cell>
          <cell r="J70" t="str">
            <v>Tp Bank</v>
          </cell>
          <cell r="K70">
            <v>28</v>
          </cell>
          <cell r="L70">
            <v>8</v>
          </cell>
          <cell r="M70">
            <v>70.5333333333333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142857.142857143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6000000</v>
          </cell>
          <cell r="AB70">
            <v>0</v>
          </cell>
          <cell r="AC70">
            <v>0</v>
          </cell>
          <cell r="AD70">
            <v>0</v>
          </cell>
          <cell r="AE70">
            <v>1889285.71428571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2032142.85714286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142857.142857143</v>
          </cell>
          <cell r="BQ70">
            <v>1889285.71428571</v>
          </cell>
          <cell r="BR70">
            <v>15500000</v>
          </cell>
          <cell r="BS70">
            <v>0</v>
          </cell>
          <cell r="BT70">
            <v>0</v>
          </cell>
          <cell r="BU70">
            <v>0</v>
          </cell>
          <cell r="BV70">
            <v>15500000</v>
          </cell>
          <cell r="BW70">
            <v>0</v>
          </cell>
          <cell r="BX70">
            <v>0</v>
          </cell>
          <cell r="BY70">
            <v>2032143</v>
          </cell>
          <cell r="BZ70">
            <v>0</v>
          </cell>
          <cell r="CA70">
            <v>0</v>
          </cell>
          <cell r="CB70">
            <v>2032143</v>
          </cell>
          <cell r="CC70">
            <v>0</v>
          </cell>
          <cell r="CD70">
            <v>2032143</v>
          </cell>
          <cell r="CE70">
            <v>0</v>
          </cell>
          <cell r="CF70" t="str">
            <v>medigo.hoangkhanh.tran@gmail.com</v>
          </cell>
          <cell r="CG70" t="str">
            <v/>
          </cell>
          <cell r="CH70">
            <v>9</v>
          </cell>
          <cell r="CI70">
            <v>0</v>
          </cell>
          <cell r="CJ70">
            <v>2</v>
          </cell>
          <cell r="CK70">
            <v>6</v>
          </cell>
          <cell r="CL70">
            <v>2025</v>
          </cell>
          <cell r="CM70">
            <v>0</v>
          </cell>
          <cell r="CN70">
            <v>-23150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6000000</v>
          </cell>
          <cell r="CW70">
            <v>0</v>
          </cell>
          <cell r="CX70" t="str">
            <v/>
          </cell>
          <cell r="CY70" t="str">
            <v>; </v>
          </cell>
          <cell r="CZ70">
            <v>0</v>
          </cell>
          <cell r="DA70" t="str">
            <v>Trần Hoàng Khánh</v>
          </cell>
          <cell r="DB70">
            <v>17</v>
          </cell>
          <cell r="DC70">
            <v>121.366666666667</v>
          </cell>
          <cell r="DD70">
            <v>48.2666666666667</v>
          </cell>
          <cell r="DE70">
            <v>3250892.85714286</v>
          </cell>
          <cell r="DF70">
            <v>1939285.71428571</v>
          </cell>
          <cell r="DG70">
            <v>4955090</v>
          </cell>
          <cell r="DH70">
            <v>0</v>
          </cell>
          <cell r="DI70">
            <v>0</v>
          </cell>
        </row>
        <row r="71">
          <cell r="D71" t="str">
            <v>Hạ Ngân Khánh</v>
          </cell>
          <cell r="E71" t="str">
            <v>HĐLĐ</v>
          </cell>
          <cell r="F71" t="str">
            <v>Rạch Bùng Binh</v>
          </cell>
          <cell r="G71" t="str">
            <v>DSBC</v>
          </cell>
          <cell r="H71" t="str">
            <v>23/06/2025</v>
          </cell>
          <cell r="I71" t="str">
            <v>109873777758</v>
          </cell>
          <cell r="J71" t="str">
            <v>VietinBank</v>
          </cell>
          <cell r="K71">
            <v>28</v>
          </cell>
          <cell r="L71">
            <v>7</v>
          </cell>
          <cell r="M71">
            <v>0</v>
          </cell>
          <cell r="N71">
            <v>53.15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89286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6000000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2135491.07142857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3000000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5224777.07142857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89286</v>
          </cell>
          <cell r="BQ71">
            <v>5135491.07142857</v>
          </cell>
          <cell r="BR71">
            <v>15500000</v>
          </cell>
          <cell r="BS71">
            <v>0</v>
          </cell>
          <cell r="BT71">
            <v>0</v>
          </cell>
          <cell r="BU71">
            <v>0</v>
          </cell>
          <cell r="BV71">
            <v>15500000</v>
          </cell>
          <cell r="BW71">
            <v>0</v>
          </cell>
          <cell r="BX71">
            <v>0</v>
          </cell>
          <cell r="BY71">
            <v>5224777</v>
          </cell>
          <cell r="BZ71">
            <v>0</v>
          </cell>
          <cell r="CA71">
            <v>0</v>
          </cell>
          <cell r="CB71">
            <v>5224777</v>
          </cell>
          <cell r="CC71">
            <v>0</v>
          </cell>
          <cell r="CD71">
            <v>5224777</v>
          </cell>
          <cell r="CE71">
            <v>0</v>
          </cell>
          <cell r="CF71" t="str">
            <v>medigo.ngankhanh.ha@gmail.com</v>
          </cell>
          <cell r="CG71" t="str">
            <v/>
          </cell>
          <cell r="CH71">
            <v>9</v>
          </cell>
          <cell r="CI71">
            <v>0</v>
          </cell>
          <cell r="CJ71">
            <v>23</v>
          </cell>
          <cell r="CK71">
            <v>6</v>
          </cell>
          <cell r="CL71">
            <v>2025</v>
          </cell>
          <cell r="CM71">
            <v>0</v>
          </cell>
          <cell r="CN71">
            <v>-23150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6000000</v>
          </cell>
          <cell r="CW71">
            <v>0</v>
          </cell>
          <cell r="CX71" t="str">
            <v/>
          </cell>
          <cell r="CY71" t="str">
            <v>; </v>
          </cell>
          <cell r="CZ71">
            <v>0</v>
          </cell>
          <cell r="DA71" t="str">
            <v>Hạ Ngân Khánh</v>
          </cell>
          <cell r="DB71">
            <v>9</v>
          </cell>
          <cell r="DC71">
            <v>7.86666666666667</v>
          </cell>
          <cell r="DD71">
            <v>59.5333333333333</v>
          </cell>
          <cell r="DE71">
            <v>210714.285714286</v>
          </cell>
          <cell r="DF71">
            <v>2391964.28571429</v>
          </cell>
          <cell r="DG71">
            <v>2763393</v>
          </cell>
          <cell r="DH71">
            <v>0</v>
          </cell>
          <cell r="DI71">
            <v>0</v>
          </cell>
        </row>
        <row r="72">
          <cell r="D72" t="str">
            <v>Nguyễn Trúc Linh</v>
          </cell>
          <cell r="E72" t="str">
            <v>HĐLĐ</v>
          </cell>
          <cell r="F72" t="str">
            <v>Rạch Bùng Binh</v>
          </cell>
          <cell r="G72" t="str">
            <v>DSBC</v>
          </cell>
          <cell r="H72" t="str">
            <v>26/04/2025</v>
          </cell>
          <cell r="I72" t="str">
            <v>109006916698</v>
          </cell>
          <cell r="J72" t="str">
            <v>Vietinbank</v>
          </cell>
          <cell r="K72">
            <v>28</v>
          </cell>
          <cell r="L72">
            <v>11</v>
          </cell>
          <cell r="M72">
            <v>96.2333333333333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196428.571428571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6000000</v>
          </cell>
          <cell r="AB72">
            <v>0</v>
          </cell>
          <cell r="AC72">
            <v>0</v>
          </cell>
          <cell r="AD72">
            <v>0</v>
          </cell>
          <cell r="AE72">
            <v>2577678.57142857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2774107.14285714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196428.571428571</v>
          </cell>
          <cell r="BQ72">
            <v>2577678.57142857</v>
          </cell>
          <cell r="BR72">
            <v>15500000</v>
          </cell>
          <cell r="BS72">
            <v>0</v>
          </cell>
          <cell r="BT72">
            <v>0</v>
          </cell>
          <cell r="BU72">
            <v>0</v>
          </cell>
          <cell r="BV72">
            <v>15500000</v>
          </cell>
          <cell r="BW72">
            <v>0</v>
          </cell>
          <cell r="BX72">
            <v>0</v>
          </cell>
          <cell r="BY72">
            <v>2774107</v>
          </cell>
          <cell r="BZ72">
            <v>0</v>
          </cell>
          <cell r="CA72">
            <v>0</v>
          </cell>
          <cell r="CB72">
            <v>2774107</v>
          </cell>
          <cell r="CC72">
            <v>0</v>
          </cell>
          <cell r="CD72">
            <v>2774107</v>
          </cell>
          <cell r="CE72">
            <v>0</v>
          </cell>
          <cell r="CF72" t="str">
            <v>medigo.truclinh.nguyen@gmail.com</v>
          </cell>
          <cell r="CG72">
            <v>0</v>
          </cell>
          <cell r="CH72">
            <v>12</v>
          </cell>
          <cell r="CI72">
            <v>0</v>
          </cell>
          <cell r="CJ72">
            <v>26</v>
          </cell>
          <cell r="CK72">
            <v>4</v>
          </cell>
          <cell r="CL72">
            <v>2025</v>
          </cell>
          <cell r="CM72">
            <v>0</v>
          </cell>
          <cell r="CN72">
            <v>-23148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6000000</v>
          </cell>
          <cell r="CW72">
            <v>0</v>
          </cell>
          <cell r="CX72">
            <v>0</v>
          </cell>
          <cell r="CY72" t="str">
            <v>; 0</v>
          </cell>
          <cell r="CZ72">
            <v>0</v>
          </cell>
          <cell r="DA72" t="str">
            <v>Nguyễn Trúc Linh</v>
          </cell>
          <cell r="DB72">
            <v>17</v>
          </cell>
          <cell r="DC72">
            <v>158.766666666667</v>
          </cell>
          <cell r="DD72">
            <v>0.7</v>
          </cell>
          <cell r="DE72">
            <v>2577678.57142857</v>
          </cell>
          <cell r="DF72">
            <v>0</v>
          </cell>
          <cell r="DG72">
            <v>2774107</v>
          </cell>
          <cell r="DH72">
            <v>0</v>
          </cell>
          <cell r="DI72">
            <v>0</v>
          </cell>
        </row>
        <row r="73">
          <cell r="D73" t="str">
            <v>Phan Công Vũ Tài</v>
          </cell>
          <cell r="E73" t="str">
            <v>HĐLĐ</v>
          </cell>
          <cell r="F73" t="str">
            <v>Rạch Bùng Binh</v>
          </cell>
          <cell r="G73" t="str">
            <v>DSBC</v>
          </cell>
          <cell r="H73" t="str">
            <v>26/01/2026</v>
          </cell>
          <cell r="I73" t="str">
            <v>02446989901</v>
          </cell>
          <cell r="J73" t="str">
            <v>Tp Bank</v>
          </cell>
          <cell r="K73">
            <v>28</v>
          </cell>
          <cell r="L73">
            <v>12</v>
          </cell>
          <cell r="M73">
            <v>137.416666666667</v>
          </cell>
          <cell r="N73">
            <v>18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214285.714285714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5310000</v>
          </cell>
          <cell r="AB73">
            <v>0</v>
          </cell>
          <cell r="AC73">
            <v>0</v>
          </cell>
          <cell r="AD73">
            <v>0</v>
          </cell>
          <cell r="AE73">
            <v>3257511.16071429</v>
          </cell>
          <cell r="AF73">
            <v>640044.642857143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4111841.51785714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214285.714285714</v>
          </cell>
          <cell r="BQ73">
            <v>3897555.80357143</v>
          </cell>
          <cell r="BR73">
            <v>15500000</v>
          </cell>
          <cell r="BS73">
            <v>0</v>
          </cell>
          <cell r="BT73">
            <v>0</v>
          </cell>
          <cell r="BU73">
            <v>0</v>
          </cell>
          <cell r="BV73">
            <v>15500000</v>
          </cell>
          <cell r="BW73">
            <v>0</v>
          </cell>
          <cell r="BX73">
            <v>0</v>
          </cell>
          <cell r="BY73">
            <v>4111842</v>
          </cell>
          <cell r="BZ73">
            <v>0</v>
          </cell>
          <cell r="CA73">
            <v>0</v>
          </cell>
          <cell r="CB73">
            <v>4111842</v>
          </cell>
          <cell r="CC73">
            <v>0</v>
          </cell>
          <cell r="CD73">
            <v>4111842</v>
          </cell>
          <cell r="CE73">
            <v>0</v>
          </cell>
          <cell r="CF73" t="str">
            <v>tai.phan@medigoapp.com</v>
          </cell>
          <cell r="CG73" t="str">
            <v/>
          </cell>
          <cell r="CH73">
            <v>4</v>
          </cell>
          <cell r="CI73">
            <v>0</v>
          </cell>
          <cell r="CJ73">
            <v>26</v>
          </cell>
          <cell r="CK73">
            <v>1</v>
          </cell>
          <cell r="CL73">
            <v>2026</v>
          </cell>
          <cell r="CM73">
            <v>0</v>
          </cell>
          <cell r="CN73">
            <v>-23157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5310000</v>
          </cell>
          <cell r="CW73">
            <v>0</v>
          </cell>
          <cell r="CX73" t="str">
            <v/>
          </cell>
          <cell r="CY73" t="str">
            <v>; </v>
          </cell>
          <cell r="CZ73">
            <v>0</v>
          </cell>
          <cell r="DA73" t="str">
            <v>Phan Công Vũ Tài</v>
          </cell>
          <cell r="DB73">
            <v>10</v>
          </cell>
          <cell r="DC73">
            <v>104.95</v>
          </cell>
          <cell r="DD73">
            <v>0.583333333333333</v>
          </cell>
          <cell r="DE73">
            <v>2487877.23214286</v>
          </cell>
          <cell r="DF73">
            <v>20742.1875</v>
          </cell>
          <cell r="DG73">
            <v>2812705</v>
          </cell>
          <cell r="DH73">
            <v>0</v>
          </cell>
          <cell r="DI73">
            <v>0</v>
          </cell>
        </row>
        <row r="74">
          <cell r="D74" t="str">
            <v>Hồ Tấn Nguyên</v>
          </cell>
          <cell r="E74" t="str">
            <v>HĐTV</v>
          </cell>
          <cell r="F74" t="str">
            <v>Nguyễn Chí Thanh</v>
          </cell>
          <cell r="G74" t="str">
            <v>DSTV</v>
          </cell>
          <cell r="H74" t="str">
            <v>20/3/2026</v>
          </cell>
          <cell r="I74" t="str">
            <v>1303032027</v>
          </cell>
          <cell r="J74" t="str">
            <v>BIDV</v>
          </cell>
          <cell r="K74">
            <v>28</v>
          </cell>
          <cell r="L74">
            <v>3</v>
          </cell>
          <cell r="M74">
            <v>0</v>
          </cell>
          <cell r="N74">
            <v>24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53571.4285714286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5100000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819642.857142857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873214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1746428.28571429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53571.4285714286</v>
          </cell>
          <cell r="BQ74">
            <v>1692856.85714286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1692856.85714286</v>
          </cell>
          <cell r="BX74">
            <v>0</v>
          </cell>
          <cell r="BY74">
            <v>1746428</v>
          </cell>
          <cell r="BZ74">
            <v>0</v>
          </cell>
          <cell r="CA74">
            <v>0</v>
          </cell>
          <cell r="CB74">
            <v>1746428</v>
          </cell>
          <cell r="CC74">
            <v>0</v>
          </cell>
          <cell r="CD74">
            <v>1746428</v>
          </cell>
          <cell r="CE74">
            <v>0</v>
          </cell>
          <cell r="CF74" t="str">
            <v>nguyen.ho@medigoapp.com</v>
          </cell>
          <cell r="CG74" t="str">
            <v/>
          </cell>
          <cell r="CH74">
            <v>4</v>
          </cell>
          <cell r="CI74">
            <v>2.5</v>
          </cell>
          <cell r="CJ74">
            <v>20</v>
          </cell>
          <cell r="CK74">
            <v>3</v>
          </cell>
          <cell r="CL74">
            <v>2026</v>
          </cell>
          <cell r="CM74">
            <v>0</v>
          </cell>
          <cell r="CN74">
            <v>-23159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5100000</v>
          </cell>
          <cell r="CW74">
            <v>0</v>
          </cell>
          <cell r="CX74" t="str">
            <v/>
          </cell>
          <cell r="CY74" t="str">
            <v>; </v>
          </cell>
          <cell r="CZ74">
            <v>0</v>
          </cell>
          <cell r="DA74" t="str">
            <v>Hồ Tấn Nguyên</v>
          </cell>
          <cell r="DB74">
            <v>25</v>
          </cell>
          <cell r="DC74">
            <v>2.75</v>
          </cell>
          <cell r="DD74">
            <v>224.983333333333</v>
          </cell>
          <cell r="DE74">
            <v>62611.6071428571</v>
          </cell>
          <cell r="DF74">
            <v>7683582.58928571</v>
          </cell>
          <cell r="DG74">
            <v>7946483</v>
          </cell>
          <cell r="DH74">
            <v>0</v>
          </cell>
          <cell r="DI74">
            <v>0</v>
          </cell>
        </row>
        <row r="75">
          <cell r="D75" t="str">
            <v>Nguyễn Mẫn Tiệp</v>
          </cell>
          <cell r="E75" t="str">
            <v>HĐCTV</v>
          </cell>
          <cell r="F75" t="str">
            <v>Rạch Bùng Binh</v>
          </cell>
          <cell r="G75" t="str">
            <v>DSHV</v>
          </cell>
          <cell r="H75" t="str">
            <v>10/3/2026</v>
          </cell>
          <cell r="I75" t="str">
            <v>1015496176</v>
          </cell>
          <cell r="J75" t="str">
            <v>Vietcombank</v>
          </cell>
          <cell r="K75">
            <v>28</v>
          </cell>
          <cell r="L75">
            <v>26</v>
          </cell>
          <cell r="M75">
            <v>182.55</v>
          </cell>
          <cell r="N75">
            <v>87.8666666666667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3000000</v>
          </cell>
          <cell r="AB75">
            <v>0</v>
          </cell>
          <cell r="AC75">
            <v>0</v>
          </cell>
          <cell r="AD75">
            <v>0</v>
          </cell>
          <cell r="AE75">
            <v>2444866.07142857</v>
          </cell>
          <cell r="AF75">
            <v>1765178.57142857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4210044.64285714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4210044.64285714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4210044.64285714</v>
          </cell>
          <cell r="BX75">
            <v>421004.464285714</v>
          </cell>
          <cell r="BY75">
            <v>3789040</v>
          </cell>
          <cell r="BZ75">
            <v>0</v>
          </cell>
          <cell r="CA75">
            <v>0</v>
          </cell>
          <cell r="CB75">
            <v>3789040</v>
          </cell>
          <cell r="CC75">
            <v>0</v>
          </cell>
          <cell r="CD75">
            <v>3789040</v>
          </cell>
          <cell r="CE75">
            <v>0</v>
          </cell>
          <cell r="CF75" t="str">
            <v>tiep.nguyen@medigoapp.com</v>
          </cell>
          <cell r="CG75" t="str">
            <v/>
          </cell>
          <cell r="CH75">
            <v>7</v>
          </cell>
          <cell r="CI75">
            <v>0</v>
          </cell>
          <cell r="CJ75">
            <v>10</v>
          </cell>
          <cell r="CK75">
            <v>3</v>
          </cell>
          <cell r="CL75">
            <v>2026</v>
          </cell>
          <cell r="CM75">
            <v>0</v>
          </cell>
          <cell r="CN75">
            <v>-23159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3000000</v>
          </cell>
          <cell r="CW75">
            <v>0</v>
          </cell>
          <cell r="CX75" t="str">
            <v/>
          </cell>
          <cell r="CY75" t="str">
            <v>; </v>
          </cell>
          <cell r="CZ75">
            <v>0</v>
          </cell>
          <cell r="DA75" t="str">
            <v>Nguyễn Mẫn Tiệp</v>
          </cell>
          <cell r="DB75">
            <v>26</v>
          </cell>
          <cell r="DC75">
            <v>182.55</v>
          </cell>
          <cell r="DD75">
            <v>87.8666666666667</v>
          </cell>
          <cell r="DE75">
            <v>2444866.07142857</v>
          </cell>
          <cell r="DF75">
            <v>1765178.57142857</v>
          </cell>
          <cell r="DG75">
            <v>3789040</v>
          </cell>
          <cell r="DH75">
            <v>0</v>
          </cell>
          <cell r="DI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280</v>
          </cell>
          <cell r="L76">
            <v>144</v>
          </cell>
          <cell r="M76">
            <v>909.35</v>
          </cell>
          <cell r="N76">
            <v>563.4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5310000</v>
          </cell>
          <cell r="T76">
            <v>2035714.57142857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54510000</v>
          </cell>
          <cell r="AB76">
            <v>0</v>
          </cell>
          <cell r="AC76">
            <v>0</v>
          </cell>
          <cell r="AD76">
            <v>0</v>
          </cell>
          <cell r="AE76">
            <v>20698582.5892857</v>
          </cell>
          <cell r="AF76">
            <v>20643616.0714286</v>
          </cell>
          <cell r="AG76">
            <v>0</v>
          </cell>
          <cell r="AH76">
            <v>0</v>
          </cell>
          <cell r="AI76">
            <v>0</v>
          </cell>
          <cell r="AJ76">
            <v>500000</v>
          </cell>
          <cell r="AK76">
            <v>0</v>
          </cell>
          <cell r="AL76">
            <v>0</v>
          </cell>
          <cell r="AM76">
            <v>0</v>
          </cell>
          <cell r="AN76">
            <v>480700</v>
          </cell>
          <cell r="AO76">
            <v>22355</v>
          </cell>
          <cell r="AP76">
            <v>0</v>
          </cell>
          <cell r="AQ76">
            <v>3000000</v>
          </cell>
          <cell r="AR76">
            <v>873214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76000</v>
          </cell>
          <cell r="AZ76">
            <v>0</v>
          </cell>
          <cell r="BA76">
            <v>0</v>
          </cell>
          <cell r="BB76">
            <v>150000</v>
          </cell>
          <cell r="BC76">
            <v>0</v>
          </cell>
          <cell r="BD76">
            <v>0</v>
          </cell>
          <cell r="BE76">
            <v>48028182.2321429</v>
          </cell>
          <cell r="BF76">
            <v>929250</v>
          </cell>
          <cell r="BG76">
            <v>159300</v>
          </cell>
          <cell r="BH76">
            <v>53100</v>
          </cell>
          <cell r="BI76">
            <v>0</v>
          </cell>
          <cell r="BJ76">
            <v>1141650</v>
          </cell>
          <cell r="BK76">
            <v>424800</v>
          </cell>
          <cell r="BL76">
            <v>79650</v>
          </cell>
          <cell r="BM76">
            <v>53100</v>
          </cell>
          <cell r="BN76">
            <v>0</v>
          </cell>
          <cell r="BO76">
            <v>557550</v>
          </cell>
          <cell r="BP76">
            <v>1928571.71428571</v>
          </cell>
          <cell r="BQ76">
            <v>46099610.5178571</v>
          </cell>
          <cell r="BR76">
            <v>93000000</v>
          </cell>
          <cell r="BS76">
            <v>0</v>
          </cell>
          <cell r="BT76">
            <v>0</v>
          </cell>
          <cell r="BU76">
            <v>557550</v>
          </cell>
          <cell r="BV76">
            <v>93557550</v>
          </cell>
          <cell r="BW76">
            <v>18992742.5714286</v>
          </cell>
          <cell r="BX76">
            <v>1729988.57142857</v>
          </cell>
          <cell r="BY76">
            <v>45740644</v>
          </cell>
          <cell r="BZ76">
            <v>0</v>
          </cell>
          <cell r="CA76">
            <v>0</v>
          </cell>
          <cell r="CB76">
            <v>45740644</v>
          </cell>
          <cell r="CC76">
            <v>0</v>
          </cell>
          <cell r="CD76">
            <v>45740644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9.5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-208349</v>
          </cell>
          <cell r="CO76">
            <v>0</v>
          </cell>
          <cell r="CP76">
            <v>0</v>
          </cell>
          <cell r="CQ76">
            <v>1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54510000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 t="e">
            <v>#N/A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</row>
        <row r="77">
          <cell r="D77" t="str">
            <v>Lê Thị Soạn</v>
          </cell>
          <cell r="E77" t="str">
            <v>HĐLĐ</v>
          </cell>
          <cell r="F77" t="str">
            <v>Đường Láng</v>
          </cell>
          <cell r="G77" t="str">
            <v>DSBC</v>
          </cell>
          <cell r="H77">
            <v>44562</v>
          </cell>
          <cell r="I77" t="str">
            <v>0987524738 </v>
          </cell>
          <cell r="J77" t="str">
            <v>Vietinbank </v>
          </cell>
          <cell r="K77">
            <v>28</v>
          </cell>
          <cell r="L77">
            <v>30</v>
          </cell>
          <cell r="M77">
            <v>20.0333333333333</v>
          </cell>
          <cell r="N77">
            <v>286.816666666667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5310000</v>
          </cell>
          <cell r="T77">
            <v>500000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6000000</v>
          </cell>
          <cell r="AB77">
            <v>0</v>
          </cell>
          <cell r="AC77">
            <v>0</v>
          </cell>
          <cell r="AD77">
            <v>0</v>
          </cell>
          <cell r="AE77">
            <v>536607.142857143</v>
          </cell>
          <cell r="AF77">
            <v>11523883.9285714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1665600</v>
          </cell>
          <cell r="AM77">
            <v>2178543</v>
          </cell>
          <cell r="AN77">
            <v>5357700</v>
          </cell>
          <cell r="AO77">
            <v>24575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6750</v>
          </cell>
          <cell r="AZ77">
            <v>10000</v>
          </cell>
          <cell r="BA77">
            <v>0</v>
          </cell>
          <cell r="BB77">
            <v>100000</v>
          </cell>
          <cell r="BC77">
            <v>0</v>
          </cell>
          <cell r="BD77">
            <v>0</v>
          </cell>
          <cell r="BE77">
            <v>21670159.0714286</v>
          </cell>
          <cell r="BF77">
            <v>929250</v>
          </cell>
          <cell r="BG77">
            <v>159300</v>
          </cell>
          <cell r="BH77">
            <v>53100</v>
          </cell>
          <cell r="BI77">
            <v>0</v>
          </cell>
          <cell r="BJ77">
            <v>1141650</v>
          </cell>
          <cell r="BK77">
            <v>424800</v>
          </cell>
          <cell r="BL77">
            <v>79650</v>
          </cell>
          <cell r="BM77">
            <v>53100</v>
          </cell>
          <cell r="BN77">
            <v>0</v>
          </cell>
          <cell r="BO77">
            <v>557550</v>
          </cell>
          <cell r="BP77">
            <v>500000</v>
          </cell>
          <cell r="BQ77">
            <v>21170159.0714286</v>
          </cell>
          <cell r="BR77">
            <v>15500000</v>
          </cell>
          <cell r="BS77">
            <v>0</v>
          </cell>
          <cell r="BT77">
            <v>0</v>
          </cell>
          <cell r="BU77">
            <v>557550</v>
          </cell>
          <cell r="BV77">
            <v>16057550</v>
          </cell>
          <cell r="BW77">
            <v>5112609.07142857</v>
          </cell>
          <cell r="BX77">
            <v>261261</v>
          </cell>
          <cell r="BY77">
            <v>20851348</v>
          </cell>
          <cell r="BZ77">
            <v>0</v>
          </cell>
          <cell r="CA77">
            <v>0</v>
          </cell>
          <cell r="CB77">
            <v>20851348</v>
          </cell>
          <cell r="CC77">
            <v>0</v>
          </cell>
          <cell r="CD77">
            <v>20851348</v>
          </cell>
          <cell r="CE77">
            <v>0</v>
          </cell>
          <cell r="CF77" t="str">
            <v>medigo.soan.le123@gmail.com</v>
          </cell>
          <cell r="CG77" t="str">
            <v>Vào ca trễ  05/04/2026 : 10.000</v>
          </cell>
          <cell r="CH77">
            <v>2</v>
          </cell>
          <cell r="CI77">
            <v>0</v>
          </cell>
          <cell r="CJ77">
            <v>25</v>
          </cell>
          <cell r="CK77">
            <v>3</v>
          </cell>
          <cell r="CL77">
            <v>2022</v>
          </cell>
          <cell r="CM77">
            <v>0</v>
          </cell>
          <cell r="CN77">
            <v>-23111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6000000</v>
          </cell>
          <cell r="CW77">
            <v>0</v>
          </cell>
          <cell r="CX77" t="str">
            <v>Vào ca trễ  05/04/2026 : 10.000</v>
          </cell>
          <cell r="CY77" t="str">
            <v>; Vào ca trễ  05/04/2026 : 10.000</v>
          </cell>
          <cell r="CZ77">
            <v>0</v>
          </cell>
          <cell r="DA77" t="str">
            <v>Lê Thị Soạn</v>
          </cell>
          <cell r="DB77">
            <v>30</v>
          </cell>
          <cell r="DC77">
            <v>20.0333333333333</v>
          </cell>
          <cell r="DD77">
            <v>286.816666666667</v>
          </cell>
          <cell r="DE77">
            <v>703796.041666667</v>
          </cell>
          <cell r="DF77">
            <v>15114342.03125</v>
          </cell>
          <cell r="DG77">
            <v>24233230</v>
          </cell>
          <cell r="DH77">
            <v>0</v>
          </cell>
          <cell r="DI77">
            <v>0</v>
          </cell>
        </row>
        <row r="78">
          <cell r="D78" t="str">
            <v>Nguyễn Thị Tâm</v>
          </cell>
          <cell r="E78" t="str">
            <v>HĐLĐ</v>
          </cell>
          <cell r="F78" t="str">
            <v>Đường Láng</v>
          </cell>
          <cell r="G78" t="str">
            <v>DSBC</v>
          </cell>
          <cell r="H78">
            <v>45062</v>
          </cell>
          <cell r="I78" t="str">
            <v> 0924479717</v>
          </cell>
          <cell r="J78" t="str">
            <v>Vietinbank</v>
          </cell>
          <cell r="K78">
            <v>28</v>
          </cell>
          <cell r="L78">
            <v>28</v>
          </cell>
          <cell r="M78">
            <v>203.65</v>
          </cell>
          <cell r="N78">
            <v>108.233333333333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5310000</v>
          </cell>
          <cell r="T78">
            <v>500000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6000000</v>
          </cell>
          <cell r="AB78">
            <v>0</v>
          </cell>
          <cell r="AC78">
            <v>0</v>
          </cell>
          <cell r="AD78">
            <v>0</v>
          </cell>
          <cell r="AE78">
            <v>5454910.71428571</v>
          </cell>
          <cell r="AF78">
            <v>4348660.71428571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1138400</v>
          </cell>
          <cell r="AM78">
            <v>0</v>
          </cell>
          <cell r="AN78">
            <v>3437400</v>
          </cell>
          <cell r="AO78">
            <v>11080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100000</v>
          </cell>
          <cell r="AX78">
            <v>0</v>
          </cell>
          <cell r="AY78">
            <v>6750</v>
          </cell>
          <cell r="AZ78">
            <v>0</v>
          </cell>
          <cell r="BA78">
            <v>0</v>
          </cell>
          <cell r="BB78">
            <v>100000</v>
          </cell>
          <cell r="BC78">
            <v>0</v>
          </cell>
          <cell r="BD78">
            <v>0</v>
          </cell>
          <cell r="BE78">
            <v>14883701.4285714</v>
          </cell>
          <cell r="BF78">
            <v>929250</v>
          </cell>
          <cell r="BG78">
            <v>159300</v>
          </cell>
          <cell r="BH78">
            <v>53100</v>
          </cell>
          <cell r="BI78">
            <v>0</v>
          </cell>
          <cell r="BJ78">
            <v>1141650</v>
          </cell>
          <cell r="BK78">
            <v>424800</v>
          </cell>
          <cell r="BL78">
            <v>79650</v>
          </cell>
          <cell r="BM78">
            <v>53100</v>
          </cell>
          <cell r="BN78">
            <v>0</v>
          </cell>
          <cell r="BO78">
            <v>557550</v>
          </cell>
          <cell r="BP78">
            <v>500000</v>
          </cell>
          <cell r="BQ78">
            <v>14383701.4285714</v>
          </cell>
          <cell r="BR78">
            <v>15500000</v>
          </cell>
          <cell r="BS78">
            <v>0</v>
          </cell>
          <cell r="BT78">
            <v>0</v>
          </cell>
          <cell r="BU78">
            <v>557550</v>
          </cell>
          <cell r="BV78">
            <v>16057550</v>
          </cell>
          <cell r="BW78">
            <v>0</v>
          </cell>
          <cell r="BX78">
            <v>0</v>
          </cell>
          <cell r="BY78">
            <v>14326151</v>
          </cell>
          <cell r="BZ78">
            <v>0</v>
          </cell>
          <cell r="CA78">
            <v>0</v>
          </cell>
          <cell r="CB78">
            <v>14326151</v>
          </cell>
          <cell r="CC78">
            <v>0</v>
          </cell>
          <cell r="CD78">
            <v>14326151</v>
          </cell>
          <cell r="CE78">
            <v>0</v>
          </cell>
          <cell r="CF78" t="str">
            <v>medigo.tam.nguyen@gmail.com</v>
          </cell>
          <cell r="CG78" t="str">
            <v/>
          </cell>
          <cell r="CH78">
            <v>4</v>
          </cell>
          <cell r="CI78">
            <v>0</v>
          </cell>
          <cell r="CJ78">
            <v>16</v>
          </cell>
          <cell r="CK78">
            <v>5</v>
          </cell>
          <cell r="CL78">
            <v>2023</v>
          </cell>
          <cell r="CM78">
            <v>0</v>
          </cell>
          <cell r="CN78">
            <v>-23125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6000000</v>
          </cell>
          <cell r="CW78">
            <v>0</v>
          </cell>
          <cell r="CX78" t="str">
            <v/>
          </cell>
          <cell r="CY78" t="str">
            <v>; </v>
          </cell>
          <cell r="CZ78">
            <v>0</v>
          </cell>
          <cell r="DA78" t="str">
            <v>Nguyễn Thị Tâm</v>
          </cell>
          <cell r="DB78">
            <v>28</v>
          </cell>
          <cell r="DC78">
            <v>203.65</v>
          </cell>
          <cell r="DD78">
            <v>108.233333333333</v>
          </cell>
          <cell r="DE78">
            <v>5909486.60714286</v>
          </cell>
          <cell r="DF78">
            <v>4711049.10714286</v>
          </cell>
          <cell r="DG78">
            <v>15143116</v>
          </cell>
          <cell r="DH78">
            <v>0</v>
          </cell>
          <cell r="DI78">
            <v>0</v>
          </cell>
        </row>
        <row r="79">
          <cell r="D79" t="str">
            <v>Hứa Thị Kim Thoa</v>
          </cell>
          <cell r="E79" t="str">
            <v>HĐLĐ</v>
          </cell>
          <cell r="F79" t="str">
            <v>Đường Láng</v>
          </cell>
          <cell r="G79" t="str">
            <v>CHT</v>
          </cell>
          <cell r="H79">
            <v>45008</v>
          </cell>
          <cell r="I79" t="str">
            <v>30961328046</v>
          </cell>
          <cell r="J79" t="str">
            <v>TPbank</v>
          </cell>
          <cell r="K79">
            <v>28</v>
          </cell>
          <cell r="L79">
            <v>28</v>
          </cell>
          <cell r="M79">
            <v>44.6666666666667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5310000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5500000</v>
          </cell>
          <cell r="AB79">
            <v>0</v>
          </cell>
          <cell r="AC79">
            <v>0</v>
          </cell>
          <cell r="AD79">
            <v>5500000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6750</v>
          </cell>
          <cell r="AZ79">
            <v>10000</v>
          </cell>
          <cell r="BA79">
            <v>0</v>
          </cell>
          <cell r="BB79">
            <v>100000</v>
          </cell>
          <cell r="BC79">
            <v>0</v>
          </cell>
          <cell r="BD79">
            <v>0</v>
          </cell>
          <cell r="BE79">
            <v>5383250</v>
          </cell>
          <cell r="BF79">
            <v>929250</v>
          </cell>
          <cell r="BG79">
            <v>159300</v>
          </cell>
          <cell r="BH79">
            <v>53100</v>
          </cell>
          <cell r="BI79">
            <v>0</v>
          </cell>
          <cell r="BJ79">
            <v>1141650</v>
          </cell>
          <cell r="BK79">
            <v>424800</v>
          </cell>
          <cell r="BL79">
            <v>79650</v>
          </cell>
          <cell r="BM79">
            <v>53100</v>
          </cell>
          <cell r="BN79">
            <v>0</v>
          </cell>
          <cell r="BO79">
            <v>557550</v>
          </cell>
          <cell r="BP79">
            <v>0</v>
          </cell>
          <cell r="BQ79">
            <v>5383250</v>
          </cell>
          <cell r="BR79">
            <v>15500000</v>
          </cell>
          <cell r="BS79">
            <v>0</v>
          </cell>
          <cell r="BT79">
            <v>0</v>
          </cell>
          <cell r="BU79">
            <v>557550</v>
          </cell>
          <cell r="BV79">
            <v>16057550</v>
          </cell>
          <cell r="BW79">
            <v>0</v>
          </cell>
          <cell r="BX79">
            <v>0</v>
          </cell>
          <cell r="BY79">
            <v>4825700</v>
          </cell>
          <cell r="BZ79">
            <v>0</v>
          </cell>
          <cell r="CA79">
            <v>0</v>
          </cell>
          <cell r="CB79">
            <v>4825700</v>
          </cell>
          <cell r="CC79">
            <v>0</v>
          </cell>
          <cell r="CD79">
            <v>4825700</v>
          </cell>
          <cell r="CE79">
            <v>0</v>
          </cell>
          <cell r="CF79" t="str">
            <v>medigo.thoa.hua@gmail.com</v>
          </cell>
          <cell r="CG79" t="str">
            <v>Không đạt chấm điểm Checklist 28/04/2026: 10.000</v>
          </cell>
          <cell r="CH79">
            <v>3</v>
          </cell>
          <cell r="CI79">
            <v>0</v>
          </cell>
          <cell r="CJ79">
            <v>23</v>
          </cell>
          <cell r="CK79">
            <v>3</v>
          </cell>
          <cell r="CL79">
            <v>2023</v>
          </cell>
          <cell r="CM79">
            <v>0</v>
          </cell>
          <cell r="CN79">
            <v>-23123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6000000</v>
          </cell>
          <cell r="CW79">
            <v>0</v>
          </cell>
          <cell r="CX79" t="str">
            <v>Không đạt chấm điểm Checklist 28/04/2026: 10.000</v>
          </cell>
          <cell r="CY79" t="str">
            <v>; Không đạt chấm điểm Checklist 28/04/2026: 10.000</v>
          </cell>
          <cell r="CZ79">
            <v>0</v>
          </cell>
          <cell r="DA79" t="str">
            <v>Hứa Thị Kim Thoa</v>
          </cell>
          <cell r="DB79">
            <v>28</v>
          </cell>
          <cell r="DC79">
            <v>44.6666666666667</v>
          </cell>
          <cell r="DD79">
            <v>0</v>
          </cell>
          <cell r="DE79">
            <v>0</v>
          </cell>
          <cell r="DF79">
            <v>0</v>
          </cell>
          <cell r="DG79">
            <v>4825700</v>
          </cell>
          <cell r="DH79">
            <v>0</v>
          </cell>
          <cell r="DI79">
            <v>0</v>
          </cell>
        </row>
        <row r="80">
          <cell r="D80" t="str">
            <v>Nguyễn Thị Mai Duyên</v>
          </cell>
          <cell r="E80" t="str">
            <v>HĐLĐ</v>
          </cell>
          <cell r="F80" t="str">
            <v>Đường Láng</v>
          </cell>
          <cell r="G80" t="str">
            <v>DSBC</v>
          </cell>
          <cell r="H80" t="str">
            <v>21/03/2025</v>
          </cell>
          <cell r="I80" t="str">
            <v>51016102001</v>
          </cell>
          <cell r="J80" t="str">
            <v>VP Bank</v>
          </cell>
          <cell r="K80">
            <v>28</v>
          </cell>
          <cell r="L80">
            <v>27</v>
          </cell>
          <cell r="M80">
            <v>161.066666666667</v>
          </cell>
          <cell r="N80">
            <v>138.616666666667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5310000</v>
          </cell>
          <cell r="T80">
            <v>482142.857142857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6000000</v>
          </cell>
          <cell r="AB80">
            <v>0</v>
          </cell>
          <cell r="AC80">
            <v>0</v>
          </cell>
          <cell r="AD80">
            <v>0</v>
          </cell>
          <cell r="AE80">
            <v>4314285.71428572</v>
          </cell>
          <cell r="AF80">
            <v>5569419.64285714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1694400</v>
          </cell>
          <cell r="AM80">
            <v>3079438</v>
          </cell>
          <cell r="AN80">
            <v>5105700</v>
          </cell>
          <cell r="AO80">
            <v>21510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6750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20260146.2142857</v>
          </cell>
          <cell r="BF80">
            <v>929250</v>
          </cell>
          <cell r="BG80">
            <v>159300</v>
          </cell>
          <cell r="BH80">
            <v>53100</v>
          </cell>
          <cell r="BI80">
            <v>0</v>
          </cell>
          <cell r="BJ80">
            <v>1141650</v>
          </cell>
          <cell r="BK80">
            <v>424800</v>
          </cell>
          <cell r="BL80">
            <v>79650</v>
          </cell>
          <cell r="BM80">
            <v>53100</v>
          </cell>
          <cell r="BN80">
            <v>0</v>
          </cell>
          <cell r="BO80">
            <v>557550</v>
          </cell>
          <cell r="BP80">
            <v>482142.857142857</v>
          </cell>
          <cell r="BQ80">
            <v>19778003.3571429</v>
          </cell>
          <cell r="BR80">
            <v>15500000</v>
          </cell>
          <cell r="BS80">
            <v>0</v>
          </cell>
          <cell r="BT80">
            <v>0</v>
          </cell>
          <cell r="BU80">
            <v>557550</v>
          </cell>
          <cell r="BV80">
            <v>16057550</v>
          </cell>
          <cell r="BW80">
            <v>3720453.35714286</v>
          </cell>
          <cell r="BX80">
            <v>186023</v>
          </cell>
          <cell r="BY80">
            <v>19516573</v>
          </cell>
          <cell r="BZ80">
            <v>0</v>
          </cell>
          <cell r="CA80">
            <v>0</v>
          </cell>
          <cell r="CB80">
            <v>19516573</v>
          </cell>
          <cell r="CC80">
            <v>0</v>
          </cell>
          <cell r="CD80">
            <v>19516573</v>
          </cell>
          <cell r="CE80">
            <v>0</v>
          </cell>
          <cell r="CF80" t="str">
            <v>medigo.maiduyen.nguyen@gmail.com</v>
          </cell>
          <cell r="CG80" t="str">
            <v/>
          </cell>
          <cell r="CH80">
            <v>10</v>
          </cell>
          <cell r="CI80">
            <v>0</v>
          </cell>
          <cell r="CJ80">
            <v>21</v>
          </cell>
          <cell r="CK80">
            <v>3</v>
          </cell>
          <cell r="CL80">
            <v>2025</v>
          </cell>
          <cell r="CM80">
            <v>0</v>
          </cell>
          <cell r="CN80">
            <v>-23147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6000000</v>
          </cell>
          <cell r="CW80">
            <v>0</v>
          </cell>
          <cell r="CX80" t="str">
            <v/>
          </cell>
          <cell r="CY80" t="str">
            <v>; </v>
          </cell>
          <cell r="CZ80">
            <v>0</v>
          </cell>
          <cell r="DA80" t="str">
            <v>Nguyễn Thị Mai Duyên</v>
          </cell>
          <cell r="DB80">
            <v>27</v>
          </cell>
          <cell r="DC80">
            <v>161.066666666667</v>
          </cell>
          <cell r="DD80">
            <v>138.616666666667</v>
          </cell>
          <cell r="DE80">
            <v>4314285.71428572</v>
          </cell>
          <cell r="DF80">
            <v>5569419.64285714</v>
          </cell>
          <cell r="DG80">
            <v>19516573</v>
          </cell>
          <cell r="DH80">
            <v>0</v>
          </cell>
          <cell r="DI80">
            <v>0</v>
          </cell>
        </row>
        <row r="81">
          <cell r="D81" t="str">
            <v>Trần Ngọc Dung</v>
          </cell>
          <cell r="E81" t="str">
            <v>HĐTV</v>
          </cell>
          <cell r="F81" t="str">
            <v>Đường Láng</v>
          </cell>
          <cell r="G81" t="str">
            <v>DSTV</v>
          </cell>
          <cell r="H81" t="str">
            <v>10/3/2026</v>
          </cell>
          <cell r="I81" t="str">
            <v>19036814716010</v>
          </cell>
          <cell r="J81" t="str">
            <v>Techcombank</v>
          </cell>
          <cell r="K81">
            <v>28</v>
          </cell>
          <cell r="L81">
            <v>27</v>
          </cell>
          <cell r="M81">
            <v>225.933333333333</v>
          </cell>
          <cell r="N81">
            <v>90.4333333333333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482142.857142857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5100000</v>
          </cell>
          <cell r="AB81">
            <v>0</v>
          </cell>
          <cell r="AC81">
            <v>0</v>
          </cell>
          <cell r="AD81">
            <v>0</v>
          </cell>
          <cell r="AE81">
            <v>5144017.85714286</v>
          </cell>
          <cell r="AF81">
            <v>3088459.82142857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1508300</v>
          </cell>
          <cell r="AO81">
            <v>14210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10237130.5357143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482142.857142857</v>
          </cell>
          <cell r="BQ81">
            <v>9754987.67857143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9754987.67857143</v>
          </cell>
          <cell r="BX81">
            <v>975498.767857143</v>
          </cell>
          <cell r="BY81">
            <v>9261632</v>
          </cell>
          <cell r="BZ81">
            <v>0</v>
          </cell>
          <cell r="CA81">
            <v>0</v>
          </cell>
          <cell r="CB81">
            <v>9261632</v>
          </cell>
          <cell r="CC81">
            <v>0</v>
          </cell>
          <cell r="CD81">
            <v>9261632</v>
          </cell>
          <cell r="CE81">
            <v>0</v>
          </cell>
          <cell r="CF81" t="str">
            <v>dung.tran@medigoapp.com</v>
          </cell>
          <cell r="CG81" t="str">
            <v/>
          </cell>
          <cell r="CH81">
            <v>10</v>
          </cell>
          <cell r="CI81">
            <v>2</v>
          </cell>
          <cell r="CJ81">
            <v>10</v>
          </cell>
          <cell r="CK81">
            <v>3</v>
          </cell>
          <cell r="CL81">
            <v>2026</v>
          </cell>
          <cell r="CM81">
            <v>0</v>
          </cell>
          <cell r="CN81">
            <v>-23159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5100000</v>
          </cell>
          <cell r="CW81">
            <v>0</v>
          </cell>
          <cell r="CX81" t="str">
            <v/>
          </cell>
          <cell r="CY81" t="str">
            <v>; </v>
          </cell>
          <cell r="CZ81">
            <v>0</v>
          </cell>
          <cell r="DA81" t="str">
            <v>Trần Ngọc Dung</v>
          </cell>
          <cell r="DB81">
            <v>27</v>
          </cell>
          <cell r="DC81">
            <v>225.933333333333</v>
          </cell>
          <cell r="DD81">
            <v>90.4333333333333</v>
          </cell>
          <cell r="DE81">
            <v>5144017.85714286</v>
          </cell>
          <cell r="DF81">
            <v>3088459.82142857</v>
          </cell>
          <cell r="DG81">
            <v>9261632</v>
          </cell>
          <cell r="DH81">
            <v>0</v>
          </cell>
          <cell r="DI81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140</v>
          </cell>
          <cell r="L82">
            <v>140</v>
          </cell>
          <cell r="M82">
            <v>655.35</v>
          </cell>
          <cell r="N82">
            <v>624.1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21240000</v>
          </cell>
          <cell r="T82">
            <v>1964285.71428571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28600000</v>
          </cell>
          <cell r="AB82">
            <v>0</v>
          </cell>
          <cell r="AC82">
            <v>0</v>
          </cell>
          <cell r="AD82">
            <v>5500000</v>
          </cell>
          <cell r="AE82">
            <v>15449821.4285714</v>
          </cell>
          <cell r="AF82">
            <v>24530424.1071429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4498400</v>
          </cell>
          <cell r="AM82">
            <v>5257981</v>
          </cell>
          <cell r="AN82">
            <v>15409100</v>
          </cell>
          <cell r="AO82">
            <v>71375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100000</v>
          </cell>
          <cell r="AX82">
            <v>0</v>
          </cell>
          <cell r="AY82">
            <v>27000</v>
          </cell>
          <cell r="AZ82">
            <v>20000</v>
          </cell>
          <cell r="BA82">
            <v>0</v>
          </cell>
          <cell r="BB82">
            <v>300000</v>
          </cell>
          <cell r="BC82">
            <v>0</v>
          </cell>
          <cell r="BD82">
            <v>0</v>
          </cell>
          <cell r="BE82">
            <v>72434387.25</v>
          </cell>
          <cell r="BF82">
            <v>3717000</v>
          </cell>
          <cell r="BG82">
            <v>637200</v>
          </cell>
          <cell r="BH82">
            <v>212400</v>
          </cell>
          <cell r="BI82">
            <v>0</v>
          </cell>
          <cell r="BJ82">
            <v>4566600</v>
          </cell>
          <cell r="BK82">
            <v>1699200</v>
          </cell>
          <cell r="BL82">
            <v>318600</v>
          </cell>
          <cell r="BM82">
            <v>212400</v>
          </cell>
          <cell r="BN82">
            <v>0</v>
          </cell>
          <cell r="BO82">
            <v>2230200</v>
          </cell>
          <cell r="BP82">
            <v>1964285.71428571</v>
          </cell>
          <cell r="BQ82">
            <v>70470101.5357143</v>
          </cell>
          <cell r="BR82">
            <v>62000000</v>
          </cell>
          <cell r="BS82">
            <v>0</v>
          </cell>
          <cell r="BT82">
            <v>0</v>
          </cell>
          <cell r="BU82">
            <v>2230200</v>
          </cell>
          <cell r="BV82">
            <v>64230200</v>
          </cell>
          <cell r="BW82">
            <v>18588050.1071429</v>
          </cell>
          <cell r="BX82">
            <v>1422782.76785714</v>
          </cell>
          <cell r="BY82">
            <v>68781404</v>
          </cell>
          <cell r="BZ82">
            <v>0</v>
          </cell>
          <cell r="CA82">
            <v>0</v>
          </cell>
          <cell r="CB82">
            <v>68781404</v>
          </cell>
          <cell r="CC82">
            <v>0</v>
          </cell>
          <cell r="CD82">
            <v>68781404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2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-115665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 t="e">
            <v>#N/A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</row>
        <row r="83">
          <cell r="D83" t="str">
            <v>Đinh Thị Lan Anh</v>
          </cell>
          <cell r="E83" t="str">
            <v>HĐLĐ</v>
          </cell>
          <cell r="F83" t="str">
            <v>Hàng Bông</v>
          </cell>
          <cell r="G83" t="str">
            <v>DSBC</v>
          </cell>
          <cell r="H83">
            <v>44674</v>
          </cell>
          <cell r="I83" t="str">
            <v>16010000495222</v>
          </cell>
          <cell r="J83" t="str">
            <v>BIDV</v>
          </cell>
          <cell r="K83">
            <v>28</v>
          </cell>
          <cell r="L83">
            <v>30</v>
          </cell>
          <cell r="M83">
            <v>223.966666666667</v>
          </cell>
          <cell r="N83">
            <v>96.1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5310000</v>
          </cell>
          <cell r="T83">
            <v>500000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6000000</v>
          </cell>
          <cell r="AB83">
            <v>0</v>
          </cell>
          <cell r="AC83">
            <v>0</v>
          </cell>
          <cell r="AD83">
            <v>0</v>
          </cell>
          <cell r="AE83">
            <v>5999107.14285714</v>
          </cell>
          <cell r="AF83">
            <v>3861160.71428571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1786000</v>
          </cell>
          <cell r="AM83">
            <v>4182491</v>
          </cell>
          <cell r="AN83">
            <v>3909700</v>
          </cell>
          <cell r="AO83">
            <v>57172.65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100000</v>
          </cell>
          <cell r="AX83">
            <v>0</v>
          </cell>
          <cell r="AY83">
            <v>39600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20356031.5071429</v>
          </cell>
          <cell r="BF83">
            <v>929250</v>
          </cell>
          <cell r="BG83">
            <v>159300</v>
          </cell>
          <cell r="BH83">
            <v>53100</v>
          </cell>
          <cell r="BI83">
            <v>0</v>
          </cell>
          <cell r="BJ83">
            <v>1141650</v>
          </cell>
          <cell r="BK83">
            <v>424800</v>
          </cell>
          <cell r="BL83">
            <v>79650</v>
          </cell>
          <cell r="BM83">
            <v>53100</v>
          </cell>
          <cell r="BN83">
            <v>0</v>
          </cell>
          <cell r="BO83">
            <v>557550</v>
          </cell>
          <cell r="BP83">
            <v>500000</v>
          </cell>
          <cell r="BQ83">
            <v>19856031.5071429</v>
          </cell>
          <cell r="BR83">
            <v>15500000</v>
          </cell>
          <cell r="BS83">
            <v>0</v>
          </cell>
          <cell r="BT83">
            <v>0</v>
          </cell>
          <cell r="BU83">
            <v>557550</v>
          </cell>
          <cell r="BV83">
            <v>16057550</v>
          </cell>
          <cell r="BW83">
            <v>3798481.50714286</v>
          </cell>
          <cell r="BX83">
            <v>189924</v>
          </cell>
          <cell r="BY83">
            <v>19608558</v>
          </cell>
          <cell r="BZ83">
            <v>0</v>
          </cell>
          <cell r="CA83">
            <v>0</v>
          </cell>
          <cell r="CB83">
            <v>19608558</v>
          </cell>
          <cell r="CC83">
            <v>0</v>
          </cell>
          <cell r="CD83">
            <v>19608558</v>
          </cell>
          <cell r="CE83">
            <v>0</v>
          </cell>
          <cell r="CF83" t="str">
            <v>medigo.anh.dinh@gmail.com</v>
          </cell>
          <cell r="CG83" t="str">
            <v/>
          </cell>
          <cell r="CH83">
            <v>4</v>
          </cell>
          <cell r="CI83">
            <v>0</v>
          </cell>
          <cell r="CJ83">
            <v>23</v>
          </cell>
          <cell r="CK83">
            <v>4</v>
          </cell>
          <cell r="CL83">
            <v>2022</v>
          </cell>
          <cell r="CM83">
            <v>0</v>
          </cell>
          <cell r="CN83">
            <v>-23112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6000000</v>
          </cell>
          <cell r="CW83">
            <v>0</v>
          </cell>
          <cell r="CX83" t="str">
            <v/>
          </cell>
          <cell r="CY83" t="str">
            <v>; </v>
          </cell>
          <cell r="CZ83">
            <v>0</v>
          </cell>
          <cell r="DA83" t="str">
            <v>Đinh Thị Lan Anh</v>
          </cell>
          <cell r="DB83">
            <v>30</v>
          </cell>
          <cell r="DC83">
            <v>223.966666666667</v>
          </cell>
          <cell r="DD83">
            <v>96.1</v>
          </cell>
          <cell r="DE83">
            <v>7918821.42857143</v>
          </cell>
          <cell r="DF83">
            <v>5096732.14285714</v>
          </cell>
          <cell r="DG83">
            <v>22508390</v>
          </cell>
          <cell r="DH83">
            <v>0</v>
          </cell>
          <cell r="DI83">
            <v>0</v>
          </cell>
        </row>
        <row r="84">
          <cell r="D84" t="str">
            <v>Lê Ngọc Anh</v>
          </cell>
          <cell r="E84" t="str">
            <v>HĐLĐ</v>
          </cell>
          <cell r="F84" t="str">
            <v>Hàng Bông</v>
          </cell>
          <cell r="G84" t="str">
            <v>CHT</v>
          </cell>
          <cell r="H84" t="str">
            <v>14/07/2025</v>
          </cell>
          <cell r="I84" t="str">
            <v>19035368311013</v>
          </cell>
          <cell r="J84" t="str">
            <v>techcombank</v>
          </cell>
          <cell r="K84">
            <v>28</v>
          </cell>
          <cell r="L84">
            <v>20</v>
          </cell>
          <cell r="M84">
            <v>124.216666666667</v>
          </cell>
          <cell r="N84">
            <v>35.25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5310000</v>
          </cell>
          <cell r="T84">
            <v>357142.857142857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6000000</v>
          </cell>
          <cell r="AB84">
            <v>0</v>
          </cell>
          <cell r="AC84">
            <v>0</v>
          </cell>
          <cell r="AD84">
            <v>0</v>
          </cell>
          <cell r="AE84">
            <v>3327232.14285714</v>
          </cell>
          <cell r="AF84">
            <v>1416294.64285714</v>
          </cell>
          <cell r="AG84">
            <v>0</v>
          </cell>
          <cell r="AH84">
            <v>0</v>
          </cell>
          <cell r="AI84">
            <v>0</v>
          </cell>
          <cell r="AJ84">
            <v>1000000</v>
          </cell>
          <cell r="AK84">
            <v>0</v>
          </cell>
          <cell r="AL84">
            <v>0</v>
          </cell>
          <cell r="AM84">
            <v>4656042</v>
          </cell>
          <cell r="AN84">
            <v>2200</v>
          </cell>
          <cell r="AO84">
            <v>140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39600</v>
          </cell>
          <cell r="AZ84">
            <v>10000</v>
          </cell>
          <cell r="BA84">
            <v>0</v>
          </cell>
          <cell r="BB84">
            <v>150000</v>
          </cell>
          <cell r="BC84">
            <v>0</v>
          </cell>
          <cell r="BD84">
            <v>0</v>
          </cell>
          <cell r="BE84">
            <v>10559451.6428571</v>
          </cell>
          <cell r="BF84">
            <v>929250</v>
          </cell>
          <cell r="BG84">
            <v>159300</v>
          </cell>
          <cell r="BH84">
            <v>53100</v>
          </cell>
          <cell r="BI84">
            <v>0</v>
          </cell>
          <cell r="BJ84">
            <v>1141650</v>
          </cell>
          <cell r="BK84">
            <v>424800</v>
          </cell>
          <cell r="BL84">
            <v>79650</v>
          </cell>
          <cell r="BM84">
            <v>53100</v>
          </cell>
          <cell r="BN84">
            <v>0</v>
          </cell>
          <cell r="BO84">
            <v>557550</v>
          </cell>
          <cell r="BP84">
            <v>357142.857142857</v>
          </cell>
          <cell r="BQ84">
            <v>10202308.7857143</v>
          </cell>
          <cell r="BR84">
            <v>15500000</v>
          </cell>
          <cell r="BS84">
            <v>0</v>
          </cell>
          <cell r="BT84">
            <v>0</v>
          </cell>
          <cell r="BU84">
            <v>557550</v>
          </cell>
          <cell r="BV84">
            <v>16057550</v>
          </cell>
          <cell r="BW84">
            <v>0</v>
          </cell>
          <cell r="BX84">
            <v>0</v>
          </cell>
          <cell r="BY84">
            <v>10001902</v>
          </cell>
          <cell r="BZ84">
            <v>0</v>
          </cell>
          <cell r="CA84">
            <v>0</v>
          </cell>
          <cell r="CB84">
            <v>10001902</v>
          </cell>
          <cell r="CC84">
            <v>0</v>
          </cell>
          <cell r="CD84">
            <v>10001902</v>
          </cell>
          <cell r="CE84">
            <v>0</v>
          </cell>
          <cell r="CF84" t="str">
            <v>medigo.ngocanh.lehn@gmail.com</v>
          </cell>
          <cell r="CG84" t="str">
            <v>Về sớm  07/04/2026: 10.000</v>
          </cell>
          <cell r="CH84">
            <v>6</v>
          </cell>
          <cell r="CI84">
            <v>0</v>
          </cell>
          <cell r="CJ84">
            <v>14</v>
          </cell>
          <cell r="CK84">
            <v>7</v>
          </cell>
          <cell r="CL84">
            <v>2025</v>
          </cell>
          <cell r="CM84">
            <v>0</v>
          </cell>
          <cell r="CN84">
            <v>-23151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6000000</v>
          </cell>
          <cell r="CW84">
            <v>0</v>
          </cell>
          <cell r="CX84" t="str">
            <v>Về sớm  07/04/2026: 10.000</v>
          </cell>
          <cell r="CY84" t="str">
            <v>; Về sớm  07/04/2026: 10.000</v>
          </cell>
          <cell r="CZ84">
            <v>0</v>
          </cell>
          <cell r="DA84" t="str">
            <v>Lê Ngọc Anh</v>
          </cell>
          <cell r="DB84">
            <v>20</v>
          </cell>
          <cell r="DC84">
            <v>124.216666666667</v>
          </cell>
          <cell r="DD84">
            <v>35.25</v>
          </cell>
          <cell r="DE84">
            <v>3327232.14285714</v>
          </cell>
          <cell r="DF84">
            <v>1416294.64285714</v>
          </cell>
          <cell r="DG84">
            <v>10001902</v>
          </cell>
          <cell r="DH84">
            <v>0</v>
          </cell>
          <cell r="DI84">
            <v>0</v>
          </cell>
        </row>
        <row r="85">
          <cell r="D85" t="str">
            <v>Vũ Thanh Hằng</v>
          </cell>
          <cell r="E85" t="str">
            <v>HĐLĐ</v>
          </cell>
          <cell r="F85" t="str">
            <v>Hàng Bông</v>
          </cell>
          <cell r="G85" t="str">
            <v>DSBC</v>
          </cell>
          <cell r="H85" t="str">
            <v>22/9/2025</v>
          </cell>
          <cell r="I85" t="str">
            <v>9993886688</v>
          </cell>
          <cell r="J85" t="str">
            <v>Techcombank</v>
          </cell>
          <cell r="K85">
            <v>28</v>
          </cell>
          <cell r="L85">
            <v>29</v>
          </cell>
          <cell r="M85">
            <v>229.233333333333</v>
          </cell>
          <cell r="N85">
            <v>71.7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5310000</v>
          </cell>
          <cell r="T85">
            <v>500000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6000000</v>
          </cell>
          <cell r="AB85">
            <v>0</v>
          </cell>
          <cell r="AC85">
            <v>0</v>
          </cell>
          <cell r="AD85">
            <v>0</v>
          </cell>
          <cell r="AE85">
            <v>6140178.57142857</v>
          </cell>
          <cell r="AF85">
            <v>2880803.57142857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4000000</v>
          </cell>
          <cell r="AM85">
            <v>5649660</v>
          </cell>
          <cell r="AN85">
            <v>5900900</v>
          </cell>
          <cell r="AO85">
            <v>9530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39600</v>
          </cell>
          <cell r="AZ85">
            <v>10000</v>
          </cell>
          <cell r="BA85">
            <v>0</v>
          </cell>
          <cell r="BB85">
            <v>100000</v>
          </cell>
          <cell r="BC85">
            <v>0</v>
          </cell>
          <cell r="BD85">
            <v>0</v>
          </cell>
          <cell r="BE85">
            <v>24931472.1428571</v>
          </cell>
          <cell r="BF85">
            <v>26550</v>
          </cell>
          <cell r="BG85">
            <v>0</v>
          </cell>
          <cell r="BH85">
            <v>0</v>
          </cell>
          <cell r="BI85">
            <v>0</v>
          </cell>
          <cell r="BJ85">
            <v>26550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500000</v>
          </cell>
          <cell r="BQ85">
            <v>24431472.1428571</v>
          </cell>
          <cell r="BR85">
            <v>15500000</v>
          </cell>
          <cell r="BS85">
            <v>0</v>
          </cell>
          <cell r="BT85">
            <v>0</v>
          </cell>
          <cell r="BU85">
            <v>0</v>
          </cell>
          <cell r="BV85">
            <v>15500000</v>
          </cell>
          <cell r="BW85">
            <v>8931472.14285714</v>
          </cell>
          <cell r="BX85">
            <v>643147</v>
          </cell>
          <cell r="BY85">
            <v>24288325</v>
          </cell>
          <cell r="BZ85">
            <v>0</v>
          </cell>
          <cell r="CA85">
            <v>0</v>
          </cell>
          <cell r="CB85">
            <v>24288325</v>
          </cell>
          <cell r="CC85">
            <v>0</v>
          </cell>
          <cell r="CD85">
            <v>24288325</v>
          </cell>
          <cell r="CE85">
            <v>0</v>
          </cell>
          <cell r="CF85" t="str">
            <v>hang.vu@medigoapp.com</v>
          </cell>
          <cell r="CG85" t="str">
            <v>Đi trễ về sớm        25/04/2026 : 10.000</v>
          </cell>
          <cell r="CH85">
            <v>9</v>
          </cell>
          <cell r="CI85">
            <v>0</v>
          </cell>
          <cell r="CJ85">
            <v>22</v>
          </cell>
          <cell r="CK85">
            <v>9</v>
          </cell>
          <cell r="CL85">
            <v>2025</v>
          </cell>
          <cell r="CM85">
            <v>0</v>
          </cell>
          <cell r="CN85">
            <v>-23153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6000000</v>
          </cell>
          <cell r="CW85">
            <v>0</v>
          </cell>
          <cell r="CX85" t="str">
            <v>Đi trễ về sớm        25/04/2026 : 10.000</v>
          </cell>
          <cell r="CY85" t="str">
            <v>; Đi trễ về sớm        25/04/2026 : 10.000</v>
          </cell>
          <cell r="CZ85">
            <v>0</v>
          </cell>
          <cell r="DA85" t="str">
            <v>Vũ Thanh Hằng</v>
          </cell>
          <cell r="DB85">
            <v>29</v>
          </cell>
          <cell r="DC85">
            <v>229.233333333333</v>
          </cell>
          <cell r="DD85">
            <v>71.7</v>
          </cell>
          <cell r="DE85">
            <v>6140178.57142857</v>
          </cell>
          <cell r="DF85">
            <v>2880803.57142857</v>
          </cell>
          <cell r="DG85">
            <v>24288325</v>
          </cell>
          <cell r="DH85">
            <v>0</v>
          </cell>
          <cell r="DI85">
            <v>0</v>
          </cell>
        </row>
        <row r="86">
          <cell r="D86" t="str">
            <v>Đinh Thị Khánh Ly</v>
          </cell>
          <cell r="E86" t="str">
            <v>HĐLĐ</v>
          </cell>
          <cell r="F86" t="str">
            <v>Hàng Bông</v>
          </cell>
          <cell r="G86" t="str">
            <v>DSBC</v>
          </cell>
          <cell r="H86" t="str">
            <v>03/11/2025</v>
          </cell>
          <cell r="I86" t="str">
            <v>0021000423384</v>
          </cell>
          <cell r="J86" t="str">
            <v>Vietcombank</v>
          </cell>
          <cell r="K86">
            <v>28</v>
          </cell>
          <cell r="L86">
            <v>26</v>
          </cell>
          <cell r="M86">
            <v>179.933333333333</v>
          </cell>
          <cell r="N86">
            <v>80.2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5310000</v>
          </cell>
          <cell r="T86">
            <v>464285.714285714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6000000</v>
          </cell>
          <cell r="AB86">
            <v>0</v>
          </cell>
          <cell r="AC86">
            <v>0</v>
          </cell>
          <cell r="AD86">
            <v>0</v>
          </cell>
          <cell r="AE86">
            <v>4819642.85714286</v>
          </cell>
          <cell r="AF86">
            <v>3222321.42857143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1902000</v>
          </cell>
          <cell r="AM86">
            <v>0</v>
          </cell>
          <cell r="AN86">
            <v>4293200</v>
          </cell>
          <cell r="AO86">
            <v>9100</v>
          </cell>
          <cell r="AP86">
            <v>0</v>
          </cell>
          <cell r="AQ86">
            <v>513260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39600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15184210</v>
          </cell>
          <cell r="BF86">
            <v>929250</v>
          </cell>
          <cell r="BG86">
            <v>159300</v>
          </cell>
          <cell r="BH86">
            <v>53100</v>
          </cell>
          <cell r="BI86">
            <v>0</v>
          </cell>
          <cell r="BJ86">
            <v>1141650</v>
          </cell>
          <cell r="BK86">
            <v>424800</v>
          </cell>
          <cell r="BL86">
            <v>79650</v>
          </cell>
          <cell r="BM86">
            <v>53100</v>
          </cell>
          <cell r="BN86">
            <v>0</v>
          </cell>
          <cell r="BO86">
            <v>557550</v>
          </cell>
          <cell r="BP86">
            <v>464285.714285714</v>
          </cell>
          <cell r="BQ86">
            <v>14719924.2857143</v>
          </cell>
          <cell r="BR86">
            <v>15500000</v>
          </cell>
          <cell r="BS86">
            <v>0</v>
          </cell>
          <cell r="BT86">
            <v>0</v>
          </cell>
          <cell r="BU86">
            <v>557550</v>
          </cell>
          <cell r="BV86">
            <v>16057550</v>
          </cell>
          <cell r="BW86">
            <v>0</v>
          </cell>
          <cell r="BX86">
            <v>0</v>
          </cell>
          <cell r="BY86">
            <v>14626660</v>
          </cell>
          <cell r="BZ86">
            <v>0</v>
          </cell>
          <cell r="CA86">
            <v>0</v>
          </cell>
          <cell r="CB86">
            <v>14626660</v>
          </cell>
          <cell r="CC86">
            <v>0</v>
          </cell>
          <cell r="CD86">
            <v>14626660</v>
          </cell>
          <cell r="CE86">
            <v>0</v>
          </cell>
          <cell r="CF86" t="str">
            <v>ly.dinh@medigoapp.com</v>
          </cell>
          <cell r="CG86" t="str">
            <v/>
          </cell>
          <cell r="CH86">
            <v>12</v>
          </cell>
          <cell r="CI86">
            <v>0</v>
          </cell>
          <cell r="CJ86">
            <v>3</v>
          </cell>
          <cell r="CK86">
            <v>11</v>
          </cell>
          <cell r="CL86">
            <v>2025</v>
          </cell>
          <cell r="CM86">
            <v>0</v>
          </cell>
          <cell r="CN86">
            <v>-23155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6000000</v>
          </cell>
          <cell r="CW86">
            <v>0</v>
          </cell>
          <cell r="CX86" t="str">
            <v/>
          </cell>
          <cell r="CY86" t="str">
            <v>; </v>
          </cell>
          <cell r="CZ86">
            <v>0</v>
          </cell>
          <cell r="DA86" t="str">
            <v>Đinh Thị Khánh Ly</v>
          </cell>
          <cell r="DB86">
            <v>26</v>
          </cell>
          <cell r="DC86">
            <v>179.933333333333</v>
          </cell>
          <cell r="DD86">
            <v>80.2</v>
          </cell>
          <cell r="DE86">
            <v>4819642.85714286</v>
          </cell>
          <cell r="DF86">
            <v>3222321.42857143</v>
          </cell>
          <cell r="DG86">
            <v>14626660</v>
          </cell>
          <cell r="DH86">
            <v>0</v>
          </cell>
          <cell r="DI86">
            <v>0</v>
          </cell>
        </row>
        <row r="87">
          <cell r="D87" t="str">
            <v>Nguyễn Mạnh Tuấn</v>
          </cell>
          <cell r="E87" t="str">
            <v>HĐLĐ</v>
          </cell>
          <cell r="F87" t="str">
            <v>Hàng Bông</v>
          </cell>
          <cell r="G87" t="str">
            <v>DSBC</v>
          </cell>
          <cell r="H87" t="str">
            <v>29/09/2025</v>
          </cell>
          <cell r="I87" t="str">
            <v>00834502302 </v>
          </cell>
          <cell r="J87" t="str">
            <v>TP bank</v>
          </cell>
          <cell r="K87">
            <v>28</v>
          </cell>
          <cell r="L87">
            <v>29</v>
          </cell>
          <cell r="M87">
            <v>168.033333333333</v>
          </cell>
          <cell r="N87">
            <v>132.2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5310000</v>
          </cell>
          <cell r="T87">
            <v>500000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6000000</v>
          </cell>
          <cell r="AB87">
            <v>0</v>
          </cell>
          <cell r="AC87">
            <v>0</v>
          </cell>
          <cell r="AD87">
            <v>0</v>
          </cell>
          <cell r="AE87">
            <v>4500892.85714286</v>
          </cell>
          <cell r="AF87">
            <v>5311607.14285714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1627000</v>
          </cell>
          <cell r="AM87">
            <v>2939401</v>
          </cell>
          <cell r="AN87">
            <v>3565500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39600</v>
          </cell>
          <cell r="AZ87">
            <v>0</v>
          </cell>
          <cell r="BA87">
            <v>0</v>
          </cell>
          <cell r="BB87">
            <v>200000</v>
          </cell>
          <cell r="BC87">
            <v>0</v>
          </cell>
          <cell r="BD87">
            <v>0</v>
          </cell>
          <cell r="BE87">
            <v>18204801</v>
          </cell>
          <cell r="BF87">
            <v>929250</v>
          </cell>
          <cell r="BG87">
            <v>159300</v>
          </cell>
          <cell r="BH87">
            <v>53100</v>
          </cell>
          <cell r="BI87">
            <v>0</v>
          </cell>
          <cell r="BJ87">
            <v>1141650</v>
          </cell>
          <cell r="BK87">
            <v>424800</v>
          </cell>
          <cell r="BL87">
            <v>79650</v>
          </cell>
          <cell r="BM87">
            <v>53100</v>
          </cell>
          <cell r="BN87">
            <v>0</v>
          </cell>
          <cell r="BO87">
            <v>557550</v>
          </cell>
          <cell r="BP87">
            <v>500000</v>
          </cell>
          <cell r="BQ87">
            <v>17704801</v>
          </cell>
          <cell r="BR87">
            <v>15500000</v>
          </cell>
          <cell r="BS87">
            <v>0</v>
          </cell>
          <cell r="BT87">
            <v>0</v>
          </cell>
          <cell r="BU87">
            <v>557550</v>
          </cell>
          <cell r="BV87">
            <v>16057550</v>
          </cell>
          <cell r="BW87">
            <v>1647251</v>
          </cell>
          <cell r="BX87">
            <v>82363</v>
          </cell>
          <cell r="BY87">
            <v>17564888</v>
          </cell>
          <cell r="BZ87">
            <v>0</v>
          </cell>
          <cell r="CA87">
            <v>0</v>
          </cell>
          <cell r="CB87">
            <v>17564888</v>
          </cell>
          <cell r="CC87">
            <v>0</v>
          </cell>
          <cell r="CD87">
            <v>17564888</v>
          </cell>
          <cell r="CE87">
            <v>0</v>
          </cell>
          <cell r="CF87" t="str">
            <v>tuan.nguyen@medigoapp.com</v>
          </cell>
          <cell r="CG87" t="str">
            <v/>
          </cell>
          <cell r="CH87">
            <v>12</v>
          </cell>
          <cell r="CI87">
            <v>0</v>
          </cell>
          <cell r="CJ87">
            <v>29</v>
          </cell>
          <cell r="CK87">
            <v>9</v>
          </cell>
          <cell r="CL87">
            <v>2025</v>
          </cell>
          <cell r="CM87">
            <v>0</v>
          </cell>
          <cell r="CN87">
            <v>-23153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6000000</v>
          </cell>
          <cell r="CW87">
            <v>0</v>
          </cell>
          <cell r="CX87" t="str">
            <v/>
          </cell>
          <cell r="CY87" t="str">
            <v>; </v>
          </cell>
          <cell r="CZ87">
            <v>0</v>
          </cell>
          <cell r="DA87" t="str">
            <v>Nguyễn Mạnh Tuấn</v>
          </cell>
          <cell r="DB87">
            <v>29</v>
          </cell>
          <cell r="DC87">
            <v>168.033333333333</v>
          </cell>
          <cell r="DD87">
            <v>132.2</v>
          </cell>
          <cell r="DE87">
            <v>4500892.85714286</v>
          </cell>
          <cell r="DF87">
            <v>5311607.14285714</v>
          </cell>
          <cell r="DG87">
            <v>17564888</v>
          </cell>
          <cell r="DH87">
            <v>0</v>
          </cell>
          <cell r="DI8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ảng đánh giá"/>
      <sheetName val="BẢNG LƯƠNG"/>
      <sheetName val="whatsapp"/>
      <sheetName val="Cận date"/>
      <sheetName val="KPI"/>
      <sheetName val="Thưởng CK"/>
      <sheetName val="Giờ công"/>
      <sheetName val="Ngày công"/>
      <sheetName val="Dự án"/>
      <sheetName val="Tăng ca lễ"/>
      <sheetName val="KPI trừ"/>
      <sheetName val="Công Đào tạo"/>
      <sheetName val="Map"/>
      <sheetName val="Nghỉ phép năm - HR"/>
    </sheetNames>
    <sheetDataSet>
      <sheetData sheetId="0" refreshError="1"/>
      <sheetData sheetId="1" refreshError="1">
        <row r="3">
          <cell r="C3" t="str">
            <v>Hồ Thị Minh Hòa</v>
          </cell>
          <cell r="D3" t="str">
            <v>DSBC</v>
          </cell>
          <cell r="E3">
            <v>219.433333333333</v>
          </cell>
          <cell r="F3">
            <v>103.566666666667</v>
          </cell>
          <cell r="G3">
            <v>171.433333333333</v>
          </cell>
          <cell r="H3">
            <v>103.566666666667</v>
          </cell>
          <cell r="I3">
            <v>16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31</v>
          </cell>
          <cell r="Q3">
            <v>0</v>
          </cell>
          <cell r="R3">
            <v>32</v>
          </cell>
          <cell r="S3">
            <v>4</v>
          </cell>
          <cell r="T3">
            <v>0</v>
          </cell>
          <cell r="U3">
            <v>0</v>
          </cell>
          <cell r="V3">
            <v>1600000</v>
          </cell>
          <cell r="W3">
            <v>0</v>
          </cell>
          <cell r="X3">
            <v>2011650</v>
          </cell>
          <cell r="Y3">
            <v>17395</v>
          </cell>
          <cell r="Z3">
            <v>0</v>
          </cell>
          <cell r="AA3">
            <v>0</v>
          </cell>
          <cell r="AB3">
            <v>25600</v>
          </cell>
          <cell r="AC3">
            <v>25600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 t="str">
            <v/>
          </cell>
        </row>
        <row r="4">
          <cell r="C4" t="str">
            <v>Trần Thị Kim Khánh</v>
          </cell>
          <cell r="D4" t="str">
            <v>DSBC</v>
          </cell>
          <cell r="E4">
            <v>197.116666666667</v>
          </cell>
          <cell r="F4">
            <v>71.3</v>
          </cell>
          <cell r="G4">
            <v>187.116666666667</v>
          </cell>
          <cell r="H4">
            <v>71.3</v>
          </cell>
          <cell r="I4">
            <v>8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29</v>
          </cell>
          <cell r="Q4">
            <v>2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2800000</v>
          </cell>
          <cell r="W4">
            <v>1525114</v>
          </cell>
          <cell r="X4">
            <v>3048300</v>
          </cell>
          <cell r="Y4">
            <v>950</v>
          </cell>
          <cell r="Z4">
            <v>0</v>
          </cell>
          <cell r="AA4">
            <v>0</v>
          </cell>
          <cell r="AB4">
            <v>25600</v>
          </cell>
          <cell r="AC4">
            <v>25600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 t="str">
            <v/>
          </cell>
        </row>
        <row r="5">
          <cell r="C5" t="str">
            <v>Huỳnh Ngọc Liểu</v>
          </cell>
          <cell r="D5" t="str">
            <v>DSBC</v>
          </cell>
          <cell r="E5">
            <v>8</v>
          </cell>
          <cell r="F5">
            <v>40.0666666666667</v>
          </cell>
          <cell r="G5">
            <v>0</v>
          </cell>
          <cell r="H5">
            <v>40.0666666666667</v>
          </cell>
          <cell r="I5" t="str">
            <v/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5</v>
          </cell>
          <cell r="Q5">
            <v>0</v>
          </cell>
          <cell r="R5">
            <v>8</v>
          </cell>
          <cell r="S5">
            <v>1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147330</v>
          </cell>
          <cell r="Y5">
            <v>0</v>
          </cell>
          <cell r="Z5">
            <v>0</v>
          </cell>
          <cell r="AA5">
            <v>214285.714285714</v>
          </cell>
          <cell r="AB5">
            <v>25600</v>
          </cell>
          <cell r="AC5">
            <v>25600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 t="str">
            <v/>
          </cell>
        </row>
        <row r="6">
          <cell r="C6" t="str">
            <v>Phạm Nguyễn Ngọc Quý</v>
          </cell>
          <cell r="D6" t="str">
            <v>DSBC</v>
          </cell>
          <cell r="E6">
            <v>153.516666666667</v>
          </cell>
          <cell r="F6">
            <v>120.05</v>
          </cell>
          <cell r="G6">
            <v>135.516666666667</v>
          </cell>
          <cell r="H6">
            <v>120.05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30</v>
          </cell>
          <cell r="Q6">
            <v>2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1600000</v>
          </cell>
          <cell r="W6">
            <v>0</v>
          </cell>
          <cell r="X6">
            <v>2027700</v>
          </cell>
          <cell r="Y6">
            <v>4350</v>
          </cell>
          <cell r="Z6">
            <v>0</v>
          </cell>
          <cell r="AA6">
            <v>0</v>
          </cell>
          <cell r="AB6">
            <v>25600</v>
          </cell>
          <cell r="AC6">
            <v>25600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 t="str">
            <v/>
          </cell>
        </row>
        <row r="7">
          <cell r="C7" t="str">
            <v>Ngô Trần Tuyết Vy</v>
          </cell>
          <cell r="D7" t="str">
            <v>DSBC</v>
          </cell>
          <cell r="E7">
            <v>150.033333333333</v>
          </cell>
          <cell r="F7">
            <v>121.05</v>
          </cell>
          <cell r="G7">
            <v>134.033333333333</v>
          </cell>
          <cell r="H7">
            <v>121.05</v>
          </cell>
          <cell r="I7">
            <v>16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31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1600000</v>
          </cell>
          <cell r="W7">
            <v>1258046</v>
          </cell>
          <cell r="X7">
            <v>2194050</v>
          </cell>
          <cell r="Y7">
            <v>8100</v>
          </cell>
          <cell r="Z7">
            <v>0</v>
          </cell>
          <cell r="AA7">
            <v>0</v>
          </cell>
          <cell r="AB7">
            <v>25600</v>
          </cell>
          <cell r="AC7">
            <v>25600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 t="str">
            <v/>
          </cell>
        </row>
        <row r="8">
          <cell r="C8" t="str">
            <v>Trần Thị Trà Giang</v>
          </cell>
          <cell r="D8" t="str">
            <v>Q.CHT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 t="str">
            <v/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 t="str">
            <v/>
          </cell>
        </row>
        <row r="9">
          <cell r="C9" t="str">
            <v>Hạ Ngân Khánh</v>
          </cell>
          <cell r="D9" t="str">
            <v>DSBC</v>
          </cell>
          <cell r="E9">
            <v>0</v>
          </cell>
          <cell r="F9">
            <v>23.3666666666667</v>
          </cell>
          <cell r="G9">
            <v>0</v>
          </cell>
          <cell r="H9">
            <v>23.3666666666667</v>
          </cell>
          <cell r="I9" t="str">
            <v/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5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 t="str">
            <v/>
          </cell>
        </row>
        <row r="10">
          <cell r="C10" t="str">
            <v>Phạm Thị Nghĩa Hương</v>
          </cell>
          <cell r="D10" t="str">
            <v>DSBC</v>
          </cell>
          <cell r="E10">
            <v>153.766666666667</v>
          </cell>
          <cell r="F10">
            <v>64.4166666666667</v>
          </cell>
          <cell r="G10">
            <v>151.766666666667</v>
          </cell>
          <cell r="H10">
            <v>64.4166666666667</v>
          </cell>
          <cell r="I10" t="str">
            <v/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27</v>
          </cell>
          <cell r="Q10">
            <v>2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441720</v>
          </cell>
          <cell r="Y10">
            <v>300</v>
          </cell>
          <cell r="Z10">
            <v>0</v>
          </cell>
          <cell r="AA10">
            <v>491160</v>
          </cell>
          <cell r="AB10">
            <v>13600</v>
          </cell>
          <cell r="AC10">
            <v>13600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 t="str">
            <v/>
          </cell>
        </row>
        <row r="11">
          <cell r="C11" t="str">
            <v>Trần Thiên Phát</v>
          </cell>
          <cell r="D11" t="str">
            <v>DSBC</v>
          </cell>
          <cell r="E11">
            <v>24</v>
          </cell>
          <cell r="F11">
            <v>194.366666666667</v>
          </cell>
          <cell r="G11">
            <v>0</v>
          </cell>
          <cell r="H11">
            <v>194.366666666667</v>
          </cell>
          <cell r="I11" t="str">
            <v/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25</v>
          </cell>
          <cell r="Q11">
            <v>0</v>
          </cell>
          <cell r="R11">
            <v>24</v>
          </cell>
          <cell r="S11">
            <v>3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372800</v>
          </cell>
          <cell r="Y11">
            <v>650</v>
          </cell>
          <cell r="Z11">
            <v>0</v>
          </cell>
          <cell r="AA11">
            <v>1156954.28571429</v>
          </cell>
          <cell r="AB11">
            <v>13600</v>
          </cell>
          <cell r="AC11">
            <v>13600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 t="str">
            <v/>
          </cell>
        </row>
        <row r="12">
          <cell r="C12" t="str">
            <v>Ngô Thị Thanh Thắm</v>
          </cell>
          <cell r="D12" t="str">
            <v>CHT</v>
          </cell>
          <cell r="E12">
            <v>214.133333333333</v>
          </cell>
          <cell r="F12">
            <v>0</v>
          </cell>
          <cell r="G12">
            <v>214.133333333333</v>
          </cell>
          <cell r="H12">
            <v>0</v>
          </cell>
          <cell r="I12" t="str">
            <v/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27</v>
          </cell>
          <cell r="Q12">
            <v>0</v>
          </cell>
          <cell r="R12">
            <v>0</v>
          </cell>
          <cell r="S12">
            <v>0</v>
          </cell>
          <cell r="T12">
            <v>1000000</v>
          </cell>
          <cell r="U12">
            <v>0</v>
          </cell>
          <cell r="V12">
            <v>0</v>
          </cell>
          <cell r="W12">
            <v>0</v>
          </cell>
          <cell r="X12">
            <v>442600</v>
          </cell>
          <cell r="Y12">
            <v>23860</v>
          </cell>
          <cell r="Z12">
            <v>0</v>
          </cell>
          <cell r="AA12">
            <v>2657920</v>
          </cell>
          <cell r="AB12">
            <v>323600</v>
          </cell>
          <cell r="AC12">
            <v>13600</v>
          </cell>
          <cell r="AD12">
            <v>10000</v>
          </cell>
          <cell r="AE12">
            <v>0</v>
          </cell>
          <cell r="AF12">
            <v>300000</v>
          </cell>
          <cell r="AG12">
            <v>0</v>
          </cell>
          <cell r="AH12" t="str">
            <v>Vi phạm chấm điểm checklist  28/05/2026: 10.000đ</v>
          </cell>
        </row>
        <row r="13">
          <cell r="C13" t="str">
            <v>Hoàng Thanh Thủy</v>
          </cell>
          <cell r="D13" t="str">
            <v>DSBC</v>
          </cell>
          <cell r="E13">
            <v>221.216666666667</v>
          </cell>
          <cell r="F13">
            <v>8.16666666666667</v>
          </cell>
          <cell r="G13">
            <v>221.216666666667</v>
          </cell>
          <cell r="H13">
            <v>8.16666666666667</v>
          </cell>
          <cell r="I13" t="str">
            <v/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28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400000</v>
          </cell>
          <cell r="W13">
            <v>0</v>
          </cell>
          <cell r="X13">
            <v>1425000</v>
          </cell>
          <cell r="Y13">
            <v>7250</v>
          </cell>
          <cell r="Z13">
            <v>0</v>
          </cell>
          <cell r="AA13">
            <v>2589023.42857143</v>
          </cell>
          <cell r="AB13">
            <v>13600</v>
          </cell>
          <cell r="AC13">
            <v>13600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 t="str">
            <v/>
          </cell>
        </row>
        <row r="14">
          <cell r="C14" t="str">
            <v>Lê Thị Huyền Trân</v>
          </cell>
          <cell r="D14" t="str">
            <v>DSBC</v>
          </cell>
          <cell r="E14">
            <v>214.65</v>
          </cell>
          <cell r="F14">
            <v>0</v>
          </cell>
          <cell r="G14">
            <v>188.65</v>
          </cell>
          <cell r="H14">
            <v>0</v>
          </cell>
          <cell r="I14" t="str">
            <v/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23</v>
          </cell>
          <cell r="Q14">
            <v>2</v>
          </cell>
          <cell r="R14">
            <v>24</v>
          </cell>
          <cell r="S14">
            <v>3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652500</v>
          </cell>
          <cell r="Y14">
            <v>3725</v>
          </cell>
          <cell r="Z14">
            <v>0</v>
          </cell>
          <cell r="AA14">
            <v>1150436</v>
          </cell>
          <cell r="AB14">
            <v>113600</v>
          </cell>
          <cell r="AC14">
            <v>13600</v>
          </cell>
          <cell r="AD14">
            <v>0</v>
          </cell>
          <cell r="AE14">
            <v>0</v>
          </cell>
          <cell r="AF14">
            <v>100000</v>
          </cell>
          <cell r="AG14">
            <v>0</v>
          </cell>
          <cell r="AH14" t="str">
            <v/>
          </cell>
        </row>
        <row r="15">
          <cell r="C15" t="str">
            <v>Tống Xuân Giang</v>
          </cell>
          <cell r="D15" t="str">
            <v>DSTV</v>
          </cell>
          <cell r="E15">
            <v>23.8166666666667</v>
          </cell>
          <cell r="F15">
            <v>219.15</v>
          </cell>
          <cell r="G15">
            <v>15.8166666666667</v>
          </cell>
          <cell r="H15">
            <v>219.15</v>
          </cell>
          <cell r="I15">
            <v>8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29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256100</v>
          </cell>
          <cell r="Y15">
            <v>3740</v>
          </cell>
          <cell r="Z15">
            <v>0</v>
          </cell>
          <cell r="AA15">
            <v>1000000</v>
          </cell>
          <cell r="AB15">
            <v>100000</v>
          </cell>
          <cell r="AC15">
            <v>0</v>
          </cell>
          <cell r="AD15">
            <v>0</v>
          </cell>
          <cell r="AE15">
            <v>0</v>
          </cell>
          <cell r="AF15">
            <v>100000</v>
          </cell>
          <cell r="AG15">
            <v>0</v>
          </cell>
          <cell r="AH15" t="str">
            <v/>
          </cell>
        </row>
        <row r="16">
          <cell r="C16" t="str">
            <v>Huỳnh Thị Kim Ngân</v>
          </cell>
          <cell r="D16" t="str">
            <v>DSBC</v>
          </cell>
          <cell r="E16">
            <v>40</v>
          </cell>
          <cell r="F16">
            <v>0</v>
          </cell>
          <cell r="G16">
            <v>0</v>
          </cell>
          <cell r="H16">
            <v>0</v>
          </cell>
          <cell r="I16" t="str">
            <v/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40</v>
          </cell>
          <cell r="S16">
            <v>5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1071428.57142857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 t="str">
            <v/>
          </cell>
        </row>
        <row r="17">
          <cell r="C17" t="str">
            <v>Trần Lê Quỳnh Hương</v>
          </cell>
          <cell r="D17" t="str">
            <v>DSHV</v>
          </cell>
          <cell r="E17">
            <v>244.9</v>
          </cell>
          <cell r="F17">
            <v>4.01666666666667</v>
          </cell>
          <cell r="G17">
            <v>234.9</v>
          </cell>
          <cell r="H17">
            <v>4.01666666666667</v>
          </cell>
          <cell r="I17">
            <v>8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29</v>
          </cell>
          <cell r="Q17">
            <v>2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500000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 t="str">
            <v/>
          </cell>
        </row>
        <row r="18">
          <cell r="C18" t="str">
            <v>Thái Thùy Linh</v>
          </cell>
          <cell r="D18" t="str">
            <v>CHT</v>
          </cell>
          <cell r="E18">
            <v>253.133333333333</v>
          </cell>
          <cell r="F18">
            <v>21.7166666666667</v>
          </cell>
          <cell r="G18">
            <v>243.133333333333</v>
          </cell>
          <cell r="H18">
            <v>21.7166666666667</v>
          </cell>
          <cell r="I18" t="str">
            <v/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28</v>
          </cell>
          <cell r="Q18">
            <v>2</v>
          </cell>
          <cell r="R18">
            <v>8</v>
          </cell>
          <cell r="S18">
            <v>1</v>
          </cell>
          <cell r="T18">
            <v>1000000</v>
          </cell>
          <cell r="U18">
            <v>0</v>
          </cell>
          <cell r="V18">
            <v>0</v>
          </cell>
          <cell r="W18">
            <v>0</v>
          </cell>
          <cell r="X18">
            <v>974400</v>
          </cell>
          <cell r="Y18">
            <v>8210</v>
          </cell>
          <cell r="Z18">
            <v>0</v>
          </cell>
          <cell r="AA18">
            <v>0</v>
          </cell>
          <cell r="AB18">
            <v>205500</v>
          </cell>
          <cell r="AC18">
            <v>45500</v>
          </cell>
          <cell r="AD18">
            <v>0</v>
          </cell>
          <cell r="AE18">
            <v>60000</v>
          </cell>
          <cell r="AF18">
            <v>100000</v>
          </cell>
          <cell r="AG18">
            <v>0</v>
          </cell>
          <cell r="AH18" t="str">
            <v>Lệch doanh thu HD.BY98NJKV: 60.000đ</v>
          </cell>
        </row>
        <row r="19">
          <cell r="C19" t="str">
            <v>Trịnh Thị Phượng</v>
          </cell>
          <cell r="D19" t="str">
            <v>DSBC</v>
          </cell>
          <cell r="E19">
            <v>5.94999999999999</v>
          </cell>
          <cell r="F19">
            <v>168.916666666667</v>
          </cell>
          <cell r="G19">
            <v>5.94999999999999</v>
          </cell>
          <cell r="H19">
            <v>168.916666666667</v>
          </cell>
          <cell r="I19" t="str">
            <v/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21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400000</v>
          </cell>
          <cell r="W19">
            <v>0</v>
          </cell>
          <cell r="X19">
            <v>1517530</v>
          </cell>
          <cell r="Y19">
            <v>6550</v>
          </cell>
          <cell r="Z19">
            <v>0</v>
          </cell>
          <cell r="AA19">
            <v>0</v>
          </cell>
          <cell r="AB19">
            <v>45500</v>
          </cell>
          <cell r="AC19">
            <v>45500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 t="str">
            <v/>
          </cell>
        </row>
        <row r="20">
          <cell r="C20" t="str">
            <v>Phan Công Vũ Tài</v>
          </cell>
          <cell r="D20" t="str">
            <v>DSBC</v>
          </cell>
          <cell r="E20">
            <v>83.1666666666667</v>
          </cell>
          <cell r="F20">
            <v>124.35</v>
          </cell>
          <cell r="G20">
            <v>81.1666666666667</v>
          </cell>
          <cell r="H20">
            <v>124.35</v>
          </cell>
          <cell r="I20" t="str">
            <v/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24</v>
          </cell>
          <cell r="Q20">
            <v>2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2200000</v>
          </cell>
          <cell r="W20">
            <v>1579666</v>
          </cell>
          <cell r="X20">
            <v>2013800</v>
          </cell>
          <cell r="Y20">
            <v>17300</v>
          </cell>
          <cell r="Z20">
            <v>0</v>
          </cell>
          <cell r="AA20">
            <v>0</v>
          </cell>
          <cell r="AB20">
            <v>100000</v>
          </cell>
          <cell r="AC20">
            <v>0</v>
          </cell>
          <cell r="AD20">
            <v>0</v>
          </cell>
          <cell r="AE20">
            <v>0</v>
          </cell>
          <cell r="AF20">
            <v>100000</v>
          </cell>
          <cell r="AG20">
            <v>0</v>
          </cell>
          <cell r="AH20" t="str">
            <v/>
          </cell>
        </row>
        <row r="21">
          <cell r="C21" t="str">
            <v>Hoàng Lâm Gia Bảo</v>
          </cell>
          <cell r="D21" t="str">
            <v>DSTV</v>
          </cell>
          <cell r="E21">
            <v>40.15</v>
          </cell>
          <cell r="F21">
            <v>0</v>
          </cell>
          <cell r="G21">
            <v>32.15</v>
          </cell>
          <cell r="H21">
            <v>0</v>
          </cell>
          <cell r="I21" t="str">
            <v/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4</v>
          </cell>
          <cell r="Q21">
            <v>8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 t="str">
            <v/>
          </cell>
        </row>
        <row r="22">
          <cell r="C22" t="str">
            <v>Nguyễn Trúc Linh</v>
          </cell>
          <cell r="D22" t="str">
            <v>DSBC</v>
          </cell>
          <cell r="E22">
            <v>193.933333333333</v>
          </cell>
          <cell r="F22">
            <v>17.2833333333333</v>
          </cell>
          <cell r="G22">
            <v>153.933333333333</v>
          </cell>
          <cell r="H22">
            <v>17.2833333333333</v>
          </cell>
          <cell r="I22" t="str">
            <v/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21</v>
          </cell>
          <cell r="Q22">
            <v>0</v>
          </cell>
          <cell r="R22">
            <v>40</v>
          </cell>
          <cell r="S22">
            <v>5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533880</v>
          </cell>
          <cell r="Y22">
            <v>6250</v>
          </cell>
          <cell r="Z22">
            <v>0</v>
          </cell>
          <cell r="AA22">
            <v>0</v>
          </cell>
          <cell r="AB22">
            <v>145500</v>
          </cell>
          <cell r="AC22">
            <v>45500</v>
          </cell>
          <cell r="AD22">
            <v>0</v>
          </cell>
          <cell r="AE22">
            <v>0</v>
          </cell>
          <cell r="AF22">
            <v>100000</v>
          </cell>
          <cell r="AG22">
            <v>0</v>
          </cell>
          <cell r="AH22" t="str">
            <v/>
          </cell>
        </row>
        <row r="23">
          <cell r="C23" t="str">
            <v>Đoàn Quốc Tâm</v>
          </cell>
          <cell r="D23" t="str">
            <v>DSBC</v>
          </cell>
          <cell r="E23">
            <v>42.2166666666667</v>
          </cell>
          <cell r="F23">
            <v>8.13333333333333</v>
          </cell>
          <cell r="G23">
            <v>42.2166666666667</v>
          </cell>
          <cell r="H23">
            <v>8.13333333333333</v>
          </cell>
          <cell r="I23" t="str">
            <v/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5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 t="str">
            <v/>
          </cell>
        </row>
        <row r="24">
          <cell r="C24" t="str">
            <v>Đỗ Thị Thu Hương</v>
          </cell>
          <cell r="D24" t="str">
            <v>DSBC</v>
          </cell>
          <cell r="E24">
            <v>26.6666666666667</v>
          </cell>
          <cell r="F24">
            <v>202.35</v>
          </cell>
          <cell r="G24">
            <v>26.6666666666667</v>
          </cell>
          <cell r="H24">
            <v>202.35</v>
          </cell>
          <cell r="I24" t="str">
            <v/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27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1054700</v>
          </cell>
          <cell r="Y24">
            <v>4830</v>
          </cell>
          <cell r="Z24">
            <v>0</v>
          </cell>
          <cell r="AA24">
            <v>270000</v>
          </cell>
          <cell r="AB24">
            <v>1594500</v>
          </cell>
          <cell r="AC24">
            <v>1399500</v>
          </cell>
          <cell r="AD24">
            <v>20000</v>
          </cell>
          <cell r="AE24">
            <v>175000</v>
          </cell>
          <cell r="AF24">
            <v>0</v>
          </cell>
          <cell r="AG24">
            <v>0</v>
          </cell>
          <cell r="AH24" t="str">
            <v>Nghỉ ngơi quá thời gian quy định 21/05/2026: 10.000đ
Vào ca trễ 27/05/2026: 10.000đ
Lệch doanh thu HD.B1G915ZV:175.000đ</v>
          </cell>
        </row>
        <row r="25">
          <cell r="C25" t="str">
            <v>Mai Ngọc Oanh</v>
          </cell>
          <cell r="D25" t="str">
            <v>DSBC</v>
          </cell>
          <cell r="E25">
            <v>135.133333333333</v>
          </cell>
          <cell r="F25">
            <v>0.483333333333333</v>
          </cell>
          <cell r="G25">
            <v>135.133333333333</v>
          </cell>
          <cell r="H25">
            <v>0.483333333333333</v>
          </cell>
          <cell r="I25" t="str">
            <v/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17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185940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>
            <v/>
          </cell>
        </row>
        <row r="26">
          <cell r="C26" t="str">
            <v>Hạ Ngân Khánh</v>
          </cell>
          <cell r="D26" t="str">
            <v>DSBC</v>
          </cell>
          <cell r="E26">
            <v>259.616666666667</v>
          </cell>
          <cell r="F26">
            <v>5.93333333333333</v>
          </cell>
          <cell r="G26">
            <v>251.616666666667</v>
          </cell>
          <cell r="H26">
            <v>5.93333333333333</v>
          </cell>
          <cell r="I26">
            <v>8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29</v>
          </cell>
          <cell r="Q26">
            <v>0</v>
          </cell>
          <cell r="R26">
            <v>0</v>
          </cell>
          <cell r="S26">
            <v>0</v>
          </cell>
          <cell r="T26">
            <v>500000</v>
          </cell>
          <cell r="U26">
            <v>0</v>
          </cell>
          <cell r="V26">
            <v>0</v>
          </cell>
          <cell r="W26">
            <v>0</v>
          </cell>
          <cell r="X26">
            <v>591600</v>
          </cell>
          <cell r="Y26">
            <v>16615</v>
          </cell>
          <cell r="Z26">
            <v>0</v>
          </cell>
          <cell r="AA26">
            <v>2035714.28571429</v>
          </cell>
          <cell r="AB26">
            <v>1509500</v>
          </cell>
          <cell r="AC26">
            <v>1399500</v>
          </cell>
          <cell r="AD26">
            <v>110000</v>
          </cell>
          <cell r="AE26">
            <v>0</v>
          </cell>
          <cell r="AF26">
            <v>0</v>
          </cell>
          <cell r="AG26">
            <v>0</v>
          </cell>
          <cell r="AH26" t="str">
            <v>Không dọn dẹp vệ sinh vào ngày cuối tuần 25/05/2026: 100.000đ
Vi phạm chấm điểm checklist  27/05/2026: 10.000đ</v>
          </cell>
        </row>
        <row r="27">
          <cell r="C27" t="str">
            <v>Phan Công Vũ Tài</v>
          </cell>
          <cell r="D27" t="str">
            <v>DSBC</v>
          </cell>
          <cell r="E27">
            <v>64.5666666666667</v>
          </cell>
          <cell r="F27">
            <v>24.6166666666667</v>
          </cell>
          <cell r="G27">
            <v>64.5666666666667</v>
          </cell>
          <cell r="H27">
            <v>24.6166666666667</v>
          </cell>
          <cell r="I27" t="str">
            <v/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9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1500000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 t="str">
            <v/>
          </cell>
        </row>
        <row r="28">
          <cell r="C28" t="str">
            <v>Trần Thị Ánh Nguyệt</v>
          </cell>
          <cell r="D28" t="str">
            <v>DSTV</v>
          </cell>
          <cell r="E28">
            <v>23.1333333333333</v>
          </cell>
          <cell r="F28">
            <v>234.116666666667</v>
          </cell>
          <cell r="G28">
            <v>13.1333333333333</v>
          </cell>
          <cell r="H28">
            <v>234.116666666667</v>
          </cell>
          <cell r="I28">
            <v>8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29</v>
          </cell>
          <cell r="Q28">
            <v>2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1176800</v>
          </cell>
          <cell r="Y28">
            <v>8815</v>
          </cell>
          <cell r="Z28">
            <v>0</v>
          </cell>
          <cell r="AA28">
            <v>2000000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 t="str">
            <v/>
          </cell>
        </row>
        <row r="29">
          <cell r="C29" t="str">
            <v>Nguyễn Trí Nghĩa</v>
          </cell>
          <cell r="D29" t="str">
            <v>DSBC</v>
          </cell>
          <cell r="E29">
            <v>27.15</v>
          </cell>
          <cell r="F29">
            <v>6.88333333333333</v>
          </cell>
          <cell r="G29">
            <v>27.15</v>
          </cell>
          <cell r="H29">
            <v>6.88333333333333</v>
          </cell>
          <cell r="I29" t="str">
            <v/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5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 t="str">
            <v/>
          </cell>
        </row>
        <row r="30">
          <cell r="C30" t="str">
            <v>Nguyễn Thị Hồng Hạnh</v>
          </cell>
          <cell r="D30" t="str">
            <v>DSBC</v>
          </cell>
          <cell r="E30">
            <v>16</v>
          </cell>
          <cell r="F30">
            <v>204.383333333333</v>
          </cell>
          <cell r="G30">
            <v>0</v>
          </cell>
          <cell r="H30">
            <v>204.383333333333</v>
          </cell>
          <cell r="I30" t="str">
            <v/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26</v>
          </cell>
          <cell r="Q30">
            <v>0</v>
          </cell>
          <cell r="R30">
            <v>16</v>
          </cell>
          <cell r="S30">
            <v>2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1030140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 t="str">
            <v/>
          </cell>
        </row>
        <row r="31">
          <cell r="C31" t="str">
            <v>Đỗ Thị Phương Thảo</v>
          </cell>
          <cell r="D31" t="str">
            <v>DSBC</v>
          </cell>
          <cell r="E31">
            <v>254.566666666667</v>
          </cell>
          <cell r="F31">
            <v>0</v>
          </cell>
          <cell r="G31">
            <v>214.566666666667</v>
          </cell>
          <cell r="H31">
            <v>0</v>
          </cell>
          <cell r="I31" t="str">
            <v/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26</v>
          </cell>
          <cell r="Q31">
            <v>0</v>
          </cell>
          <cell r="R31">
            <v>40</v>
          </cell>
          <cell r="S31">
            <v>5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396540</v>
          </cell>
          <cell r="Y31">
            <v>47430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 t="str">
            <v/>
          </cell>
        </row>
        <row r="32">
          <cell r="C32" t="str">
            <v>Lê Thị Quỳnh Trâm</v>
          </cell>
          <cell r="D32" t="str">
            <v>CHT</v>
          </cell>
          <cell r="E32">
            <v>207.933333333333</v>
          </cell>
          <cell r="F32">
            <v>32.4</v>
          </cell>
          <cell r="G32">
            <v>197.933333333333</v>
          </cell>
          <cell r="H32">
            <v>32.4</v>
          </cell>
          <cell r="I32" t="str">
            <v/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27</v>
          </cell>
          <cell r="Q32">
            <v>2</v>
          </cell>
          <cell r="R32">
            <v>8</v>
          </cell>
          <cell r="S32">
            <v>1</v>
          </cell>
          <cell r="T32">
            <v>1000000</v>
          </cell>
          <cell r="U32">
            <v>0</v>
          </cell>
          <cell r="V32">
            <v>0</v>
          </cell>
          <cell r="W32">
            <v>0</v>
          </cell>
          <cell r="X32">
            <v>431800</v>
          </cell>
          <cell r="Y32">
            <v>3130</v>
          </cell>
          <cell r="Z32">
            <v>0</v>
          </cell>
          <cell r="AA32">
            <v>0</v>
          </cell>
          <cell r="AB32">
            <v>150000</v>
          </cell>
          <cell r="AC32">
            <v>0</v>
          </cell>
          <cell r="AD32">
            <v>0</v>
          </cell>
          <cell r="AE32">
            <v>0</v>
          </cell>
          <cell r="AF32">
            <v>150000</v>
          </cell>
          <cell r="AG32">
            <v>0</v>
          </cell>
          <cell r="AH32" t="str">
            <v/>
          </cell>
        </row>
        <row r="33">
          <cell r="C33" t="str">
            <v>Hồ Tấn Nguyên</v>
          </cell>
          <cell r="D33" t="str">
            <v>DSTV</v>
          </cell>
          <cell r="E33">
            <v>0</v>
          </cell>
          <cell r="F33">
            <v>226.15</v>
          </cell>
          <cell r="G33">
            <v>0</v>
          </cell>
          <cell r="H33">
            <v>226.15</v>
          </cell>
          <cell r="I33" t="str">
            <v/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28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341500</v>
          </cell>
          <cell r="Y33">
            <v>0</v>
          </cell>
          <cell r="Z33">
            <v>0</v>
          </cell>
          <cell r="AA33">
            <v>1942781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 t="str">
            <v/>
          </cell>
        </row>
        <row r="34">
          <cell r="C34" t="str">
            <v>Nguyễn Trí Nghĩa</v>
          </cell>
          <cell r="D34" t="str">
            <v>DSBC</v>
          </cell>
          <cell r="E34">
            <v>41.6</v>
          </cell>
          <cell r="F34">
            <v>0</v>
          </cell>
          <cell r="G34">
            <v>41.6</v>
          </cell>
          <cell r="H34">
            <v>0</v>
          </cell>
          <cell r="I34" t="str">
            <v/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 t="str">
            <v/>
          </cell>
        </row>
        <row r="35">
          <cell r="C35" t="str">
            <v>Phạm Thị Hồng Nhi</v>
          </cell>
          <cell r="D35" t="str">
            <v>DSHV</v>
          </cell>
          <cell r="E35">
            <v>32.7666666666667</v>
          </cell>
          <cell r="F35">
            <v>0</v>
          </cell>
          <cell r="G35">
            <v>32.7666666666667</v>
          </cell>
          <cell r="H35">
            <v>0</v>
          </cell>
          <cell r="I35" t="str">
            <v/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4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 t="str">
            <v/>
          </cell>
        </row>
        <row r="36">
          <cell r="C36" t="str">
            <v>Trần Hoàng Khánh</v>
          </cell>
          <cell r="D36" t="str">
            <v>DSBC</v>
          </cell>
          <cell r="E36">
            <v>181.133333333333</v>
          </cell>
          <cell r="F36">
            <v>32.0833333333333</v>
          </cell>
          <cell r="G36">
            <v>165.133333333333</v>
          </cell>
          <cell r="H36">
            <v>32.0833333333333</v>
          </cell>
          <cell r="I36" t="str">
            <v/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16</v>
          </cell>
          <cell r="S36">
            <v>2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526400</v>
          </cell>
          <cell r="Y36">
            <v>0</v>
          </cell>
          <cell r="Z36">
            <v>0</v>
          </cell>
          <cell r="AA36">
            <v>738400</v>
          </cell>
          <cell r="AB36">
            <v>100000</v>
          </cell>
          <cell r="AC36">
            <v>0</v>
          </cell>
          <cell r="AD36">
            <v>0</v>
          </cell>
          <cell r="AE36">
            <v>0</v>
          </cell>
          <cell r="AF36">
            <v>100000</v>
          </cell>
          <cell r="AG36">
            <v>0</v>
          </cell>
          <cell r="AH36" t="str">
            <v/>
          </cell>
        </row>
        <row r="37">
          <cell r="C37" t="str">
            <v>Trần Thành Đạt</v>
          </cell>
          <cell r="D37" t="str">
            <v>DSBC</v>
          </cell>
          <cell r="E37">
            <v>18.6166666666667</v>
          </cell>
          <cell r="F37">
            <v>279.883333333333</v>
          </cell>
          <cell r="G37">
            <v>0.616666666666674</v>
          </cell>
          <cell r="H37">
            <v>279.883333333333</v>
          </cell>
          <cell r="I37">
            <v>16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31</v>
          </cell>
          <cell r="Q37">
            <v>2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779300</v>
          </cell>
          <cell r="Y37">
            <v>22215</v>
          </cell>
          <cell r="Z37">
            <v>0</v>
          </cell>
          <cell r="AA37">
            <v>0</v>
          </cell>
          <cell r="AB37">
            <v>45333</v>
          </cell>
          <cell r="AC37">
            <v>45333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 t="str">
            <v/>
          </cell>
        </row>
        <row r="38">
          <cell r="C38" t="str">
            <v>Triệu Thị Ngọc Lý</v>
          </cell>
          <cell r="D38" t="str">
            <v>CHT</v>
          </cell>
          <cell r="E38">
            <v>302.533333333333</v>
          </cell>
          <cell r="F38">
            <v>11.75</v>
          </cell>
          <cell r="G38">
            <v>276.533333333333</v>
          </cell>
          <cell r="H38">
            <v>11.75</v>
          </cell>
          <cell r="I38" t="str">
            <v/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28</v>
          </cell>
          <cell r="Q38">
            <v>2</v>
          </cell>
          <cell r="R38">
            <v>24</v>
          </cell>
          <cell r="S38">
            <v>3</v>
          </cell>
          <cell r="T38">
            <v>1000000</v>
          </cell>
          <cell r="U38">
            <v>0</v>
          </cell>
          <cell r="V38">
            <v>1000000</v>
          </cell>
          <cell r="W38">
            <v>0</v>
          </cell>
          <cell r="X38">
            <v>1196200</v>
          </cell>
          <cell r="Y38">
            <v>15880</v>
          </cell>
          <cell r="Z38">
            <v>0</v>
          </cell>
          <cell r="AA38">
            <v>0</v>
          </cell>
          <cell r="AB38">
            <v>65333</v>
          </cell>
          <cell r="AC38">
            <v>45333</v>
          </cell>
          <cell r="AD38">
            <v>20000</v>
          </cell>
          <cell r="AE38">
            <v>0</v>
          </cell>
          <cell r="AF38">
            <v>0</v>
          </cell>
          <cell r="AG38">
            <v>0</v>
          </cell>
          <cell r="AH38" t="str">
            <v>Không đảm bảo vệ sinh khu vực làm việc 21/05/2026: 10.000đ
Vi phạm chấm điểm checklist  27/05/2026: 10.000đ</v>
          </cell>
        </row>
        <row r="39">
          <cell r="C39" t="str">
            <v>Cao Trọng Nhân</v>
          </cell>
          <cell r="D39" t="str">
            <v>DSTV</v>
          </cell>
          <cell r="E39">
            <v>28.0666666666667</v>
          </cell>
          <cell r="F39">
            <v>225.866666666667</v>
          </cell>
          <cell r="G39">
            <v>26.0666666666667</v>
          </cell>
          <cell r="H39">
            <v>225.866666666667</v>
          </cell>
          <cell r="I39" t="str">
            <v/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28</v>
          </cell>
          <cell r="Q39">
            <v>2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1000000</v>
          </cell>
          <cell r="W39">
            <v>0</v>
          </cell>
          <cell r="X39">
            <v>1712100</v>
          </cell>
          <cell r="Y39">
            <v>4080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 t="str">
            <v/>
          </cell>
        </row>
        <row r="40">
          <cell r="C40" t="str">
            <v>Nguyễn Minh Trí</v>
          </cell>
          <cell r="D40" t="str">
            <v>DSHV</v>
          </cell>
          <cell r="E40">
            <v>212.6</v>
          </cell>
          <cell r="F40">
            <v>0</v>
          </cell>
          <cell r="G40">
            <v>210.6</v>
          </cell>
          <cell r="H40">
            <v>0</v>
          </cell>
          <cell r="I40" t="str">
            <v/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26</v>
          </cell>
          <cell r="Q40">
            <v>2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 t="str">
            <v/>
          </cell>
        </row>
        <row r="41">
          <cell r="C41" t="str">
            <v>Nguyễn Trí Nghĩa</v>
          </cell>
          <cell r="D41" t="str">
            <v>DSBC</v>
          </cell>
          <cell r="E41">
            <v>216.316666666667</v>
          </cell>
          <cell r="F41">
            <v>37.3833333333333</v>
          </cell>
          <cell r="G41">
            <v>216.316666666667</v>
          </cell>
          <cell r="H41">
            <v>37.3833333333333</v>
          </cell>
          <cell r="I41" t="str">
            <v/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26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536300</v>
          </cell>
          <cell r="Y41">
            <v>4100</v>
          </cell>
          <cell r="Z41">
            <v>0</v>
          </cell>
          <cell r="AA41">
            <v>0</v>
          </cell>
          <cell r="AB41">
            <v>145333</v>
          </cell>
          <cell r="AC41">
            <v>45333</v>
          </cell>
          <cell r="AD41">
            <v>0</v>
          </cell>
          <cell r="AE41">
            <v>0</v>
          </cell>
          <cell r="AF41">
            <v>100000</v>
          </cell>
          <cell r="AG41">
            <v>0</v>
          </cell>
          <cell r="AH41" t="str">
            <v/>
          </cell>
        </row>
        <row r="42">
          <cell r="C42" t="str">
            <v>Lê Hoàng Hải</v>
          </cell>
          <cell r="D42" t="str">
            <v>DSTV</v>
          </cell>
          <cell r="E42">
            <v>12.1</v>
          </cell>
          <cell r="F42">
            <v>0</v>
          </cell>
          <cell r="G42">
            <v>12.1</v>
          </cell>
          <cell r="H42">
            <v>0</v>
          </cell>
          <cell r="I42" t="str">
            <v/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1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 t="str">
            <v/>
          </cell>
        </row>
        <row r="43">
          <cell r="C43" t="str">
            <v>Đào Thị Xuyến</v>
          </cell>
          <cell r="D43" t="str">
            <v>DSTV</v>
          </cell>
          <cell r="E43">
            <v>45.6166666666667</v>
          </cell>
          <cell r="F43">
            <v>0</v>
          </cell>
          <cell r="G43">
            <v>40.1166666666667</v>
          </cell>
          <cell r="H43">
            <v>0</v>
          </cell>
          <cell r="I43" t="str">
            <v/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5</v>
          </cell>
          <cell r="Q43">
            <v>5.5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 t="str">
            <v/>
          </cell>
        </row>
        <row r="44">
          <cell r="C44" t="str">
            <v>Hạ Ngân Khánh</v>
          </cell>
          <cell r="D44" t="str">
            <v>DSBC</v>
          </cell>
          <cell r="E44">
            <v>32.1166666666667</v>
          </cell>
          <cell r="F44">
            <v>0</v>
          </cell>
          <cell r="G44">
            <v>32.1166666666667</v>
          </cell>
          <cell r="H44">
            <v>0</v>
          </cell>
          <cell r="I44" t="str">
            <v/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 t="str">
            <v/>
          </cell>
        </row>
        <row r="45">
          <cell r="C45" t="str">
            <v>Nguyễn Cao Huyền Thanh</v>
          </cell>
          <cell r="D45" t="str">
            <v>DSHV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 t="str">
            <v/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 t="str">
            <v/>
          </cell>
        </row>
        <row r="46">
          <cell r="C46" t="str">
            <v>Nguyễn Thị Hương Giang</v>
          </cell>
          <cell r="D46" t="str">
            <v>DSBC</v>
          </cell>
          <cell r="E46">
            <v>215.316666666667</v>
          </cell>
          <cell r="F46">
            <v>7.95</v>
          </cell>
          <cell r="G46">
            <v>213.316666666667</v>
          </cell>
          <cell r="H46">
            <v>7.95</v>
          </cell>
          <cell r="I46" t="str">
            <v/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28</v>
          </cell>
          <cell r="Q46">
            <v>2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1000000</v>
          </cell>
          <cell r="W46">
            <v>0</v>
          </cell>
          <cell r="X46">
            <v>1358400</v>
          </cell>
          <cell r="Y46">
            <v>0</v>
          </cell>
          <cell r="Z46">
            <v>0</v>
          </cell>
          <cell r="AA46">
            <v>0</v>
          </cell>
          <cell r="AB46">
            <v>1150</v>
          </cell>
          <cell r="AC46">
            <v>1150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 t="str">
            <v/>
          </cell>
        </row>
        <row r="47">
          <cell r="C47" t="str">
            <v>Nguyễn Thị Thu Huyền</v>
          </cell>
          <cell r="D47" t="str">
            <v>DSBC</v>
          </cell>
          <cell r="E47">
            <v>75.5</v>
          </cell>
          <cell r="F47">
            <v>207.833333333333</v>
          </cell>
          <cell r="G47">
            <v>59.5</v>
          </cell>
          <cell r="H47">
            <v>207.833333333333</v>
          </cell>
          <cell r="I47">
            <v>16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31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1000000</v>
          </cell>
          <cell r="W47">
            <v>0</v>
          </cell>
          <cell r="X47">
            <v>1013100</v>
          </cell>
          <cell r="Y47">
            <v>0</v>
          </cell>
          <cell r="Z47">
            <v>0</v>
          </cell>
          <cell r="AA47">
            <v>0</v>
          </cell>
          <cell r="AB47">
            <v>1150</v>
          </cell>
          <cell r="AC47">
            <v>1150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 t="str">
            <v/>
          </cell>
        </row>
        <row r="48">
          <cell r="C48" t="str">
            <v>Hồ Ngọc Lý</v>
          </cell>
          <cell r="D48" t="str">
            <v>DSBC</v>
          </cell>
          <cell r="E48">
            <v>10</v>
          </cell>
          <cell r="F48">
            <v>229.95</v>
          </cell>
          <cell r="G48">
            <v>0</v>
          </cell>
          <cell r="H48">
            <v>229.95</v>
          </cell>
          <cell r="I48">
            <v>8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29</v>
          </cell>
          <cell r="Q48">
            <v>2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1000000</v>
          </cell>
          <cell r="W48">
            <v>0</v>
          </cell>
          <cell r="X48">
            <v>1321400</v>
          </cell>
          <cell r="Y48">
            <v>0</v>
          </cell>
          <cell r="Z48">
            <v>0</v>
          </cell>
          <cell r="AA48">
            <v>0</v>
          </cell>
          <cell r="AB48">
            <v>11150</v>
          </cell>
          <cell r="AC48">
            <v>1150</v>
          </cell>
          <cell r="AD48">
            <v>10000</v>
          </cell>
          <cell r="AE48">
            <v>0</v>
          </cell>
          <cell r="AF48">
            <v>0</v>
          </cell>
          <cell r="AG48">
            <v>0</v>
          </cell>
          <cell r="AH48" t="str">
            <v>Vào ca trễ 28/05/2026: 10.000đ</v>
          </cell>
        </row>
        <row r="49">
          <cell r="C49" t="str">
            <v>Võ Ngọc Giàu Sang</v>
          </cell>
          <cell r="D49" t="str">
            <v>CHT</v>
          </cell>
          <cell r="E49">
            <v>216.766666666667</v>
          </cell>
          <cell r="F49">
            <v>8.33333333333333</v>
          </cell>
          <cell r="G49">
            <v>216.766666666667</v>
          </cell>
          <cell r="H49">
            <v>8.33333333333333</v>
          </cell>
          <cell r="I49" t="str">
            <v/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27</v>
          </cell>
          <cell r="Q49">
            <v>0</v>
          </cell>
          <cell r="R49">
            <v>0</v>
          </cell>
          <cell r="S49">
            <v>0</v>
          </cell>
          <cell r="T49">
            <v>1000000</v>
          </cell>
          <cell r="U49">
            <v>0</v>
          </cell>
          <cell r="V49">
            <v>1000000</v>
          </cell>
          <cell r="W49">
            <v>1704062</v>
          </cell>
          <cell r="X49">
            <v>1322000</v>
          </cell>
          <cell r="Y49">
            <v>7565</v>
          </cell>
          <cell r="Z49">
            <v>0</v>
          </cell>
          <cell r="AA49">
            <v>0</v>
          </cell>
          <cell r="AB49">
            <v>11150</v>
          </cell>
          <cell r="AC49">
            <v>1150</v>
          </cell>
          <cell r="AD49">
            <v>10000</v>
          </cell>
          <cell r="AE49">
            <v>0</v>
          </cell>
          <cell r="AF49">
            <v>0</v>
          </cell>
          <cell r="AG49">
            <v>0</v>
          </cell>
          <cell r="AH49" t="str">
            <v>Vi phạm chấm điểm checklist  25/05/2026: 10.000đ</v>
          </cell>
        </row>
        <row r="50">
          <cell r="C50" t="str">
            <v>Cù Thị Tường Vy</v>
          </cell>
          <cell r="D50" t="str">
            <v>Q.CHT</v>
          </cell>
          <cell r="E50">
            <v>237.416666666667</v>
          </cell>
          <cell r="F50">
            <v>83.55</v>
          </cell>
          <cell r="G50">
            <v>219.416666666667</v>
          </cell>
          <cell r="H50">
            <v>83.55</v>
          </cell>
          <cell r="I50">
            <v>16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30</v>
          </cell>
          <cell r="Q50">
            <v>2</v>
          </cell>
          <cell r="R50">
            <v>0</v>
          </cell>
          <cell r="S50">
            <v>0</v>
          </cell>
          <cell r="T50">
            <v>500000</v>
          </cell>
          <cell r="U50">
            <v>0</v>
          </cell>
          <cell r="V50">
            <v>1000000</v>
          </cell>
          <cell r="W50">
            <v>1877305</v>
          </cell>
          <cell r="X50">
            <v>1429400</v>
          </cell>
          <cell r="Y50">
            <v>336166.9</v>
          </cell>
          <cell r="Z50">
            <v>0</v>
          </cell>
          <cell r="AA50">
            <v>2000000</v>
          </cell>
          <cell r="AB50">
            <v>35000</v>
          </cell>
          <cell r="AC50">
            <v>25000</v>
          </cell>
          <cell r="AD50">
            <v>10000</v>
          </cell>
          <cell r="AE50">
            <v>0</v>
          </cell>
          <cell r="AF50">
            <v>0</v>
          </cell>
          <cell r="AG50">
            <v>0</v>
          </cell>
          <cell r="AH50" t="str">
            <v>Vi phạm chấm điểm checklist  28/05/2026: 10.000đ</v>
          </cell>
        </row>
        <row r="51">
          <cell r="C51" t="str">
            <v>Huỳnh Thị Huệ Hiền</v>
          </cell>
          <cell r="D51" t="str">
            <v>DSBC</v>
          </cell>
          <cell r="E51">
            <v>21</v>
          </cell>
          <cell r="F51">
            <v>237.166666666667</v>
          </cell>
          <cell r="G51">
            <v>5</v>
          </cell>
          <cell r="H51">
            <v>237.166666666667</v>
          </cell>
          <cell r="I51">
            <v>16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30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320000</v>
          </cell>
          <cell r="W51">
            <v>0</v>
          </cell>
          <cell r="X51">
            <v>1276200</v>
          </cell>
          <cell r="Y51">
            <v>0</v>
          </cell>
          <cell r="Z51">
            <v>0</v>
          </cell>
          <cell r="AA51">
            <v>1434200</v>
          </cell>
          <cell r="AB51">
            <v>25000</v>
          </cell>
          <cell r="AC51">
            <v>25000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 t="str">
            <v/>
          </cell>
        </row>
        <row r="52">
          <cell r="C52" t="str">
            <v>Nguyễn Thị Phương Linh</v>
          </cell>
          <cell r="D52" t="str">
            <v>DSBC</v>
          </cell>
          <cell r="E52">
            <v>166.883333333333</v>
          </cell>
          <cell r="F52">
            <v>31.45</v>
          </cell>
          <cell r="G52">
            <v>166.883333333333</v>
          </cell>
          <cell r="H52">
            <v>31.45</v>
          </cell>
          <cell r="I52" t="str">
            <v/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177885</v>
          </cell>
          <cell r="Y52">
            <v>9295</v>
          </cell>
          <cell r="Z52">
            <v>0</v>
          </cell>
          <cell r="AA52">
            <v>2000000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 t="str">
            <v/>
          </cell>
        </row>
        <row r="53">
          <cell r="C53" t="str">
            <v>Hạ Ngân Khánh</v>
          </cell>
          <cell r="D53" t="str">
            <v>DSBC</v>
          </cell>
          <cell r="E53">
            <v>6.4</v>
          </cell>
          <cell r="F53">
            <v>0</v>
          </cell>
          <cell r="G53">
            <v>6.4</v>
          </cell>
          <cell r="H53">
            <v>0</v>
          </cell>
          <cell r="I53" t="str">
            <v/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 t="str">
            <v/>
          </cell>
        </row>
        <row r="54">
          <cell r="C54" t="str">
            <v>Phan Công Vũ Tài</v>
          </cell>
          <cell r="D54" t="str">
            <v>DSBC</v>
          </cell>
          <cell r="E54">
            <v>48.5666666666667</v>
          </cell>
          <cell r="F54">
            <v>0.683333333333333</v>
          </cell>
          <cell r="G54">
            <v>48.5666666666667</v>
          </cell>
          <cell r="H54">
            <v>0.683333333333333</v>
          </cell>
          <cell r="I54" t="str">
            <v/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6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 t="str">
            <v/>
          </cell>
        </row>
        <row r="55">
          <cell r="C55" t="str">
            <v>Nguyễn Mẫn Tiệp</v>
          </cell>
          <cell r="D55" t="str">
            <v>DSHV</v>
          </cell>
          <cell r="E55">
            <v>130.133333333333</v>
          </cell>
          <cell r="F55">
            <v>128.466666666667</v>
          </cell>
          <cell r="G55">
            <v>128.133333333333</v>
          </cell>
          <cell r="H55">
            <v>128.466666666667</v>
          </cell>
          <cell r="I55" t="str">
            <v/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28</v>
          </cell>
          <cell r="Q55">
            <v>2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761050</v>
          </cell>
          <cell r="Y55">
            <v>8280</v>
          </cell>
          <cell r="Z55">
            <v>0</v>
          </cell>
          <cell r="AA55">
            <v>0</v>
          </cell>
          <cell r="AB55">
            <v>178000</v>
          </cell>
          <cell r="AC55">
            <v>0</v>
          </cell>
          <cell r="AD55">
            <v>0</v>
          </cell>
          <cell r="AE55">
            <v>178000</v>
          </cell>
          <cell r="AF55">
            <v>0</v>
          </cell>
          <cell r="AG55">
            <v>0</v>
          </cell>
          <cell r="AH55" t="str">
            <v>Lệch doanh thu HD.V4G99XG7: 105.000đ
Lệch doanh thu HD.B1G9Q3XV: 73.000đ</v>
          </cell>
        </row>
        <row r="56">
          <cell r="C56" t="str">
            <v>Phạm Nguyễn Ngọc Quyền Trân</v>
          </cell>
          <cell r="D56" t="str">
            <v>DSTV</v>
          </cell>
          <cell r="E56">
            <v>32</v>
          </cell>
          <cell r="F56">
            <v>16</v>
          </cell>
          <cell r="G56">
            <v>24</v>
          </cell>
          <cell r="H56">
            <v>16</v>
          </cell>
          <cell r="I56" t="str">
            <v/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5</v>
          </cell>
          <cell r="Q56">
            <v>8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 t="str">
            <v/>
          </cell>
        </row>
        <row r="57">
          <cell r="C57" t="str">
            <v>Lê Thị Soạn</v>
          </cell>
          <cell r="D57" t="str">
            <v>DSBC</v>
          </cell>
          <cell r="E57">
            <v>27.6333333333333</v>
          </cell>
          <cell r="F57">
            <v>241.4</v>
          </cell>
          <cell r="G57">
            <v>11.6333333333333</v>
          </cell>
          <cell r="H57">
            <v>241.4</v>
          </cell>
          <cell r="I57">
            <v>16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31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2000000</v>
          </cell>
          <cell r="W57">
            <v>2446413</v>
          </cell>
          <cell r="X57">
            <v>6259000</v>
          </cell>
          <cell r="Y57">
            <v>13095</v>
          </cell>
          <cell r="Z57">
            <v>0</v>
          </cell>
          <cell r="AA57">
            <v>0</v>
          </cell>
          <cell r="AB57">
            <v>38950</v>
          </cell>
          <cell r="AC57">
            <v>38950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 t="str">
            <v/>
          </cell>
        </row>
        <row r="58">
          <cell r="C58" t="str">
            <v>Nguyễn Thị Tâm</v>
          </cell>
          <cell r="D58" t="str">
            <v>DSBC</v>
          </cell>
          <cell r="E58">
            <v>139.55</v>
          </cell>
          <cell r="F58">
            <v>125.133333333333</v>
          </cell>
          <cell r="G58">
            <v>131.55</v>
          </cell>
          <cell r="H58">
            <v>125.133333333333</v>
          </cell>
          <cell r="I58">
            <v>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29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1200000</v>
          </cell>
          <cell r="W58">
            <v>2630846</v>
          </cell>
          <cell r="X58">
            <v>4104800</v>
          </cell>
          <cell r="Y58">
            <v>35615</v>
          </cell>
          <cell r="Z58">
            <v>0</v>
          </cell>
          <cell r="AA58">
            <v>0</v>
          </cell>
          <cell r="AB58">
            <v>38950</v>
          </cell>
          <cell r="AC58">
            <v>38950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 t="str">
            <v/>
          </cell>
        </row>
        <row r="59">
          <cell r="C59" t="str">
            <v>Hứa Thị Kim Thoa</v>
          </cell>
          <cell r="D59" t="str">
            <v>CHT</v>
          </cell>
          <cell r="E59">
            <v>47.9666666666667</v>
          </cell>
          <cell r="F59">
            <v>0</v>
          </cell>
          <cell r="G59">
            <v>47.9666666666667</v>
          </cell>
          <cell r="H59">
            <v>0</v>
          </cell>
          <cell r="I59" t="str">
            <v/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8</v>
          </cell>
          <cell r="Q59">
            <v>0</v>
          </cell>
          <cell r="R59">
            <v>0</v>
          </cell>
          <cell r="S59">
            <v>0</v>
          </cell>
          <cell r="T59">
            <v>2000000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492625</v>
          </cell>
          <cell r="AB59">
            <v>208950</v>
          </cell>
          <cell r="AC59">
            <v>38950</v>
          </cell>
          <cell r="AD59">
            <v>20000</v>
          </cell>
          <cell r="AE59">
            <v>0</v>
          </cell>
          <cell r="AF59">
            <v>150000</v>
          </cell>
          <cell r="AG59">
            <v>0</v>
          </cell>
          <cell r="AH59" t="str">
            <v>Vào ca trễ 08/05/2026: 10.000đ
Vi phạm chấm điểm checklist  29/05/2026: 10.000đ</v>
          </cell>
        </row>
        <row r="60">
          <cell r="C60" t="str">
            <v>Nguyễn Thị Mai Duyên</v>
          </cell>
          <cell r="D60" t="str">
            <v>DSBC</v>
          </cell>
          <cell r="E60">
            <v>167.966666666667</v>
          </cell>
          <cell r="F60">
            <v>110.783333333333</v>
          </cell>
          <cell r="G60">
            <v>151.966666666667</v>
          </cell>
          <cell r="H60">
            <v>110.783333333333</v>
          </cell>
          <cell r="I60" t="str">
            <v/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28</v>
          </cell>
          <cell r="Q60">
            <v>0</v>
          </cell>
          <cell r="R60">
            <v>16</v>
          </cell>
          <cell r="S60">
            <v>2</v>
          </cell>
          <cell r="T60">
            <v>0</v>
          </cell>
          <cell r="U60">
            <v>0</v>
          </cell>
          <cell r="V60">
            <v>2000000</v>
          </cell>
          <cell r="W60">
            <v>0</v>
          </cell>
          <cell r="X60">
            <v>4967900</v>
          </cell>
          <cell r="Y60">
            <v>4780</v>
          </cell>
          <cell r="Z60">
            <v>0</v>
          </cell>
          <cell r="AA60">
            <v>0</v>
          </cell>
          <cell r="AB60">
            <v>138950</v>
          </cell>
          <cell r="AC60">
            <v>38950</v>
          </cell>
          <cell r="AD60">
            <v>0</v>
          </cell>
          <cell r="AE60">
            <v>0</v>
          </cell>
          <cell r="AF60">
            <v>100000</v>
          </cell>
          <cell r="AG60">
            <v>0</v>
          </cell>
          <cell r="AH60" t="str">
            <v/>
          </cell>
        </row>
        <row r="61">
          <cell r="C61" t="str">
            <v>Trần Ngọc Dung</v>
          </cell>
          <cell r="D61" t="str">
            <v>DSTV</v>
          </cell>
          <cell r="E61">
            <v>259.35</v>
          </cell>
          <cell r="F61">
            <v>38.2</v>
          </cell>
          <cell r="G61">
            <v>243.35</v>
          </cell>
          <cell r="H61">
            <v>38.2</v>
          </cell>
          <cell r="I61">
            <v>16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30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1041800</v>
          </cell>
          <cell r="Y61">
            <v>31599.9</v>
          </cell>
          <cell r="Z61">
            <v>0</v>
          </cell>
          <cell r="AA61">
            <v>0</v>
          </cell>
          <cell r="AB61">
            <v>110000</v>
          </cell>
          <cell r="AC61">
            <v>0</v>
          </cell>
          <cell r="AD61">
            <v>110000</v>
          </cell>
          <cell r="AE61">
            <v>0</v>
          </cell>
          <cell r="AF61">
            <v>0</v>
          </cell>
          <cell r="AG61">
            <v>0</v>
          </cell>
          <cell r="AH61" t="str">
            <v>Không chốt tiền theo ca 02/05/2026: 100.000đ
Không dọn dẹp vệ sinh nơi làm việc 23/05/2026: 10.000đ</v>
          </cell>
        </row>
        <row r="62">
          <cell r="C62" t="str">
            <v>Đinh Thị Lan Anh</v>
          </cell>
          <cell r="D62" t="str">
            <v>DSBC</v>
          </cell>
          <cell r="E62">
            <v>248.566666666667</v>
          </cell>
          <cell r="F62">
            <v>7.68333333333333</v>
          </cell>
          <cell r="G62">
            <v>232.566666666667</v>
          </cell>
          <cell r="H62">
            <v>7.68333333333333</v>
          </cell>
          <cell r="I62">
            <v>16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31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1200000</v>
          </cell>
          <cell r="W62">
            <v>4661254</v>
          </cell>
          <cell r="X62">
            <v>3239870</v>
          </cell>
          <cell r="Y62">
            <v>34248.2</v>
          </cell>
          <cell r="Z62">
            <v>0</v>
          </cell>
          <cell r="AA62">
            <v>0</v>
          </cell>
          <cell r="AB62">
            <v>23800</v>
          </cell>
          <cell r="AC62">
            <v>13800</v>
          </cell>
          <cell r="AD62">
            <v>10000</v>
          </cell>
          <cell r="AE62">
            <v>0</v>
          </cell>
          <cell r="AF62">
            <v>0</v>
          </cell>
          <cell r="AG62">
            <v>0</v>
          </cell>
          <cell r="AH62" t="str">
            <v>Không thực hiện quy trình bán hàng 11/05/2026: 10.000đ</v>
          </cell>
        </row>
        <row r="63">
          <cell r="C63" t="str">
            <v>Nguyễn Thị Mai Duyên</v>
          </cell>
          <cell r="D63" t="str">
            <v>DSBC</v>
          </cell>
          <cell r="E63">
            <v>0</v>
          </cell>
          <cell r="F63">
            <v>6.93333333333333</v>
          </cell>
          <cell r="G63">
            <v>0</v>
          </cell>
          <cell r="H63">
            <v>6.93333333333333</v>
          </cell>
          <cell r="I63" t="str">
            <v/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1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 t="str">
            <v/>
          </cell>
        </row>
        <row r="64">
          <cell r="C64" t="str">
            <v>Lê Ngọc Anh</v>
          </cell>
          <cell r="D64" t="str">
            <v>CHT</v>
          </cell>
          <cell r="E64">
            <v>139</v>
          </cell>
          <cell r="F64">
            <v>0</v>
          </cell>
          <cell r="G64">
            <v>99</v>
          </cell>
          <cell r="H64">
            <v>0</v>
          </cell>
          <cell r="I64" t="str">
            <v/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  <cell r="Q64">
            <v>0</v>
          </cell>
          <cell r="R64">
            <v>40</v>
          </cell>
          <cell r="S64">
            <v>5</v>
          </cell>
          <cell r="T64">
            <v>1000000</v>
          </cell>
          <cell r="U64">
            <v>0</v>
          </cell>
          <cell r="V64">
            <v>0</v>
          </cell>
          <cell r="W64">
            <v>4174573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13800</v>
          </cell>
          <cell r="AC64">
            <v>13800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 t="str">
            <v/>
          </cell>
        </row>
        <row r="65">
          <cell r="C65" t="str">
            <v>Vũ Thanh Hằng</v>
          </cell>
          <cell r="D65" t="str">
            <v>DSBC</v>
          </cell>
          <cell r="E65">
            <v>213.866666666667</v>
          </cell>
          <cell r="F65">
            <v>13.1</v>
          </cell>
          <cell r="G65">
            <v>197.866666666667</v>
          </cell>
          <cell r="H65">
            <v>13.1</v>
          </cell>
          <cell r="I65">
            <v>16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30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1200000</v>
          </cell>
          <cell r="W65">
            <v>0</v>
          </cell>
          <cell r="X65">
            <v>3901800</v>
          </cell>
          <cell r="Y65">
            <v>55100</v>
          </cell>
          <cell r="Z65">
            <v>0</v>
          </cell>
          <cell r="AA65">
            <v>0</v>
          </cell>
          <cell r="AB65">
            <v>201100</v>
          </cell>
          <cell r="AC65">
            <v>13800</v>
          </cell>
          <cell r="AD65">
            <v>0</v>
          </cell>
          <cell r="AE65">
            <v>187300</v>
          </cell>
          <cell r="AF65">
            <v>0</v>
          </cell>
          <cell r="AG65">
            <v>0</v>
          </cell>
          <cell r="AH65" t="str">
            <v>Lệch doanh thu HD:B2G9ZKJB: 187.300đ</v>
          </cell>
        </row>
        <row r="66">
          <cell r="C66" t="str">
            <v>Đinh Thị Khánh Ly</v>
          </cell>
          <cell r="D66" t="str">
            <v>DSBC</v>
          </cell>
          <cell r="E66">
            <v>157.65</v>
          </cell>
          <cell r="F66">
            <v>67.1166666666667</v>
          </cell>
          <cell r="G66">
            <v>149.65</v>
          </cell>
          <cell r="H66">
            <v>67.1166666666667</v>
          </cell>
          <cell r="I66" t="str">
            <v/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28</v>
          </cell>
          <cell r="Q66">
            <v>0</v>
          </cell>
          <cell r="R66">
            <v>8</v>
          </cell>
          <cell r="S66">
            <v>1</v>
          </cell>
          <cell r="T66">
            <v>0</v>
          </cell>
          <cell r="U66">
            <v>0</v>
          </cell>
          <cell r="V66">
            <v>2000000</v>
          </cell>
          <cell r="W66">
            <v>4249143</v>
          </cell>
          <cell r="X66">
            <v>4403130</v>
          </cell>
          <cell r="Y66">
            <v>7570</v>
          </cell>
          <cell r="Z66">
            <v>0</v>
          </cell>
          <cell r="AA66">
            <v>0</v>
          </cell>
          <cell r="AB66">
            <v>13800</v>
          </cell>
          <cell r="AC66">
            <v>13800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 t="str">
            <v/>
          </cell>
        </row>
        <row r="67">
          <cell r="C67" t="str">
            <v>Nguyễn Mạnh Tuấn</v>
          </cell>
          <cell r="D67" t="str">
            <v>DSBC</v>
          </cell>
          <cell r="E67">
            <v>21.6333333333333</v>
          </cell>
          <cell r="F67">
            <v>181.633333333333</v>
          </cell>
          <cell r="G67">
            <v>21.6333333333333</v>
          </cell>
          <cell r="H67">
            <v>181.633333333333</v>
          </cell>
          <cell r="I67" t="str">
            <v/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28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1546290</v>
          </cell>
          <cell r="Y67">
            <v>0</v>
          </cell>
          <cell r="Z67">
            <v>0</v>
          </cell>
          <cell r="AA67">
            <v>0</v>
          </cell>
          <cell r="AB67">
            <v>200800</v>
          </cell>
          <cell r="AC67">
            <v>13800</v>
          </cell>
          <cell r="AD67">
            <v>0</v>
          </cell>
          <cell r="AE67">
            <v>87000</v>
          </cell>
          <cell r="AF67">
            <v>100000</v>
          </cell>
          <cell r="AG67">
            <v>0</v>
          </cell>
          <cell r="AH67" t="str">
            <v>Lệch doanh thu HD.BJ41DRW7: 87.000đ</v>
          </cell>
        </row>
        <row r="68">
          <cell r="C68">
            <v>0</v>
          </cell>
          <cell r="D68">
            <v>0</v>
          </cell>
          <cell r="E68">
            <v>7204.53333333333</v>
          </cell>
          <cell r="F68">
            <v>4577.56666666667</v>
          </cell>
          <cell r="G68">
            <v>6573.03333333333</v>
          </cell>
          <cell r="H68">
            <v>4577.56666666667</v>
          </cell>
          <cell r="I68">
            <v>232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1302</v>
          </cell>
          <cell r="Q68">
            <v>55.5</v>
          </cell>
          <cell r="R68">
            <v>344</v>
          </cell>
          <cell r="S68">
            <v>43</v>
          </cell>
          <cell r="T68">
            <v>9000000</v>
          </cell>
          <cell r="U68">
            <v>0</v>
          </cell>
          <cell r="V68">
            <v>27520000</v>
          </cell>
          <cell r="W68">
            <v>26106422</v>
          </cell>
          <cell r="X68">
            <v>66142705</v>
          </cell>
          <cell r="Y68">
            <v>779040</v>
          </cell>
          <cell r="Z68">
            <v>0</v>
          </cell>
          <cell r="AA68">
            <v>23244928.2857143</v>
          </cell>
          <cell r="AB68">
            <v>-6064199</v>
          </cell>
          <cell r="AC68">
            <v>3546899</v>
          </cell>
          <cell r="AD68">
            <v>330000</v>
          </cell>
          <cell r="AE68">
            <v>687300</v>
          </cell>
          <cell r="AF68">
            <v>1500000</v>
          </cell>
          <cell r="AG68">
            <v>0</v>
          </cell>
          <cell r="AH68">
            <v>0</v>
          </cell>
        </row>
        <row r="69">
          <cell r="C69">
            <v>0</v>
          </cell>
          <cell r="D69" t="str">
            <v>Tổng</v>
          </cell>
          <cell r="E69">
            <v>11782.1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/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C71">
            <v>0</v>
          </cell>
          <cell r="D71">
            <v>0</v>
          </cell>
          <cell r="E71" t="str">
            <v>Chi nhánh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/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2">
          <cell r="C72">
            <v>0</v>
          </cell>
          <cell r="D72">
            <v>0</v>
          </cell>
          <cell r="E72" t="str">
            <v>24H</v>
          </cell>
          <cell r="F72">
            <v>0</v>
          </cell>
          <cell r="G72">
            <v>628.1</v>
          </cell>
          <cell r="H72">
            <v>479.4</v>
          </cell>
          <cell r="I72">
            <v>0</v>
          </cell>
          <cell r="J72">
            <v>0</v>
          </cell>
          <cell r="K72" t="str">
            <v/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</row>
        <row r="73">
          <cell r="C73">
            <v>0</v>
          </cell>
          <cell r="D73">
            <v>0</v>
          </cell>
          <cell r="E73" t="str">
            <v>Đỗ Quang Đẩu</v>
          </cell>
          <cell r="F73">
            <v>0</v>
          </cell>
          <cell r="G73">
            <v>791.583333333333</v>
          </cell>
          <cell r="H73">
            <v>486.1</v>
          </cell>
          <cell r="I73">
            <v>0</v>
          </cell>
          <cell r="J73">
            <v>0</v>
          </cell>
          <cell r="K73" t="str">
            <v/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</row>
        <row r="74">
          <cell r="D74">
            <v>0</v>
          </cell>
          <cell r="E74" t="str">
            <v>Minh Châu</v>
          </cell>
          <cell r="F74">
            <v>0</v>
          </cell>
          <cell r="G74">
            <v>793.45</v>
          </cell>
          <cell r="H74">
            <v>344.416666666667</v>
          </cell>
          <cell r="I74">
            <v>0</v>
          </cell>
          <cell r="J74">
            <v>0</v>
          </cell>
          <cell r="K74" t="str">
            <v/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</row>
        <row r="75">
          <cell r="C75">
            <v>0</v>
          </cell>
          <cell r="D75">
            <v>0</v>
          </cell>
          <cell r="E75" t="str">
            <v>Nam Hòa</v>
          </cell>
          <cell r="F75">
            <v>0</v>
          </cell>
          <cell r="G75">
            <v>518.266666666667</v>
          </cell>
          <cell r="H75">
            <v>474.383333333333</v>
          </cell>
          <cell r="I75">
            <v>0</v>
          </cell>
          <cell r="J75">
            <v>0</v>
          </cell>
          <cell r="K75" t="str">
            <v/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</row>
        <row r="76">
          <cell r="C76">
            <v>0</v>
          </cell>
          <cell r="D76">
            <v>0</v>
          </cell>
          <cell r="E76" t="str">
            <v>Nguyễn Chí Thanh</v>
          </cell>
          <cell r="F76">
            <v>0</v>
          </cell>
          <cell r="G76">
            <v>652</v>
          </cell>
          <cell r="H76">
            <v>495.016666666667</v>
          </cell>
          <cell r="I76">
            <v>0</v>
          </cell>
          <cell r="J76">
            <v>0</v>
          </cell>
          <cell r="K76" t="str">
            <v/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C77">
            <v>0</v>
          </cell>
          <cell r="D77">
            <v>0</v>
          </cell>
          <cell r="E77" t="str">
            <v>Nguyễn Thị Thập</v>
          </cell>
          <cell r="F77">
            <v>0</v>
          </cell>
          <cell r="G77">
            <v>814.466666666667</v>
          </cell>
          <cell r="H77">
            <v>554.883333333333</v>
          </cell>
          <cell r="I77">
            <v>0</v>
          </cell>
          <cell r="J77">
            <v>0</v>
          </cell>
          <cell r="K77" t="str">
            <v/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C78">
            <v>0</v>
          </cell>
          <cell r="D78">
            <v>0</v>
          </cell>
          <cell r="E78" t="str">
            <v>Nguyễn Văn Quá</v>
          </cell>
          <cell r="F78">
            <v>0</v>
          </cell>
          <cell r="G78">
            <v>489.583333333333</v>
          </cell>
          <cell r="H78">
            <v>454.066666666667</v>
          </cell>
          <cell r="I78">
            <v>0</v>
          </cell>
          <cell r="J78">
            <v>0</v>
          </cell>
          <cell r="K78" t="str">
            <v/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C79">
            <v>0</v>
          </cell>
          <cell r="D79">
            <v>0</v>
          </cell>
          <cell r="E79" t="str">
            <v>Rạch Bùng Binh</v>
          </cell>
          <cell r="F79">
            <v>0</v>
          </cell>
          <cell r="G79">
            <v>598.4</v>
          </cell>
          <cell r="H79">
            <v>497.316666666667</v>
          </cell>
          <cell r="I79">
            <v>0</v>
          </cell>
          <cell r="J79">
            <v>0</v>
          </cell>
          <cell r="K79" t="str">
            <v/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C80">
            <v>0</v>
          </cell>
          <cell r="D80">
            <v>0</v>
          </cell>
          <cell r="E80" t="str">
            <v>Đường Láng</v>
          </cell>
          <cell r="F80">
            <v>0</v>
          </cell>
          <cell r="G80">
            <v>586.466666666667</v>
          </cell>
          <cell r="H80">
            <v>515.516666666667</v>
          </cell>
          <cell r="I80">
            <v>0</v>
          </cell>
          <cell r="J80">
            <v>0</v>
          </cell>
          <cell r="K80" t="str">
            <v/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C81">
            <v>0</v>
          </cell>
          <cell r="D81">
            <v>0</v>
          </cell>
          <cell r="E81" t="str">
            <v>Hàng Bông</v>
          </cell>
          <cell r="F81">
            <v>0</v>
          </cell>
          <cell r="G81">
            <v>700.716666666667</v>
          </cell>
          <cell r="H81">
            <v>276.466666666667</v>
          </cell>
          <cell r="I81">
            <v>0</v>
          </cell>
          <cell r="J81">
            <v>0</v>
          </cell>
          <cell r="K81" t="str">
            <v/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/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/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/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/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/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>
            <v/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/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>
            <v/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/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/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/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>
            <v/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>
            <v/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/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>
            <v/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>
            <v/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>
            <v/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>
            <v/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>
            <v/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>
            <v/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/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an.nguyen@medigoapp.com" TargetMode="External"/><Relationship Id="rId8" Type="http://schemas.openxmlformats.org/officeDocument/2006/relationships/hyperlink" Target="mailto:dien.pham@medigoapp.com" TargetMode="External"/><Relationship Id="rId7" Type="http://schemas.openxmlformats.org/officeDocument/2006/relationships/hyperlink" Target="mailto:thuy.ngo@medigoapp.com" TargetMode="External"/><Relationship Id="rId6" Type="http://schemas.openxmlformats.org/officeDocument/2006/relationships/hyperlink" Target="mailto:phuong.nguyen@medigoapp.com" TargetMode="External"/><Relationship Id="rId5" Type="http://schemas.openxmlformats.org/officeDocument/2006/relationships/hyperlink" Target="mailto:tham.ngo@medigoapp.com" TargetMode="External"/><Relationship Id="rId4" Type="http://schemas.openxmlformats.org/officeDocument/2006/relationships/hyperlink" Target="mailto:tran.le@medigoapp.com" TargetMode="External"/><Relationship Id="rId3" Type="http://schemas.openxmlformats.org/officeDocument/2006/relationships/hyperlink" Target="mailto:ha.le@medigoapp.com" TargetMode="External"/><Relationship Id="rId2" Type="http://schemas.openxmlformats.org/officeDocument/2006/relationships/vmlDrawing" Target="../drawings/vmlDrawing2.vml"/><Relationship Id="rId14" Type="http://schemas.openxmlformats.org/officeDocument/2006/relationships/hyperlink" Target="mailto:phuong.trinh@medigoapp.com" TargetMode="External"/><Relationship Id="rId13" Type="http://schemas.openxmlformats.org/officeDocument/2006/relationships/hyperlink" Target="mailto:linh.thai@medigoapp.com" TargetMode="External"/><Relationship Id="rId12" Type="http://schemas.openxmlformats.org/officeDocument/2006/relationships/hyperlink" Target="mailto:phat.tran@medigoapp.com" TargetMode="External"/><Relationship Id="rId11" Type="http://schemas.openxmlformats.org/officeDocument/2006/relationships/hyperlink" Target="mailto:huong.pham@medigoapp.com" TargetMode="External"/><Relationship Id="rId10" Type="http://schemas.openxmlformats.org/officeDocument/2006/relationships/hyperlink" Target="mailto:tri.van@medigoapp.com" TargetMode="Externa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p.bd/" TargetMode="Externa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R646"/>
  <sheetViews>
    <sheetView zoomScale="120" zoomScaleNormal="120" workbookViewId="0">
      <pane xSplit="3" ySplit="6" topLeftCell="D49" activePane="bottomRight" state="frozen"/>
      <selection/>
      <selection pane="topRight"/>
      <selection pane="bottomLeft"/>
      <selection pane="bottomRight" activeCell="C55" sqref="C55"/>
    </sheetView>
  </sheetViews>
  <sheetFormatPr defaultColWidth="14.4259259259259" defaultRowHeight="15" customHeight="1"/>
  <cols>
    <col min="1" max="1" width="4.57407407407407" customWidth="1"/>
    <col min="2" max="2" width="10.5740740740741" customWidth="1"/>
    <col min="3" max="3" width="29.287037037037" customWidth="1"/>
    <col min="4" max="4" width="5.28703703703704" customWidth="1"/>
    <col min="5" max="19" width="4.57407407407407" customWidth="1"/>
    <col min="20" max="20" width="4.85185185185185" customWidth="1"/>
    <col min="21" max="33" width="4.57407407407407" customWidth="1"/>
    <col min="34" max="34" width="4.57407407407407" hidden="1" customWidth="1"/>
    <col min="35" max="35" width="10" customWidth="1"/>
    <col min="36" max="36" width="7.71296296296296" customWidth="1"/>
    <col min="37" max="37" width="6.85185185185185" customWidth="1"/>
    <col min="38" max="38" width="7.57407407407407" customWidth="1"/>
    <col min="39" max="39" width="10" customWidth="1"/>
    <col min="40" max="41" width="11.287037037037" customWidth="1"/>
    <col min="42" max="44" width="14.5740740740741" customWidth="1"/>
  </cols>
  <sheetData>
    <row r="1" ht="24.75" customHeight="1" spans="1:44">
      <c r="A1" s="60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P1" s="602"/>
      <c r="AQ1" s="602"/>
      <c r="AR1" s="602"/>
    </row>
    <row r="2" hidden="1" customHeight="1" spans="1:44">
      <c r="A2" s="603"/>
      <c r="B2" s="603"/>
      <c r="C2" s="603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04"/>
      <c r="Y2" s="604"/>
      <c r="Z2" s="604"/>
      <c r="AA2" s="604"/>
      <c r="AB2" s="604"/>
      <c r="AC2" s="604"/>
      <c r="AD2" s="604"/>
      <c r="AE2" s="604"/>
      <c r="AF2" s="604"/>
      <c r="AG2" s="604"/>
      <c r="AH2" s="604"/>
      <c r="AI2" s="604"/>
      <c r="AJ2" s="604"/>
      <c r="AK2" s="604"/>
      <c r="AL2" s="604"/>
      <c r="AM2" s="604"/>
      <c r="AN2" s="604"/>
      <c r="AO2" s="604"/>
      <c r="AP2" s="603"/>
      <c r="AQ2" s="603"/>
      <c r="AR2" s="603"/>
    </row>
    <row r="3" ht="28.5" customHeight="1" spans="1:44">
      <c r="A3" s="605"/>
      <c r="B3" s="605"/>
      <c r="C3" s="605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606"/>
      <c r="P3" s="607" t="s">
        <v>1</v>
      </c>
      <c r="Q3" s="608"/>
      <c r="R3" s="607">
        <v>6</v>
      </c>
      <c r="S3" s="607" t="s">
        <v>2</v>
      </c>
      <c r="T3" s="607">
        <v>2026</v>
      </c>
      <c r="U3" s="606"/>
      <c r="V3" s="606"/>
      <c r="W3" s="606"/>
      <c r="X3" s="606"/>
      <c r="Y3" s="606"/>
      <c r="Z3" s="606"/>
      <c r="AA3" s="606"/>
      <c r="AB3" s="606"/>
      <c r="AC3" s="606"/>
      <c r="AD3" s="606"/>
      <c r="AE3" s="606"/>
      <c r="AF3" s="606"/>
      <c r="AG3" s="606"/>
      <c r="AH3" s="606"/>
      <c r="AI3" s="606"/>
      <c r="AJ3" s="606"/>
      <c r="AK3" s="606"/>
      <c r="AL3" s="606"/>
      <c r="AM3" s="606"/>
      <c r="AN3" s="609">
        <f>SUM(AN8:AN36)</f>
        <v>708</v>
      </c>
      <c r="AO3" s="606"/>
      <c r="AP3" s="610"/>
      <c r="AQ3" s="610"/>
      <c r="AR3" s="610"/>
    </row>
    <row r="4" ht="23.25" customHeight="1" spans="1:44">
      <c r="A4" s="611" t="s">
        <v>3</v>
      </c>
      <c r="B4" s="612"/>
      <c r="C4" s="612"/>
      <c r="D4" s="613" t="s">
        <v>4</v>
      </c>
      <c r="E4" s="612"/>
      <c r="F4" s="612"/>
      <c r="G4" s="612"/>
      <c r="H4" s="612"/>
      <c r="I4" s="612"/>
      <c r="J4" s="612"/>
      <c r="K4" s="612"/>
      <c r="L4" s="612"/>
      <c r="M4" s="612"/>
      <c r="N4" s="612"/>
      <c r="O4" s="612"/>
      <c r="P4" s="612"/>
      <c r="Q4" s="612"/>
      <c r="R4" s="612"/>
      <c r="S4" s="612"/>
      <c r="T4" s="612"/>
      <c r="U4" s="612"/>
      <c r="V4" s="612"/>
      <c r="W4" s="612"/>
      <c r="X4" s="612"/>
      <c r="Y4" s="612"/>
      <c r="Z4" s="612"/>
      <c r="AA4" s="612"/>
      <c r="AB4" s="612"/>
      <c r="AC4" s="612"/>
      <c r="AD4" s="612"/>
      <c r="AE4" s="612"/>
      <c r="AF4" s="612"/>
      <c r="AG4" s="612"/>
      <c r="AH4" s="614"/>
      <c r="AI4" s="613" t="s">
        <v>5</v>
      </c>
      <c r="AJ4" s="612"/>
      <c r="AK4" s="612"/>
      <c r="AL4" s="612"/>
      <c r="AM4" s="613" t="s">
        <v>6</v>
      </c>
      <c r="AN4" s="613" t="s">
        <v>7</v>
      </c>
      <c r="AO4" s="613" t="s">
        <v>8</v>
      </c>
      <c r="AP4" s="615"/>
      <c r="AQ4" s="615"/>
      <c r="AR4" s="615"/>
    </row>
    <row r="5" ht="16.5" customHeight="1" spans="1:44">
      <c r="A5" s="611" t="s">
        <v>9</v>
      </c>
      <c r="B5" s="611" t="s">
        <v>10</v>
      </c>
      <c r="C5" s="611" t="s">
        <v>11</v>
      </c>
      <c r="D5" s="616">
        <f>DATE(T3,R3,1)</f>
        <v>46174</v>
      </c>
      <c r="E5" s="616">
        <f t="shared" ref="E5:AH5" si="0">D5+1</f>
        <v>46175</v>
      </c>
      <c r="F5" s="616">
        <f t="shared" si="0"/>
        <v>46176</v>
      </c>
      <c r="G5" s="616">
        <f t="shared" si="0"/>
        <v>46177</v>
      </c>
      <c r="H5" s="616">
        <f t="shared" si="0"/>
        <v>46178</v>
      </c>
      <c r="I5" s="616">
        <f t="shared" si="0"/>
        <v>46179</v>
      </c>
      <c r="J5" s="616">
        <f t="shared" si="0"/>
        <v>46180</v>
      </c>
      <c r="K5" s="616">
        <f t="shared" si="0"/>
        <v>46181</v>
      </c>
      <c r="L5" s="616">
        <f t="shared" si="0"/>
        <v>46182</v>
      </c>
      <c r="M5" s="616">
        <f t="shared" si="0"/>
        <v>46183</v>
      </c>
      <c r="N5" s="616">
        <f t="shared" si="0"/>
        <v>46184</v>
      </c>
      <c r="O5" s="616">
        <f t="shared" si="0"/>
        <v>46185</v>
      </c>
      <c r="P5" s="616">
        <f t="shared" si="0"/>
        <v>46186</v>
      </c>
      <c r="Q5" s="616">
        <f t="shared" si="0"/>
        <v>46187</v>
      </c>
      <c r="R5" s="616">
        <f t="shared" si="0"/>
        <v>46188</v>
      </c>
      <c r="S5" s="616">
        <f t="shared" si="0"/>
        <v>46189</v>
      </c>
      <c r="T5" s="616">
        <f t="shared" si="0"/>
        <v>46190</v>
      </c>
      <c r="U5" s="616">
        <f t="shared" si="0"/>
        <v>46191</v>
      </c>
      <c r="V5" s="616">
        <f t="shared" si="0"/>
        <v>46192</v>
      </c>
      <c r="W5" s="616">
        <f t="shared" si="0"/>
        <v>46193</v>
      </c>
      <c r="X5" s="616">
        <f t="shared" si="0"/>
        <v>46194</v>
      </c>
      <c r="Y5" s="616">
        <f t="shared" si="0"/>
        <v>46195</v>
      </c>
      <c r="Z5" s="616">
        <f t="shared" si="0"/>
        <v>46196</v>
      </c>
      <c r="AA5" s="616">
        <f t="shared" si="0"/>
        <v>46197</v>
      </c>
      <c r="AB5" s="616">
        <f t="shared" si="0"/>
        <v>46198</v>
      </c>
      <c r="AC5" s="616">
        <f t="shared" si="0"/>
        <v>46199</v>
      </c>
      <c r="AD5" s="616">
        <f t="shared" si="0"/>
        <v>46200</v>
      </c>
      <c r="AE5" s="616">
        <f t="shared" si="0"/>
        <v>46201</v>
      </c>
      <c r="AF5" s="616">
        <f t="shared" si="0"/>
        <v>46202</v>
      </c>
      <c r="AG5" s="616">
        <f t="shared" si="0"/>
        <v>46203</v>
      </c>
      <c r="AH5" s="616">
        <f t="shared" si="0"/>
        <v>46204</v>
      </c>
      <c r="AI5" s="613" t="s">
        <v>12</v>
      </c>
      <c r="AJ5" s="613" t="s">
        <v>13</v>
      </c>
      <c r="AK5" s="613" t="s">
        <v>14</v>
      </c>
      <c r="AL5" s="613" t="s">
        <v>15</v>
      </c>
      <c r="AM5" s="617"/>
      <c r="AN5" s="617"/>
      <c r="AO5" s="617"/>
      <c r="AP5" s="615"/>
      <c r="AQ5" s="615"/>
      <c r="AR5" s="615"/>
    </row>
    <row r="6" ht="33.75" customHeight="1" spans="1:44">
      <c r="A6" s="617"/>
      <c r="B6" s="617"/>
      <c r="C6" s="617"/>
      <c r="D6" s="618" t="str">
        <f t="shared" ref="D6:AG6" si="1">TEXT(D5,"ddd")</f>
        <v>hai</v>
      </c>
      <c r="E6" s="618" t="str">
        <f t="shared" si="1"/>
        <v>ba</v>
      </c>
      <c r="F6" s="618" t="str">
        <f t="shared" si="1"/>
        <v>tư</v>
      </c>
      <c r="G6" s="618" t="str">
        <f t="shared" si="1"/>
        <v>năm</v>
      </c>
      <c r="H6" s="618" t="str">
        <f t="shared" si="1"/>
        <v>sáu</v>
      </c>
      <c r="I6" s="618" t="str">
        <f t="shared" si="1"/>
        <v>bảy</v>
      </c>
      <c r="J6" s="618" t="str">
        <f t="shared" si="1"/>
        <v>cn</v>
      </c>
      <c r="K6" s="618" t="str">
        <f t="shared" si="1"/>
        <v>hai</v>
      </c>
      <c r="L6" s="618" t="str">
        <f t="shared" si="1"/>
        <v>ba</v>
      </c>
      <c r="M6" s="618" t="str">
        <f t="shared" si="1"/>
        <v>tư</v>
      </c>
      <c r="N6" s="618" t="str">
        <f t="shared" si="1"/>
        <v>năm</v>
      </c>
      <c r="O6" s="618" t="str">
        <f t="shared" si="1"/>
        <v>sáu</v>
      </c>
      <c r="P6" s="618" t="str">
        <f t="shared" si="1"/>
        <v>bảy</v>
      </c>
      <c r="Q6" s="618" t="str">
        <f t="shared" si="1"/>
        <v>cn</v>
      </c>
      <c r="R6" s="618" t="str">
        <f t="shared" si="1"/>
        <v>hai</v>
      </c>
      <c r="S6" s="618" t="str">
        <f t="shared" si="1"/>
        <v>ba</v>
      </c>
      <c r="T6" s="618" t="str">
        <f t="shared" si="1"/>
        <v>tư</v>
      </c>
      <c r="U6" s="618" t="str">
        <f t="shared" si="1"/>
        <v>năm</v>
      </c>
      <c r="V6" s="618" t="str">
        <f t="shared" si="1"/>
        <v>sáu</v>
      </c>
      <c r="W6" s="618" t="str">
        <f t="shared" si="1"/>
        <v>bảy</v>
      </c>
      <c r="X6" s="618" t="str">
        <f t="shared" si="1"/>
        <v>cn</v>
      </c>
      <c r="Y6" s="618" t="str">
        <f t="shared" si="1"/>
        <v>hai</v>
      </c>
      <c r="Z6" s="618" t="str">
        <f t="shared" si="1"/>
        <v>ba</v>
      </c>
      <c r="AA6" s="618" t="str">
        <f t="shared" si="1"/>
        <v>tư</v>
      </c>
      <c r="AB6" s="618" t="str">
        <f t="shared" si="1"/>
        <v>năm</v>
      </c>
      <c r="AC6" s="618" t="str">
        <f t="shared" si="1"/>
        <v>sáu</v>
      </c>
      <c r="AD6" s="618" t="str">
        <f t="shared" si="1"/>
        <v>bảy</v>
      </c>
      <c r="AE6" s="618" t="str">
        <f t="shared" si="1"/>
        <v>cn</v>
      </c>
      <c r="AF6" s="618" t="str">
        <f t="shared" si="1"/>
        <v>hai</v>
      </c>
      <c r="AG6" s="618" t="str">
        <f t="shared" si="1"/>
        <v>ba</v>
      </c>
      <c r="AH6" s="618" t="str">
        <f t="shared" ref="AH6" si="2">TEXT(AH5,"ddd")</f>
        <v>tư</v>
      </c>
      <c r="AI6" s="617"/>
      <c r="AJ6" s="617"/>
      <c r="AK6" s="617"/>
      <c r="AL6" s="617"/>
      <c r="AM6" s="617"/>
      <c r="AN6" s="617"/>
      <c r="AO6" s="617"/>
      <c r="AP6" s="615"/>
      <c r="AQ6" s="615"/>
      <c r="AR6" s="615"/>
    </row>
    <row r="7" ht="22.5" customHeight="1" spans="1:44">
      <c r="A7" s="619" t="s">
        <v>16</v>
      </c>
      <c r="B7" s="619"/>
      <c r="C7" s="619"/>
      <c r="D7" s="619"/>
      <c r="E7" s="619"/>
      <c r="F7" s="619"/>
      <c r="G7" s="619"/>
      <c r="H7" s="619"/>
      <c r="I7" s="619"/>
      <c r="J7" s="619"/>
      <c r="K7" s="619"/>
      <c r="L7" s="619"/>
      <c r="M7" s="619"/>
      <c r="N7" s="619"/>
      <c r="O7" s="619"/>
      <c r="P7" s="619"/>
      <c r="Q7" s="619"/>
      <c r="R7" s="619"/>
      <c r="S7" s="619"/>
      <c r="T7" s="619"/>
      <c r="U7" s="619"/>
      <c r="V7" s="619"/>
      <c r="W7" s="619"/>
      <c r="X7" s="619"/>
      <c r="Y7" s="619"/>
      <c r="Z7" s="619"/>
      <c r="AA7" s="619"/>
      <c r="AB7" s="619"/>
      <c r="AC7" s="619"/>
      <c r="AD7" s="619"/>
      <c r="AE7" s="619"/>
      <c r="AF7" s="619"/>
      <c r="AG7" s="619"/>
      <c r="AH7" s="619"/>
      <c r="AI7" s="619">
        <f t="shared" ref="AI7:AN7" si="3">SUM(AI8:AI36)</f>
        <v>689</v>
      </c>
      <c r="AJ7" s="619">
        <f t="shared" si="3"/>
        <v>19</v>
      </c>
      <c r="AK7" s="619">
        <f t="shared" si="3"/>
        <v>0</v>
      </c>
      <c r="AL7" s="619">
        <f t="shared" si="3"/>
        <v>0</v>
      </c>
      <c r="AM7" s="619">
        <f t="shared" si="3"/>
        <v>708</v>
      </c>
      <c r="AN7" s="619">
        <f t="shared" si="3"/>
        <v>708</v>
      </c>
      <c r="AO7" s="619"/>
      <c r="AP7" s="615"/>
      <c r="AQ7" s="615"/>
      <c r="AR7" s="615"/>
    </row>
    <row r="8" ht="27" customHeight="1" spans="1:44">
      <c r="A8" s="389">
        <v>1</v>
      </c>
      <c r="B8" s="389"/>
      <c r="C8" s="427" t="s">
        <v>17</v>
      </c>
      <c r="D8" s="620">
        <v>1</v>
      </c>
      <c r="E8" s="620">
        <v>1</v>
      </c>
      <c r="F8" s="620">
        <v>1</v>
      </c>
      <c r="G8" s="620">
        <v>1</v>
      </c>
      <c r="H8" s="620">
        <v>1</v>
      </c>
      <c r="I8" s="620">
        <v>1</v>
      </c>
      <c r="J8" s="620"/>
      <c r="K8" s="620">
        <v>1</v>
      </c>
      <c r="L8" s="620">
        <v>1</v>
      </c>
      <c r="M8" s="620">
        <v>1</v>
      </c>
      <c r="N8" s="620">
        <v>1</v>
      </c>
      <c r="O8" s="620">
        <v>1</v>
      </c>
      <c r="P8" s="620">
        <v>1</v>
      </c>
      <c r="Q8" s="620"/>
      <c r="R8" s="620">
        <v>1</v>
      </c>
      <c r="S8" s="620">
        <v>1</v>
      </c>
      <c r="T8" s="620">
        <v>1</v>
      </c>
      <c r="U8" s="620">
        <v>1</v>
      </c>
      <c r="V8" s="620">
        <v>1</v>
      </c>
      <c r="W8" s="620">
        <v>1</v>
      </c>
      <c r="X8" s="620"/>
      <c r="Y8" s="620">
        <v>1</v>
      </c>
      <c r="Z8" s="620">
        <v>1</v>
      </c>
      <c r="AA8" s="620">
        <v>1</v>
      </c>
      <c r="AB8" s="620">
        <v>1</v>
      </c>
      <c r="AC8" s="620">
        <v>1</v>
      </c>
      <c r="AD8" s="620">
        <v>1</v>
      </c>
      <c r="AE8" s="620"/>
      <c r="AF8" s="620">
        <v>1</v>
      </c>
      <c r="AG8" s="620">
        <v>1</v>
      </c>
      <c r="AH8" s="620"/>
      <c r="AI8" s="621">
        <f>SUM(D8:AH8)+(COUNTIF(D8:AH8,"0,5KL")/2)+(COUNTIF(D8:AH8,"0,5P")/2)+(COUNTIF(D8:AH8,"0.5L")/2)</f>
        <v>26</v>
      </c>
      <c r="AJ8" s="621">
        <f t="shared" ref="AJ8:AJ36" si="4">(COUNTIF(D8:AG8,"P"))+(COUNTIF(D8:AG8,"P/2")/2)+(COUNTIF(D8:AG8,"0,5P")/2)+(COUNTIF(D8:AG8,"L/P")/2)+(COUNTIF(D8:AG8,"P/KL")/2)</f>
        <v>0</v>
      </c>
      <c r="AK8" s="621">
        <f t="shared" ref="AK8:AK36" si="5">COUNTIF(D8:AG8,"L")+(COUNTIF(D8:AG8,"L/2")/2)+(COUNTIF(D8:AG8,"L/P")/2)+(COUNTIF(D8:AG8,"L/KL")/2)</f>
        <v>0</v>
      </c>
      <c r="AL8" s="621">
        <f t="shared" ref="AL8:AL24" si="6">COUNTIF(D8:AG8,"KL")+COUNTIF(D8:AG8,"0,5KL")/2+COUNTIF(D8:AG8,"L/KL")/2+COUNTIF(D8:AG8,"KL/2")/2+COUNTIF(D8:AG8,"P/KL")/2+COUNTIF(D8:AG8,"0.5")/2</f>
        <v>0</v>
      </c>
      <c r="AM8" s="622">
        <f t="shared" ref="AM8:AM29" si="7">SUM(AI8:AL8)</f>
        <v>26</v>
      </c>
      <c r="AN8" s="622">
        <f t="shared" ref="AN8:AN29" si="8">AI8+AJ8+AK8</f>
        <v>26</v>
      </c>
      <c r="AO8" s="670" t="s">
        <v>18</v>
      </c>
      <c r="AP8" s="615"/>
      <c r="AQ8" s="615"/>
      <c r="AR8" s="615"/>
    </row>
    <row r="9" ht="27" customHeight="1" spans="1:44">
      <c r="A9" s="389">
        <v>2</v>
      </c>
      <c r="B9" s="389"/>
      <c r="C9" s="623" t="s">
        <v>19</v>
      </c>
      <c r="D9" s="620">
        <v>1</v>
      </c>
      <c r="E9" s="620">
        <v>1</v>
      </c>
      <c r="F9" s="620">
        <v>1</v>
      </c>
      <c r="G9" s="620">
        <v>1</v>
      </c>
      <c r="H9" s="620">
        <v>1</v>
      </c>
      <c r="I9" s="620">
        <v>1</v>
      </c>
      <c r="J9" s="620"/>
      <c r="K9" s="620">
        <v>1</v>
      </c>
      <c r="L9" s="620">
        <v>1</v>
      </c>
      <c r="M9" s="620">
        <v>1</v>
      </c>
      <c r="N9" s="620">
        <v>1</v>
      </c>
      <c r="O9" s="620">
        <v>1</v>
      </c>
      <c r="P9" s="620" t="s">
        <v>20</v>
      </c>
      <c r="Q9" s="620"/>
      <c r="R9" s="620">
        <v>1</v>
      </c>
      <c r="S9" s="620">
        <v>1</v>
      </c>
      <c r="T9" s="620">
        <v>1</v>
      </c>
      <c r="U9" s="620">
        <v>1</v>
      </c>
      <c r="V9" s="620">
        <v>1</v>
      </c>
      <c r="W9" s="620">
        <v>1</v>
      </c>
      <c r="X9" s="620"/>
      <c r="Y9" s="620">
        <v>1</v>
      </c>
      <c r="Z9" s="620">
        <v>1</v>
      </c>
      <c r="AA9" s="620">
        <v>1</v>
      </c>
      <c r="AB9" s="620">
        <v>1</v>
      </c>
      <c r="AC9" s="620">
        <v>1</v>
      </c>
      <c r="AD9" s="620">
        <v>1</v>
      </c>
      <c r="AE9" s="620"/>
      <c r="AF9" s="620">
        <v>1</v>
      </c>
      <c r="AG9" s="620">
        <v>1</v>
      </c>
      <c r="AH9" s="620"/>
      <c r="AI9" s="621">
        <f t="shared" ref="AI9:AI36" si="9">SUM(D9:AH9)+(COUNTIF(D9:AH9,"0,5KL")/2)+(COUNTIF(D9:AH9,"0,5P")/2)+(COUNTIF(D9:AH9,"0.5L")/2)</f>
        <v>25.5</v>
      </c>
      <c r="AJ9" s="621">
        <f t="shared" si="4"/>
        <v>0.5</v>
      </c>
      <c r="AK9" s="621">
        <f t="shared" si="5"/>
        <v>0</v>
      </c>
      <c r="AL9" s="621">
        <f t="shared" si="6"/>
        <v>0</v>
      </c>
      <c r="AM9" s="622">
        <f t="shared" si="7"/>
        <v>26</v>
      </c>
      <c r="AN9" s="622">
        <f t="shared" si="8"/>
        <v>26</v>
      </c>
      <c r="AO9" s="622" t="str">
        <f>VLOOKUP(C9,'[1]1. MEDIGO'!$C$4:$BL$100,62,0)</f>
        <v>2/2/2026</v>
      </c>
      <c r="AP9" s="610"/>
      <c r="AQ9" s="610"/>
      <c r="AR9" s="610"/>
    </row>
    <row r="10" ht="27" customHeight="1" spans="1:44">
      <c r="A10" s="389">
        <v>3</v>
      </c>
      <c r="B10" s="389"/>
      <c r="C10" s="624" t="s">
        <v>21</v>
      </c>
      <c r="D10" s="620">
        <v>1</v>
      </c>
      <c r="E10" s="620">
        <v>1</v>
      </c>
      <c r="F10" s="620">
        <v>1</v>
      </c>
      <c r="G10" s="620">
        <v>1</v>
      </c>
      <c r="H10" s="620">
        <v>1</v>
      </c>
      <c r="I10" s="620">
        <v>1</v>
      </c>
      <c r="J10" s="620"/>
      <c r="K10" s="620" t="s">
        <v>13</v>
      </c>
      <c r="L10" s="620">
        <v>1</v>
      </c>
      <c r="M10" s="620">
        <v>1</v>
      </c>
      <c r="N10" s="620">
        <v>1</v>
      </c>
      <c r="O10" s="620">
        <v>1</v>
      </c>
      <c r="P10" s="620">
        <v>1</v>
      </c>
      <c r="Q10" s="620"/>
      <c r="R10" s="620">
        <v>1</v>
      </c>
      <c r="S10" s="620">
        <v>1</v>
      </c>
      <c r="T10" s="620">
        <v>1</v>
      </c>
      <c r="U10" s="620">
        <v>1</v>
      </c>
      <c r="V10" s="620">
        <v>1</v>
      </c>
      <c r="W10" s="620">
        <v>1</v>
      </c>
      <c r="X10" s="620"/>
      <c r="Y10" s="620">
        <v>1</v>
      </c>
      <c r="Z10" s="620">
        <v>1</v>
      </c>
      <c r="AA10" s="620">
        <v>1</v>
      </c>
      <c r="AB10" s="620">
        <v>1</v>
      </c>
      <c r="AC10" s="620">
        <v>1</v>
      </c>
      <c r="AD10" s="620">
        <v>1</v>
      </c>
      <c r="AE10" s="620"/>
      <c r="AF10" s="620">
        <v>1</v>
      </c>
      <c r="AG10" s="620">
        <v>1</v>
      </c>
      <c r="AH10" s="620"/>
      <c r="AI10" s="621">
        <f t="shared" si="9"/>
        <v>25</v>
      </c>
      <c r="AJ10" s="621">
        <f t="shared" si="4"/>
        <v>1</v>
      </c>
      <c r="AK10" s="621">
        <f t="shared" si="5"/>
        <v>0</v>
      </c>
      <c r="AL10" s="621">
        <f t="shared" si="6"/>
        <v>0</v>
      </c>
      <c r="AM10" s="622">
        <f t="shared" si="7"/>
        <v>26</v>
      </c>
      <c r="AN10" s="622">
        <f t="shared" si="8"/>
        <v>26</v>
      </c>
      <c r="AO10" s="622" t="str">
        <f>VLOOKUP(C10,'[1]1. MEDIGO'!$C$4:$BL$100,62,0)</f>
        <v>14/8/2025</v>
      </c>
      <c r="AP10" s="610"/>
      <c r="AQ10" s="610"/>
      <c r="AR10" s="610"/>
    </row>
    <row r="11" ht="27" customHeight="1" spans="1:44">
      <c r="A11" s="389">
        <v>4</v>
      </c>
      <c r="B11" s="389"/>
      <c r="C11" s="427" t="s">
        <v>22</v>
      </c>
      <c r="D11" s="620">
        <v>1</v>
      </c>
      <c r="E11" s="620">
        <v>1</v>
      </c>
      <c r="F11" s="620">
        <v>1</v>
      </c>
      <c r="G11" s="620">
        <v>1</v>
      </c>
      <c r="H11" s="620">
        <v>1</v>
      </c>
      <c r="I11" s="620">
        <v>1</v>
      </c>
      <c r="J11" s="620"/>
      <c r="K11" s="620">
        <v>1</v>
      </c>
      <c r="L11" s="620">
        <v>1</v>
      </c>
      <c r="M11" s="620">
        <v>1</v>
      </c>
      <c r="N11" s="620">
        <v>1</v>
      </c>
      <c r="O11" s="620">
        <v>1</v>
      </c>
      <c r="P11" s="620">
        <v>1</v>
      </c>
      <c r="Q11" s="620"/>
      <c r="R11" s="620">
        <v>1</v>
      </c>
      <c r="S11" s="620">
        <v>1</v>
      </c>
      <c r="T11" s="620">
        <v>1</v>
      </c>
      <c r="U11" s="620">
        <v>1</v>
      </c>
      <c r="V11" s="620">
        <v>1</v>
      </c>
      <c r="W11" s="620" t="s">
        <v>20</v>
      </c>
      <c r="X11" s="620"/>
      <c r="Y11" s="620">
        <v>1</v>
      </c>
      <c r="Z11" s="620">
        <v>1</v>
      </c>
      <c r="AA11" s="620">
        <v>1</v>
      </c>
      <c r="AB11" s="620">
        <v>1</v>
      </c>
      <c r="AC11" s="620">
        <v>1</v>
      </c>
      <c r="AD11" s="620">
        <v>1</v>
      </c>
      <c r="AE11" s="620"/>
      <c r="AF11" s="620">
        <v>1</v>
      </c>
      <c r="AG11" s="620">
        <v>1</v>
      </c>
      <c r="AH11" s="620"/>
      <c r="AI11" s="621">
        <f t="shared" si="9"/>
        <v>25.5</v>
      </c>
      <c r="AJ11" s="621">
        <f t="shared" si="4"/>
        <v>0.5</v>
      </c>
      <c r="AK11" s="621">
        <f t="shared" si="5"/>
        <v>0</v>
      </c>
      <c r="AL11" s="621">
        <f t="shared" si="6"/>
        <v>0</v>
      </c>
      <c r="AM11" s="622">
        <f t="shared" si="7"/>
        <v>26</v>
      </c>
      <c r="AN11" s="622">
        <f t="shared" si="8"/>
        <v>26</v>
      </c>
      <c r="AO11" s="622" t="str">
        <f>VLOOKUP(C11,'[1]1. MEDIGO'!$C$4:$BL$100,62,0)</f>
        <v>28/3/2022</v>
      </c>
      <c r="AP11" s="615"/>
      <c r="AQ11" s="615"/>
      <c r="AR11" s="615"/>
    </row>
    <row r="12" ht="27" customHeight="1" spans="1:44">
      <c r="A12" s="389">
        <v>5</v>
      </c>
      <c r="B12" s="389"/>
      <c r="C12" s="624" t="s">
        <v>23</v>
      </c>
      <c r="D12" s="620">
        <v>1</v>
      </c>
      <c r="E12" s="620">
        <v>1</v>
      </c>
      <c r="F12" s="620">
        <v>1</v>
      </c>
      <c r="G12" s="620">
        <v>1</v>
      </c>
      <c r="H12" s="620">
        <v>1</v>
      </c>
      <c r="I12" s="620">
        <v>1</v>
      </c>
      <c r="J12" s="620"/>
      <c r="K12" s="620" t="s">
        <v>13</v>
      </c>
      <c r="L12" s="620">
        <v>1</v>
      </c>
      <c r="M12" s="620">
        <v>1</v>
      </c>
      <c r="N12" s="620">
        <v>1</v>
      </c>
      <c r="O12" s="620">
        <v>1</v>
      </c>
      <c r="P12" s="620">
        <v>1</v>
      </c>
      <c r="Q12" s="620"/>
      <c r="R12" s="620">
        <v>1</v>
      </c>
      <c r="S12" s="620">
        <v>1</v>
      </c>
      <c r="T12" s="620">
        <v>1</v>
      </c>
      <c r="U12" s="620">
        <v>1</v>
      </c>
      <c r="V12" s="620">
        <v>1</v>
      </c>
      <c r="W12" s="620" t="s">
        <v>20</v>
      </c>
      <c r="X12" s="620"/>
      <c r="Y12" s="620">
        <v>1</v>
      </c>
      <c r="Z12" s="620">
        <v>1</v>
      </c>
      <c r="AA12" s="620">
        <v>1</v>
      </c>
      <c r="AB12" s="620">
        <v>1</v>
      </c>
      <c r="AC12" s="620" t="s">
        <v>20</v>
      </c>
      <c r="AD12" s="620" t="s">
        <v>20</v>
      </c>
      <c r="AE12" s="620"/>
      <c r="AF12" s="620">
        <v>1</v>
      </c>
      <c r="AG12" s="620">
        <v>1</v>
      </c>
      <c r="AH12" s="620"/>
      <c r="AI12" s="621">
        <f t="shared" si="9"/>
        <v>23.5</v>
      </c>
      <c r="AJ12" s="621">
        <f t="shared" si="4"/>
        <v>2.5</v>
      </c>
      <c r="AK12" s="621">
        <f t="shared" si="5"/>
        <v>0</v>
      </c>
      <c r="AL12" s="621">
        <f t="shared" si="6"/>
        <v>0</v>
      </c>
      <c r="AM12" s="622">
        <f t="shared" si="7"/>
        <v>26</v>
      </c>
      <c r="AN12" s="622">
        <f t="shared" si="8"/>
        <v>26</v>
      </c>
      <c r="AO12" s="622" t="str">
        <f>VLOOKUP(C12,'[1]1. MEDIGO'!$C$4:$BL$100,62,0)</f>
        <v>27/10/2025</v>
      </c>
      <c r="AP12" s="610"/>
      <c r="AQ12" s="610"/>
      <c r="AR12" s="610"/>
    </row>
    <row r="13" ht="27" customHeight="1" spans="1:44">
      <c r="A13" s="389">
        <v>6</v>
      </c>
      <c r="B13" s="389"/>
      <c r="C13" s="625" t="s">
        <v>24</v>
      </c>
      <c r="D13" s="620">
        <v>1</v>
      </c>
      <c r="E13" s="620">
        <v>1</v>
      </c>
      <c r="F13" s="620">
        <v>1</v>
      </c>
      <c r="G13" s="620">
        <v>1</v>
      </c>
      <c r="H13" s="620">
        <v>1</v>
      </c>
      <c r="I13" s="620">
        <v>1</v>
      </c>
      <c r="J13" s="620"/>
      <c r="K13" s="620">
        <v>1</v>
      </c>
      <c r="L13" s="620">
        <v>1</v>
      </c>
      <c r="M13" s="620">
        <v>1</v>
      </c>
      <c r="N13" s="620">
        <v>1</v>
      </c>
      <c r="O13" s="620">
        <v>1</v>
      </c>
      <c r="P13" s="620">
        <v>1</v>
      </c>
      <c r="Q13" s="620"/>
      <c r="R13" s="620">
        <v>1</v>
      </c>
      <c r="S13" s="620">
        <v>1</v>
      </c>
      <c r="T13" s="620">
        <v>1</v>
      </c>
      <c r="U13" s="620">
        <v>1</v>
      </c>
      <c r="V13" s="620">
        <v>1</v>
      </c>
      <c r="W13" s="620">
        <v>1</v>
      </c>
      <c r="X13" s="620"/>
      <c r="Y13" s="620">
        <v>1</v>
      </c>
      <c r="Z13" s="620">
        <v>1</v>
      </c>
      <c r="AA13" s="620">
        <v>1</v>
      </c>
      <c r="AB13" s="620">
        <v>1</v>
      </c>
      <c r="AC13" s="620">
        <v>1</v>
      </c>
      <c r="AD13" s="620">
        <v>1</v>
      </c>
      <c r="AE13" s="620"/>
      <c r="AF13" s="620">
        <v>1</v>
      </c>
      <c r="AG13" s="620">
        <v>1</v>
      </c>
      <c r="AH13" s="620"/>
      <c r="AI13" s="621">
        <f t="shared" si="9"/>
        <v>26</v>
      </c>
      <c r="AJ13" s="621">
        <f t="shared" si="4"/>
        <v>0</v>
      </c>
      <c r="AK13" s="621">
        <f t="shared" si="5"/>
        <v>0</v>
      </c>
      <c r="AL13" s="621">
        <f t="shared" si="6"/>
        <v>0</v>
      </c>
      <c r="AM13" s="622">
        <f t="shared" si="7"/>
        <v>26</v>
      </c>
      <c r="AN13" s="622">
        <f t="shared" ref="AN13" si="10">AI13+AJ13+AK13</f>
        <v>26</v>
      </c>
      <c r="AO13" s="622" t="s">
        <v>25</v>
      </c>
      <c r="AP13" s="610"/>
      <c r="AQ13" s="610"/>
      <c r="AR13" s="610"/>
    </row>
    <row r="14" ht="27" customHeight="1" spans="1:44">
      <c r="A14" s="389"/>
      <c r="B14" s="389"/>
      <c r="C14" s="626" t="s">
        <v>26</v>
      </c>
      <c r="D14" s="620">
        <v>1</v>
      </c>
      <c r="E14" s="620">
        <v>1</v>
      </c>
      <c r="F14" s="620"/>
      <c r="G14" s="620"/>
      <c r="H14" s="620"/>
      <c r="I14" s="620"/>
      <c r="J14" s="620"/>
      <c r="K14" s="620"/>
      <c r="L14" s="620"/>
      <c r="M14" s="620"/>
      <c r="N14" s="620"/>
      <c r="O14" s="620"/>
      <c r="P14" s="620"/>
      <c r="Q14" s="620"/>
      <c r="R14" s="620"/>
      <c r="S14" s="620"/>
      <c r="T14" s="620"/>
      <c r="U14" s="620"/>
      <c r="V14" s="620"/>
      <c r="W14" s="620"/>
      <c r="X14" s="620"/>
      <c r="Y14" s="620"/>
      <c r="Z14" s="620"/>
      <c r="AA14" s="620"/>
      <c r="AB14" s="620"/>
      <c r="AC14" s="620"/>
      <c r="AD14" s="620"/>
      <c r="AE14" s="620"/>
      <c r="AF14" s="620"/>
      <c r="AG14" s="620"/>
      <c r="AH14" s="620"/>
      <c r="AI14" s="621">
        <f t="shared" ref="AI14" si="11">SUM(D14:AH14)+(COUNTIF(D14:AH14,"0,5KL")/2)+(COUNTIF(D14:AH14,"0,5P")/2)+(COUNTIF(D14:AH14,"0.5L")/2)</f>
        <v>2</v>
      </c>
      <c r="AJ14" s="621">
        <f t="shared" ref="AJ14" si="12">(COUNTIF(D14:AG14,"P"))+(COUNTIF(D14:AG14,"P/2")/2)+(COUNTIF(D14:AG14,"0,5P")/2)+(COUNTIF(D14:AG14,"L/P")/2)+(COUNTIF(D14:AG14,"P/KL")/2)</f>
        <v>0</v>
      </c>
      <c r="AK14" s="621">
        <f t="shared" ref="AK14" si="13">COUNTIF(D14:AG14,"L")+(COUNTIF(D14:AG14,"L/2")/2)+(COUNTIF(D14:AG14,"L/P")/2)+(COUNTIF(D14:AG14,"L/KL")/2)</f>
        <v>0</v>
      </c>
      <c r="AL14" s="621">
        <f t="shared" ref="AL14" si="14">COUNTIF(D14:AG14,"KL")+COUNTIF(D14:AG14,"0,5KL")/2+COUNTIF(D14:AG14,"L/KL")/2+COUNTIF(D14:AG14,"KL/2")/2+COUNTIF(D14:AG14,"P/KL")/2+COUNTIF(D14:AG14,"0.5")/2</f>
        <v>0</v>
      </c>
      <c r="AM14" s="622">
        <f t="shared" ref="AM14" si="15">SUM(AI14:AL14)</f>
        <v>2</v>
      </c>
      <c r="AN14" s="622">
        <f t="shared" ref="AN14" si="16">AI14+AJ14+AK14</f>
        <v>2</v>
      </c>
      <c r="AO14" s="622" t="s">
        <v>27</v>
      </c>
      <c r="AP14" s="610"/>
      <c r="AQ14" s="610"/>
      <c r="AR14" s="610"/>
    </row>
    <row r="15" ht="27" customHeight="1" spans="1:44">
      <c r="A15" s="389">
        <v>7</v>
      </c>
      <c r="B15" s="389"/>
      <c r="C15" s="427" t="s">
        <v>28</v>
      </c>
      <c r="D15" s="620">
        <v>1</v>
      </c>
      <c r="E15" s="620">
        <v>1</v>
      </c>
      <c r="F15" s="620">
        <v>1</v>
      </c>
      <c r="G15" s="620">
        <v>1</v>
      </c>
      <c r="H15" s="620">
        <v>1</v>
      </c>
      <c r="I15" s="620">
        <v>1</v>
      </c>
      <c r="J15" s="620"/>
      <c r="K15" s="620">
        <v>1</v>
      </c>
      <c r="L15" s="620">
        <v>1</v>
      </c>
      <c r="M15" s="620">
        <v>1</v>
      </c>
      <c r="N15" s="620">
        <v>1</v>
      </c>
      <c r="O15" s="620">
        <v>1</v>
      </c>
      <c r="P15" s="620" t="s">
        <v>20</v>
      </c>
      <c r="Q15" s="620"/>
      <c r="R15" s="620">
        <v>1</v>
      </c>
      <c r="S15" s="620">
        <v>1</v>
      </c>
      <c r="T15" s="620">
        <v>1</v>
      </c>
      <c r="U15" s="620">
        <v>1</v>
      </c>
      <c r="V15" s="620">
        <v>1</v>
      </c>
      <c r="W15" s="620">
        <v>1</v>
      </c>
      <c r="X15" s="620"/>
      <c r="Y15" s="620">
        <v>1</v>
      </c>
      <c r="Z15" s="620">
        <v>1</v>
      </c>
      <c r="AA15" s="620">
        <v>1</v>
      </c>
      <c r="AB15" s="620">
        <v>1</v>
      </c>
      <c r="AC15" s="620">
        <v>1</v>
      </c>
      <c r="AD15" s="620">
        <v>1</v>
      </c>
      <c r="AE15" s="620"/>
      <c r="AF15" s="620">
        <v>1</v>
      </c>
      <c r="AG15" s="620">
        <v>1</v>
      </c>
      <c r="AH15" s="620"/>
      <c r="AI15" s="621">
        <f t="shared" si="9"/>
        <v>25.5</v>
      </c>
      <c r="AJ15" s="621">
        <f t="shared" si="4"/>
        <v>0.5</v>
      </c>
      <c r="AK15" s="621">
        <f t="shared" si="5"/>
        <v>0</v>
      </c>
      <c r="AL15" s="621">
        <f t="shared" si="6"/>
        <v>0</v>
      </c>
      <c r="AM15" s="622">
        <f t="shared" si="7"/>
        <v>26</v>
      </c>
      <c r="AN15" s="622">
        <f t="shared" si="8"/>
        <v>26</v>
      </c>
      <c r="AO15" s="622" t="str">
        <f>VLOOKUP(C15,'[1]1. MEDIGO'!$C$4:$BL$100,62,0)</f>
        <v>3/11/2025</v>
      </c>
      <c r="AP15" s="615"/>
      <c r="AQ15" s="615"/>
      <c r="AR15" s="615"/>
    </row>
    <row r="16" ht="25.5" customHeight="1" spans="1:44">
      <c r="A16" s="389">
        <v>8</v>
      </c>
      <c r="B16" s="389"/>
      <c r="C16" s="627" t="s">
        <v>29</v>
      </c>
      <c r="D16" s="620">
        <v>1</v>
      </c>
      <c r="E16" s="620">
        <v>1</v>
      </c>
      <c r="F16" s="620">
        <v>1</v>
      </c>
      <c r="G16" s="620">
        <v>1</v>
      </c>
      <c r="H16" s="620">
        <v>1</v>
      </c>
      <c r="I16" s="620">
        <v>1</v>
      </c>
      <c r="J16" s="620"/>
      <c r="K16" s="620">
        <v>1</v>
      </c>
      <c r="L16" s="620">
        <v>1</v>
      </c>
      <c r="M16" s="620">
        <v>1</v>
      </c>
      <c r="N16" s="620">
        <v>1</v>
      </c>
      <c r="O16" s="620">
        <v>1</v>
      </c>
      <c r="P16" s="620">
        <v>1</v>
      </c>
      <c r="Q16" s="620"/>
      <c r="R16" s="620">
        <v>1</v>
      </c>
      <c r="S16" s="620">
        <v>1</v>
      </c>
      <c r="T16" s="620">
        <v>1</v>
      </c>
      <c r="U16" s="620">
        <v>1</v>
      </c>
      <c r="V16" s="620">
        <v>1</v>
      </c>
      <c r="W16" s="620">
        <v>1</v>
      </c>
      <c r="X16" s="620"/>
      <c r="Y16" s="620">
        <v>1</v>
      </c>
      <c r="Z16" s="620">
        <v>1</v>
      </c>
      <c r="AA16" s="620">
        <v>1</v>
      </c>
      <c r="AB16" s="620">
        <v>1</v>
      </c>
      <c r="AC16" s="620">
        <v>1</v>
      </c>
      <c r="AD16" s="620">
        <v>1</v>
      </c>
      <c r="AE16" s="620"/>
      <c r="AF16" s="620">
        <v>1</v>
      </c>
      <c r="AG16" s="620" t="s">
        <v>13</v>
      </c>
      <c r="AH16" s="620"/>
      <c r="AI16" s="621">
        <f t="shared" si="9"/>
        <v>25</v>
      </c>
      <c r="AJ16" s="621">
        <f t="shared" si="4"/>
        <v>1</v>
      </c>
      <c r="AK16" s="621">
        <f t="shared" si="5"/>
        <v>0</v>
      </c>
      <c r="AL16" s="621">
        <f t="shared" si="6"/>
        <v>0</v>
      </c>
      <c r="AM16" s="622">
        <f t="shared" si="7"/>
        <v>26</v>
      </c>
      <c r="AN16" s="622">
        <f t="shared" si="8"/>
        <v>26</v>
      </c>
      <c r="AO16" s="622" t="str">
        <f>VLOOKUP(C16,'[1]1. MEDIGO'!$C$4:$BL$100,62,0)</f>
        <v>8/9/2021</v>
      </c>
      <c r="AP16" s="610"/>
      <c r="AQ16" s="610"/>
      <c r="AR16" s="610"/>
    </row>
    <row r="17" ht="27" customHeight="1" spans="1:44">
      <c r="A17" s="389">
        <v>9</v>
      </c>
      <c r="B17" s="389"/>
      <c r="C17" s="628" t="s">
        <v>30</v>
      </c>
      <c r="D17" s="620">
        <v>1</v>
      </c>
      <c r="E17" s="620">
        <v>1</v>
      </c>
      <c r="F17" s="620">
        <v>1</v>
      </c>
      <c r="G17" s="620">
        <v>1</v>
      </c>
      <c r="H17" s="620">
        <v>1</v>
      </c>
      <c r="I17" s="620">
        <v>1</v>
      </c>
      <c r="J17" s="620"/>
      <c r="K17" s="620">
        <v>1</v>
      </c>
      <c r="L17" s="620">
        <v>1</v>
      </c>
      <c r="M17" s="620">
        <v>1</v>
      </c>
      <c r="N17" s="620">
        <v>1</v>
      </c>
      <c r="O17" s="620">
        <v>1</v>
      </c>
      <c r="P17" s="620">
        <v>1</v>
      </c>
      <c r="Q17" s="620"/>
      <c r="R17" s="620">
        <v>1</v>
      </c>
      <c r="S17" s="620">
        <v>1</v>
      </c>
      <c r="T17" s="620">
        <v>1</v>
      </c>
      <c r="U17" s="620">
        <v>1</v>
      </c>
      <c r="V17" s="620">
        <v>1</v>
      </c>
      <c r="W17" s="620">
        <v>1</v>
      </c>
      <c r="X17" s="620"/>
      <c r="Y17" s="620">
        <v>1</v>
      </c>
      <c r="Z17" s="620">
        <v>1</v>
      </c>
      <c r="AA17" s="620">
        <v>1</v>
      </c>
      <c r="AB17" s="620">
        <v>1</v>
      </c>
      <c r="AC17" s="620">
        <v>1</v>
      </c>
      <c r="AD17" s="620">
        <v>1</v>
      </c>
      <c r="AE17" s="620"/>
      <c r="AF17" s="620">
        <v>1</v>
      </c>
      <c r="AG17" s="620">
        <v>1</v>
      </c>
      <c r="AH17" s="620"/>
      <c r="AI17" s="621">
        <f t="shared" si="9"/>
        <v>26</v>
      </c>
      <c r="AJ17" s="621">
        <f t="shared" si="4"/>
        <v>0</v>
      </c>
      <c r="AK17" s="621">
        <f t="shared" si="5"/>
        <v>0</v>
      </c>
      <c r="AL17" s="621">
        <f t="shared" si="6"/>
        <v>0</v>
      </c>
      <c r="AM17" s="622">
        <f t="shared" si="7"/>
        <v>26</v>
      </c>
      <c r="AN17" s="622">
        <f t="shared" si="8"/>
        <v>26</v>
      </c>
      <c r="AO17" s="622" t="str">
        <f>VLOOKUP(C17,'[1]1. MEDIGO'!$C$4:$BL$100,62,0)</f>
        <v>7/7/2025</v>
      </c>
      <c r="AP17" s="610"/>
      <c r="AQ17" s="610"/>
      <c r="AR17" s="610"/>
    </row>
    <row r="18" ht="27" customHeight="1" spans="1:44">
      <c r="A18" s="389">
        <v>10</v>
      </c>
      <c r="B18" s="389"/>
      <c r="C18" s="627" t="s">
        <v>31</v>
      </c>
      <c r="D18" s="620">
        <v>1</v>
      </c>
      <c r="E18" s="620">
        <v>1</v>
      </c>
      <c r="F18" s="620">
        <v>1</v>
      </c>
      <c r="G18" s="620">
        <v>1</v>
      </c>
      <c r="H18" s="620">
        <v>1</v>
      </c>
      <c r="I18" s="620">
        <v>1</v>
      </c>
      <c r="J18" s="620"/>
      <c r="K18" s="620">
        <v>1</v>
      </c>
      <c r="L18" s="620">
        <v>1</v>
      </c>
      <c r="M18" s="620">
        <v>1</v>
      </c>
      <c r="N18" s="620">
        <v>1</v>
      </c>
      <c r="O18" s="620">
        <v>1</v>
      </c>
      <c r="P18" s="620">
        <v>1</v>
      </c>
      <c r="Q18" s="620"/>
      <c r="R18" s="620">
        <v>1</v>
      </c>
      <c r="S18" s="620">
        <v>1</v>
      </c>
      <c r="T18" s="620">
        <v>1</v>
      </c>
      <c r="U18" s="620">
        <v>1</v>
      </c>
      <c r="V18" s="620">
        <v>1</v>
      </c>
      <c r="W18" s="620">
        <v>1</v>
      </c>
      <c r="X18" s="620"/>
      <c r="Y18" s="620">
        <v>1</v>
      </c>
      <c r="Z18" s="620">
        <v>1</v>
      </c>
      <c r="AA18" s="620" t="s">
        <v>20</v>
      </c>
      <c r="AB18" s="620">
        <v>1</v>
      </c>
      <c r="AC18" s="620">
        <v>1</v>
      </c>
      <c r="AD18" s="620">
        <v>1</v>
      </c>
      <c r="AE18" s="620"/>
      <c r="AF18" s="620">
        <v>1</v>
      </c>
      <c r="AG18" s="620">
        <v>1</v>
      </c>
      <c r="AH18" s="620"/>
      <c r="AI18" s="621">
        <f t="shared" si="9"/>
        <v>25.5</v>
      </c>
      <c r="AJ18" s="621">
        <f t="shared" si="4"/>
        <v>0.5</v>
      </c>
      <c r="AK18" s="621">
        <f t="shared" si="5"/>
        <v>0</v>
      </c>
      <c r="AL18" s="621">
        <f t="shared" si="6"/>
        <v>0</v>
      </c>
      <c r="AM18" s="622">
        <f t="shared" si="7"/>
        <v>26</v>
      </c>
      <c r="AN18" s="622">
        <f t="shared" si="8"/>
        <v>26</v>
      </c>
      <c r="AO18" s="622" t="str">
        <f>VLOOKUP(C18,'[1]1. MEDIGO'!$C$4:$BL$100,62,0)</f>
        <v>20/6/2024</v>
      </c>
      <c r="AP18" s="615"/>
      <c r="AQ18" s="615"/>
      <c r="AR18" s="615"/>
    </row>
    <row r="19" s="598" customFormat="1" ht="27" customHeight="1" spans="1:44">
      <c r="A19" s="389">
        <v>11</v>
      </c>
      <c r="B19" s="629"/>
      <c r="C19" s="630" t="s">
        <v>32</v>
      </c>
      <c r="D19" s="620">
        <v>1</v>
      </c>
      <c r="E19" s="620">
        <v>1</v>
      </c>
      <c r="F19" s="620"/>
      <c r="G19" s="620">
        <v>1</v>
      </c>
      <c r="H19" s="620">
        <v>1</v>
      </c>
      <c r="I19" s="620">
        <v>1</v>
      </c>
      <c r="J19" s="620">
        <v>1</v>
      </c>
      <c r="K19" s="620">
        <v>1</v>
      </c>
      <c r="L19" s="620">
        <v>1</v>
      </c>
      <c r="M19" s="620">
        <v>1</v>
      </c>
      <c r="N19" s="620">
        <v>1</v>
      </c>
      <c r="O19" s="620">
        <v>1</v>
      </c>
      <c r="P19" s="620">
        <v>1</v>
      </c>
      <c r="Q19" s="620"/>
      <c r="R19" s="620">
        <v>1</v>
      </c>
      <c r="S19" s="620">
        <v>1</v>
      </c>
      <c r="T19" s="620"/>
      <c r="U19" s="620">
        <v>1</v>
      </c>
      <c r="V19" s="620">
        <v>1</v>
      </c>
      <c r="W19" s="620">
        <v>1</v>
      </c>
      <c r="X19" s="620">
        <v>1</v>
      </c>
      <c r="Y19" s="620">
        <v>1</v>
      </c>
      <c r="Z19" s="620"/>
      <c r="AA19" s="620">
        <v>1</v>
      </c>
      <c r="AB19" s="620">
        <v>1</v>
      </c>
      <c r="AC19" s="620">
        <v>1</v>
      </c>
      <c r="AD19" s="620">
        <v>1</v>
      </c>
      <c r="AE19" s="620">
        <v>1</v>
      </c>
      <c r="AF19" s="620" t="s">
        <v>13</v>
      </c>
      <c r="AG19" s="620"/>
      <c r="AH19" s="620"/>
      <c r="AI19" s="621">
        <f t="shared" si="9"/>
        <v>24</v>
      </c>
      <c r="AJ19" s="631">
        <f t="shared" si="4"/>
        <v>1</v>
      </c>
      <c r="AK19" s="631">
        <f t="shared" si="5"/>
        <v>0</v>
      </c>
      <c r="AL19" s="632">
        <f t="shared" si="6"/>
        <v>0</v>
      </c>
      <c r="AM19" s="633">
        <f t="shared" si="7"/>
        <v>25</v>
      </c>
      <c r="AN19" s="633">
        <f t="shared" si="8"/>
        <v>25</v>
      </c>
      <c r="AO19" s="634" t="str">
        <f>VLOOKUP(C19,'[1]1. MEDIGO'!$C$4:$BL$100,62,0)</f>
        <v>27/7/2021</v>
      </c>
      <c r="AP19" s="635"/>
      <c r="AQ19" s="635"/>
      <c r="AR19" s="635"/>
    </row>
    <row r="20" s="598" customFormat="1" ht="27" customHeight="1" spans="1:44">
      <c r="A20" s="389">
        <v>12</v>
      </c>
      <c r="B20" s="629"/>
      <c r="C20" s="630" t="s">
        <v>33</v>
      </c>
      <c r="D20" s="620">
        <v>1</v>
      </c>
      <c r="E20" s="620">
        <v>1</v>
      </c>
      <c r="F20" s="620">
        <v>1</v>
      </c>
      <c r="G20" s="620">
        <v>1</v>
      </c>
      <c r="H20" s="620">
        <v>1</v>
      </c>
      <c r="I20" s="620">
        <v>1</v>
      </c>
      <c r="J20" s="620"/>
      <c r="K20" s="620">
        <v>1</v>
      </c>
      <c r="L20" s="620">
        <v>1</v>
      </c>
      <c r="M20" s="620">
        <v>1</v>
      </c>
      <c r="N20" s="620" t="s">
        <v>13</v>
      </c>
      <c r="O20" s="620"/>
      <c r="P20" s="620">
        <v>1</v>
      </c>
      <c r="Q20" s="620">
        <v>1</v>
      </c>
      <c r="R20" s="620">
        <v>1</v>
      </c>
      <c r="S20" s="620"/>
      <c r="T20" s="620">
        <v>1</v>
      </c>
      <c r="U20" s="620">
        <v>1</v>
      </c>
      <c r="V20" s="620">
        <v>1</v>
      </c>
      <c r="W20" s="620">
        <v>1</v>
      </c>
      <c r="X20" s="620">
        <v>1</v>
      </c>
      <c r="Y20" s="620"/>
      <c r="Z20" s="620">
        <v>1</v>
      </c>
      <c r="AA20" s="620">
        <v>1</v>
      </c>
      <c r="AB20" s="620">
        <v>1</v>
      </c>
      <c r="AC20" s="620">
        <v>1</v>
      </c>
      <c r="AD20" s="620">
        <v>1</v>
      </c>
      <c r="AE20" s="620">
        <v>1</v>
      </c>
      <c r="AF20" s="620">
        <v>1</v>
      </c>
      <c r="AG20" s="620">
        <v>1</v>
      </c>
      <c r="AH20" s="620"/>
      <c r="AI20" s="621">
        <f t="shared" si="9"/>
        <v>25</v>
      </c>
      <c r="AJ20" s="631">
        <f t="shared" si="4"/>
        <v>1</v>
      </c>
      <c r="AK20" s="631">
        <f t="shared" si="5"/>
        <v>0</v>
      </c>
      <c r="AL20" s="632">
        <f t="shared" si="6"/>
        <v>0</v>
      </c>
      <c r="AM20" s="636">
        <f t="shared" si="7"/>
        <v>26</v>
      </c>
      <c r="AN20" s="636">
        <f t="shared" si="8"/>
        <v>26</v>
      </c>
      <c r="AO20" s="634" t="str">
        <f>VLOOKUP(C20,'[1]1. MEDIGO'!$C$4:$BL$100,62,0)</f>
        <v>28/2/2022</v>
      </c>
      <c r="AP20" s="635"/>
      <c r="AQ20" s="635"/>
      <c r="AR20" s="635"/>
    </row>
    <row r="21" s="598" customFormat="1" ht="27" customHeight="1" spans="1:44">
      <c r="A21" s="389">
        <v>13</v>
      </c>
      <c r="B21" s="629"/>
      <c r="C21" s="630" t="s">
        <v>34</v>
      </c>
      <c r="D21" s="620">
        <v>1</v>
      </c>
      <c r="E21" s="620">
        <v>1</v>
      </c>
      <c r="F21" s="620">
        <v>1</v>
      </c>
      <c r="G21" s="620">
        <v>1</v>
      </c>
      <c r="H21" s="620"/>
      <c r="I21" s="620">
        <v>1</v>
      </c>
      <c r="J21" s="620">
        <v>1</v>
      </c>
      <c r="K21" s="620">
        <v>1</v>
      </c>
      <c r="L21" s="620"/>
      <c r="M21" s="620">
        <v>1</v>
      </c>
      <c r="N21" s="620">
        <v>1</v>
      </c>
      <c r="O21" s="620">
        <v>1</v>
      </c>
      <c r="P21" s="620">
        <v>1</v>
      </c>
      <c r="Q21" s="620">
        <v>1</v>
      </c>
      <c r="R21" s="620"/>
      <c r="S21" s="620">
        <v>1</v>
      </c>
      <c r="T21" s="620">
        <v>1</v>
      </c>
      <c r="U21" s="620">
        <v>1</v>
      </c>
      <c r="V21" s="620">
        <v>1</v>
      </c>
      <c r="W21" s="620">
        <v>1</v>
      </c>
      <c r="X21" s="620" t="s">
        <v>13</v>
      </c>
      <c r="Y21" s="620">
        <v>1</v>
      </c>
      <c r="Z21" s="620">
        <v>1</v>
      </c>
      <c r="AA21" s="620">
        <v>1</v>
      </c>
      <c r="AB21" s="620">
        <v>1</v>
      </c>
      <c r="AC21" s="620">
        <v>1</v>
      </c>
      <c r="AD21" s="620">
        <v>1</v>
      </c>
      <c r="AE21" s="620"/>
      <c r="AF21" s="620">
        <v>1</v>
      </c>
      <c r="AG21" s="620">
        <v>1</v>
      </c>
      <c r="AH21" s="620"/>
      <c r="AI21" s="621">
        <f t="shared" si="9"/>
        <v>25</v>
      </c>
      <c r="AJ21" s="631">
        <f t="shared" si="4"/>
        <v>1</v>
      </c>
      <c r="AK21" s="631">
        <f t="shared" si="5"/>
        <v>0</v>
      </c>
      <c r="AL21" s="632">
        <f t="shared" si="6"/>
        <v>0</v>
      </c>
      <c r="AM21" s="633">
        <f t="shared" si="7"/>
        <v>26</v>
      </c>
      <c r="AN21" s="633">
        <f t="shared" si="8"/>
        <v>26</v>
      </c>
      <c r="AO21" s="634" t="str">
        <f>VLOOKUP(C21,'[1]1. MEDIGO'!$C$4:$BL$100,62,0)</f>
        <v>10/8/2023</v>
      </c>
      <c r="AP21" s="637"/>
      <c r="AQ21" s="637"/>
      <c r="AR21" s="637"/>
    </row>
    <row r="22" s="598" customFormat="1" ht="27" customHeight="1" spans="1:44">
      <c r="A22" s="389">
        <v>14</v>
      </c>
      <c r="B22" s="629"/>
      <c r="C22" s="638" t="s">
        <v>35</v>
      </c>
      <c r="D22" s="620"/>
      <c r="E22" s="620" t="s">
        <v>13</v>
      </c>
      <c r="F22" s="620">
        <v>1</v>
      </c>
      <c r="G22" s="620">
        <v>1</v>
      </c>
      <c r="H22" s="620">
        <v>1</v>
      </c>
      <c r="I22" s="620">
        <v>1</v>
      </c>
      <c r="J22" s="620">
        <v>1</v>
      </c>
      <c r="K22" s="620">
        <v>1</v>
      </c>
      <c r="L22" s="620">
        <v>1</v>
      </c>
      <c r="M22" s="620"/>
      <c r="N22" s="620">
        <v>1</v>
      </c>
      <c r="O22" s="620">
        <v>1</v>
      </c>
      <c r="P22" s="620">
        <v>1</v>
      </c>
      <c r="Q22" s="620">
        <v>1</v>
      </c>
      <c r="R22" s="620">
        <v>1</v>
      </c>
      <c r="S22" s="620">
        <v>1</v>
      </c>
      <c r="T22" s="620">
        <v>1</v>
      </c>
      <c r="U22" s="620"/>
      <c r="V22" s="620">
        <v>1</v>
      </c>
      <c r="W22" s="620">
        <v>1</v>
      </c>
      <c r="X22" s="620">
        <v>1</v>
      </c>
      <c r="Y22" s="620">
        <v>1</v>
      </c>
      <c r="Z22" s="620">
        <v>1</v>
      </c>
      <c r="AA22" s="620">
        <v>1</v>
      </c>
      <c r="AB22" s="620"/>
      <c r="AC22" s="620">
        <v>1</v>
      </c>
      <c r="AD22" s="620">
        <v>1</v>
      </c>
      <c r="AE22" s="620">
        <v>1</v>
      </c>
      <c r="AF22" s="620">
        <v>1</v>
      </c>
      <c r="AG22" s="620">
        <v>1</v>
      </c>
      <c r="AH22" s="620"/>
      <c r="AI22" s="621">
        <f t="shared" si="9"/>
        <v>25</v>
      </c>
      <c r="AJ22" s="639">
        <f t="shared" si="4"/>
        <v>1</v>
      </c>
      <c r="AK22" s="639">
        <f t="shared" si="5"/>
        <v>0</v>
      </c>
      <c r="AL22" s="632">
        <f t="shared" si="6"/>
        <v>0</v>
      </c>
      <c r="AM22" s="640">
        <f t="shared" si="7"/>
        <v>26</v>
      </c>
      <c r="AN22" s="640">
        <f t="shared" si="8"/>
        <v>26</v>
      </c>
      <c r="AO22" s="634" t="str">
        <f>VLOOKUP(C22,'[1]1. MEDIGO'!$C$4:$BL$100,62,0)</f>
        <v>30/12/2019</v>
      </c>
      <c r="AP22" s="641"/>
      <c r="AQ22" s="641"/>
      <c r="AR22" s="641"/>
    </row>
    <row r="23" s="598" customFormat="1" ht="27" customHeight="1" spans="1:44">
      <c r="A23" s="389">
        <v>15</v>
      </c>
      <c r="B23" s="629"/>
      <c r="C23" s="630" t="s">
        <v>36</v>
      </c>
      <c r="D23" s="620">
        <v>1</v>
      </c>
      <c r="E23" s="620">
        <v>1</v>
      </c>
      <c r="F23" s="620">
        <v>1</v>
      </c>
      <c r="G23" s="620">
        <v>1</v>
      </c>
      <c r="H23" s="620">
        <v>1</v>
      </c>
      <c r="I23" s="620"/>
      <c r="J23" s="620">
        <v>1</v>
      </c>
      <c r="K23" s="620">
        <v>1</v>
      </c>
      <c r="L23" s="620">
        <v>1</v>
      </c>
      <c r="M23" s="620">
        <v>1</v>
      </c>
      <c r="N23" s="620">
        <v>1</v>
      </c>
      <c r="O23" s="620">
        <v>1</v>
      </c>
      <c r="P23" s="620"/>
      <c r="Q23" s="620">
        <v>1</v>
      </c>
      <c r="R23" s="620">
        <v>1</v>
      </c>
      <c r="S23" s="620">
        <v>1</v>
      </c>
      <c r="T23" s="620">
        <v>1</v>
      </c>
      <c r="U23" s="620">
        <v>1</v>
      </c>
      <c r="V23" s="620">
        <v>1</v>
      </c>
      <c r="W23" s="620"/>
      <c r="X23" s="620">
        <v>1</v>
      </c>
      <c r="Y23" s="620">
        <v>1</v>
      </c>
      <c r="Z23" s="620">
        <v>1</v>
      </c>
      <c r="AA23" s="620">
        <v>1</v>
      </c>
      <c r="AB23" s="620">
        <v>1</v>
      </c>
      <c r="AC23" s="620">
        <v>1</v>
      </c>
      <c r="AD23" s="620"/>
      <c r="AE23" s="620">
        <v>1</v>
      </c>
      <c r="AF23" s="620">
        <v>1</v>
      </c>
      <c r="AG23" s="620">
        <v>1</v>
      </c>
      <c r="AH23" s="620"/>
      <c r="AI23" s="621">
        <f t="shared" si="9"/>
        <v>26</v>
      </c>
      <c r="AJ23" s="631">
        <f t="shared" si="4"/>
        <v>0</v>
      </c>
      <c r="AK23" s="631">
        <f t="shared" si="5"/>
        <v>0</v>
      </c>
      <c r="AL23" s="632">
        <f t="shared" si="6"/>
        <v>0</v>
      </c>
      <c r="AM23" s="633">
        <f t="shared" si="7"/>
        <v>26</v>
      </c>
      <c r="AN23" s="633">
        <f t="shared" si="8"/>
        <v>26</v>
      </c>
      <c r="AO23" s="634" t="str">
        <f>VLOOKUP(C23,'[1]1. MEDIGO'!$C$4:$BL$100,62,0)</f>
        <v>14/4/2025</v>
      </c>
      <c r="AP23" s="637"/>
      <c r="AQ23" s="637"/>
      <c r="AR23" s="637"/>
    </row>
    <row r="24" s="598" customFormat="1" ht="27" customHeight="1" spans="1:44">
      <c r="A24" s="389">
        <v>16</v>
      </c>
      <c r="B24" s="642"/>
      <c r="C24" s="643" t="s">
        <v>37</v>
      </c>
      <c r="D24" s="620">
        <v>1</v>
      </c>
      <c r="E24" s="620">
        <v>1</v>
      </c>
      <c r="F24" s="620">
        <v>1</v>
      </c>
      <c r="G24" s="620"/>
      <c r="H24" s="620">
        <v>1</v>
      </c>
      <c r="I24" s="620">
        <v>1</v>
      </c>
      <c r="J24" s="620">
        <v>1</v>
      </c>
      <c r="K24" s="620"/>
      <c r="L24" s="620">
        <v>1</v>
      </c>
      <c r="M24" s="620">
        <v>1</v>
      </c>
      <c r="N24" s="620">
        <v>1</v>
      </c>
      <c r="O24" s="620">
        <v>1</v>
      </c>
      <c r="P24" s="620">
        <v>1</v>
      </c>
      <c r="Q24" s="620">
        <v>1</v>
      </c>
      <c r="R24" s="620">
        <v>1</v>
      </c>
      <c r="S24" s="620">
        <v>1</v>
      </c>
      <c r="T24" s="620">
        <v>1</v>
      </c>
      <c r="U24" s="620">
        <v>1</v>
      </c>
      <c r="V24" s="620"/>
      <c r="W24" s="620">
        <v>1</v>
      </c>
      <c r="X24" s="620">
        <v>1</v>
      </c>
      <c r="Y24" s="620">
        <v>1</v>
      </c>
      <c r="Z24" s="620">
        <v>1</v>
      </c>
      <c r="AA24" s="620"/>
      <c r="AB24" s="620">
        <v>1</v>
      </c>
      <c r="AC24" s="620">
        <v>1</v>
      </c>
      <c r="AD24" s="620">
        <v>1</v>
      </c>
      <c r="AE24" s="620">
        <v>1</v>
      </c>
      <c r="AF24" s="620">
        <v>1</v>
      </c>
      <c r="AG24" s="620">
        <v>1</v>
      </c>
      <c r="AH24" s="620"/>
      <c r="AI24" s="621">
        <f t="shared" si="9"/>
        <v>26</v>
      </c>
      <c r="AJ24" s="632">
        <f t="shared" si="4"/>
        <v>0</v>
      </c>
      <c r="AK24" s="632">
        <f t="shared" si="5"/>
        <v>0</v>
      </c>
      <c r="AL24" s="632">
        <f t="shared" si="6"/>
        <v>0</v>
      </c>
      <c r="AM24" s="634">
        <f t="shared" si="7"/>
        <v>26</v>
      </c>
      <c r="AN24" s="634">
        <f t="shared" si="8"/>
        <v>26</v>
      </c>
      <c r="AO24" s="634" t="str">
        <f>VLOOKUP(C24,'[1]1. MEDIGO'!$C$4:$BL$100,62,0)</f>
        <v>20/8/2025</v>
      </c>
      <c r="AP24" s="644"/>
      <c r="AQ24" s="644"/>
      <c r="AR24" s="644"/>
    </row>
    <row r="25" ht="27" customHeight="1" spans="1:44">
      <c r="A25" s="389">
        <v>17</v>
      </c>
      <c r="B25" s="389"/>
      <c r="C25" s="627" t="s">
        <v>38</v>
      </c>
      <c r="D25" s="620">
        <v>1</v>
      </c>
      <c r="E25" s="620">
        <v>1</v>
      </c>
      <c r="F25" s="620">
        <v>1</v>
      </c>
      <c r="G25" s="620">
        <v>1</v>
      </c>
      <c r="H25" s="620">
        <v>1</v>
      </c>
      <c r="I25" s="620">
        <v>1</v>
      </c>
      <c r="J25" s="620"/>
      <c r="K25" s="620">
        <v>1</v>
      </c>
      <c r="L25" s="620">
        <v>1</v>
      </c>
      <c r="M25" s="620">
        <v>1</v>
      </c>
      <c r="N25" s="620">
        <v>1</v>
      </c>
      <c r="O25" s="620">
        <v>1</v>
      </c>
      <c r="P25" s="620">
        <v>1</v>
      </c>
      <c r="Q25" s="620"/>
      <c r="R25" s="620">
        <v>1</v>
      </c>
      <c r="S25" s="620">
        <v>1</v>
      </c>
      <c r="T25" s="620">
        <v>1</v>
      </c>
      <c r="U25" s="620">
        <v>1</v>
      </c>
      <c r="V25" s="620">
        <v>1</v>
      </c>
      <c r="W25" s="620">
        <v>1</v>
      </c>
      <c r="X25" s="620"/>
      <c r="Y25" s="620">
        <v>1</v>
      </c>
      <c r="Z25" s="620">
        <v>1</v>
      </c>
      <c r="AA25" s="620">
        <v>1</v>
      </c>
      <c r="AB25" s="620">
        <v>1</v>
      </c>
      <c r="AC25" s="620">
        <v>1</v>
      </c>
      <c r="AD25" s="620">
        <v>1</v>
      </c>
      <c r="AE25" s="620"/>
      <c r="AF25" s="620">
        <v>1</v>
      </c>
      <c r="AG25" s="620">
        <v>1</v>
      </c>
      <c r="AH25" s="620"/>
      <c r="AI25" s="621">
        <f t="shared" si="9"/>
        <v>26</v>
      </c>
      <c r="AJ25" s="621">
        <f t="shared" si="4"/>
        <v>0</v>
      </c>
      <c r="AK25" s="621">
        <f t="shared" si="5"/>
        <v>0</v>
      </c>
      <c r="AL25" s="621">
        <v>0</v>
      </c>
      <c r="AM25" s="622">
        <f t="shared" si="7"/>
        <v>26</v>
      </c>
      <c r="AN25" s="622">
        <f t="shared" si="8"/>
        <v>26</v>
      </c>
      <c r="AO25" s="622" t="str">
        <f>VLOOKUP(C25,'[1]1. MEDIGO'!$C$4:$BL$100,62,0)</f>
        <v>18/9/2023</v>
      </c>
      <c r="AP25" s="645"/>
      <c r="AQ25" s="645"/>
      <c r="AR25" s="645"/>
    </row>
    <row r="26" ht="27" customHeight="1" spans="1:44">
      <c r="A26" s="389">
        <v>18</v>
      </c>
      <c r="B26" s="646"/>
      <c r="C26" s="647" t="s">
        <v>39</v>
      </c>
      <c r="D26" s="620">
        <v>1</v>
      </c>
      <c r="E26" s="620">
        <v>1</v>
      </c>
      <c r="F26" s="620" t="s">
        <v>13</v>
      </c>
      <c r="G26" s="620" t="s">
        <v>13</v>
      </c>
      <c r="H26" s="620" t="s">
        <v>13</v>
      </c>
      <c r="I26" s="620">
        <v>1</v>
      </c>
      <c r="J26" s="620"/>
      <c r="K26" s="620">
        <v>1</v>
      </c>
      <c r="L26" s="620">
        <v>1</v>
      </c>
      <c r="M26" s="620">
        <v>1</v>
      </c>
      <c r="N26" s="620">
        <v>1</v>
      </c>
      <c r="O26" s="620">
        <v>1</v>
      </c>
      <c r="P26" s="620">
        <v>1</v>
      </c>
      <c r="Q26" s="620"/>
      <c r="R26" s="620">
        <v>1</v>
      </c>
      <c r="S26" s="620">
        <v>1</v>
      </c>
      <c r="T26" s="620">
        <v>1</v>
      </c>
      <c r="U26" s="620">
        <v>1</v>
      </c>
      <c r="V26" s="620">
        <v>1</v>
      </c>
      <c r="W26" s="620">
        <v>1</v>
      </c>
      <c r="X26" s="620"/>
      <c r="Y26" s="620">
        <v>1</v>
      </c>
      <c r="Z26" s="620">
        <v>1</v>
      </c>
      <c r="AA26" s="620">
        <v>1</v>
      </c>
      <c r="AB26" s="620">
        <v>1</v>
      </c>
      <c r="AC26" s="620">
        <v>1</v>
      </c>
      <c r="AD26" s="620">
        <v>1</v>
      </c>
      <c r="AE26" s="620"/>
      <c r="AF26" s="620">
        <v>1</v>
      </c>
      <c r="AG26" s="620">
        <v>1</v>
      </c>
      <c r="AH26" s="620"/>
      <c r="AI26" s="621">
        <f t="shared" si="9"/>
        <v>23</v>
      </c>
      <c r="AJ26" s="621">
        <f t="shared" si="4"/>
        <v>3</v>
      </c>
      <c r="AK26" s="621">
        <f t="shared" si="5"/>
        <v>0</v>
      </c>
      <c r="AL26" s="621">
        <f t="shared" ref="AL26:AL36" si="17">COUNTIF(D26:AG26,"KL")+COUNTIF(D26:AG26,"0,5KL")/2+COUNTIF(D26:AG26,"L/KL")/2+COUNTIF(D26:AG26,"KL/2")/2+COUNTIF(D26:AG26,"P/KL")/2+COUNTIF(D26:AG26,"0.5")/2</f>
        <v>0</v>
      </c>
      <c r="AM26" s="622">
        <f t="shared" si="7"/>
        <v>26</v>
      </c>
      <c r="AN26" s="622">
        <f t="shared" si="8"/>
        <v>26</v>
      </c>
      <c r="AO26" s="622" t="str">
        <f>VLOOKUP(C26,'[1]1. MEDIGO'!$C$4:$BL$100,62,0)</f>
        <v>1/6/2023</v>
      </c>
      <c r="AP26" s="645"/>
      <c r="AQ26" s="645"/>
      <c r="AR26" s="645"/>
    </row>
    <row r="27" s="599" customFormat="1" ht="27" customHeight="1" spans="1:44">
      <c r="A27" s="389">
        <v>19</v>
      </c>
      <c r="B27" s="648"/>
      <c r="C27" s="649" t="s">
        <v>40</v>
      </c>
      <c r="D27" s="620">
        <v>1</v>
      </c>
      <c r="E27" s="620">
        <v>1</v>
      </c>
      <c r="F27" s="620">
        <v>1</v>
      </c>
      <c r="G27" s="620">
        <v>1</v>
      </c>
      <c r="H27" s="620">
        <v>1</v>
      </c>
      <c r="I27" s="620">
        <v>1</v>
      </c>
      <c r="J27" s="620"/>
      <c r="K27" s="620">
        <v>1</v>
      </c>
      <c r="L27" s="620">
        <v>1</v>
      </c>
      <c r="M27" s="620">
        <v>1</v>
      </c>
      <c r="N27" s="620">
        <v>1</v>
      </c>
      <c r="O27" s="620">
        <v>1</v>
      </c>
      <c r="P27" s="620">
        <v>1</v>
      </c>
      <c r="Q27" s="620"/>
      <c r="R27" s="620">
        <v>1</v>
      </c>
      <c r="S27" s="620">
        <v>1</v>
      </c>
      <c r="T27" s="620">
        <v>1</v>
      </c>
      <c r="U27" s="620">
        <v>1</v>
      </c>
      <c r="V27" s="620">
        <v>1</v>
      </c>
      <c r="W27" s="620">
        <v>1</v>
      </c>
      <c r="X27" s="620"/>
      <c r="Y27" s="620">
        <v>1</v>
      </c>
      <c r="Z27" s="620">
        <v>1</v>
      </c>
      <c r="AA27" s="620">
        <v>1</v>
      </c>
      <c r="AB27" s="620">
        <v>1</v>
      </c>
      <c r="AC27" s="620">
        <v>1</v>
      </c>
      <c r="AD27" s="620">
        <v>1</v>
      </c>
      <c r="AE27" s="620"/>
      <c r="AF27" s="620">
        <v>1</v>
      </c>
      <c r="AG27" s="620">
        <v>1</v>
      </c>
      <c r="AH27" s="620"/>
      <c r="AI27" s="621">
        <f t="shared" si="9"/>
        <v>26</v>
      </c>
      <c r="AJ27" s="621">
        <f t="shared" si="4"/>
        <v>0</v>
      </c>
      <c r="AK27" s="650">
        <f t="shared" si="5"/>
        <v>0</v>
      </c>
      <c r="AL27" s="621">
        <f t="shared" si="17"/>
        <v>0</v>
      </c>
      <c r="AM27" s="622">
        <f t="shared" si="7"/>
        <v>26</v>
      </c>
      <c r="AN27" s="651">
        <f t="shared" si="8"/>
        <v>26</v>
      </c>
      <c r="AO27" s="622" t="str">
        <f>VLOOKUP(C27,'[1]1. MEDIGO'!$C$4:$BL$100,62,0)</f>
        <v>1/7/2024</v>
      </c>
      <c r="AP27" s="652"/>
      <c r="AQ27" s="652"/>
      <c r="AR27" s="652"/>
    </row>
    <row r="28" ht="27" customHeight="1" spans="1:44">
      <c r="A28" s="389">
        <v>20</v>
      </c>
      <c r="B28" s="389"/>
      <c r="C28" s="627" t="s">
        <v>41</v>
      </c>
      <c r="D28" s="620">
        <v>1</v>
      </c>
      <c r="E28" s="620">
        <v>1</v>
      </c>
      <c r="F28" s="620">
        <v>1</v>
      </c>
      <c r="G28" s="620">
        <v>1</v>
      </c>
      <c r="H28" s="620">
        <v>1</v>
      </c>
      <c r="I28" s="620">
        <v>1</v>
      </c>
      <c r="J28" s="620"/>
      <c r="K28" s="620">
        <v>1</v>
      </c>
      <c r="L28" s="620">
        <v>1</v>
      </c>
      <c r="M28" s="620">
        <v>1</v>
      </c>
      <c r="N28" s="620">
        <v>1</v>
      </c>
      <c r="O28" s="620">
        <v>1</v>
      </c>
      <c r="P28" s="620">
        <v>1</v>
      </c>
      <c r="Q28" s="620"/>
      <c r="R28" s="620">
        <v>1</v>
      </c>
      <c r="S28" s="620">
        <v>1</v>
      </c>
      <c r="T28" s="620">
        <v>1</v>
      </c>
      <c r="U28" s="620">
        <v>1</v>
      </c>
      <c r="V28" s="620">
        <v>1</v>
      </c>
      <c r="W28" s="620">
        <v>1</v>
      </c>
      <c r="X28" s="620"/>
      <c r="Y28" s="620">
        <v>1</v>
      </c>
      <c r="Z28" s="620" t="s">
        <v>13</v>
      </c>
      <c r="AA28" s="620">
        <v>1</v>
      </c>
      <c r="AB28" s="620">
        <v>1</v>
      </c>
      <c r="AC28" s="620">
        <v>1</v>
      </c>
      <c r="AD28" s="620">
        <v>1</v>
      </c>
      <c r="AE28" s="620"/>
      <c r="AF28" s="620">
        <v>1</v>
      </c>
      <c r="AG28" s="620">
        <v>1</v>
      </c>
      <c r="AH28" s="620"/>
      <c r="AI28" s="621">
        <f t="shared" si="9"/>
        <v>25</v>
      </c>
      <c r="AJ28" s="621">
        <f t="shared" si="4"/>
        <v>1</v>
      </c>
      <c r="AK28" s="621">
        <f t="shared" si="5"/>
        <v>0</v>
      </c>
      <c r="AL28" s="621">
        <f t="shared" si="17"/>
        <v>0</v>
      </c>
      <c r="AM28" s="622">
        <f t="shared" si="7"/>
        <v>26</v>
      </c>
      <c r="AN28" s="622">
        <f t="shared" si="8"/>
        <v>26</v>
      </c>
      <c r="AO28" s="622" t="str">
        <f>VLOOKUP(C28,'[1]1. MEDIGO'!$C$4:$BL$100,62,0)</f>
        <v>26/11/2024</v>
      </c>
      <c r="AP28" s="610"/>
      <c r="AQ28" s="610"/>
      <c r="AR28" s="610"/>
    </row>
    <row r="29" ht="26.45" customHeight="1" spans="1:44">
      <c r="A29" s="389">
        <v>21</v>
      </c>
      <c r="B29" s="389"/>
      <c r="C29" s="627" t="s">
        <v>42</v>
      </c>
      <c r="D29" s="620">
        <v>1</v>
      </c>
      <c r="E29" s="620">
        <v>1</v>
      </c>
      <c r="F29" s="620">
        <v>1</v>
      </c>
      <c r="G29" s="620">
        <v>1</v>
      </c>
      <c r="H29" s="620">
        <v>1</v>
      </c>
      <c r="I29" s="620">
        <v>1</v>
      </c>
      <c r="J29" s="620"/>
      <c r="K29" s="620">
        <v>1</v>
      </c>
      <c r="L29" s="620">
        <v>1</v>
      </c>
      <c r="M29" s="620">
        <v>1</v>
      </c>
      <c r="N29" s="620">
        <v>1</v>
      </c>
      <c r="O29" s="620">
        <v>1</v>
      </c>
      <c r="P29" s="620">
        <v>1</v>
      </c>
      <c r="Q29" s="620"/>
      <c r="R29" s="620">
        <v>1</v>
      </c>
      <c r="S29" s="620">
        <v>1</v>
      </c>
      <c r="T29" s="620">
        <v>1</v>
      </c>
      <c r="U29" s="620">
        <v>1</v>
      </c>
      <c r="V29" s="620">
        <v>1</v>
      </c>
      <c r="W29" s="620">
        <v>1</v>
      </c>
      <c r="X29" s="620"/>
      <c r="Y29" s="620">
        <v>1</v>
      </c>
      <c r="Z29" s="620">
        <v>1</v>
      </c>
      <c r="AA29" s="620">
        <v>1</v>
      </c>
      <c r="AB29" s="620">
        <v>1</v>
      </c>
      <c r="AC29" s="620">
        <v>1</v>
      </c>
      <c r="AD29" s="620">
        <v>1</v>
      </c>
      <c r="AE29" s="620"/>
      <c r="AF29" s="620">
        <v>1</v>
      </c>
      <c r="AG29" s="620">
        <v>1</v>
      </c>
      <c r="AH29" s="620"/>
      <c r="AI29" s="621">
        <f t="shared" si="9"/>
        <v>26</v>
      </c>
      <c r="AJ29" s="621">
        <f t="shared" si="4"/>
        <v>0</v>
      </c>
      <c r="AK29" s="621">
        <f t="shared" si="5"/>
        <v>0</v>
      </c>
      <c r="AL29" s="621">
        <f t="shared" si="17"/>
        <v>0</v>
      </c>
      <c r="AM29" s="622">
        <f t="shared" si="7"/>
        <v>26</v>
      </c>
      <c r="AN29" s="622">
        <f t="shared" si="8"/>
        <v>26</v>
      </c>
      <c r="AO29" s="622" t="str">
        <f>VLOOKUP(C29,'[1]1. MEDIGO'!$C$4:$BL$100,62,0)</f>
        <v>2/12/2024</v>
      </c>
      <c r="AP29" s="610"/>
      <c r="AQ29" s="610"/>
      <c r="AR29" s="610"/>
    </row>
    <row r="30" ht="27" customHeight="1" spans="1:44">
      <c r="A30" s="389">
        <v>22</v>
      </c>
      <c r="B30" s="389"/>
      <c r="C30" s="628" t="s">
        <v>43</v>
      </c>
      <c r="D30" s="620">
        <v>1</v>
      </c>
      <c r="E30" s="620">
        <v>1</v>
      </c>
      <c r="F30" s="620">
        <v>1</v>
      </c>
      <c r="G30" s="620">
        <v>1</v>
      </c>
      <c r="H30" s="620">
        <v>1</v>
      </c>
      <c r="I30" s="620">
        <v>1</v>
      </c>
      <c r="J30" s="620"/>
      <c r="K30" s="620">
        <v>1</v>
      </c>
      <c r="L30" s="620">
        <v>1</v>
      </c>
      <c r="M30" s="620">
        <v>1</v>
      </c>
      <c r="N30" s="620">
        <v>1</v>
      </c>
      <c r="O30" s="620">
        <v>1</v>
      </c>
      <c r="P30" s="620">
        <v>1</v>
      </c>
      <c r="Q30" s="620"/>
      <c r="R30" s="620">
        <v>1</v>
      </c>
      <c r="S30" s="620">
        <v>1</v>
      </c>
      <c r="T30" s="620">
        <v>1</v>
      </c>
      <c r="U30" s="620">
        <v>1</v>
      </c>
      <c r="V30" s="620">
        <v>1</v>
      </c>
      <c r="W30" s="620">
        <v>1</v>
      </c>
      <c r="X30" s="620"/>
      <c r="Y30" s="620">
        <v>1</v>
      </c>
      <c r="Z30" s="620">
        <v>1</v>
      </c>
      <c r="AA30" s="620">
        <v>1</v>
      </c>
      <c r="AB30" s="620">
        <v>1</v>
      </c>
      <c r="AC30" s="620">
        <v>1</v>
      </c>
      <c r="AD30" s="620">
        <v>1</v>
      </c>
      <c r="AE30" s="620"/>
      <c r="AF30" s="620">
        <v>1</v>
      </c>
      <c r="AG30" s="620">
        <v>1</v>
      </c>
      <c r="AH30" s="620"/>
      <c r="AI30" s="621">
        <f t="shared" si="9"/>
        <v>26</v>
      </c>
      <c r="AJ30" s="621">
        <f t="shared" si="4"/>
        <v>0</v>
      </c>
      <c r="AK30" s="621">
        <f t="shared" si="5"/>
        <v>0</v>
      </c>
      <c r="AL30" s="621">
        <f t="shared" si="17"/>
        <v>0</v>
      </c>
      <c r="AM30" s="622">
        <f t="shared" ref="AM30:AM36" si="18">SUM(AI30:AL30)</f>
        <v>26</v>
      </c>
      <c r="AN30" s="622">
        <f t="shared" ref="AN30:AN36" si="19">AI30+AJ30+AK30</f>
        <v>26</v>
      </c>
      <c r="AO30" s="622" t="str">
        <f>VLOOKUP(C30,'[1]1. MEDIGO'!$C$4:$BL$100,62,0)</f>
        <v>14/7/2025</v>
      </c>
      <c r="AP30" s="610"/>
      <c r="AQ30" s="610"/>
      <c r="AR30" s="610"/>
    </row>
    <row r="31" ht="27" customHeight="1" spans="1:44">
      <c r="A31" s="389">
        <v>23</v>
      </c>
      <c r="B31" s="389"/>
      <c r="C31" s="624" t="s">
        <v>44</v>
      </c>
      <c r="D31" s="620">
        <v>1</v>
      </c>
      <c r="E31" s="620">
        <v>1</v>
      </c>
      <c r="F31" s="620">
        <v>1</v>
      </c>
      <c r="G31" s="620">
        <v>1</v>
      </c>
      <c r="H31" s="620">
        <v>1</v>
      </c>
      <c r="I31" s="620">
        <v>1</v>
      </c>
      <c r="J31" s="620"/>
      <c r="K31" s="620">
        <v>1</v>
      </c>
      <c r="L31" s="620">
        <v>1</v>
      </c>
      <c r="M31" s="620">
        <v>1</v>
      </c>
      <c r="N31" s="620">
        <v>1</v>
      </c>
      <c r="O31" s="620">
        <v>1</v>
      </c>
      <c r="P31" s="620">
        <v>1</v>
      </c>
      <c r="Q31" s="620"/>
      <c r="R31" s="620">
        <v>1</v>
      </c>
      <c r="S31" s="620">
        <v>1</v>
      </c>
      <c r="T31" s="620">
        <v>1</v>
      </c>
      <c r="U31" s="620">
        <v>1</v>
      </c>
      <c r="V31" s="620">
        <v>1</v>
      </c>
      <c r="W31" s="620">
        <v>1</v>
      </c>
      <c r="X31" s="620"/>
      <c r="Y31" s="620">
        <v>1</v>
      </c>
      <c r="Z31" s="620">
        <v>1</v>
      </c>
      <c r="AA31" s="620">
        <v>1</v>
      </c>
      <c r="AB31" s="620">
        <v>1</v>
      </c>
      <c r="AC31" s="620">
        <v>1</v>
      </c>
      <c r="AD31" s="620">
        <v>1</v>
      </c>
      <c r="AE31" s="620"/>
      <c r="AF31" s="620">
        <v>1</v>
      </c>
      <c r="AG31" s="620">
        <v>1</v>
      </c>
      <c r="AH31" s="620"/>
      <c r="AI31" s="621">
        <f t="shared" si="9"/>
        <v>26</v>
      </c>
      <c r="AJ31" s="621">
        <f t="shared" si="4"/>
        <v>0</v>
      </c>
      <c r="AK31" s="621">
        <f t="shared" si="5"/>
        <v>0</v>
      </c>
      <c r="AL31" s="621">
        <f t="shared" si="17"/>
        <v>0</v>
      </c>
      <c r="AM31" s="622">
        <f t="shared" si="18"/>
        <v>26</v>
      </c>
      <c r="AN31" s="622">
        <f t="shared" si="19"/>
        <v>26</v>
      </c>
      <c r="AO31" s="622" t="str">
        <f>VLOOKUP(C31,'[1]1. MEDIGO'!$C$4:$BL$100,62,0)</f>
        <v>25/8/2025</v>
      </c>
      <c r="AP31" s="610"/>
      <c r="AQ31" s="610"/>
      <c r="AR31" s="610"/>
    </row>
    <row r="32" ht="27" customHeight="1" spans="1:44">
      <c r="A32" s="389">
        <v>25</v>
      </c>
      <c r="B32" s="389"/>
      <c r="C32" s="653" t="s">
        <v>45</v>
      </c>
      <c r="D32" s="620">
        <v>1</v>
      </c>
      <c r="E32" s="620">
        <v>1</v>
      </c>
      <c r="F32" s="620">
        <v>1</v>
      </c>
      <c r="G32" s="620">
        <v>1</v>
      </c>
      <c r="H32" s="620">
        <v>1</v>
      </c>
      <c r="I32" s="620">
        <v>1</v>
      </c>
      <c r="J32" s="620"/>
      <c r="K32" s="620">
        <v>1</v>
      </c>
      <c r="L32" s="620">
        <v>1</v>
      </c>
      <c r="M32" s="620">
        <v>1</v>
      </c>
      <c r="N32" s="620">
        <v>1</v>
      </c>
      <c r="O32" s="620">
        <v>1</v>
      </c>
      <c r="P32" s="620">
        <v>1</v>
      </c>
      <c r="Q32" s="620"/>
      <c r="R32" s="620">
        <v>1</v>
      </c>
      <c r="S32" s="620" t="s">
        <v>13</v>
      </c>
      <c r="T32" s="620">
        <v>1</v>
      </c>
      <c r="U32" s="620">
        <v>1</v>
      </c>
      <c r="V32" s="620">
        <v>1</v>
      </c>
      <c r="W32" s="620">
        <v>1</v>
      </c>
      <c r="X32" s="620"/>
      <c r="Y32" s="620">
        <v>1</v>
      </c>
      <c r="Z32" s="620">
        <v>1</v>
      </c>
      <c r="AA32" s="620">
        <v>1</v>
      </c>
      <c r="AB32" s="620">
        <v>1</v>
      </c>
      <c r="AC32" s="620">
        <v>1</v>
      </c>
      <c r="AD32" s="620">
        <v>1</v>
      </c>
      <c r="AE32" s="620"/>
      <c r="AF32" s="620">
        <v>1</v>
      </c>
      <c r="AG32" s="620">
        <v>1</v>
      </c>
      <c r="AH32" s="620"/>
      <c r="AI32" s="621">
        <f t="shared" si="9"/>
        <v>25</v>
      </c>
      <c r="AJ32" s="621">
        <f t="shared" si="4"/>
        <v>1</v>
      </c>
      <c r="AK32" s="621">
        <f t="shared" si="5"/>
        <v>0</v>
      </c>
      <c r="AL32" s="621">
        <f t="shared" si="17"/>
        <v>0</v>
      </c>
      <c r="AM32" s="622">
        <f t="shared" si="18"/>
        <v>26</v>
      </c>
      <c r="AN32" s="622">
        <f t="shared" si="19"/>
        <v>26</v>
      </c>
      <c r="AO32" s="622" t="str">
        <f>VLOOKUP(C32,'[1]1. MEDIGO'!$C$4:$BL$100,62,0)</f>
        <v>1/8/2025</v>
      </c>
      <c r="AP32" s="610"/>
      <c r="AQ32" s="610"/>
      <c r="AR32" s="610"/>
    </row>
    <row r="33" ht="27" customHeight="1" spans="1:44">
      <c r="A33" s="389">
        <v>26</v>
      </c>
      <c r="B33" s="389"/>
      <c r="C33" s="624" t="s">
        <v>46</v>
      </c>
      <c r="D33" s="620">
        <v>1</v>
      </c>
      <c r="E33" s="620">
        <v>1</v>
      </c>
      <c r="F33" s="620">
        <v>1</v>
      </c>
      <c r="G33" s="620">
        <v>1</v>
      </c>
      <c r="H33" s="620">
        <v>1</v>
      </c>
      <c r="I33" s="620">
        <v>1</v>
      </c>
      <c r="J33" s="620"/>
      <c r="K33" s="620">
        <v>1</v>
      </c>
      <c r="L33" s="620">
        <v>1</v>
      </c>
      <c r="M33" s="620">
        <v>1</v>
      </c>
      <c r="N33" s="620">
        <v>1</v>
      </c>
      <c r="O33" s="620">
        <v>1</v>
      </c>
      <c r="P33" s="620">
        <v>1</v>
      </c>
      <c r="Q33" s="620"/>
      <c r="R33" s="620">
        <v>1</v>
      </c>
      <c r="S33" s="620" t="s">
        <v>13</v>
      </c>
      <c r="T33" s="620" t="s">
        <v>13</v>
      </c>
      <c r="U33" s="620">
        <v>1</v>
      </c>
      <c r="V33" s="620">
        <v>1</v>
      </c>
      <c r="W33" s="620">
        <v>1</v>
      </c>
      <c r="X33" s="620"/>
      <c r="Y33" s="620">
        <v>1</v>
      </c>
      <c r="Z33" s="620">
        <v>1</v>
      </c>
      <c r="AA33" s="620">
        <v>1</v>
      </c>
      <c r="AB33" s="620">
        <v>1</v>
      </c>
      <c r="AC33" s="620">
        <v>1</v>
      </c>
      <c r="AD33" s="620" t="s">
        <v>20</v>
      </c>
      <c r="AE33" s="620"/>
      <c r="AF33" s="620">
        <v>1</v>
      </c>
      <c r="AG33" s="620">
        <v>1</v>
      </c>
      <c r="AH33" s="620"/>
      <c r="AI33" s="621">
        <f t="shared" si="9"/>
        <v>23.5</v>
      </c>
      <c r="AJ33" s="621">
        <f t="shared" si="4"/>
        <v>2.5</v>
      </c>
      <c r="AK33" s="621">
        <f t="shared" si="5"/>
        <v>0</v>
      </c>
      <c r="AL33" s="621">
        <f t="shared" si="17"/>
        <v>0</v>
      </c>
      <c r="AM33" s="622">
        <f t="shared" si="18"/>
        <v>26</v>
      </c>
      <c r="AN33" s="622">
        <f t="shared" si="19"/>
        <v>26</v>
      </c>
      <c r="AO33" s="622" t="str">
        <f>VLOOKUP(C33,'[1]1. MEDIGO'!$C$4:$BL$100,62,0)</f>
        <v>11/8/2025</v>
      </c>
      <c r="AP33" s="610"/>
      <c r="AQ33" s="610"/>
      <c r="AR33" s="610"/>
    </row>
    <row r="34" ht="27" customHeight="1" spans="1:44">
      <c r="A34" s="389">
        <v>27</v>
      </c>
      <c r="B34" s="389"/>
      <c r="C34" s="624" t="s">
        <v>47</v>
      </c>
      <c r="D34" s="620">
        <v>1</v>
      </c>
      <c r="E34" s="620">
        <v>1</v>
      </c>
      <c r="F34" s="620">
        <v>1</v>
      </c>
      <c r="G34" s="620">
        <v>1</v>
      </c>
      <c r="H34" s="620">
        <v>1</v>
      </c>
      <c r="I34" s="620">
        <v>1</v>
      </c>
      <c r="J34" s="620"/>
      <c r="K34" s="620">
        <v>1</v>
      </c>
      <c r="L34" s="620">
        <v>1</v>
      </c>
      <c r="M34" s="620">
        <v>1</v>
      </c>
      <c r="N34" s="620">
        <v>1</v>
      </c>
      <c r="O34" s="620">
        <v>1</v>
      </c>
      <c r="P34" s="620">
        <v>1</v>
      </c>
      <c r="Q34" s="620"/>
      <c r="R34" s="620">
        <v>1</v>
      </c>
      <c r="S34" s="620">
        <v>1</v>
      </c>
      <c r="T34" s="620" t="s">
        <v>13</v>
      </c>
      <c r="U34" s="620">
        <v>1</v>
      </c>
      <c r="V34" s="620">
        <v>1</v>
      </c>
      <c r="W34" s="620">
        <v>1</v>
      </c>
      <c r="X34" s="620"/>
      <c r="Y34" s="620">
        <v>1</v>
      </c>
      <c r="Z34" s="620">
        <v>1</v>
      </c>
      <c r="AA34" s="620">
        <v>1</v>
      </c>
      <c r="AB34" s="620">
        <v>1</v>
      </c>
      <c r="AC34" s="620">
        <v>1</v>
      </c>
      <c r="AD34" s="620">
        <v>1</v>
      </c>
      <c r="AE34" s="620"/>
      <c r="AF34" s="620">
        <v>1</v>
      </c>
      <c r="AG34" s="620">
        <v>1</v>
      </c>
      <c r="AH34" s="620"/>
      <c r="AI34" s="621">
        <f t="shared" si="9"/>
        <v>25</v>
      </c>
      <c r="AJ34" s="621">
        <f t="shared" si="4"/>
        <v>1</v>
      </c>
      <c r="AK34" s="621">
        <f t="shared" si="5"/>
        <v>0</v>
      </c>
      <c r="AL34" s="621">
        <f t="shared" si="17"/>
        <v>0</v>
      </c>
      <c r="AM34" s="622">
        <f t="shared" si="18"/>
        <v>26</v>
      </c>
      <c r="AN34" s="622">
        <f t="shared" si="19"/>
        <v>26</v>
      </c>
      <c r="AO34" s="622" t="str">
        <f>VLOOKUP(C34,'[1]1. MEDIGO'!$C$4:$BL$100,62,0)</f>
        <v>11/9/2025</v>
      </c>
      <c r="AP34" s="610"/>
      <c r="AQ34" s="610"/>
      <c r="AR34" s="610"/>
    </row>
    <row r="35" ht="27" customHeight="1" spans="1:44">
      <c r="A35" s="389">
        <v>28</v>
      </c>
      <c r="B35" s="389"/>
      <c r="C35" s="628" t="s">
        <v>48</v>
      </c>
      <c r="D35" s="620">
        <v>1</v>
      </c>
      <c r="E35" s="620">
        <v>1</v>
      </c>
      <c r="F35" s="620">
        <v>1</v>
      </c>
      <c r="G35" s="620">
        <v>1</v>
      </c>
      <c r="H35" s="620">
        <v>1</v>
      </c>
      <c r="I35" s="620"/>
      <c r="J35" s="620"/>
      <c r="K35" s="620"/>
      <c r="L35" s="620"/>
      <c r="M35" s="620"/>
      <c r="N35" s="620"/>
      <c r="O35" s="620"/>
      <c r="P35" s="620"/>
      <c r="Q35" s="620"/>
      <c r="R35" s="620"/>
      <c r="S35" s="620"/>
      <c r="T35" s="620"/>
      <c r="U35" s="620"/>
      <c r="V35" s="620"/>
      <c r="W35" s="620"/>
      <c r="X35" s="620"/>
      <c r="Y35" s="620"/>
      <c r="Z35" s="620"/>
      <c r="AA35" s="620"/>
      <c r="AB35" s="620"/>
      <c r="AC35" s="620"/>
      <c r="AD35" s="620"/>
      <c r="AE35" s="620"/>
      <c r="AF35" s="620"/>
      <c r="AG35" s="620"/>
      <c r="AH35" s="620"/>
      <c r="AI35" s="621">
        <f t="shared" si="9"/>
        <v>5</v>
      </c>
      <c r="AJ35" s="621">
        <f t="shared" si="4"/>
        <v>0</v>
      </c>
      <c r="AK35" s="621">
        <f t="shared" si="5"/>
        <v>0</v>
      </c>
      <c r="AL35" s="621">
        <f t="shared" si="17"/>
        <v>0</v>
      </c>
      <c r="AM35" s="622">
        <f t="shared" si="18"/>
        <v>5</v>
      </c>
      <c r="AN35" s="622">
        <f t="shared" si="19"/>
        <v>5</v>
      </c>
      <c r="AO35" s="622" t="str">
        <f>VLOOKUP(C35,'[1]1. MEDIGO'!$C$4:$BL$100,62,0)</f>
        <v>25/12/2025</v>
      </c>
      <c r="AP35" s="610"/>
      <c r="AQ35" s="610"/>
      <c r="AR35" s="610"/>
    </row>
    <row r="36" ht="27" customHeight="1" spans="1:44">
      <c r="A36" s="389">
        <v>29</v>
      </c>
      <c r="B36" s="389"/>
      <c r="C36" s="628" t="s">
        <v>49</v>
      </c>
      <c r="D36" s="620">
        <v>1</v>
      </c>
      <c r="E36" s="620">
        <v>1</v>
      </c>
      <c r="F36" s="620">
        <v>1</v>
      </c>
      <c r="G36" s="620">
        <v>1</v>
      </c>
      <c r="H36" s="620">
        <v>1</v>
      </c>
      <c r="I36" s="620">
        <v>1</v>
      </c>
      <c r="J36" s="620"/>
      <c r="K36" s="620">
        <v>1</v>
      </c>
      <c r="L36" s="620">
        <v>1</v>
      </c>
      <c r="M36" s="620">
        <v>1</v>
      </c>
      <c r="N36" s="620">
        <v>1</v>
      </c>
      <c r="O36" s="620">
        <v>1</v>
      </c>
      <c r="P36" s="620">
        <v>1</v>
      </c>
      <c r="Q36" s="620"/>
      <c r="R36" s="620">
        <v>1</v>
      </c>
      <c r="S36" s="620">
        <v>1</v>
      </c>
      <c r="T36" s="620">
        <v>1</v>
      </c>
      <c r="U36" s="620">
        <v>1</v>
      </c>
      <c r="V36" s="620">
        <v>1</v>
      </c>
      <c r="W36" s="620">
        <v>1</v>
      </c>
      <c r="X36" s="620"/>
      <c r="Y36" s="620">
        <v>1</v>
      </c>
      <c r="Z36" s="620">
        <v>1</v>
      </c>
      <c r="AA36" s="620">
        <v>1</v>
      </c>
      <c r="AB36" s="620">
        <v>1</v>
      </c>
      <c r="AC36" s="620">
        <v>1</v>
      </c>
      <c r="AD36" s="620">
        <v>1</v>
      </c>
      <c r="AE36" s="620"/>
      <c r="AF36" s="620">
        <v>1</v>
      </c>
      <c r="AG36" s="620">
        <v>1</v>
      </c>
      <c r="AH36" s="620"/>
      <c r="AI36" s="621">
        <f t="shared" si="9"/>
        <v>26</v>
      </c>
      <c r="AJ36" s="621">
        <f t="shared" si="4"/>
        <v>0</v>
      </c>
      <c r="AK36" s="621">
        <f t="shared" si="5"/>
        <v>0</v>
      </c>
      <c r="AL36" s="621">
        <f t="shared" si="17"/>
        <v>0</v>
      </c>
      <c r="AM36" s="622">
        <f t="shared" si="18"/>
        <v>26</v>
      </c>
      <c r="AN36" s="622">
        <f t="shared" si="19"/>
        <v>26</v>
      </c>
      <c r="AO36" s="622" t="str">
        <f>VLOOKUP(C36,'[1]1. MEDIGO'!$C$4:$BL$100,62,0)</f>
        <v>12/1/2026</v>
      </c>
      <c r="AP36" s="610"/>
      <c r="AQ36" s="610"/>
      <c r="AR36" s="610"/>
    </row>
    <row r="37" s="600" customFormat="1" ht="26.45" customHeight="1" spans="1:44">
      <c r="A37" s="654"/>
      <c r="B37" s="655" t="s">
        <v>50</v>
      </c>
      <c r="C37" s="655"/>
      <c r="D37" s="620">
        <v>1</v>
      </c>
      <c r="E37" s="620">
        <v>1</v>
      </c>
      <c r="F37" s="620">
        <v>1</v>
      </c>
      <c r="G37" s="620">
        <v>1</v>
      </c>
      <c r="H37" s="620">
        <v>1</v>
      </c>
      <c r="I37" s="620">
        <v>1</v>
      </c>
      <c r="J37" s="620"/>
      <c r="K37" s="620">
        <v>1</v>
      </c>
      <c r="L37" s="620">
        <v>1</v>
      </c>
      <c r="M37" s="620">
        <v>1</v>
      </c>
      <c r="N37" s="620">
        <v>1</v>
      </c>
      <c r="O37" s="620">
        <v>1</v>
      </c>
      <c r="P37" s="620">
        <v>1</v>
      </c>
      <c r="Q37" s="620"/>
      <c r="R37" s="620">
        <v>1</v>
      </c>
      <c r="S37" s="620">
        <v>1</v>
      </c>
      <c r="T37" s="620">
        <v>1</v>
      </c>
      <c r="U37" s="620">
        <v>1</v>
      </c>
      <c r="V37" s="620">
        <v>1</v>
      </c>
      <c r="W37" s="620">
        <v>1</v>
      </c>
      <c r="X37" s="620"/>
      <c r="Y37" s="620">
        <v>1</v>
      </c>
      <c r="Z37" s="620">
        <v>1</v>
      </c>
      <c r="AA37" s="620">
        <v>1</v>
      </c>
      <c r="AB37" s="620">
        <v>1</v>
      </c>
      <c r="AC37" s="620">
        <v>1</v>
      </c>
      <c r="AD37" s="620">
        <v>1</v>
      </c>
      <c r="AE37" s="620"/>
      <c r="AF37" s="620">
        <v>1</v>
      </c>
      <c r="AG37" s="620">
        <v>1</v>
      </c>
      <c r="AH37" s="620"/>
      <c r="AI37" s="655">
        <f>SUM(AI38:AI56)</f>
        <v>435</v>
      </c>
      <c r="AJ37" s="655">
        <f>SUM(AJ38:AJ56)</f>
        <v>11</v>
      </c>
      <c r="AK37" s="655">
        <f>SUM(AK38:AK56)</f>
        <v>0</v>
      </c>
      <c r="AL37" s="655">
        <f>SUM(AL38:AL56)</f>
        <v>10</v>
      </c>
      <c r="AM37" s="655">
        <f t="shared" ref="AM37:AN37" si="20">SUM(AM38:AM49)</f>
        <v>284</v>
      </c>
      <c r="AN37" s="655">
        <f t="shared" si="20"/>
        <v>283</v>
      </c>
      <c r="AO37" s="656"/>
      <c r="AP37" s="657"/>
      <c r="AQ37" s="657"/>
      <c r="AR37" s="657"/>
    </row>
    <row r="38" ht="25.5" customHeight="1" spans="1:44">
      <c r="A38" s="389">
        <f t="shared" ref="A38:A57" si="21">A37+1</f>
        <v>1</v>
      </c>
      <c r="B38" s="389"/>
      <c r="C38" s="627" t="s">
        <v>17</v>
      </c>
      <c r="D38" s="620">
        <v>1</v>
      </c>
      <c r="E38" s="620">
        <v>1</v>
      </c>
      <c r="F38" s="620">
        <v>1</v>
      </c>
      <c r="G38" s="620">
        <v>1</v>
      </c>
      <c r="H38" s="620">
        <v>1</v>
      </c>
      <c r="I38" s="620">
        <v>1</v>
      </c>
      <c r="J38" s="620"/>
      <c r="K38" s="620">
        <v>1</v>
      </c>
      <c r="L38" s="620">
        <v>1</v>
      </c>
      <c r="M38" s="620">
        <v>1</v>
      </c>
      <c r="N38" s="620">
        <v>1</v>
      </c>
      <c r="O38" s="620">
        <v>1</v>
      </c>
      <c r="P38" s="620">
        <v>1</v>
      </c>
      <c r="Q38" s="620"/>
      <c r="R38" s="620">
        <v>1</v>
      </c>
      <c r="S38" s="620">
        <v>1</v>
      </c>
      <c r="T38" s="620">
        <v>1</v>
      </c>
      <c r="U38" s="620">
        <v>1</v>
      </c>
      <c r="V38" s="620">
        <v>1</v>
      </c>
      <c r="W38" s="620">
        <v>1</v>
      </c>
      <c r="X38" s="620"/>
      <c r="Y38" s="620">
        <v>1</v>
      </c>
      <c r="Z38" s="620">
        <v>1</v>
      </c>
      <c r="AA38" s="620">
        <v>1</v>
      </c>
      <c r="AB38" s="620">
        <v>1</v>
      </c>
      <c r="AC38" s="620">
        <v>1</v>
      </c>
      <c r="AD38" s="620">
        <v>1</v>
      </c>
      <c r="AE38" s="620"/>
      <c r="AF38" s="620">
        <v>1</v>
      </c>
      <c r="AG38" s="620">
        <v>1</v>
      </c>
      <c r="AH38" s="620"/>
      <c r="AI38" s="621">
        <f>SUM(D38:AH38)+(COUNTIF(D38:AH38,"0,5KL")/2)+(COUNTIF(D38:AH38,"0,5P")/2)+(COUNTIF(D38:AH38,"0.5L")/2)</f>
        <v>26</v>
      </c>
      <c r="AJ38" s="621">
        <f t="shared" ref="AJ38:AJ56" si="22">(COUNTIF(D38:AG38,"P"))+(COUNTIF(D38:AG38,"P/2")/2)+(COUNTIF(D38:AG38,"0,5P")/2)+(COUNTIF(D38:AG38,"L/P")/2)+(COUNTIF(D38:AG38,"P/KL")/2)</f>
        <v>0</v>
      </c>
      <c r="AK38" s="621">
        <f t="shared" ref="AK38:AK56" si="23">COUNTIF(D38:AG38,"L")+(COUNTIF(D38:AG38,"L/2")/2)+(COUNTIF(D38:AG38,"L/P")/2)+(COUNTIF(D38:AG38,"L/KL")/2)</f>
        <v>0</v>
      </c>
      <c r="AL38" s="621">
        <f t="shared" ref="AL38:AL56" si="24">COUNTIF(D38:AG38,"KL")+COUNTIF(D38:AG38,"0,5KL")/2+COUNTIF(D38:AG38,"L/KL")/2+COUNTIF(D38:AG38,"KL/2")/2+COUNTIF(D38:AG38,"P/KL")/2+COUNTIF(D38:AG38,"0.5")/2</f>
        <v>0</v>
      </c>
      <c r="AM38" s="622">
        <f t="shared" ref="AM38:AM50" si="25">SUM(AI38:AL38)</f>
        <v>26</v>
      </c>
      <c r="AN38" s="622">
        <f t="shared" ref="AN38:AN50" si="26">AI38+AJ38+AK38</f>
        <v>26</v>
      </c>
      <c r="AO38" s="622" t="s">
        <v>51</v>
      </c>
      <c r="AP38" s="610"/>
      <c r="AQ38" s="610"/>
      <c r="AR38" s="610"/>
    </row>
    <row r="39" ht="25.5" customHeight="1" spans="1:44">
      <c r="A39" s="389">
        <f t="shared" si="21"/>
        <v>2</v>
      </c>
      <c r="B39" s="389"/>
      <c r="C39" s="627" t="s">
        <v>52</v>
      </c>
      <c r="D39" s="620">
        <v>1</v>
      </c>
      <c r="E39" s="620">
        <v>1</v>
      </c>
      <c r="F39" s="620">
        <v>1</v>
      </c>
      <c r="G39" s="620">
        <v>1</v>
      </c>
      <c r="H39" s="620">
        <v>1</v>
      </c>
      <c r="I39" s="620">
        <v>1</v>
      </c>
      <c r="J39" s="620"/>
      <c r="K39" s="620">
        <v>1</v>
      </c>
      <c r="L39" s="620">
        <v>1</v>
      </c>
      <c r="M39" s="620">
        <v>1</v>
      </c>
      <c r="N39" s="620">
        <v>1</v>
      </c>
      <c r="O39" s="620">
        <v>1</v>
      </c>
      <c r="P39" s="620">
        <v>1</v>
      </c>
      <c r="Q39" s="620"/>
      <c r="R39" s="620">
        <v>1</v>
      </c>
      <c r="S39" s="620">
        <v>1</v>
      </c>
      <c r="T39" s="620">
        <v>1</v>
      </c>
      <c r="U39" s="620">
        <v>1</v>
      </c>
      <c r="V39" s="620">
        <v>1</v>
      </c>
      <c r="W39" s="620">
        <v>1</v>
      </c>
      <c r="X39" s="620"/>
      <c r="Y39" s="620">
        <v>1</v>
      </c>
      <c r="Z39" s="620">
        <v>1</v>
      </c>
      <c r="AA39" s="620">
        <v>1</v>
      </c>
      <c r="AB39" s="620">
        <v>1</v>
      </c>
      <c r="AC39" s="620">
        <v>1</v>
      </c>
      <c r="AD39" s="620">
        <v>1</v>
      </c>
      <c r="AE39" s="620"/>
      <c r="AF39" s="620">
        <v>1</v>
      </c>
      <c r="AG39" s="620">
        <v>1</v>
      </c>
      <c r="AH39" s="620"/>
      <c r="AI39" s="621">
        <f t="shared" ref="AI39:AI56" si="27">SUM(D39:AH39)+(COUNTIF(D39:AH39,"0,5KL")/2)+(COUNTIF(D39:AH39,"0,5P")/2)+(COUNTIF(D39:AH39,"0.5L")/2)</f>
        <v>26</v>
      </c>
      <c r="AJ39" s="621">
        <f t="shared" si="22"/>
        <v>0</v>
      </c>
      <c r="AK39" s="621">
        <f t="shared" si="23"/>
        <v>0</v>
      </c>
      <c r="AL39" s="621">
        <f t="shared" si="24"/>
        <v>0</v>
      </c>
      <c r="AM39" s="622">
        <f t="shared" si="25"/>
        <v>26</v>
      </c>
      <c r="AN39" s="622">
        <f t="shared" si="26"/>
        <v>26</v>
      </c>
      <c r="AO39" s="622" t="s">
        <v>53</v>
      </c>
      <c r="AP39" s="610"/>
      <c r="AQ39" s="610"/>
      <c r="AR39" s="610"/>
    </row>
    <row r="40" ht="25.5" customHeight="1" spans="1:44">
      <c r="A40" s="389">
        <f t="shared" si="21"/>
        <v>3</v>
      </c>
      <c r="B40" s="389"/>
      <c r="C40" s="627" t="s">
        <v>54</v>
      </c>
      <c r="D40" s="620">
        <v>1</v>
      </c>
      <c r="E40" s="620">
        <v>1</v>
      </c>
      <c r="F40" s="620">
        <v>1</v>
      </c>
      <c r="G40" s="620">
        <v>1</v>
      </c>
      <c r="H40" s="620">
        <v>1</v>
      </c>
      <c r="I40" s="620">
        <v>1</v>
      </c>
      <c r="J40" s="620"/>
      <c r="K40" s="620">
        <v>1</v>
      </c>
      <c r="L40" s="620">
        <v>1</v>
      </c>
      <c r="M40" s="620">
        <v>1</v>
      </c>
      <c r="N40" s="620">
        <v>1</v>
      </c>
      <c r="O40" s="620">
        <v>1</v>
      </c>
      <c r="P40" s="620">
        <v>1</v>
      </c>
      <c r="Q40" s="620"/>
      <c r="R40" s="620">
        <v>1</v>
      </c>
      <c r="S40" s="620">
        <v>1</v>
      </c>
      <c r="T40" s="620">
        <v>1</v>
      </c>
      <c r="U40" s="620">
        <v>1</v>
      </c>
      <c r="V40" s="620">
        <v>1</v>
      </c>
      <c r="W40" s="620">
        <v>1</v>
      </c>
      <c r="X40" s="620"/>
      <c r="Y40" s="620">
        <v>1</v>
      </c>
      <c r="Z40" s="620">
        <v>1</v>
      </c>
      <c r="AA40" s="620">
        <v>1</v>
      </c>
      <c r="AB40" s="620">
        <v>1</v>
      </c>
      <c r="AC40" s="620">
        <v>1</v>
      </c>
      <c r="AD40" s="620">
        <v>1</v>
      </c>
      <c r="AE40" s="620"/>
      <c r="AF40" s="620">
        <v>1</v>
      </c>
      <c r="AG40" s="620">
        <v>1</v>
      </c>
      <c r="AH40" s="620"/>
      <c r="AI40" s="621">
        <f t="shared" si="27"/>
        <v>26</v>
      </c>
      <c r="AJ40" s="621">
        <f t="shared" si="22"/>
        <v>0</v>
      </c>
      <c r="AK40" s="621">
        <f t="shared" si="23"/>
        <v>0</v>
      </c>
      <c r="AL40" s="621">
        <f t="shared" si="24"/>
        <v>0</v>
      </c>
      <c r="AM40" s="622">
        <f t="shared" si="25"/>
        <v>26</v>
      </c>
      <c r="AN40" s="622">
        <f t="shared" si="26"/>
        <v>26</v>
      </c>
      <c r="AO40" s="622" t="s">
        <v>55</v>
      </c>
      <c r="AP40" s="610"/>
      <c r="AQ40" s="610"/>
      <c r="AR40" s="610"/>
    </row>
    <row r="41" ht="25.5" customHeight="1" spans="1:44">
      <c r="A41" s="389">
        <f t="shared" si="21"/>
        <v>4</v>
      </c>
      <c r="B41" s="389"/>
      <c r="C41" s="627" t="s">
        <v>56</v>
      </c>
      <c r="D41" s="620" t="s">
        <v>13</v>
      </c>
      <c r="E41" s="620">
        <v>1</v>
      </c>
      <c r="F41" s="620">
        <v>1</v>
      </c>
      <c r="G41" s="620">
        <v>1</v>
      </c>
      <c r="H41" s="620">
        <v>1</v>
      </c>
      <c r="I41" s="620">
        <v>1</v>
      </c>
      <c r="J41" s="620"/>
      <c r="K41" s="620">
        <v>1</v>
      </c>
      <c r="L41" s="620">
        <v>1</v>
      </c>
      <c r="M41" s="620">
        <v>1</v>
      </c>
      <c r="N41" s="620">
        <v>1</v>
      </c>
      <c r="O41" s="620">
        <v>1</v>
      </c>
      <c r="P41" s="620">
        <v>1</v>
      </c>
      <c r="Q41" s="620"/>
      <c r="R41" s="620">
        <v>1</v>
      </c>
      <c r="S41" s="620">
        <v>1</v>
      </c>
      <c r="T41" s="620">
        <v>1</v>
      </c>
      <c r="U41" s="620">
        <v>1</v>
      </c>
      <c r="V41" s="620">
        <v>1</v>
      </c>
      <c r="W41" s="620">
        <v>1</v>
      </c>
      <c r="X41" s="620"/>
      <c r="Y41" s="620">
        <v>1</v>
      </c>
      <c r="Z41" s="620">
        <v>1</v>
      </c>
      <c r="AA41" s="620">
        <v>1</v>
      </c>
      <c r="AB41" s="620">
        <v>1</v>
      </c>
      <c r="AC41" s="620">
        <v>1</v>
      </c>
      <c r="AD41" s="620">
        <v>1</v>
      </c>
      <c r="AE41" s="620"/>
      <c r="AF41" s="620">
        <v>1</v>
      </c>
      <c r="AG41" s="620">
        <v>1</v>
      </c>
      <c r="AH41" s="620"/>
      <c r="AI41" s="621">
        <f t="shared" si="27"/>
        <v>25</v>
      </c>
      <c r="AJ41" s="621">
        <f t="shared" si="22"/>
        <v>1</v>
      </c>
      <c r="AK41" s="621">
        <f t="shared" si="23"/>
        <v>0</v>
      </c>
      <c r="AL41" s="621">
        <f t="shared" si="24"/>
        <v>0</v>
      </c>
      <c r="AM41" s="622">
        <f t="shared" si="25"/>
        <v>26</v>
      </c>
      <c r="AN41" s="622">
        <f t="shared" si="26"/>
        <v>26</v>
      </c>
      <c r="AO41" s="622" t="s">
        <v>57</v>
      </c>
      <c r="AP41" s="610"/>
      <c r="AQ41" s="610"/>
      <c r="AR41" s="610"/>
    </row>
    <row r="42" ht="25.5" customHeight="1" spans="1:44">
      <c r="A42" s="389">
        <f t="shared" si="21"/>
        <v>5</v>
      </c>
      <c r="B42" s="389"/>
      <c r="C42" s="627" t="s">
        <v>58</v>
      </c>
      <c r="D42" s="620">
        <v>1</v>
      </c>
      <c r="E42" s="620">
        <v>1</v>
      </c>
      <c r="F42" s="620">
        <v>1</v>
      </c>
      <c r="G42" s="620">
        <v>1</v>
      </c>
      <c r="H42" s="620">
        <v>1</v>
      </c>
      <c r="I42" s="620">
        <v>1</v>
      </c>
      <c r="J42" s="620"/>
      <c r="K42" s="620">
        <v>1</v>
      </c>
      <c r="L42" s="620">
        <v>1</v>
      </c>
      <c r="M42" s="620">
        <v>1</v>
      </c>
      <c r="N42" s="620">
        <v>1</v>
      </c>
      <c r="O42" s="620">
        <v>1</v>
      </c>
      <c r="P42" s="620">
        <v>1</v>
      </c>
      <c r="Q42" s="620"/>
      <c r="R42" s="620">
        <v>1</v>
      </c>
      <c r="S42" s="620" t="s">
        <v>20</v>
      </c>
      <c r="T42" s="620">
        <v>1</v>
      </c>
      <c r="U42" s="620">
        <v>1</v>
      </c>
      <c r="V42" s="620">
        <v>1</v>
      </c>
      <c r="W42" s="620">
        <v>1</v>
      </c>
      <c r="X42" s="620"/>
      <c r="Y42" s="620">
        <v>1</v>
      </c>
      <c r="Z42" s="620">
        <v>1</v>
      </c>
      <c r="AA42" s="620">
        <v>1</v>
      </c>
      <c r="AB42" s="620">
        <v>1</v>
      </c>
      <c r="AC42" s="620">
        <v>1</v>
      </c>
      <c r="AD42" s="620">
        <v>1</v>
      </c>
      <c r="AE42" s="620"/>
      <c r="AF42" s="620" t="s">
        <v>13</v>
      </c>
      <c r="AG42" s="620">
        <v>1</v>
      </c>
      <c r="AH42" s="620"/>
      <c r="AI42" s="621">
        <f t="shared" si="27"/>
        <v>24.5</v>
      </c>
      <c r="AJ42" s="621">
        <f t="shared" si="22"/>
        <v>1.5</v>
      </c>
      <c r="AK42" s="621">
        <f t="shared" si="23"/>
        <v>0</v>
      </c>
      <c r="AL42" s="621">
        <f t="shared" si="24"/>
        <v>0</v>
      </c>
      <c r="AM42" s="622">
        <f t="shared" si="25"/>
        <v>26</v>
      </c>
      <c r="AN42" s="622">
        <f t="shared" si="26"/>
        <v>26</v>
      </c>
      <c r="AO42" s="622" t="s">
        <v>59</v>
      </c>
      <c r="AP42" s="610"/>
      <c r="AQ42" s="610"/>
      <c r="AR42" s="610"/>
    </row>
    <row r="43" ht="25.5" customHeight="1" spans="1:44">
      <c r="A43" s="389">
        <f t="shared" si="21"/>
        <v>6</v>
      </c>
      <c r="B43" s="389"/>
      <c r="C43" s="627" t="s">
        <v>60</v>
      </c>
      <c r="D43" s="620">
        <v>1</v>
      </c>
      <c r="E43" s="620">
        <v>1</v>
      </c>
      <c r="F43" s="620">
        <v>1</v>
      </c>
      <c r="G43" s="620">
        <v>1</v>
      </c>
      <c r="H43" s="620">
        <v>1</v>
      </c>
      <c r="I43" s="620">
        <v>1</v>
      </c>
      <c r="J43" s="620"/>
      <c r="K43" s="620">
        <v>1</v>
      </c>
      <c r="L43" s="620">
        <v>1</v>
      </c>
      <c r="M43" s="620">
        <v>1</v>
      </c>
      <c r="N43" s="620" t="s">
        <v>13</v>
      </c>
      <c r="O43" s="620">
        <v>1</v>
      </c>
      <c r="P43" s="620">
        <v>1</v>
      </c>
      <c r="Q43" s="620"/>
      <c r="R43" s="620">
        <v>1</v>
      </c>
      <c r="S43" s="620">
        <v>1</v>
      </c>
      <c r="T43" s="620">
        <v>1</v>
      </c>
      <c r="U43" s="620">
        <v>1</v>
      </c>
      <c r="V43" s="620">
        <v>1</v>
      </c>
      <c r="W43" s="620">
        <v>1</v>
      </c>
      <c r="X43" s="620"/>
      <c r="Y43" s="620">
        <v>1</v>
      </c>
      <c r="Z43" s="620">
        <v>1</v>
      </c>
      <c r="AA43" s="620">
        <v>1</v>
      </c>
      <c r="AB43" s="620">
        <v>1</v>
      </c>
      <c r="AC43" s="620">
        <v>1</v>
      </c>
      <c r="AD43" s="620">
        <v>1</v>
      </c>
      <c r="AE43" s="620"/>
      <c r="AF43" s="620">
        <v>1</v>
      </c>
      <c r="AG43" s="620">
        <v>1</v>
      </c>
      <c r="AH43" s="620"/>
      <c r="AI43" s="621">
        <f t="shared" si="27"/>
        <v>25</v>
      </c>
      <c r="AJ43" s="621">
        <f t="shared" si="22"/>
        <v>1</v>
      </c>
      <c r="AK43" s="621">
        <f t="shared" si="23"/>
        <v>0</v>
      </c>
      <c r="AL43" s="621">
        <f t="shared" si="24"/>
        <v>0</v>
      </c>
      <c r="AM43" s="622">
        <f t="shared" si="25"/>
        <v>26</v>
      </c>
      <c r="AN43" s="622">
        <f t="shared" si="26"/>
        <v>26</v>
      </c>
      <c r="AO43" s="622" t="s">
        <v>61</v>
      </c>
      <c r="AP43" s="610"/>
      <c r="AQ43" s="610"/>
      <c r="AR43" s="610"/>
    </row>
    <row r="44" ht="25.5" customHeight="1" spans="1:44">
      <c r="A44" s="389">
        <f t="shared" si="21"/>
        <v>7</v>
      </c>
      <c r="B44" s="389"/>
      <c r="C44" s="627" t="s">
        <v>62</v>
      </c>
      <c r="D44" s="620">
        <v>1</v>
      </c>
      <c r="E44" s="620">
        <v>1</v>
      </c>
      <c r="F44" s="620">
        <v>1</v>
      </c>
      <c r="G44" s="620" t="s">
        <v>13</v>
      </c>
      <c r="H44" s="620">
        <v>1</v>
      </c>
      <c r="I44" s="620">
        <v>1</v>
      </c>
      <c r="J44" s="620"/>
      <c r="K44" s="620">
        <v>1</v>
      </c>
      <c r="L44" s="620" t="s">
        <v>20</v>
      </c>
      <c r="M44" s="620">
        <v>1</v>
      </c>
      <c r="N44" s="620">
        <v>1</v>
      </c>
      <c r="O44" s="620">
        <v>1</v>
      </c>
      <c r="P44" s="620">
        <v>1</v>
      </c>
      <c r="Q44" s="620"/>
      <c r="R44" s="620"/>
      <c r="S44" s="620"/>
      <c r="T44" s="620"/>
      <c r="U44" s="620"/>
      <c r="V44" s="620"/>
      <c r="W44" s="620"/>
      <c r="X44" s="620"/>
      <c r="Y44" s="620"/>
      <c r="Z44" s="620"/>
      <c r="AA44" s="620"/>
      <c r="AB44" s="620"/>
      <c r="AC44" s="620"/>
      <c r="AD44" s="620"/>
      <c r="AE44" s="620"/>
      <c r="AF44" s="620"/>
      <c r="AG44" s="620"/>
      <c r="AH44" s="620"/>
      <c r="AI44" s="621">
        <f t="shared" si="27"/>
        <v>10.5</v>
      </c>
      <c r="AJ44" s="621">
        <f t="shared" si="22"/>
        <v>1.5</v>
      </c>
      <c r="AK44" s="621">
        <f t="shared" si="23"/>
        <v>0</v>
      </c>
      <c r="AL44" s="621">
        <f t="shared" si="24"/>
        <v>0</v>
      </c>
      <c r="AM44" s="622">
        <f t="shared" si="25"/>
        <v>12</v>
      </c>
      <c r="AN44" s="622">
        <f t="shared" si="26"/>
        <v>12</v>
      </c>
      <c r="AO44" s="622" t="s">
        <v>63</v>
      </c>
      <c r="AP44" s="610"/>
      <c r="AQ44" s="610"/>
      <c r="AR44" s="610"/>
    </row>
    <row r="45" ht="25.5" customHeight="1" spans="1:44">
      <c r="A45" s="389">
        <f t="shared" si="21"/>
        <v>8</v>
      </c>
      <c r="B45" s="389"/>
      <c r="C45" s="627" t="s">
        <v>64</v>
      </c>
      <c r="D45" s="620">
        <v>1</v>
      </c>
      <c r="E45" s="620">
        <v>1</v>
      </c>
      <c r="F45" s="620">
        <v>1</v>
      </c>
      <c r="G45" s="620">
        <v>1</v>
      </c>
      <c r="H45" s="620">
        <v>1</v>
      </c>
      <c r="I45" s="620">
        <v>1</v>
      </c>
      <c r="J45" s="620"/>
      <c r="K45" s="620">
        <v>1</v>
      </c>
      <c r="L45" s="620">
        <v>1</v>
      </c>
      <c r="M45" s="620">
        <v>1</v>
      </c>
      <c r="N45" s="620">
        <v>1</v>
      </c>
      <c r="O45" s="620">
        <v>1</v>
      </c>
      <c r="P45" s="620">
        <v>1</v>
      </c>
      <c r="Q45" s="620"/>
      <c r="R45" s="620">
        <v>1</v>
      </c>
      <c r="S45" s="620">
        <v>1</v>
      </c>
      <c r="T45" s="620">
        <v>1</v>
      </c>
      <c r="U45" s="620">
        <v>1</v>
      </c>
      <c r="V45" s="620">
        <v>1</v>
      </c>
      <c r="W45" s="620">
        <v>1</v>
      </c>
      <c r="X45" s="620"/>
      <c r="Y45" s="620">
        <v>1</v>
      </c>
      <c r="Z45" s="620">
        <v>1</v>
      </c>
      <c r="AA45" s="620">
        <v>1</v>
      </c>
      <c r="AB45" s="620">
        <v>1</v>
      </c>
      <c r="AC45" s="620">
        <v>1</v>
      </c>
      <c r="AD45" s="620">
        <v>1</v>
      </c>
      <c r="AE45" s="620"/>
      <c r="AF45" s="620">
        <v>1</v>
      </c>
      <c r="AG45" s="620">
        <v>1</v>
      </c>
      <c r="AH45" s="620"/>
      <c r="AI45" s="621">
        <f t="shared" si="27"/>
        <v>26</v>
      </c>
      <c r="AJ45" s="621">
        <f t="shared" si="22"/>
        <v>0</v>
      </c>
      <c r="AK45" s="621">
        <f t="shared" si="23"/>
        <v>0</v>
      </c>
      <c r="AL45" s="621">
        <f t="shared" si="24"/>
        <v>0</v>
      </c>
      <c r="AM45" s="622">
        <f t="shared" si="25"/>
        <v>26</v>
      </c>
      <c r="AN45" s="622">
        <f t="shared" si="26"/>
        <v>26</v>
      </c>
      <c r="AO45" s="622" t="s">
        <v>65</v>
      </c>
      <c r="AP45" s="610"/>
      <c r="AQ45" s="610"/>
      <c r="AR45" s="610"/>
    </row>
    <row r="46" ht="25.5" customHeight="1" spans="1:44">
      <c r="A46" s="389">
        <f t="shared" si="21"/>
        <v>9</v>
      </c>
      <c r="B46" s="658"/>
      <c r="C46" s="627" t="s">
        <v>66</v>
      </c>
      <c r="D46" s="620">
        <v>1</v>
      </c>
      <c r="E46" s="620">
        <v>1</v>
      </c>
      <c r="F46" s="620">
        <v>1</v>
      </c>
      <c r="G46" s="620">
        <v>1</v>
      </c>
      <c r="H46" s="620">
        <v>1</v>
      </c>
      <c r="I46" s="620">
        <v>1</v>
      </c>
      <c r="J46" s="620"/>
      <c r="K46" s="620">
        <v>1</v>
      </c>
      <c r="L46" s="620">
        <v>1</v>
      </c>
      <c r="M46" s="620">
        <v>1</v>
      </c>
      <c r="N46" s="620">
        <v>1</v>
      </c>
      <c r="O46" s="620">
        <v>1</v>
      </c>
      <c r="P46" s="620">
        <v>1</v>
      </c>
      <c r="Q46" s="620"/>
      <c r="R46" s="620">
        <v>1</v>
      </c>
      <c r="S46" s="620">
        <v>1</v>
      </c>
      <c r="T46" s="620">
        <v>1</v>
      </c>
      <c r="U46" s="620">
        <v>1</v>
      </c>
      <c r="V46" s="620">
        <v>1</v>
      </c>
      <c r="W46" s="620" t="s">
        <v>20</v>
      </c>
      <c r="X46" s="620"/>
      <c r="Y46" s="620">
        <v>1</v>
      </c>
      <c r="Z46" s="620">
        <v>1</v>
      </c>
      <c r="AA46" s="620">
        <v>1</v>
      </c>
      <c r="AB46" s="620">
        <v>1</v>
      </c>
      <c r="AC46" s="620">
        <v>1</v>
      </c>
      <c r="AD46" s="620">
        <v>1</v>
      </c>
      <c r="AE46" s="620"/>
      <c r="AF46" s="620">
        <v>1</v>
      </c>
      <c r="AG46" s="620">
        <v>1</v>
      </c>
      <c r="AH46" s="620"/>
      <c r="AI46" s="621">
        <f t="shared" si="27"/>
        <v>25.5</v>
      </c>
      <c r="AJ46" s="621">
        <f t="shared" si="22"/>
        <v>0.5</v>
      </c>
      <c r="AK46" s="621">
        <f t="shared" si="23"/>
        <v>0</v>
      </c>
      <c r="AL46" s="621">
        <f t="shared" si="24"/>
        <v>0</v>
      </c>
      <c r="AM46" s="622">
        <f t="shared" si="25"/>
        <v>26</v>
      </c>
      <c r="AN46" s="622">
        <f t="shared" si="26"/>
        <v>26</v>
      </c>
      <c r="AO46" s="670" t="s">
        <v>67</v>
      </c>
      <c r="AP46" s="610"/>
      <c r="AQ46" s="610"/>
      <c r="AR46" s="610"/>
    </row>
    <row r="47" ht="25.5" customHeight="1" spans="1:44">
      <c r="A47" s="389">
        <f t="shared" si="21"/>
        <v>10</v>
      </c>
      <c r="B47" s="658"/>
      <c r="C47" s="659" t="s">
        <v>68</v>
      </c>
      <c r="D47" s="620">
        <v>1</v>
      </c>
      <c r="E47" s="620">
        <v>1</v>
      </c>
      <c r="F47" s="620">
        <v>1</v>
      </c>
      <c r="G47" s="620">
        <v>1</v>
      </c>
      <c r="H47" s="620">
        <v>1</v>
      </c>
      <c r="I47" s="620">
        <v>1</v>
      </c>
      <c r="J47" s="620"/>
      <c r="K47" s="620">
        <v>1</v>
      </c>
      <c r="L47" s="620">
        <v>1</v>
      </c>
      <c r="M47" s="620">
        <v>1</v>
      </c>
      <c r="N47" s="620">
        <v>1</v>
      </c>
      <c r="O47" s="620">
        <v>1</v>
      </c>
      <c r="P47" s="620" t="s">
        <v>20</v>
      </c>
      <c r="Q47" s="620"/>
      <c r="R47" s="620"/>
      <c r="S47" s="620"/>
      <c r="T47" s="620"/>
      <c r="U47" s="620"/>
      <c r="V47" s="620"/>
      <c r="W47" s="620"/>
      <c r="X47" s="620"/>
      <c r="Y47" s="620"/>
      <c r="Z47" s="620" t="s">
        <v>13</v>
      </c>
      <c r="AA47" s="620" t="s">
        <v>13</v>
      </c>
      <c r="AB47" s="620">
        <v>1</v>
      </c>
      <c r="AC47" s="620">
        <v>1</v>
      </c>
      <c r="AD47" s="620">
        <v>1</v>
      </c>
      <c r="AE47" s="620"/>
      <c r="AF47" s="620">
        <v>1</v>
      </c>
      <c r="AG47" s="620">
        <v>1</v>
      </c>
      <c r="AH47" s="620"/>
      <c r="AI47" s="621">
        <f t="shared" si="27"/>
        <v>16.5</v>
      </c>
      <c r="AJ47" s="621">
        <f t="shared" si="22"/>
        <v>2.5</v>
      </c>
      <c r="AK47" s="621">
        <f t="shared" si="23"/>
        <v>0</v>
      </c>
      <c r="AL47" s="621">
        <f t="shared" si="24"/>
        <v>0</v>
      </c>
      <c r="AM47" s="622">
        <f t="shared" si="25"/>
        <v>19</v>
      </c>
      <c r="AN47" s="622">
        <f t="shared" si="26"/>
        <v>19</v>
      </c>
      <c r="AO47" s="622" t="s">
        <v>69</v>
      </c>
      <c r="AP47" s="610"/>
      <c r="AQ47" s="610"/>
      <c r="AR47" s="610"/>
    </row>
    <row r="48" ht="25.5" customHeight="1" spans="1:44">
      <c r="A48" s="389">
        <f t="shared" si="21"/>
        <v>11</v>
      </c>
      <c r="B48" s="658"/>
      <c r="C48" s="659" t="s">
        <v>70</v>
      </c>
      <c r="D48" s="620"/>
      <c r="E48" s="620"/>
      <c r="F48" s="620"/>
      <c r="G48" s="620"/>
      <c r="H48" s="620"/>
      <c r="I48" s="620"/>
      <c r="J48" s="620"/>
      <c r="K48" s="620">
        <v>1</v>
      </c>
      <c r="L48" s="620">
        <v>1</v>
      </c>
      <c r="M48" s="620">
        <v>1</v>
      </c>
      <c r="N48" s="620" t="s">
        <v>20</v>
      </c>
      <c r="O48" s="620">
        <v>1</v>
      </c>
      <c r="P48" s="620">
        <v>1</v>
      </c>
      <c r="Q48" s="620"/>
      <c r="R48" s="620">
        <v>1</v>
      </c>
      <c r="S48" s="620">
        <v>1</v>
      </c>
      <c r="T48" s="620" t="s">
        <v>15</v>
      </c>
      <c r="U48" s="620">
        <v>1</v>
      </c>
      <c r="V48" s="620">
        <v>1</v>
      </c>
      <c r="W48" s="620">
        <v>1</v>
      </c>
      <c r="X48" s="620"/>
      <c r="Y48" s="620">
        <v>1</v>
      </c>
      <c r="Z48" s="620">
        <v>1</v>
      </c>
      <c r="AA48" s="620">
        <v>1</v>
      </c>
      <c r="AB48" s="620">
        <v>1</v>
      </c>
      <c r="AC48" s="620">
        <v>1</v>
      </c>
      <c r="AD48" s="620" t="s">
        <v>20</v>
      </c>
      <c r="AE48" s="620"/>
      <c r="AF48" s="620" t="s">
        <v>71</v>
      </c>
      <c r="AG48" s="620">
        <v>1</v>
      </c>
      <c r="AH48" s="620"/>
      <c r="AI48" s="621">
        <f t="shared" si="27"/>
        <v>17</v>
      </c>
      <c r="AJ48" s="621">
        <f t="shared" si="22"/>
        <v>1</v>
      </c>
      <c r="AK48" s="621">
        <f t="shared" si="23"/>
        <v>0</v>
      </c>
      <c r="AL48" s="621">
        <f t="shared" si="24"/>
        <v>1</v>
      </c>
      <c r="AM48" s="622">
        <f t="shared" si="25"/>
        <v>19</v>
      </c>
      <c r="AN48" s="622">
        <f t="shared" si="26"/>
        <v>18</v>
      </c>
      <c r="AO48" s="622" t="s">
        <v>72</v>
      </c>
      <c r="AP48" s="610"/>
      <c r="AQ48" s="610"/>
      <c r="AR48" s="610"/>
    </row>
    <row r="49" ht="25.5" customHeight="1" spans="1:44">
      <c r="A49" s="389">
        <f t="shared" si="21"/>
        <v>12</v>
      </c>
      <c r="B49" s="658"/>
      <c r="C49" s="659" t="s">
        <v>73</v>
      </c>
      <c r="D49" s="620">
        <v>1</v>
      </c>
      <c r="E49" s="620">
        <v>1</v>
      </c>
      <c r="F49" s="620">
        <v>1</v>
      </c>
      <c r="G49" s="620">
        <v>1</v>
      </c>
      <c r="H49" s="620">
        <v>1</v>
      </c>
      <c r="I49" s="620">
        <v>1</v>
      </c>
      <c r="J49" s="620"/>
      <c r="K49" s="620">
        <v>1</v>
      </c>
      <c r="L49" s="620">
        <v>1</v>
      </c>
      <c r="M49" s="620">
        <v>1</v>
      </c>
      <c r="N49" s="620">
        <v>1</v>
      </c>
      <c r="O49" s="620">
        <v>1</v>
      </c>
      <c r="P49" s="620" t="s">
        <v>20</v>
      </c>
      <c r="Q49" s="620"/>
      <c r="R49" s="620" t="s">
        <v>13</v>
      </c>
      <c r="S49" s="620" t="s">
        <v>20</v>
      </c>
      <c r="T49" s="620">
        <v>1</v>
      </c>
      <c r="U49" s="620">
        <v>1</v>
      </c>
      <c r="V49" s="620">
        <v>1</v>
      </c>
      <c r="W49" s="620">
        <v>1</v>
      </c>
      <c r="X49" s="620"/>
      <c r="Y49" s="620">
        <v>1</v>
      </c>
      <c r="Z49" s="620">
        <v>1</v>
      </c>
      <c r="AA49" s="620">
        <v>1</v>
      </c>
      <c r="AB49" s="620">
        <v>1</v>
      </c>
      <c r="AC49" s="620">
        <v>1</v>
      </c>
      <c r="AD49" s="620">
        <v>1</v>
      </c>
      <c r="AE49" s="620"/>
      <c r="AF49" s="620">
        <v>1</v>
      </c>
      <c r="AG49" s="620">
        <v>1</v>
      </c>
      <c r="AH49" s="620"/>
      <c r="AI49" s="621">
        <f t="shared" si="27"/>
        <v>24</v>
      </c>
      <c r="AJ49" s="621">
        <f t="shared" si="22"/>
        <v>2</v>
      </c>
      <c r="AK49" s="621">
        <f t="shared" si="23"/>
        <v>0</v>
      </c>
      <c r="AL49" s="621">
        <f t="shared" si="24"/>
        <v>0</v>
      </c>
      <c r="AM49" s="622">
        <f t="shared" si="25"/>
        <v>26</v>
      </c>
      <c r="AN49" s="622">
        <f t="shared" si="26"/>
        <v>26</v>
      </c>
      <c r="AO49" s="670" t="s">
        <v>74</v>
      </c>
      <c r="AP49" s="610"/>
      <c r="AQ49" s="610"/>
      <c r="AR49" s="610"/>
    </row>
    <row r="50" ht="25.5" customHeight="1" spans="1:44">
      <c r="A50" s="389">
        <f t="shared" si="21"/>
        <v>13</v>
      </c>
      <c r="B50" s="658"/>
      <c r="C50" s="659" t="s">
        <v>75</v>
      </c>
      <c r="D50" s="620">
        <v>1</v>
      </c>
      <c r="E50" s="620" t="s">
        <v>76</v>
      </c>
      <c r="F50" s="620" t="s">
        <v>76</v>
      </c>
      <c r="G50" s="620">
        <v>1</v>
      </c>
      <c r="H50" s="620" t="s">
        <v>76</v>
      </c>
      <c r="I50" s="620">
        <v>1</v>
      </c>
      <c r="J50" s="620"/>
      <c r="K50" s="620">
        <v>1</v>
      </c>
      <c r="L50" s="620">
        <v>1</v>
      </c>
      <c r="M50" s="620">
        <v>1</v>
      </c>
      <c r="N50" s="620">
        <v>1</v>
      </c>
      <c r="O50" s="620">
        <v>1</v>
      </c>
      <c r="P50" s="620">
        <v>1</v>
      </c>
      <c r="Q50" s="620"/>
      <c r="R50" s="620">
        <v>1</v>
      </c>
      <c r="S50" s="620" t="s">
        <v>76</v>
      </c>
      <c r="T50" s="620" t="s">
        <v>76</v>
      </c>
      <c r="U50" s="620">
        <v>1</v>
      </c>
      <c r="V50" s="620" t="s">
        <v>76</v>
      </c>
      <c r="W50" s="620">
        <v>1</v>
      </c>
      <c r="X50" s="620"/>
      <c r="Y50" s="620">
        <v>1</v>
      </c>
      <c r="Z50" s="620">
        <v>1</v>
      </c>
      <c r="AA50" s="620">
        <v>1</v>
      </c>
      <c r="AB50" s="620">
        <v>1</v>
      </c>
      <c r="AC50" s="620">
        <v>1</v>
      </c>
      <c r="AD50" s="620">
        <v>1</v>
      </c>
      <c r="AE50" s="620"/>
      <c r="AF50" s="620">
        <v>1</v>
      </c>
      <c r="AG50" s="620">
        <v>1</v>
      </c>
      <c r="AH50" s="620"/>
      <c r="AI50" s="621">
        <f t="shared" si="27"/>
        <v>23</v>
      </c>
      <c r="AJ50" s="621">
        <f t="shared" si="22"/>
        <v>0</v>
      </c>
      <c r="AK50" s="621">
        <f t="shared" si="23"/>
        <v>0</v>
      </c>
      <c r="AL50" s="621">
        <f t="shared" si="24"/>
        <v>3</v>
      </c>
      <c r="AM50" s="622">
        <f t="shared" si="25"/>
        <v>26</v>
      </c>
      <c r="AN50" s="622">
        <f t="shared" si="26"/>
        <v>23</v>
      </c>
      <c r="AO50" s="670" t="s">
        <v>74</v>
      </c>
      <c r="AP50" s="610"/>
      <c r="AQ50" s="610"/>
      <c r="AR50" s="610"/>
    </row>
    <row r="51" customFormat="1" ht="25.5" customHeight="1" spans="1:44">
      <c r="A51" s="389">
        <f t="shared" si="21"/>
        <v>14</v>
      </c>
      <c r="B51" s="658"/>
      <c r="C51" s="509" t="s">
        <v>77</v>
      </c>
      <c r="D51" s="620"/>
      <c r="E51" s="620">
        <v>1</v>
      </c>
      <c r="F51" s="620">
        <v>1</v>
      </c>
      <c r="G51" s="620">
        <v>1</v>
      </c>
      <c r="H51" s="620">
        <v>1</v>
      </c>
      <c r="I51" s="620">
        <v>1</v>
      </c>
      <c r="J51" s="620"/>
      <c r="K51" s="620">
        <v>1</v>
      </c>
      <c r="L51" s="620">
        <v>1</v>
      </c>
      <c r="M51" s="620">
        <v>1</v>
      </c>
      <c r="N51" s="620">
        <v>1</v>
      </c>
      <c r="O51" s="620">
        <v>1</v>
      </c>
      <c r="P51" s="620">
        <v>1</v>
      </c>
      <c r="Q51" s="620"/>
      <c r="R51" s="620">
        <v>1</v>
      </c>
      <c r="S51" s="620">
        <v>1</v>
      </c>
      <c r="T51" s="620">
        <v>1</v>
      </c>
      <c r="U51" s="620">
        <v>1</v>
      </c>
      <c r="V51" s="620">
        <v>1</v>
      </c>
      <c r="W51" s="620">
        <v>1</v>
      </c>
      <c r="X51" s="620"/>
      <c r="Y51" s="620">
        <v>1</v>
      </c>
      <c r="Z51" s="620">
        <v>1</v>
      </c>
      <c r="AA51" s="620">
        <v>1</v>
      </c>
      <c r="AB51" s="620">
        <v>1</v>
      </c>
      <c r="AC51" s="620">
        <v>1</v>
      </c>
      <c r="AD51" s="620">
        <v>1</v>
      </c>
      <c r="AE51" s="620"/>
      <c r="AF51" s="620">
        <v>1</v>
      </c>
      <c r="AG51" s="620">
        <v>1</v>
      </c>
      <c r="AH51" s="620"/>
      <c r="AI51" s="621">
        <f t="shared" ref="AI51:AI52" si="28">SUM(D51:AH51)+(COUNTIF(D51:AH51,"0,5KL")/2)+(COUNTIF(D51:AH51,"0,5P")/2)+(COUNTIF(D51:AH51,"0.5L")/2)</f>
        <v>25</v>
      </c>
      <c r="AJ51" s="621">
        <f t="shared" ref="AJ51:AJ52" si="29">(COUNTIF(D51:AG51,"P"))+(COUNTIF(D51:AG51,"P/2")/2)+(COUNTIF(D51:AG51,"0,5P")/2)+(COUNTIF(D51:AG51,"L/P")/2)+(COUNTIF(D51:AG51,"P/KL")/2)</f>
        <v>0</v>
      </c>
      <c r="AK51" s="621">
        <f t="shared" ref="AK51:AK52" si="30">COUNTIF(D51:AG51,"L")+(COUNTIF(D51:AG51,"L/2")/2)+(COUNTIF(D51:AG51,"L/P")/2)+(COUNTIF(D51:AG51,"L/KL")/2)</f>
        <v>0</v>
      </c>
      <c r="AL51" s="621">
        <f t="shared" ref="AL51:AL52" si="31">COUNTIF(D51:AG51,"KL")+COUNTIF(D51:AG51,"0,5KL")/2+COUNTIF(D51:AG51,"L/KL")/2+COUNTIF(D51:AG51,"KL/2")/2+COUNTIF(D51:AG51,"P/KL")/2+COUNTIF(D51:AG51,"0.5")/2</f>
        <v>0</v>
      </c>
      <c r="AM51" s="622">
        <f t="shared" ref="AM51:AM54" si="32">SUM(AI51:AL51)</f>
        <v>25</v>
      </c>
      <c r="AN51" s="622">
        <f t="shared" ref="AN51:AN54" si="33">AI51+AJ51+AK51</f>
        <v>25</v>
      </c>
      <c r="AO51" s="670" t="s">
        <v>78</v>
      </c>
      <c r="AP51" s="610"/>
      <c r="AQ51" s="610"/>
      <c r="AR51" s="610"/>
    </row>
    <row r="52" customFormat="1" ht="25.5" customHeight="1" spans="1:44">
      <c r="A52" s="389">
        <f t="shared" si="21"/>
        <v>15</v>
      </c>
      <c r="B52" s="658"/>
      <c r="C52" s="509" t="s">
        <v>79</v>
      </c>
      <c r="D52" s="620"/>
      <c r="E52" s="620"/>
      <c r="F52" s="620"/>
      <c r="G52" s="620"/>
      <c r="H52" s="620"/>
      <c r="I52" s="620"/>
      <c r="J52" s="620"/>
      <c r="K52" s="620"/>
      <c r="L52" s="620"/>
      <c r="M52" s="620"/>
      <c r="N52" s="620">
        <v>1</v>
      </c>
      <c r="O52" s="620">
        <v>1</v>
      </c>
      <c r="P52" s="620">
        <v>1</v>
      </c>
      <c r="Q52" s="620"/>
      <c r="R52" s="620">
        <v>1</v>
      </c>
      <c r="S52" s="620">
        <v>1</v>
      </c>
      <c r="T52" s="620">
        <v>1</v>
      </c>
      <c r="U52" s="620">
        <v>1</v>
      </c>
      <c r="V52" s="620">
        <v>1</v>
      </c>
      <c r="W52" s="620">
        <v>1</v>
      </c>
      <c r="X52" s="620"/>
      <c r="Y52" s="620">
        <v>1</v>
      </c>
      <c r="Z52" s="620">
        <v>1</v>
      </c>
      <c r="AA52" s="620">
        <v>1</v>
      </c>
      <c r="AB52" s="620">
        <v>1</v>
      </c>
      <c r="AC52" s="620">
        <v>1</v>
      </c>
      <c r="AD52" s="620">
        <v>1</v>
      </c>
      <c r="AE52" s="620"/>
      <c r="AF52" s="620">
        <v>1</v>
      </c>
      <c r="AG52" s="620">
        <v>1</v>
      </c>
      <c r="AH52" s="620"/>
      <c r="AI52" s="621">
        <f t="shared" si="28"/>
        <v>17</v>
      </c>
      <c r="AJ52" s="621">
        <f t="shared" si="29"/>
        <v>0</v>
      </c>
      <c r="AK52" s="621">
        <f t="shared" si="30"/>
        <v>0</v>
      </c>
      <c r="AL52" s="621">
        <f t="shared" si="31"/>
        <v>0</v>
      </c>
      <c r="AM52" s="622">
        <f t="shared" si="32"/>
        <v>17</v>
      </c>
      <c r="AN52" s="622">
        <f t="shared" si="33"/>
        <v>17</v>
      </c>
      <c r="AO52" s="670" t="s">
        <v>80</v>
      </c>
      <c r="AP52" s="610"/>
      <c r="AQ52" s="610"/>
      <c r="AR52" s="610"/>
    </row>
    <row r="53" ht="27" customHeight="1" spans="1:44">
      <c r="A53" s="389">
        <f t="shared" si="21"/>
        <v>16</v>
      </c>
      <c r="B53" s="389"/>
      <c r="C53" s="659" t="s">
        <v>81</v>
      </c>
      <c r="D53" s="620">
        <v>1</v>
      </c>
      <c r="E53" s="620">
        <v>1</v>
      </c>
      <c r="F53" s="620">
        <v>1</v>
      </c>
      <c r="G53" s="620">
        <v>1</v>
      </c>
      <c r="H53" s="620">
        <v>1</v>
      </c>
      <c r="I53" s="620">
        <v>1</v>
      </c>
      <c r="J53" s="620"/>
      <c r="K53" s="620">
        <v>1</v>
      </c>
      <c r="L53" s="620">
        <v>1</v>
      </c>
      <c r="M53" s="620">
        <v>1</v>
      </c>
      <c r="N53" s="620">
        <v>1</v>
      </c>
      <c r="O53" s="620">
        <v>1</v>
      </c>
      <c r="P53" s="620" t="s">
        <v>76</v>
      </c>
      <c r="Q53" s="620"/>
      <c r="R53" s="620">
        <v>1</v>
      </c>
      <c r="S53" s="620">
        <v>1</v>
      </c>
      <c r="T53" s="620">
        <v>1</v>
      </c>
      <c r="U53" s="620">
        <v>1</v>
      </c>
      <c r="V53" s="620">
        <v>1</v>
      </c>
      <c r="W53" s="620">
        <v>1</v>
      </c>
      <c r="X53" s="620"/>
      <c r="Y53" s="620">
        <v>1</v>
      </c>
      <c r="Z53" s="620">
        <v>1</v>
      </c>
      <c r="AA53" s="620">
        <v>1</v>
      </c>
      <c r="AB53" s="620">
        <v>1</v>
      </c>
      <c r="AC53" s="620">
        <v>1</v>
      </c>
      <c r="AD53" s="620">
        <v>1</v>
      </c>
      <c r="AE53" s="620"/>
      <c r="AF53" s="620">
        <v>1</v>
      </c>
      <c r="AG53" s="620">
        <v>1</v>
      </c>
      <c r="AH53" s="620"/>
      <c r="AI53" s="621">
        <f t="shared" si="27"/>
        <v>25.5</v>
      </c>
      <c r="AJ53" s="621">
        <f t="shared" si="22"/>
        <v>0</v>
      </c>
      <c r="AK53" s="621">
        <f t="shared" si="23"/>
        <v>0</v>
      </c>
      <c r="AL53" s="621">
        <f t="shared" si="24"/>
        <v>0.5</v>
      </c>
      <c r="AM53" s="622">
        <f t="shared" si="32"/>
        <v>26</v>
      </c>
      <c r="AN53" s="622">
        <f t="shared" si="33"/>
        <v>25.5</v>
      </c>
      <c r="AO53" s="670" t="s">
        <v>82</v>
      </c>
      <c r="AP53" s="615"/>
      <c r="AQ53" s="615"/>
      <c r="AR53" s="615"/>
    </row>
    <row r="54" customFormat="1" ht="27" customHeight="1" spans="1:44">
      <c r="A54" s="389">
        <f t="shared" si="21"/>
        <v>17</v>
      </c>
      <c r="B54" s="389"/>
      <c r="C54" s="659" t="s">
        <v>83</v>
      </c>
      <c r="D54" s="620">
        <v>1</v>
      </c>
      <c r="E54" s="620">
        <v>1</v>
      </c>
      <c r="F54" s="620">
        <v>1</v>
      </c>
      <c r="G54" s="620">
        <v>1</v>
      </c>
      <c r="H54" s="620">
        <v>1</v>
      </c>
      <c r="I54" s="620">
        <v>1</v>
      </c>
      <c r="J54" s="620"/>
      <c r="K54" s="620">
        <v>1</v>
      </c>
      <c r="L54" s="620">
        <v>1</v>
      </c>
      <c r="M54" s="620">
        <v>1</v>
      </c>
      <c r="N54" s="620">
        <v>1</v>
      </c>
      <c r="O54" s="620">
        <v>1</v>
      </c>
      <c r="P54" s="620">
        <v>1</v>
      </c>
      <c r="Q54" s="620"/>
      <c r="R54" s="620">
        <v>1</v>
      </c>
      <c r="S54" s="620">
        <v>1</v>
      </c>
      <c r="T54" s="620">
        <v>1</v>
      </c>
      <c r="U54" s="620">
        <v>1</v>
      </c>
      <c r="V54" s="620">
        <v>1</v>
      </c>
      <c r="W54" s="620">
        <v>1</v>
      </c>
      <c r="X54" s="620"/>
      <c r="Y54" s="620">
        <v>1</v>
      </c>
      <c r="Z54" s="620">
        <v>1</v>
      </c>
      <c r="AA54" s="620">
        <v>1</v>
      </c>
      <c r="AB54" s="620">
        <v>1</v>
      </c>
      <c r="AC54" s="620">
        <v>1</v>
      </c>
      <c r="AD54" s="620">
        <v>1</v>
      </c>
      <c r="AE54" s="620"/>
      <c r="AF54" s="620">
        <v>1</v>
      </c>
      <c r="AG54" s="620">
        <v>1</v>
      </c>
      <c r="AH54" s="620"/>
      <c r="AI54" s="621">
        <f t="shared" ref="AI54" si="34">SUM(D54:AH54)+(COUNTIF(D54:AH54,"0,5KL")/2)+(COUNTIF(D54:AH54,"0,5P")/2)+(COUNTIF(D54:AH54,"0.5L")/2)</f>
        <v>26</v>
      </c>
      <c r="AJ54" s="621">
        <f t="shared" ref="AJ54" si="35">(COUNTIF(D54:AG54,"P"))+(COUNTIF(D54:AG54,"P/2")/2)+(COUNTIF(D54:AG54,"0,5P")/2)+(COUNTIF(D54:AG54,"L/P")/2)+(COUNTIF(D54:AG54,"P/KL")/2)</f>
        <v>0</v>
      </c>
      <c r="AK54" s="621">
        <f t="shared" ref="AK54" si="36">COUNTIF(D54:AG54,"L")+(COUNTIF(D54:AG54,"L/2")/2)+(COUNTIF(D54:AG54,"L/P")/2)+(COUNTIF(D54:AG54,"L/KL")/2)</f>
        <v>0</v>
      </c>
      <c r="AL54" s="621">
        <f t="shared" ref="AL54" si="37">COUNTIF(D54:AG54,"KL")+COUNTIF(D54:AG54,"0,5KL")/2+COUNTIF(D54:AG54,"L/KL")/2+COUNTIF(D54:AG54,"KL/2")/2+COUNTIF(D54:AG54,"P/KL")/2+COUNTIF(D54:AG54,"0.5")/2</f>
        <v>0</v>
      </c>
      <c r="AM54" s="622">
        <f t="shared" si="32"/>
        <v>26</v>
      </c>
      <c r="AN54" s="622">
        <f t="shared" si="33"/>
        <v>26</v>
      </c>
      <c r="AO54" s="622">
        <v>46174</v>
      </c>
      <c r="AP54" s="615"/>
      <c r="AQ54" s="615"/>
      <c r="AR54" s="615"/>
    </row>
    <row r="55" ht="27" customHeight="1" spans="1:44">
      <c r="A55" s="389">
        <f t="shared" si="21"/>
        <v>18</v>
      </c>
      <c r="B55" s="389"/>
      <c r="C55" s="509" t="s">
        <v>84</v>
      </c>
      <c r="D55" s="620">
        <v>1</v>
      </c>
      <c r="E55" s="620">
        <v>1</v>
      </c>
      <c r="F55" s="620">
        <v>1</v>
      </c>
      <c r="G55" s="620">
        <v>1</v>
      </c>
      <c r="H55" s="620">
        <v>1</v>
      </c>
      <c r="I55" s="620">
        <v>1</v>
      </c>
      <c r="J55" s="620"/>
      <c r="K55" s="620">
        <v>1</v>
      </c>
      <c r="L55" s="620" t="s">
        <v>15</v>
      </c>
      <c r="M55" s="620">
        <v>1</v>
      </c>
      <c r="N55" s="620">
        <v>1</v>
      </c>
      <c r="O55" s="620" t="s">
        <v>76</v>
      </c>
      <c r="P55" s="620">
        <v>1</v>
      </c>
      <c r="Q55" s="620"/>
      <c r="R55" s="620">
        <v>1</v>
      </c>
      <c r="S55" s="620" t="s">
        <v>15</v>
      </c>
      <c r="T55" s="620">
        <v>1</v>
      </c>
      <c r="U55" s="620">
        <v>1</v>
      </c>
      <c r="V55" s="620" t="s">
        <v>76</v>
      </c>
      <c r="W55" s="620">
        <v>1</v>
      </c>
      <c r="X55" s="620"/>
      <c r="Y55" s="620">
        <v>1</v>
      </c>
      <c r="Z55" s="620">
        <v>1</v>
      </c>
      <c r="AA55" s="620">
        <v>1</v>
      </c>
      <c r="AB55" s="620">
        <v>1</v>
      </c>
      <c r="AC55" s="620">
        <v>1</v>
      </c>
      <c r="AD55" s="620">
        <v>1</v>
      </c>
      <c r="AE55" s="620"/>
      <c r="AF55" s="620">
        <v>1</v>
      </c>
      <c r="AG55" s="620">
        <v>1</v>
      </c>
      <c r="AH55" s="620"/>
      <c r="AI55" s="621">
        <f t="shared" ref="AI55" si="38">SUM(D55:AH55)+(COUNTIF(D55:AH55,"0,5KL")/2)+(COUNTIF(D55:AH55,"0,5P")/2)+(COUNTIF(D55:AH55,"0.5L")/2)</f>
        <v>23</v>
      </c>
      <c r="AJ55" s="621">
        <f t="shared" ref="AJ55" si="39">(COUNTIF(D55:AG55,"P"))+(COUNTIF(D55:AG55,"P/2")/2)+(COUNTIF(D55:AG55,"0,5P")/2)+(COUNTIF(D55:AG55,"L/P")/2)+(COUNTIF(D55:AG55,"P/KL")/2)</f>
        <v>0</v>
      </c>
      <c r="AK55" s="621">
        <f t="shared" ref="AK55" si="40">COUNTIF(D55:AG55,"L")+(COUNTIF(D55:AG55,"L/2")/2)+(COUNTIF(D55:AG55,"L/P")/2)+(COUNTIF(D55:AG55,"L/KL")/2)</f>
        <v>0</v>
      </c>
      <c r="AL55" s="621">
        <f t="shared" ref="AL55" si="41">COUNTIF(D55:AG55,"KL")+COUNTIF(D55:AG55,"0,5KL")/2+COUNTIF(D55:AG55,"L/KL")/2+COUNTIF(D55:AG55,"KL/2")/2+COUNTIF(D55:AG55,"P/KL")/2+COUNTIF(D55:AG55,"0.5")/2</f>
        <v>3</v>
      </c>
      <c r="AM55" s="622">
        <f t="shared" ref="AM55" si="42">SUM(AI55:AL55)</f>
        <v>26</v>
      </c>
      <c r="AN55" s="622">
        <f t="shared" ref="AN55" si="43">AI55+AJ55+AK55</f>
        <v>23</v>
      </c>
      <c r="AO55" s="670" t="s">
        <v>85</v>
      </c>
      <c r="AP55" s="615"/>
      <c r="AQ55" s="615"/>
      <c r="AR55" s="615"/>
    </row>
    <row r="56" ht="27" customHeight="1" spans="1:44">
      <c r="A56" s="389">
        <f t="shared" si="21"/>
        <v>19</v>
      </c>
      <c r="B56" s="389"/>
      <c r="C56" s="659" t="s">
        <v>86</v>
      </c>
      <c r="D56" s="620">
        <v>1</v>
      </c>
      <c r="E56" s="620">
        <v>1</v>
      </c>
      <c r="F56" s="620">
        <v>1</v>
      </c>
      <c r="G56" s="620">
        <v>1</v>
      </c>
      <c r="H56" s="620">
        <v>1</v>
      </c>
      <c r="I56" s="620">
        <v>1</v>
      </c>
      <c r="J56" s="620"/>
      <c r="K56" s="620">
        <v>1</v>
      </c>
      <c r="L56" s="620">
        <v>1</v>
      </c>
      <c r="M56" s="620">
        <v>1</v>
      </c>
      <c r="N56" s="620">
        <v>1</v>
      </c>
      <c r="O56" s="620">
        <v>1</v>
      </c>
      <c r="P56" s="620">
        <v>1</v>
      </c>
      <c r="Q56" s="620"/>
      <c r="R56" s="620">
        <v>1</v>
      </c>
      <c r="S56" s="620">
        <v>1</v>
      </c>
      <c r="T56" s="620">
        <v>1</v>
      </c>
      <c r="U56" s="620">
        <v>1</v>
      </c>
      <c r="V56" s="620">
        <v>1</v>
      </c>
      <c r="W56" s="620">
        <v>1</v>
      </c>
      <c r="X56" s="620"/>
      <c r="Y56" s="620">
        <v>1</v>
      </c>
      <c r="Z56" s="620">
        <v>1</v>
      </c>
      <c r="AA56" s="620">
        <v>1</v>
      </c>
      <c r="AB56" s="620">
        <v>1</v>
      </c>
      <c r="AC56" s="620">
        <v>1</v>
      </c>
      <c r="AD56" s="620" t="s">
        <v>76</v>
      </c>
      <c r="AE56" s="620"/>
      <c r="AF56" s="620" t="s">
        <v>15</v>
      </c>
      <c r="AG56" s="620" t="s">
        <v>15</v>
      </c>
      <c r="AH56" s="620"/>
      <c r="AI56" s="621">
        <f t="shared" si="27"/>
        <v>23.5</v>
      </c>
      <c r="AJ56" s="621">
        <f t="shared" si="22"/>
        <v>0</v>
      </c>
      <c r="AK56" s="621">
        <f t="shared" si="23"/>
        <v>0</v>
      </c>
      <c r="AL56" s="621">
        <f t="shared" si="24"/>
        <v>2.5</v>
      </c>
      <c r="AM56" s="622">
        <f t="shared" ref="AM56" si="44">SUM(AI56:AL56)</f>
        <v>26</v>
      </c>
      <c r="AN56" s="622">
        <f t="shared" ref="AN56" si="45">AI56+AJ56+AK56</f>
        <v>23.5</v>
      </c>
      <c r="AO56" s="670" t="s">
        <v>87</v>
      </c>
      <c r="AP56" s="615"/>
      <c r="AQ56" s="615"/>
      <c r="AR56" s="615"/>
    </row>
    <row r="57" ht="27" customHeight="1" spans="1:44">
      <c r="A57" s="389">
        <f t="shared" si="21"/>
        <v>20</v>
      </c>
      <c r="B57" s="389"/>
      <c r="C57" s="659" t="s">
        <v>88</v>
      </c>
      <c r="D57" s="620"/>
      <c r="E57" s="620"/>
      <c r="F57" s="620"/>
      <c r="G57" s="620">
        <v>1</v>
      </c>
      <c r="H57" s="620">
        <v>1</v>
      </c>
      <c r="I57" s="620">
        <v>1</v>
      </c>
      <c r="J57" s="620"/>
      <c r="K57" s="620">
        <v>1</v>
      </c>
      <c r="L57" s="620">
        <v>1</v>
      </c>
      <c r="M57" s="620">
        <v>1</v>
      </c>
      <c r="N57" s="620">
        <v>1</v>
      </c>
      <c r="O57" s="620">
        <v>1</v>
      </c>
      <c r="P57" s="620">
        <v>1</v>
      </c>
      <c r="Q57" s="620"/>
      <c r="R57" s="620">
        <v>1</v>
      </c>
      <c r="S57" s="620">
        <v>1</v>
      </c>
      <c r="T57" s="620">
        <v>1</v>
      </c>
      <c r="U57" s="620">
        <v>1</v>
      </c>
      <c r="V57" s="620" t="s">
        <v>76</v>
      </c>
      <c r="W57" s="620" t="s">
        <v>76</v>
      </c>
      <c r="X57" s="620"/>
      <c r="Y57" s="620">
        <v>1</v>
      </c>
      <c r="Z57" s="620">
        <v>1</v>
      </c>
      <c r="AA57" s="620">
        <v>1</v>
      </c>
      <c r="AB57" s="620">
        <v>1</v>
      </c>
      <c r="AC57" s="620">
        <v>1</v>
      </c>
      <c r="AD57" s="620">
        <v>1</v>
      </c>
      <c r="AE57" s="620"/>
      <c r="AF57" s="620">
        <v>1</v>
      </c>
      <c r="AG57" s="620">
        <v>1</v>
      </c>
      <c r="AH57" s="620"/>
      <c r="AI57" s="621">
        <f t="shared" ref="AI57" si="46">SUM(D57:AH57)+(COUNTIF(D57:AH57,"0,5KL")/2)+(COUNTIF(D57:AH57,"0,5P")/2)+(COUNTIF(D57:AH57,"0.5L")/2)</f>
        <v>22</v>
      </c>
      <c r="AJ57" s="621">
        <f t="shared" ref="AJ57" si="47">(COUNTIF(D57:AG57,"P"))+(COUNTIF(D57:AG57,"P/2")/2)+(COUNTIF(D57:AG57,"0,5P")/2)+(COUNTIF(D57:AG57,"L/P")/2)+(COUNTIF(D57:AG57,"P/KL")/2)</f>
        <v>0</v>
      </c>
      <c r="AK57" s="621">
        <f t="shared" ref="AK57" si="48">COUNTIF(D57:AG57,"L")+(COUNTIF(D57:AG57,"L/2")/2)+(COUNTIF(D57:AG57,"L/P")/2)+(COUNTIF(D57:AG57,"L/KL")/2)</f>
        <v>0</v>
      </c>
      <c r="AL57" s="621">
        <f t="shared" ref="AL57" si="49">COUNTIF(D57:AG57,"KL")+COUNTIF(D57:AG57,"0,5KL")/2+COUNTIF(D57:AG57,"L/KL")/2+COUNTIF(D57:AG57,"KL/2")/2+COUNTIF(D57:AG57,"P/KL")/2+COUNTIF(D57:AG57,"0.5")/2</f>
        <v>1</v>
      </c>
      <c r="AM57" s="622">
        <f t="shared" ref="AM57" si="50">SUM(AI57:AL57)</f>
        <v>23</v>
      </c>
      <c r="AN57" s="622">
        <f t="shared" ref="AN57" si="51">AI57+AJ57+AK57</f>
        <v>22</v>
      </c>
      <c r="AO57" s="670" t="s">
        <v>87</v>
      </c>
      <c r="AP57" s="615"/>
      <c r="AQ57" s="615"/>
      <c r="AR57" s="615"/>
    </row>
    <row r="58" ht="15.75" customHeight="1" spans="1:44">
      <c r="A58" s="660" t="s">
        <v>89</v>
      </c>
      <c r="B58" s="660"/>
      <c r="C58" s="49">
        <v>1</v>
      </c>
      <c r="D58" s="661">
        <v>2</v>
      </c>
      <c r="E58" s="49">
        <v>3</v>
      </c>
      <c r="F58" s="661">
        <v>4</v>
      </c>
      <c r="G58" s="49">
        <v>5</v>
      </c>
      <c r="H58" s="661">
        <v>6</v>
      </c>
      <c r="I58" s="49">
        <v>7</v>
      </c>
      <c r="J58" s="661">
        <v>8</v>
      </c>
      <c r="K58" s="49">
        <v>9</v>
      </c>
      <c r="L58" s="661">
        <v>10</v>
      </c>
      <c r="M58" s="49">
        <v>11</v>
      </c>
      <c r="N58" s="661">
        <v>12</v>
      </c>
      <c r="O58" s="49">
        <v>13</v>
      </c>
      <c r="P58" s="661">
        <v>14</v>
      </c>
      <c r="Q58" s="49">
        <v>15</v>
      </c>
      <c r="R58" s="661">
        <v>16</v>
      </c>
      <c r="S58" s="49">
        <v>17</v>
      </c>
      <c r="T58" s="661">
        <v>18</v>
      </c>
      <c r="U58" s="49">
        <v>19</v>
      </c>
      <c r="V58" s="661">
        <v>20</v>
      </c>
      <c r="W58" s="49">
        <v>21</v>
      </c>
      <c r="X58" s="661">
        <v>22</v>
      </c>
      <c r="Y58" s="49">
        <v>23</v>
      </c>
      <c r="Z58" s="661">
        <v>24</v>
      </c>
      <c r="AA58" s="49">
        <v>25</v>
      </c>
      <c r="AB58" s="661">
        <v>26</v>
      </c>
      <c r="AC58" s="49">
        <v>27</v>
      </c>
      <c r="AD58" s="661">
        <v>28</v>
      </c>
      <c r="AE58" s="49">
        <v>29</v>
      </c>
      <c r="AF58" s="661">
        <v>30</v>
      </c>
      <c r="AG58" s="49">
        <v>31</v>
      </c>
      <c r="AH58" s="49">
        <v>32</v>
      </c>
      <c r="AI58" s="49">
        <v>33</v>
      </c>
      <c r="AJ58" s="661">
        <v>34</v>
      </c>
      <c r="AK58" s="49">
        <v>35</v>
      </c>
      <c r="AL58" s="661">
        <v>36</v>
      </c>
      <c r="AM58" s="49">
        <v>37</v>
      </c>
      <c r="AN58" s="661">
        <v>38</v>
      </c>
      <c r="AO58" s="49">
        <v>39</v>
      </c>
      <c r="AP58" s="610"/>
      <c r="AQ58" s="610"/>
      <c r="AR58" s="610"/>
    </row>
    <row r="59" ht="15.75" customHeight="1" spans="1:44">
      <c r="A59" s="660" t="s">
        <v>89</v>
      </c>
      <c r="B59" s="660"/>
      <c r="C59" s="660" t="s">
        <v>89</v>
      </c>
      <c r="D59" s="661"/>
      <c r="E59" s="661"/>
      <c r="F59" s="661"/>
      <c r="G59" s="661"/>
      <c r="H59" s="661"/>
      <c r="I59" s="661"/>
      <c r="J59" s="661"/>
      <c r="K59" s="661"/>
      <c r="L59" s="661"/>
      <c r="M59" s="661"/>
      <c r="N59" s="661"/>
      <c r="O59" s="661"/>
      <c r="P59" s="661"/>
      <c r="Q59" s="661"/>
      <c r="R59" s="661"/>
      <c r="S59" s="661"/>
      <c r="T59" s="661"/>
      <c r="U59" s="661"/>
      <c r="V59" s="661"/>
      <c r="W59" s="661"/>
      <c r="X59" s="661"/>
      <c r="Y59" s="661"/>
      <c r="Z59" s="661"/>
      <c r="AA59" s="661"/>
      <c r="AB59" s="661"/>
      <c r="AC59" s="661"/>
      <c r="AD59" s="661"/>
      <c r="AE59" s="661"/>
      <c r="AF59" s="661"/>
      <c r="AG59" s="661"/>
      <c r="AH59" s="661"/>
      <c r="AI59" s="661" t="s">
        <v>89</v>
      </c>
      <c r="AJ59" s="661" t="s">
        <v>89</v>
      </c>
      <c r="AK59" s="661" t="s">
        <v>89</v>
      </c>
      <c r="AL59" s="661" t="s">
        <v>89</v>
      </c>
      <c r="AM59" s="661" t="s">
        <v>89</v>
      </c>
      <c r="AN59" s="661" t="s">
        <v>89</v>
      </c>
      <c r="AO59" s="661"/>
      <c r="AP59" s="610"/>
      <c r="AQ59" s="610"/>
      <c r="AR59" s="610"/>
    </row>
    <row r="60" ht="15.75" customHeight="1" spans="1:44">
      <c r="A60" s="660" t="s">
        <v>89</v>
      </c>
      <c r="B60" s="660"/>
      <c r="C60" s="662" t="s">
        <v>90</v>
      </c>
      <c r="D60" s="40"/>
      <c r="E60" s="663">
        <v>1</v>
      </c>
      <c r="F60" s="661"/>
      <c r="G60" s="661"/>
      <c r="H60" s="661"/>
      <c r="I60" s="661"/>
      <c r="J60" s="661"/>
      <c r="K60" s="661"/>
      <c r="L60" s="661"/>
      <c r="M60" s="661"/>
      <c r="N60" s="661"/>
      <c r="O60" s="661"/>
      <c r="P60" s="661"/>
      <c r="Q60" s="661"/>
      <c r="R60" s="661"/>
      <c r="S60" s="661"/>
      <c r="T60" s="661"/>
      <c r="U60" s="661"/>
      <c r="V60" s="661"/>
      <c r="W60" s="661"/>
      <c r="X60" s="661"/>
      <c r="Y60" s="661"/>
      <c r="Z60" s="661"/>
      <c r="AA60" s="661"/>
      <c r="AB60" s="661"/>
      <c r="AC60" s="661"/>
      <c r="AD60" s="661"/>
      <c r="AE60" s="661"/>
      <c r="AF60" s="661"/>
      <c r="AG60" s="661"/>
      <c r="AH60" s="661"/>
      <c r="AI60" s="661" t="s">
        <v>89</v>
      </c>
      <c r="AJ60" s="661" t="s">
        <v>89</v>
      </c>
      <c r="AK60" s="661" t="s">
        <v>89</v>
      </c>
      <c r="AL60" s="661" t="s">
        <v>89</v>
      </c>
      <c r="AM60" s="661" t="s">
        <v>89</v>
      </c>
      <c r="AN60" s="661" t="s">
        <v>89</v>
      </c>
      <c r="AO60" s="661"/>
      <c r="AP60" s="610"/>
      <c r="AQ60" s="610"/>
      <c r="AR60" s="610"/>
    </row>
    <row r="61" ht="15.75" customHeight="1" spans="1:44">
      <c r="A61" s="660" t="s">
        <v>89</v>
      </c>
      <c r="B61" s="660"/>
      <c r="C61" s="662" t="s">
        <v>91</v>
      </c>
      <c r="D61" s="40"/>
      <c r="E61" s="663">
        <v>0.5</v>
      </c>
      <c r="F61" s="661"/>
      <c r="G61" s="661"/>
      <c r="H61" s="661"/>
      <c r="I61" s="661"/>
      <c r="J61" s="661"/>
      <c r="K61" s="661"/>
      <c r="L61" s="661"/>
      <c r="M61" s="661"/>
      <c r="N61" s="661"/>
      <c r="O61" s="661"/>
      <c r="P61" s="661"/>
      <c r="Q61" s="661"/>
      <c r="R61" s="661"/>
      <c r="S61" s="661"/>
      <c r="T61" s="661"/>
      <c r="U61" s="661"/>
      <c r="V61" s="661"/>
      <c r="W61" s="661"/>
      <c r="X61" s="661"/>
      <c r="Y61" s="661"/>
      <c r="Z61" s="661"/>
      <c r="AA61" s="661"/>
      <c r="AB61" s="661"/>
      <c r="AC61" s="661"/>
      <c r="AD61" s="661"/>
      <c r="AE61" s="661"/>
      <c r="AF61" s="661"/>
      <c r="AG61" s="661"/>
      <c r="AH61" s="661"/>
      <c r="AI61" s="661" t="s">
        <v>89</v>
      </c>
      <c r="AJ61" s="661" t="s">
        <v>89</v>
      </c>
      <c r="AK61" s="661" t="s">
        <v>89</v>
      </c>
      <c r="AL61" s="661" t="s">
        <v>89</v>
      </c>
      <c r="AM61" s="661" t="s">
        <v>89</v>
      </c>
      <c r="AN61" s="661" t="s">
        <v>89</v>
      </c>
      <c r="AO61" s="661"/>
      <c r="AP61" s="610"/>
      <c r="AQ61" s="610"/>
      <c r="AR61" s="610"/>
    </row>
    <row r="62" ht="15.75" customHeight="1" spans="1:44">
      <c r="A62" s="660" t="s">
        <v>89</v>
      </c>
      <c r="B62" s="660"/>
      <c r="C62" s="662" t="s">
        <v>92</v>
      </c>
      <c r="D62" s="40"/>
      <c r="E62" s="664" t="s">
        <v>13</v>
      </c>
      <c r="F62" s="661"/>
      <c r="G62" s="661"/>
      <c r="H62" s="661"/>
      <c r="I62" s="661"/>
      <c r="J62" s="661"/>
      <c r="K62" s="661"/>
      <c r="L62" s="661"/>
      <c r="M62" s="661"/>
      <c r="N62" s="661"/>
      <c r="O62" s="661"/>
      <c r="P62" s="661"/>
      <c r="Q62" s="661"/>
      <c r="R62" s="661"/>
      <c r="S62" s="661"/>
      <c r="T62" s="661"/>
      <c r="U62" s="661"/>
      <c r="V62" s="661"/>
      <c r="W62" s="661"/>
      <c r="X62" s="661"/>
      <c r="Y62" s="661"/>
      <c r="Z62" s="661"/>
      <c r="AA62" s="661"/>
      <c r="AB62" s="661"/>
      <c r="AC62" s="661"/>
      <c r="AD62" s="661"/>
      <c r="AE62" s="661"/>
      <c r="AF62" s="661"/>
      <c r="AG62" s="661"/>
      <c r="AH62" s="661"/>
      <c r="AI62" s="661" t="s">
        <v>89</v>
      </c>
      <c r="AJ62" s="661" t="s">
        <v>89</v>
      </c>
      <c r="AK62" s="661" t="s">
        <v>89</v>
      </c>
      <c r="AL62" s="661" t="s">
        <v>89</v>
      </c>
      <c r="AM62" s="661" t="s">
        <v>89</v>
      </c>
      <c r="AN62" s="661" t="s">
        <v>89</v>
      </c>
      <c r="AO62" s="661"/>
      <c r="AP62" s="610"/>
      <c r="AQ62" s="610"/>
      <c r="AR62" s="610"/>
    </row>
    <row r="63" ht="15.75" customHeight="1" spans="1:44">
      <c r="A63" s="660" t="s">
        <v>89</v>
      </c>
      <c r="B63" s="660"/>
      <c r="C63" s="662" t="s">
        <v>93</v>
      </c>
      <c r="D63" s="40"/>
      <c r="E63" s="665" t="s">
        <v>94</v>
      </c>
      <c r="F63" s="661"/>
      <c r="G63" s="661"/>
      <c r="H63" s="661"/>
      <c r="I63" s="661"/>
      <c r="J63" s="661"/>
      <c r="K63" s="661"/>
      <c r="L63" s="661"/>
      <c r="M63" s="661"/>
      <c r="N63" s="661"/>
      <c r="O63" s="661"/>
      <c r="P63" s="661"/>
      <c r="Q63" s="661"/>
      <c r="R63" s="661"/>
      <c r="S63" s="661"/>
      <c r="T63" s="661"/>
      <c r="U63" s="661"/>
      <c r="V63" s="661"/>
      <c r="W63" s="661"/>
      <c r="X63" s="661"/>
      <c r="Y63" s="661"/>
      <c r="Z63" s="661"/>
      <c r="AA63" s="661"/>
      <c r="AB63" s="661"/>
      <c r="AC63" s="661"/>
      <c r="AD63" s="661"/>
      <c r="AE63" s="661"/>
      <c r="AF63" s="661"/>
      <c r="AG63" s="661"/>
      <c r="AH63" s="661"/>
      <c r="AI63" s="661" t="s">
        <v>89</v>
      </c>
      <c r="AJ63" s="661" t="s">
        <v>89</v>
      </c>
      <c r="AK63" s="661" t="s">
        <v>89</v>
      </c>
      <c r="AL63" s="661" t="s">
        <v>89</v>
      </c>
      <c r="AM63" s="661" t="s">
        <v>89</v>
      </c>
      <c r="AN63" s="661" t="s">
        <v>89</v>
      </c>
      <c r="AO63" s="661"/>
      <c r="AP63" s="610"/>
      <c r="AQ63" s="610"/>
      <c r="AR63" s="610"/>
    </row>
    <row r="64" ht="15.75" customHeight="1" spans="1:44">
      <c r="A64" s="660" t="s">
        <v>89</v>
      </c>
      <c r="B64" s="660"/>
      <c r="C64" s="662"/>
      <c r="D64" s="40"/>
      <c r="E64" s="665"/>
      <c r="F64" s="661"/>
      <c r="G64" s="661"/>
      <c r="H64" s="661"/>
      <c r="I64" s="661"/>
      <c r="J64" s="661"/>
      <c r="K64" s="661"/>
      <c r="L64" s="661"/>
      <c r="M64" s="661"/>
      <c r="N64" s="661"/>
      <c r="O64" s="661"/>
      <c r="P64" s="661"/>
      <c r="Q64" s="661"/>
      <c r="R64" s="661"/>
      <c r="S64" s="661"/>
      <c r="T64" s="661"/>
      <c r="U64" s="661"/>
      <c r="V64" s="661"/>
      <c r="W64" s="661"/>
      <c r="X64" s="661"/>
      <c r="Y64" s="661"/>
      <c r="Z64" s="661"/>
      <c r="AA64" s="661"/>
      <c r="AB64" s="661"/>
      <c r="AC64" s="661"/>
      <c r="AD64" s="661"/>
      <c r="AE64" s="661"/>
      <c r="AF64" s="661"/>
      <c r="AG64" s="661"/>
      <c r="AH64" s="661"/>
      <c r="AI64" s="661" t="s">
        <v>89</v>
      </c>
      <c r="AJ64" s="661" t="s">
        <v>89</v>
      </c>
      <c r="AK64" s="661" t="s">
        <v>89</v>
      </c>
      <c r="AL64" s="661" t="s">
        <v>89</v>
      </c>
      <c r="AM64" s="661" t="s">
        <v>89</v>
      </c>
      <c r="AN64" s="661" t="s">
        <v>89</v>
      </c>
      <c r="AO64" s="661"/>
      <c r="AP64" s="610"/>
      <c r="AQ64" s="610"/>
      <c r="AR64" s="610"/>
    </row>
    <row r="65" ht="15.75" customHeight="1" spans="1:44">
      <c r="A65" s="660" t="s">
        <v>89</v>
      </c>
      <c r="B65" s="660"/>
      <c r="C65" s="662" t="s">
        <v>95</v>
      </c>
      <c r="D65" s="40"/>
      <c r="E65" s="666" t="s">
        <v>15</v>
      </c>
      <c r="F65" s="661"/>
      <c r="G65" s="661"/>
      <c r="H65" s="661"/>
      <c r="I65" s="661"/>
      <c r="J65" s="661"/>
      <c r="K65" s="661"/>
      <c r="L65" s="661"/>
      <c r="M65" s="661"/>
      <c r="N65" s="661"/>
      <c r="O65" s="661"/>
      <c r="P65" s="661"/>
      <c r="Q65" s="661"/>
      <c r="R65" s="661"/>
      <c r="S65" s="661"/>
      <c r="T65" s="661"/>
      <c r="U65" s="661"/>
      <c r="V65" s="661"/>
      <c r="W65" s="661"/>
      <c r="X65" s="661"/>
      <c r="Y65" s="661"/>
      <c r="Z65" s="661"/>
      <c r="AA65" s="661"/>
      <c r="AB65" s="661"/>
      <c r="AC65" s="661"/>
      <c r="AD65" s="661"/>
      <c r="AE65" s="661"/>
      <c r="AF65" s="661"/>
      <c r="AG65" s="661"/>
      <c r="AH65" s="661"/>
      <c r="AI65" s="661"/>
      <c r="AJ65" s="661" t="s">
        <v>89</v>
      </c>
      <c r="AK65" s="661" t="s">
        <v>89</v>
      </c>
      <c r="AL65" s="661" t="s">
        <v>89</v>
      </c>
      <c r="AM65" s="661" t="s">
        <v>89</v>
      </c>
      <c r="AN65" s="661" t="s">
        <v>89</v>
      </c>
      <c r="AO65" s="661"/>
      <c r="AP65" s="610"/>
      <c r="AQ65" s="610"/>
      <c r="AR65" s="610"/>
    </row>
    <row r="66" ht="15.75" customHeight="1" spans="1:44">
      <c r="A66" s="660" t="s">
        <v>89</v>
      </c>
      <c r="B66" s="660"/>
      <c r="C66" s="662" t="s">
        <v>96</v>
      </c>
      <c r="D66" s="40"/>
      <c r="E66" s="667" t="s">
        <v>97</v>
      </c>
      <c r="F66" s="661"/>
      <c r="G66" s="661"/>
      <c r="H66" s="661"/>
      <c r="I66" s="661"/>
      <c r="J66" s="661"/>
      <c r="K66" s="661"/>
      <c r="L66" s="661"/>
      <c r="M66" s="661"/>
      <c r="N66" s="661"/>
      <c r="O66" s="661"/>
      <c r="P66" s="661"/>
      <c r="Q66" s="661"/>
      <c r="R66" s="661"/>
      <c r="S66" s="661"/>
      <c r="T66" s="661"/>
      <c r="U66" s="661"/>
      <c r="V66" s="661"/>
      <c r="W66" s="661"/>
      <c r="X66" s="661"/>
      <c r="Y66" s="661"/>
      <c r="Z66" s="661"/>
      <c r="AA66" s="661"/>
      <c r="AB66" s="661"/>
      <c r="AC66" s="661"/>
      <c r="AD66" s="661"/>
      <c r="AE66" s="661"/>
      <c r="AF66" s="661"/>
      <c r="AG66" s="661"/>
      <c r="AH66" s="661"/>
      <c r="AI66" s="661" t="s">
        <v>89</v>
      </c>
      <c r="AJ66" s="661" t="s">
        <v>89</v>
      </c>
      <c r="AK66" s="661" t="s">
        <v>89</v>
      </c>
      <c r="AL66" s="661" t="s">
        <v>89</v>
      </c>
      <c r="AM66" s="661" t="s">
        <v>89</v>
      </c>
      <c r="AN66" s="661" t="s">
        <v>89</v>
      </c>
      <c r="AO66" s="661"/>
      <c r="AP66" s="610"/>
      <c r="AQ66" s="610"/>
      <c r="AR66" s="610"/>
    </row>
    <row r="67" ht="15.75" customHeight="1" spans="1:44">
      <c r="A67" s="660" t="s">
        <v>89</v>
      </c>
      <c r="B67" s="660"/>
      <c r="C67" s="662" t="s">
        <v>98</v>
      </c>
      <c r="D67" s="40"/>
      <c r="E67" s="668" t="s">
        <v>20</v>
      </c>
      <c r="F67" s="661"/>
      <c r="G67" s="661"/>
      <c r="H67" s="661"/>
      <c r="I67" s="661"/>
      <c r="J67" s="661"/>
      <c r="K67" s="661"/>
      <c r="L67" s="661"/>
      <c r="M67" s="661"/>
      <c r="N67" s="661"/>
      <c r="O67" s="661"/>
      <c r="P67" s="661"/>
      <c r="Q67" s="661"/>
      <c r="R67" s="661"/>
      <c r="S67" s="661"/>
      <c r="T67" s="661"/>
      <c r="U67" s="661"/>
      <c r="V67" s="661"/>
      <c r="W67" s="661"/>
      <c r="X67" s="661"/>
      <c r="Y67" s="661"/>
      <c r="Z67" s="661"/>
      <c r="AA67" s="661"/>
      <c r="AB67" s="661"/>
      <c r="AC67" s="661"/>
      <c r="AD67" s="661"/>
      <c r="AE67" s="661"/>
      <c r="AF67" s="661"/>
      <c r="AG67" s="661"/>
      <c r="AH67" s="661"/>
      <c r="AI67" s="661" t="s">
        <v>89</v>
      </c>
      <c r="AJ67" s="661" t="s">
        <v>89</v>
      </c>
      <c r="AK67" s="661" t="s">
        <v>89</v>
      </c>
      <c r="AL67" s="661" t="s">
        <v>89</v>
      </c>
      <c r="AM67" s="661" t="s">
        <v>89</v>
      </c>
      <c r="AN67" s="661" t="s">
        <v>89</v>
      </c>
      <c r="AO67" s="661"/>
      <c r="AP67" s="610"/>
      <c r="AQ67" s="610"/>
      <c r="AR67" s="610"/>
    </row>
    <row r="68" ht="15.75" customHeight="1" spans="1:44">
      <c r="A68" s="660" t="s">
        <v>89</v>
      </c>
      <c r="B68" s="660"/>
      <c r="C68" s="660" t="s">
        <v>89</v>
      </c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1"/>
      <c r="P68" s="661"/>
      <c r="Q68" s="661"/>
      <c r="R68" s="661"/>
      <c r="S68" s="661"/>
      <c r="T68" s="661"/>
      <c r="U68" s="661"/>
      <c r="V68" s="661"/>
      <c r="W68" s="661"/>
      <c r="X68" s="661"/>
      <c r="Y68" s="661"/>
      <c r="Z68" s="661"/>
      <c r="AA68" s="661"/>
      <c r="AB68" s="661"/>
      <c r="AC68" s="661"/>
      <c r="AD68" s="661"/>
      <c r="AE68" s="661"/>
      <c r="AF68" s="661"/>
      <c r="AG68" s="661"/>
      <c r="AH68" s="661"/>
      <c r="AI68" s="661" t="s">
        <v>89</v>
      </c>
      <c r="AJ68" s="661" t="s">
        <v>89</v>
      </c>
      <c r="AK68" s="661" t="s">
        <v>89</v>
      </c>
      <c r="AL68" s="661" t="s">
        <v>89</v>
      </c>
      <c r="AM68" s="661" t="s">
        <v>89</v>
      </c>
      <c r="AN68" s="661" t="s">
        <v>89</v>
      </c>
      <c r="AO68" s="661"/>
      <c r="AP68" s="610"/>
      <c r="AQ68" s="610"/>
      <c r="AR68" s="610"/>
    </row>
    <row r="69" ht="15.75" customHeight="1" spans="1:44">
      <c r="A69" s="660" t="s">
        <v>89</v>
      </c>
      <c r="B69" s="660"/>
      <c r="C69" s="660" t="s">
        <v>89</v>
      </c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1"/>
      <c r="Q69" s="661"/>
      <c r="R69" s="661"/>
      <c r="S69" s="661"/>
      <c r="T69" s="661"/>
      <c r="U69" s="661"/>
      <c r="V69" s="661"/>
      <c r="W69" s="661"/>
      <c r="X69" s="661"/>
      <c r="Y69" s="661"/>
      <c r="Z69" s="661"/>
      <c r="AA69" s="661"/>
      <c r="AB69" s="661"/>
      <c r="AC69" s="661"/>
      <c r="AD69" s="661"/>
      <c r="AE69" s="661"/>
      <c r="AF69" s="661"/>
      <c r="AG69" s="661"/>
      <c r="AH69" s="661"/>
      <c r="AI69" s="661" t="s">
        <v>89</v>
      </c>
      <c r="AJ69" s="661" t="s">
        <v>89</v>
      </c>
      <c r="AK69" s="661" t="s">
        <v>89</v>
      </c>
      <c r="AL69" s="661" t="s">
        <v>89</v>
      </c>
      <c r="AM69" s="661" t="s">
        <v>89</v>
      </c>
      <c r="AN69" s="661" t="s">
        <v>89</v>
      </c>
      <c r="AO69" s="661"/>
      <c r="AP69" s="610"/>
      <c r="AQ69" s="610"/>
      <c r="AR69" s="610"/>
    </row>
    <row r="70" ht="15.75" customHeight="1" spans="1:44">
      <c r="A70" s="660" t="s">
        <v>89</v>
      </c>
      <c r="B70" s="660"/>
      <c r="C70" s="660" t="s">
        <v>89</v>
      </c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1"/>
      <c r="P70" s="661"/>
      <c r="Q70" s="661"/>
      <c r="R70" s="661"/>
      <c r="S70" s="661"/>
      <c r="T70" s="661"/>
      <c r="U70" s="661"/>
      <c r="V70" s="661"/>
      <c r="W70" s="661"/>
      <c r="X70" s="661"/>
      <c r="Y70" s="661"/>
      <c r="Z70" s="661"/>
      <c r="AA70" s="661"/>
      <c r="AB70" s="661"/>
      <c r="AC70" s="661"/>
      <c r="AD70" s="661"/>
      <c r="AE70" s="661"/>
      <c r="AF70" s="661"/>
      <c r="AG70" s="661"/>
      <c r="AH70" s="661"/>
      <c r="AI70" s="661" t="s">
        <v>89</v>
      </c>
      <c r="AJ70" s="661" t="s">
        <v>89</v>
      </c>
      <c r="AK70" s="661" t="s">
        <v>89</v>
      </c>
      <c r="AL70" s="661" t="s">
        <v>89</v>
      </c>
      <c r="AM70" s="661" t="s">
        <v>89</v>
      </c>
      <c r="AN70" s="661" t="s">
        <v>89</v>
      </c>
      <c r="AO70" s="661"/>
      <c r="AP70" s="610"/>
      <c r="AQ70" s="610"/>
      <c r="AR70" s="610"/>
    </row>
    <row r="71" ht="15.75" customHeight="1" spans="1:44">
      <c r="A71" s="610" t="s">
        <v>89</v>
      </c>
      <c r="B71" s="610" t="s">
        <v>89</v>
      </c>
      <c r="C71" s="610" t="s">
        <v>89</v>
      </c>
      <c r="D71" s="661" t="s">
        <v>89</v>
      </c>
      <c r="E71" s="661" t="s">
        <v>89</v>
      </c>
      <c r="F71" s="661" t="s">
        <v>89</v>
      </c>
      <c r="G71" s="661" t="s">
        <v>89</v>
      </c>
      <c r="H71" s="661" t="s">
        <v>89</v>
      </c>
      <c r="I71" s="661" t="s">
        <v>89</v>
      </c>
      <c r="J71" s="661" t="s">
        <v>89</v>
      </c>
      <c r="K71" s="661" t="s">
        <v>89</v>
      </c>
      <c r="L71" s="661" t="s">
        <v>89</v>
      </c>
      <c r="M71" s="661" t="s">
        <v>89</v>
      </c>
      <c r="N71" s="661" t="s">
        <v>89</v>
      </c>
      <c r="O71" s="661" t="s">
        <v>89</v>
      </c>
      <c r="P71" s="661" t="s">
        <v>89</v>
      </c>
      <c r="Q71" s="661" t="s">
        <v>89</v>
      </c>
      <c r="R71" s="661" t="s">
        <v>89</v>
      </c>
      <c r="S71" s="661" t="s">
        <v>89</v>
      </c>
      <c r="T71" s="661" t="s">
        <v>89</v>
      </c>
      <c r="U71" s="661" t="s">
        <v>89</v>
      </c>
      <c r="V71" s="661" t="s">
        <v>89</v>
      </c>
      <c r="W71" s="661" t="s">
        <v>89</v>
      </c>
      <c r="X71" s="661" t="s">
        <v>89</v>
      </c>
      <c r="Y71" s="661" t="s">
        <v>89</v>
      </c>
      <c r="Z71" s="661" t="s">
        <v>89</v>
      </c>
      <c r="AA71" s="661" t="s">
        <v>89</v>
      </c>
      <c r="AB71" s="661" t="s">
        <v>89</v>
      </c>
      <c r="AC71" s="661" t="s">
        <v>89</v>
      </c>
      <c r="AD71" s="661" t="s">
        <v>89</v>
      </c>
      <c r="AE71" s="661" t="s">
        <v>89</v>
      </c>
      <c r="AF71" s="661" t="s">
        <v>89</v>
      </c>
      <c r="AG71" s="661" t="s">
        <v>89</v>
      </c>
      <c r="AH71" s="661"/>
      <c r="AI71" s="661" t="s">
        <v>89</v>
      </c>
      <c r="AJ71" s="661" t="s">
        <v>89</v>
      </c>
      <c r="AK71" s="661" t="s">
        <v>89</v>
      </c>
      <c r="AL71" s="661" t="s">
        <v>89</v>
      </c>
      <c r="AM71" s="661" t="s">
        <v>89</v>
      </c>
      <c r="AN71" s="661" t="s">
        <v>89</v>
      </c>
      <c r="AO71" s="661"/>
      <c r="AP71" s="610"/>
      <c r="AQ71" s="610"/>
      <c r="AR71" s="610"/>
    </row>
    <row r="72" ht="15.75" customHeight="1" spans="1:44">
      <c r="A72" s="610" t="s">
        <v>89</v>
      </c>
      <c r="B72" s="610" t="s">
        <v>89</v>
      </c>
      <c r="C72" s="610" t="s">
        <v>89</v>
      </c>
      <c r="D72" s="661" t="s">
        <v>89</v>
      </c>
      <c r="E72" s="661" t="s">
        <v>89</v>
      </c>
      <c r="F72" s="661" t="s">
        <v>89</v>
      </c>
      <c r="G72" s="661" t="s">
        <v>89</v>
      </c>
      <c r="H72" s="661" t="s">
        <v>89</v>
      </c>
      <c r="I72" s="661" t="s">
        <v>89</v>
      </c>
      <c r="J72" s="661" t="s">
        <v>89</v>
      </c>
      <c r="K72" s="661" t="s">
        <v>89</v>
      </c>
      <c r="L72" s="661" t="s">
        <v>89</v>
      </c>
      <c r="M72" s="661" t="s">
        <v>89</v>
      </c>
      <c r="N72" s="661" t="s">
        <v>89</v>
      </c>
      <c r="O72" s="661" t="s">
        <v>89</v>
      </c>
      <c r="P72" s="661" t="s">
        <v>89</v>
      </c>
      <c r="Q72" s="661" t="s">
        <v>89</v>
      </c>
      <c r="R72" s="661" t="s">
        <v>89</v>
      </c>
      <c r="S72" s="661" t="s">
        <v>89</v>
      </c>
      <c r="T72" s="661" t="s">
        <v>89</v>
      </c>
      <c r="U72" s="661" t="s">
        <v>89</v>
      </c>
      <c r="V72" s="661" t="s">
        <v>89</v>
      </c>
      <c r="W72" s="661" t="s">
        <v>89</v>
      </c>
      <c r="X72" s="661" t="s">
        <v>89</v>
      </c>
      <c r="Y72" s="661" t="s">
        <v>89</v>
      </c>
      <c r="Z72" s="661" t="s">
        <v>89</v>
      </c>
      <c r="AA72" s="661" t="s">
        <v>89</v>
      </c>
      <c r="AB72" s="661" t="s">
        <v>89</v>
      </c>
      <c r="AC72" s="661" t="s">
        <v>89</v>
      </c>
      <c r="AD72" s="661" t="s">
        <v>89</v>
      </c>
      <c r="AE72" s="661" t="s">
        <v>89</v>
      </c>
      <c r="AF72" s="661" t="s">
        <v>89</v>
      </c>
      <c r="AG72" s="661" t="s">
        <v>89</v>
      </c>
      <c r="AH72" s="661"/>
      <c r="AI72" s="661" t="s">
        <v>89</v>
      </c>
      <c r="AJ72" s="661" t="s">
        <v>89</v>
      </c>
      <c r="AK72" s="661" t="s">
        <v>89</v>
      </c>
      <c r="AL72" s="661" t="s">
        <v>89</v>
      </c>
      <c r="AM72" s="661" t="s">
        <v>89</v>
      </c>
      <c r="AN72" s="661" t="s">
        <v>89</v>
      </c>
      <c r="AO72" s="661"/>
      <c r="AP72" s="610"/>
      <c r="AQ72" s="610"/>
      <c r="AR72" s="610"/>
    </row>
    <row r="73" ht="15.75" customHeight="1" spans="1:44">
      <c r="A73" s="610" t="s">
        <v>89</v>
      </c>
      <c r="B73" s="610" t="s">
        <v>89</v>
      </c>
      <c r="C73" s="610" t="s">
        <v>89</v>
      </c>
      <c r="D73" s="661" t="s">
        <v>89</v>
      </c>
      <c r="E73" s="661" t="s">
        <v>89</v>
      </c>
      <c r="F73" s="661" t="s">
        <v>89</v>
      </c>
      <c r="G73" s="661" t="s">
        <v>89</v>
      </c>
      <c r="H73" s="661" t="s">
        <v>89</v>
      </c>
      <c r="I73" s="661" t="s">
        <v>89</v>
      </c>
      <c r="J73" s="661" t="s">
        <v>89</v>
      </c>
      <c r="K73" s="661" t="s">
        <v>89</v>
      </c>
      <c r="L73" s="661" t="s">
        <v>89</v>
      </c>
      <c r="M73" s="661" t="s">
        <v>89</v>
      </c>
      <c r="N73" s="661" t="s">
        <v>89</v>
      </c>
      <c r="O73" s="661" t="s">
        <v>89</v>
      </c>
      <c r="P73" s="661" t="s">
        <v>89</v>
      </c>
      <c r="Q73" s="661" t="s">
        <v>89</v>
      </c>
      <c r="R73" s="661" t="s">
        <v>89</v>
      </c>
      <c r="S73" s="661" t="s">
        <v>89</v>
      </c>
      <c r="T73" s="661" t="s">
        <v>89</v>
      </c>
      <c r="U73" s="661" t="s">
        <v>89</v>
      </c>
      <c r="V73" s="661" t="s">
        <v>89</v>
      </c>
      <c r="W73" s="661" t="s">
        <v>89</v>
      </c>
      <c r="X73" s="661" t="s">
        <v>89</v>
      </c>
      <c r="Y73" s="661" t="s">
        <v>89</v>
      </c>
      <c r="Z73" s="661" t="s">
        <v>89</v>
      </c>
      <c r="AA73" s="661" t="s">
        <v>89</v>
      </c>
      <c r="AB73" s="661" t="s">
        <v>89</v>
      </c>
      <c r="AC73" s="661" t="s">
        <v>89</v>
      </c>
      <c r="AD73" s="661" t="s">
        <v>89</v>
      </c>
      <c r="AE73" s="661" t="s">
        <v>89</v>
      </c>
      <c r="AF73" s="661" t="s">
        <v>89</v>
      </c>
      <c r="AG73" s="661" t="s">
        <v>89</v>
      </c>
      <c r="AH73" s="661"/>
      <c r="AI73" s="661" t="s">
        <v>89</v>
      </c>
      <c r="AJ73" s="661" t="s">
        <v>89</v>
      </c>
      <c r="AK73" s="661" t="s">
        <v>89</v>
      </c>
      <c r="AL73" s="661" t="s">
        <v>89</v>
      </c>
      <c r="AM73" s="661" t="s">
        <v>89</v>
      </c>
      <c r="AN73" s="661" t="s">
        <v>89</v>
      </c>
      <c r="AO73" s="661"/>
      <c r="AP73" s="610"/>
      <c r="AQ73" s="610"/>
      <c r="AR73" s="610"/>
    </row>
    <row r="74" ht="15.75" customHeight="1" spans="1:44">
      <c r="A74" s="610" t="s">
        <v>89</v>
      </c>
      <c r="B74" s="610" t="s">
        <v>89</v>
      </c>
      <c r="C74" s="610" t="s">
        <v>89</v>
      </c>
      <c r="D74" s="661" t="s">
        <v>89</v>
      </c>
      <c r="E74" s="661" t="s">
        <v>89</v>
      </c>
      <c r="F74" s="661" t="s">
        <v>89</v>
      </c>
      <c r="G74" s="661" t="s">
        <v>89</v>
      </c>
      <c r="H74" s="661" t="s">
        <v>89</v>
      </c>
      <c r="I74" s="661" t="s">
        <v>89</v>
      </c>
      <c r="J74" s="661" t="s">
        <v>89</v>
      </c>
      <c r="K74" s="661" t="s">
        <v>89</v>
      </c>
      <c r="L74" s="661" t="s">
        <v>89</v>
      </c>
      <c r="M74" s="661" t="s">
        <v>89</v>
      </c>
      <c r="N74" s="661" t="s">
        <v>89</v>
      </c>
      <c r="O74" s="661" t="s">
        <v>89</v>
      </c>
      <c r="P74" s="661" t="s">
        <v>89</v>
      </c>
      <c r="Q74" s="661" t="s">
        <v>89</v>
      </c>
      <c r="R74" s="661" t="s">
        <v>89</v>
      </c>
      <c r="S74" s="661" t="s">
        <v>89</v>
      </c>
      <c r="T74" s="661" t="s">
        <v>89</v>
      </c>
      <c r="U74" s="661" t="s">
        <v>89</v>
      </c>
      <c r="V74" s="661" t="s">
        <v>89</v>
      </c>
      <c r="W74" s="661" t="s">
        <v>89</v>
      </c>
      <c r="X74" s="661" t="s">
        <v>89</v>
      </c>
      <c r="Y74" s="661" t="s">
        <v>89</v>
      </c>
      <c r="Z74" s="661" t="s">
        <v>89</v>
      </c>
      <c r="AA74" s="661" t="s">
        <v>89</v>
      </c>
      <c r="AB74" s="661" t="s">
        <v>89</v>
      </c>
      <c r="AC74" s="661" t="s">
        <v>89</v>
      </c>
      <c r="AD74" s="661" t="s">
        <v>89</v>
      </c>
      <c r="AE74" s="661" t="s">
        <v>89</v>
      </c>
      <c r="AF74" s="661" t="s">
        <v>89</v>
      </c>
      <c r="AG74" s="661" t="s">
        <v>89</v>
      </c>
      <c r="AH74" s="661"/>
      <c r="AI74" s="661" t="s">
        <v>89</v>
      </c>
      <c r="AJ74" s="661" t="s">
        <v>89</v>
      </c>
      <c r="AK74" s="661" t="s">
        <v>89</v>
      </c>
      <c r="AL74" s="661" t="s">
        <v>89</v>
      </c>
      <c r="AM74" s="661" t="s">
        <v>89</v>
      </c>
      <c r="AN74" s="661" t="s">
        <v>89</v>
      </c>
      <c r="AO74" s="661"/>
      <c r="AP74" s="610"/>
      <c r="AQ74" s="610"/>
      <c r="AR74" s="610"/>
    </row>
    <row r="75" ht="15.75" customHeight="1" spans="1:44">
      <c r="A75" s="610" t="s">
        <v>89</v>
      </c>
      <c r="B75" s="610" t="s">
        <v>89</v>
      </c>
      <c r="C75" s="610" t="s">
        <v>89</v>
      </c>
      <c r="D75" s="661" t="s">
        <v>89</v>
      </c>
      <c r="E75" s="661" t="s">
        <v>89</v>
      </c>
      <c r="F75" s="661" t="s">
        <v>89</v>
      </c>
      <c r="G75" s="661" t="s">
        <v>89</v>
      </c>
      <c r="H75" s="661" t="s">
        <v>89</v>
      </c>
      <c r="I75" s="661" t="s">
        <v>89</v>
      </c>
      <c r="J75" s="661" t="s">
        <v>89</v>
      </c>
      <c r="K75" s="661" t="s">
        <v>89</v>
      </c>
      <c r="L75" s="661" t="s">
        <v>89</v>
      </c>
      <c r="M75" s="661" t="s">
        <v>89</v>
      </c>
      <c r="N75" s="661" t="s">
        <v>89</v>
      </c>
      <c r="O75" s="661" t="s">
        <v>89</v>
      </c>
      <c r="P75" s="661" t="s">
        <v>89</v>
      </c>
      <c r="Q75" s="661" t="s">
        <v>89</v>
      </c>
      <c r="R75" s="661" t="s">
        <v>89</v>
      </c>
      <c r="S75" s="661" t="s">
        <v>89</v>
      </c>
      <c r="T75" s="661" t="s">
        <v>89</v>
      </c>
      <c r="U75" s="661" t="s">
        <v>89</v>
      </c>
      <c r="V75" s="661" t="s">
        <v>89</v>
      </c>
      <c r="W75" s="661" t="s">
        <v>89</v>
      </c>
      <c r="X75" s="661" t="s">
        <v>89</v>
      </c>
      <c r="Y75" s="661" t="s">
        <v>89</v>
      </c>
      <c r="Z75" s="661" t="s">
        <v>89</v>
      </c>
      <c r="AA75" s="661" t="s">
        <v>89</v>
      </c>
      <c r="AB75" s="661" t="s">
        <v>89</v>
      </c>
      <c r="AC75" s="661" t="s">
        <v>89</v>
      </c>
      <c r="AD75" s="661" t="s">
        <v>89</v>
      </c>
      <c r="AE75" s="661" t="s">
        <v>89</v>
      </c>
      <c r="AF75" s="661" t="s">
        <v>89</v>
      </c>
      <c r="AG75" s="661" t="s">
        <v>89</v>
      </c>
      <c r="AH75" s="661"/>
      <c r="AI75" s="661" t="s">
        <v>89</v>
      </c>
      <c r="AJ75" s="661" t="s">
        <v>89</v>
      </c>
      <c r="AK75" s="661" t="s">
        <v>89</v>
      </c>
      <c r="AL75" s="661" t="s">
        <v>89</v>
      </c>
      <c r="AM75" s="661" t="s">
        <v>89</v>
      </c>
      <c r="AN75" s="661" t="s">
        <v>89</v>
      </c>
      <c r="AO75" s="661"/>
      <c r="AP75" s="610"/>
      <c r="AQ75" s="610"/>
      <c r="AR75" s="610"/>
    </row>
    <row r="76" ht="15.75" customHeight="1" spans="1:44">
      <c r="A76" s="610" t="s">
        <v>89</v>
      </c>
      <c r="B76" s="610" t="s">
        <v>89</v>
      </c>
      <c r="C76" s="610" t="s">
        <v>89</v>
      </c>
      <c r="D76" s="661" t="s">
        <v>89</v>
      </c>
      <c r="E76" s="661" t="s">
        <v>89</v>
      </c>
      <c r="F76" s="661" t="s">
        <v>89</v>
      </c>
      <c r="G76" s="661" t="s">
        <v>89</v>
      </c>
      <c r="H76" s="661" t="s">
        <v>89</v>
      </c>
      <c r="I76" s="661" t="s">
        <v>89</v>
      </c>
      <c r="J76" s="661" t="s">
        <v>89</v>
      </c>
      <c r="K76" s="661" t="s">
        <v>89</v>
      </c>
      <c r="L76" s="661" t="s">
        <v>89</v>
      </c>
      <c r="M76" s="661" t="s">
        <v>89</v>
      </c>
      <c r="N76" s="661" t="s">
        <v>89</v>
      </c>
      <c r="O76" s="661" t="s">
        <v>89</v>
      </c>
      <c r="P76" s="661" t="s">
        <v>89</v>
      </c>
      <c r="Q76" s="661" t="s">
        <v>89</v>
      </c>
      <c r="R76" s="661" t="s">
        <v>89</v>
      </c>
      <c r="S76" s="661" t="s">
        <v>89</v>
      </c>
      <c r="T76" s="661" t="s">
        <v>89</v>
      </c>
      <c r="U76" s="661" t="s">
        <v>89</v>
      </c>
      <c r="V76" s="661" t="s">
        <v>89</v>
      </c>
      <c r="W76" s="661" t="s">
        <v>89</v>
      </c>
      <c r="X76" s="661" t="s">
        <v>89</v>
      </c>
      <c r="Y76" s="661" t="s">
        <v>89</v>
      </c>
      <c r="Z76" s="661" t="s">
        <v>89</v>
      </c>
      <c r="AA76" s="661" t="s">
        <v>89</v>
      </c>
      <c r="AB76" s="661" t="s">
        <v>89</v>
      </c>
      <c r="AC76" s="661" t="s">
        <v>89</v>
      </c>
      <c r="AD76" s="661" t="s">
        <v>89</v>
      </c>
      <c r="AE76" s="661" t="s">
        <v>89</v>
      </c>
      <c r="AF76" s="661" t="s">
        <v>89</v>
      </c>
      <c r="AG76" s="661" t="s">
        <v>89</v>
      </c>
      <c r="AH76" s="661"/>
      <c r="AI76" s="661" t="s">
        <v>89</v>
      </c>
      <c r="AJ76" s="661" t="s">
        <v>89</v>
      </c>
      <c r="AK76" s="661" t="s">
        <v>89</v>
      </c>
      <c r="AL76" s="661" t="s">
        <v>89</v>
      </c>
      <c r="AM76" s="661" t="s">
        <v>89</v>
      </c>
      <c r="AN76" s="661" t="s">
        <v>89</v>
      </c>
      <c r="AO76" s="661"/>
      <c r="AP76" s="610"/>
      <c r="AQ76" s="610"/>
      <c r="AR76" s="610"/>
    </row>
    <row r="77" ht="15.75" customHeight="1" spans="1:44">
      <c r="A77" s="610" t="s">
        <v>89</v>
      </c>
      <c r="B77" s="610" t="s">
        <v>89</v>
      </c>
      <c r="C77" s="610" t="s">
        <v>89</v>
      </c>
      <c r="D77" s="661" t="s">
        <v>89</v>
      </c>
      <c r="E77" s="661" t="s">
        <v>89</v>
      </c>
      <c r="F77" s="661" t="s">
        <v>89</v>
      </c>
      <c r="G77" s="661" t="s">
        <v>89</v>
      </c>
      <c r="H77" s="661" t="s">
        <v>89</v>
      </c>
      <c r="I77" s="661" t="s">
        <v>89</v>
      </c>
      <c r="J77" s="661" t="s">
        <v>89</v>
      </c>
      <c r="K77" s="661" t="s">
        <v>89</v>
      </c>
      <c r="L77" s="661" t="s">
        <v>89</v>
      </c>
      <c r="M77" s="661" t="s">
        <v>89</v>
      </c>
      <c r="N77" s="661" t="s">
        <v>89</v>
      </c>
      <c r="O77" s="661" t="s">
        <v>89</v>
      </c>
      <c r="P77" s="661" t="s">
        <v>89</v>
      </c>
      <c r="Q77" s="661" t="s">
        <v>89</v>
      </c>
      <c r="R77" s="661" t="s">
        <v>89</v>
      </c>
      <c r="S77" s="661" t="s">
        <v>89</v>
      </c>
      <c r="T77" s="661" t="s">
        <v>89</v>
      </c>
      <c r="U77" s="661" t="s">
        <v>89</v>
      </c>
      <c r="V77" s="661" t="s">
        <v>89</v>
      </c>
      <c r="W77" s="661" t="s">
        <v>89</v>
      </c>
      <c r="X77" s="661" t="s">
        <v>89</v>
      </c>
      <c r="Y77" s="661" t="s">
        <v>89</v>
      </c>
      <c r="Z77" s="661" t="s">
        <v>89</v>
      </c>
      <c r="AA77" s="661" t="s">
        <v>89</v>
      </c>
      <c r="AB77" s="661" t="s">
        <v>89</v>
      </c>
      <c r="AC77" s="661" t="s">
        <v>89</v>
      </c>
      <c r="AD77" s="661" t="s">
        <v>89</v>
      </c>
      <c r="AE77" s="661" t="s">
        <v>89</v>
      </c>
      <c r="AF77" s="661" t="s">
        <v>89</v>
      </c>
      <c r="AG77" s="661" t="s">
        <v>89</v>
      </c>
      <c r="AH77" s="661"/>
      <c r="AI77" s="661" t="s">
        <v>89</v>
      </c>
      <c r="AJ77" s="661" t="s">
        <v>89</v>
      </c>
      <c r="AK77" s="661" t="s">
        <v>89</v>
      </c>
      <c r="AL77" s="661" t="s">
        <v>89</v>
      </c>
      <c r="AM77" s="661" t="s">
        <v>89</v>
      </c>
      <c r="AN77" s="661" t="s">
        <v>89</v>
      </c>
      <c r="AO77" s="661"/>
      <c r="AP77" s="610"/>
      <c r="AQ77" s="610"/>
      <c r="AR77" s="610"/>
    </row>
    <row r="78" ht="15.75" customHeight="1" spans="1:44">
      <c r="A78" s="610" t="s">
        <v>89</v>
      </c>
      <c r="B78" s="610" t="s">
        <v>89</v>
      </c>
      <c r="C78" s="610" t="s">
        <v>89</v>
      </c>
      <c r="D78" s="661" t="s">
        <v>89</v>
      </c>
      <c r="E78" s="661" t="s">
        <v>89</v>
      </c>
      <c r="F78" s="661" t="s">
        <v>89</v>
      </c>
      <c r="G78" s="661" t="s">
        <v>89</v>
      </c>
      <c r="H78" s="661" t="s">
        <v>89</v>
      </c>
      <c r="I78" s="661" t="s">
        <v>89</v>
      </c>
      <c r="J78" s="661" t="s">
        <v>89</v>
      </c>
      <c r="K78" s="661" t="s">
        <v>89</v>
      </c>
      <c r="L78" s="661" t="s">
        <v>89</v>
      </c>
      <c r="M78" s="661" t="s">
        <v>89</v>
      </c>
      <c r="N78" s="661" t="s">
        <v>89</v>
      </c>
      <c r="O78" s="661" t="s">
        <v>89</v>
      </c>
      <c r="P78" s="661" t="s">
        <v>89</v>
      </c>
      <c r="Q78" s="661" t="s">
        <v>89</v>
      </c>
      <c r="R78" s="661" t="s">
        <v>89</v>
      </c>
      <c r="S78" s="661" t="s">
        <v>89</v>
      </c>
      <c r="T78" s="661" t="s">
        <v>89</v>
      </c>
      <c r="U78" s="661" t="s">
        <v>89</v>
      </c>
      <c r="V78" s="661" t="s">
        <v>89</v>
      </c>
      <c r="W78" s="661" t="s">
        <v>89</v>
      </c>
      <c r="X78" s="661" t="s">
        <v>89</v>
      </c>
      <c r="Y78" s="661" t="s">
        <v>89</v>
      </c>
      <c r="Z78" s="661" t="s">
        <v>89</v>
      </c>
      <c r="AA78" s="661" t="s">
        <v>89</v>
      </c>
      <c r="AB78" s="661" t="s">
        <v>89</v>
      </c>
      <c r="AC78" s="661" t="s">
        <v>89</v>
      </c>
      <c r="AD78" s="661" t="s">
        <v>89</v>
      </c>
      <c r="AE78" s="661" t="s">
        <v>89</v>
      </c>
      <c r="AF78" s="661" t="s">
        <v>89</v>
      </c>
      <c r="AG78" s="661" t="s">
        <v>89</v>
      </c>
      <c r="AH78" s="661"/>
      <c r="AI78" s="661" t="s">
        <v>89</v>
      </c>
      <c r="AJ78" s="661" t="s">
        <v>89</v>
      </c>
      <c r="AK78" s="661" t="s">
        <v>89</v>
      </c>
      <c r="AL78" s="661" t="s">
        <v>89</v>
      </c>
      <c r="AM78" s="661" t="s">
        <v>89</v>
      </c>
      <c r="AN78" s="661" t="s">
        <v>89</v>
      </c>
      <c r="AO78" s="661"/>
      <c r="AP78" s="610"/>
      <c r="AQ78" s="610"/>
      <c r="AR78" s="610"/>
    </row>
    <row r="79" ht="15.75" customHeight="1" spans="1:44">
      <c r="A79" s="610" t="s">
        <v>89</v>
      </c>
      <c r="B79" s="610" t="s">
        <v>89</v>
      </c>
      <c r="C79" s="610" t="s">
        <v>89</v>
      </c>
      <c r="D79" s="661" t="s">
        <v>89</v>
      </c>
      <c r="E79" s="661" t="s">
        <v>89</v>
      </c>
      <c r="F79" s="661" t="s">
        <v>89</v>
      </c>
      <c r="G79" s="661" t="s">
        <v>89</v>
      </c>
      <c r="H79" s="661" t="s">
        <v>89</v>
      </c>
      <c r="I79" s="661" t="s">
        <v>89</v>
      </c>
      <c r="J79" s="661" t="s">
        <v>89</v>
      </c>
      <c r="K79" s="661" t="s">
        <v>89</v>
      </c>
      <c r="L79" s="661" t="s">
        <v>89</v>
      </c>
      <c r="M79" s="661" t="s">
        <v>89</v>
      </c>
      <c r="N79" s="661" t="s">
        <v>89</v>
      </c>
      <c r="O79" s="661" t="s">
        <v>89</v>
      </c>
      <c r="P79" s="661" t="s">
        <v>89</v>
      </c>
      <c r="Q79" s="661" t="s">
        <v>89</v>
      </c>
      <c r="R79" s="661" t="s">
        <v>89</v>
      </c>
      <c r="S79" s="661" t="s">
        <v>89</v>
      </c>
      <c r="T79" s="661" t="s">
        <v>89</v>
      </c>
      <c r="U79" s="661" t="s">
        <v>89</v>
      </c>
      <c r="V79" s="661" t="s">
        <v>89</v>
      </c>
      <c r="W79" s="661" t="s">
        <v>89</v>
      </c>
      <c r="X79" s="661" t="s">
        <v>89</v>
      </c>
      <c r="Y79" s="661" t="s">
        <v>89</v>
      </c>
      <c r="Z79" s="661" t="s">
        <v>89</v>
      </c>
      <c r="AA79" s="661" t="s">
        <v>89</v>
      </c>
      <c r="AB79" s="661" t="s">
        <v>89</v>
      </c>
      <c r="AC79" s="661" t="s">
        <v>89</v>
      </c>
      <c r="AD79" s="661" t="s">
        <v>89</v>
      </c>
      <c r="AE79" s="661" t="s">
        <v>89</v>
      </c>
      <c r="AF79" s="661" t="s">
        <v>89</v>
      </c>
      <c r="AG79" s="661" t="s">
        <v>89</v>
      </c>
      <c r="AH79" s="661"/>
      <c r="AI79" s="661" t="s">
        <v>89</v>
      </c>
      <c r="AJ79" s="661" t="s">
        <v>89</v>
      </c>
      <c r="AK79" s="661" t="s">
        <v>89</v>
      </c>
      <c r="AL79" s="661" t="s">
        <v>89</v>
      </c>
      <c r="AM79" s="661" t="s">
        <v>89</v>
      </c>
      <c r="AN79" s="661" t="s">
        <v>89</v>
      </c>
      <c r="AO79" s="661"/>
      <c r="AP79" s="610"/>
      <c r="AQ79" s="610"/>
      <c r="AR79" s="610"/>
    </row>
    <row r="80" ht="15.75" customHeight="1" spans="1:44">
      <c r="A80" s="610" t="s">
        <v>89</v>
      </c>
      <c r="B80" s="610" t="s">
        <v>89</v>
      </c>
      <c r="C80" s="610" t="s">
        <v>89</v>
      </c>
      <c r="D80" s="661" t="s">
        <v>89</v>
      </c>
      <c r="E80" s="661" t="s">
        <v>89</v>
      </c>
      <c r="F80" s="661" t="s">
        <v>89</v>
      </c>
      <c r="G80" s="661" t="s">
        <v>89</v>
      </c>
      <c r="H80" s="661" t="s">
        <v>89</v>
      </c>
      <c r="I80" s="661" t="s">
        <v>89</v>
      </c>
      <c r="J80" s="661" t="s">
        <v>89</v>
      </c>
      <c r="K80" s="661" t="s">
        <v>89</v>
      </c>
      <c r="L80" s="661" t="s">
        <v>89</v>
      </c>
      <c r="M80" s="661" t="s">
        <v>89</v>
      </c>
      <c r="N80" s="661" t="s">
        <v>89</v>
      </c>
      <c r="O80" s="661" t="s">
        <v>89</v>
      </c>
      <c r="P80" s="661" t="s">
        <v>89</v>
      </c>
      <c r="Q80" s="661" t="s">
        <v>89</v>
      </c>
      <c r="R80" s="661" t="s">
        <v>89</v>
      </c>
      <c r="S80" s="661" t="s">
        <v>89</v>
      </c>
      <c r="T80" s="661" t="s">
        <v>89</v>
      </c>
      <c r="U80" s="661" t="s">
        <v>89</v>
      </c>
      <c r="V80" s="661" t="s">
        <v>89</v>
      </c>
      <c r="W80" s="661" t="s">
        <v>89</v>
      </c>
      <c r="X80" s="661" t="s">
        <v>89</v>
      </c>
      <c r="Y80" s="661" t="s">
        <v>89</v>
      </c>
      <c r="Z80" s="661" t="s">
        <v>89</v>
      </c>
      <c r="AA80" s="661" t="s">
        <v>89</v>
      </c>
      <c r="AB80" s="661" t="s">
        <v>89</v>
      </c>
      <c r="AC80" s="661" t="s">
        <v>89</v>
      </c>
      <c r="AD80" s="661" t="s">
        <v>89</v>
      </c>
      <c r="AE80" s="661" t="s">
        <v>89</v>
      </c>
      <c r="AF80" s="661" t="s">
        <v>89</v>
      </c>
      <c r="AG80" s="661" t="s">
        <v>89</v>
      </c>
      <c r="AH80" s="661"/>
      <c r="AI80" s="661" t="s">
        <v>89</v>
      </c>
      <c r="AJ80" s="661" t="s">
        <v>89</v>
      </c>
      <c r="AK80" s="661" t="s">
        <v>89</v>
      </c>
      <c r="AL80" s="661" t="s">
        <v>89</v>
      </c>
      <c r="AM80" s="661" t="s">
        <v>89</v>
      </c>
      <c r="AN80" s="661" t="s">
        <v>89</v>
      </c>
      <c r="AO80" s="661"/>
      <c r="AP80" s="610"/>
      <c r="AQ80" s="610"/>
      <c r="AR80" s="610"/>
    </row>
    <row r="81" ht="15.75" customHeight="1" spans="1:44">
      <c r="A81" s="610" t="s">
        <v>89</v>
      </c>
      <c r="B81" s="610" t="s">
        <v>89</v>
      </c>
      <c r="C81" s="610" t="s">
        <v>89</v>
      </c>
      <c r="D81" s="661" t="s">
        <v>89</v>
      </c>
      <c r="E81" s="661" t="s">
        <v>89</v>
      </c>
      <c r="F81" s="661" t="s">
        <v>89</v>
      </c>
      <c r="G81" s="661" t="s">
        <v>89</v>
      </c>
      <c r="H81" s="661" t="s">
        <v>89</v>
      </c>
      <c r="I81" s="661" t="s">
        <v>89</v>
      </c>
      <c r="J81" s="661" t="s">
        <v>89</v>
      </c>
      <c r="K81" s="661" t="s">
        <v>89</v>
      </c>
      <c r="L81" s="661" t="s">
        <v>89</v>
      </c>
      <c r="M81" s="661" t="s">
        <v>89</v>
      </c>
      <c r="N81" s="661" t="s">
        <v>89</v>
      </c>
      <c r="O81" s="661" t="s">
        <v>89</v>
      </c>
      <c r="P81" s="661" t="s">
        <v>89</v>
      </c>
      <c r="Q81" s="661" t="s">
        <v>89</v>
      </c>
      <c r="R81" s="661" t="s">
        <v>89</v>
      </c>
      <c r="S81" s="661" t="s">
        <v>89</v>
      </c>
      <c r="T81" s="661" t="s">
        <v>89</v>
      </c>
      <c r="U81" s="661" t="s">
        <v>89</v>
      </c>
      <c r="V81" s="661" t="s">
        <v>89</v>
      </c>
      <c r="W81" s="661" t="s">
        <v>89</v>
      </c>
      <c r="X81" s="661" t="s">
        <v>89</v>
      </c>
      <c r="Y81" s="661" t="s">
        <v>89</v>
      </c>
      <c r="Z81" s="661" t="s">
        <v>89</v>
      </c>
      <c r="AA81" s="661" t="s">
        <v>89</v>
      </c>
      <c r="AB81" s="661" t="s">
        <v>89</v>
      </c>
      <c r="AC81" s="661" t="s">
        <v>89</v>
      </c>
      <c r="AD81" s="661" t="s">
        <v>89</v>
      </c>
      <c r="AE81" s="661" t="s">
        <v>89</v>
      </c>
      <c r="AF81" s="661" t="s">
        <v>89</v>
      </c>
      <c r="AG81" s="661" t="s">
        <v>89</v>
      </c>
      <c r="AH81" s="661"/>
      <c r="AI81" s="661" t="s">
        <v>89</v>
      </c>
      <c r="AJ81" s="661" t="s">
        <v>89</v>
      </c>
      <c r="AK81" s="661" t="s">
        <v>89</v>
      </c>
      <c r="AL81" s="661" t="s">
        <v>89</v>
      </c>
      <c r="AM81" s="661" t="s">
        <v>89</v>
      </c>
      <c r="AN81" s="661" t="s">
        <v>89</v>
      </c>
      <c r="AO81" s="661"/>
      <c r="AP81" s="610"/>
      <c r="AQ81" s="610"/>
      <c r="AR81" s="610"/>
    </row>
    <row r="82" ht="15.75" customHeight="1" spans="1:44">
      <c r="A82" s="610" t="s">
        <v>89</v>
      </c>
      <c r="B82" s="610" t="s">
        <v>89</v>
      </c>
      <c r="C82" s="610" t="s">
        <v>89</v>
      </c>
      <c r="D82" s="661" t="s">
        <v>89</v>
      </c>
      <c r="E82" s="661" t="s">
        <v>89</v>
      </c>
      <c r="F82" s="661" t="s">
        <v>89</v>
      </c>
      <c r="G82" s="661" t="s">
        <v>89</v>
      </c>
      <c r="H82" s="661" t="s">
        <v>89</v>
      </c>
      <c r="I82" s="661" t="s">
        <v>89</v>
      </c>
      <c r="J82" s="661" t="s">
        <v>89</v>
      </c>
      <c r="K82" s="661" t="s">
        <v>89</v>
      </c>
      <c r="L82" s="661" t="s">
        <v>89</v>
      </c>
      <c r="M82" s="661" t="s">
        <v>89</v>
      </c>
      <c r="N82" s="661" t="s">
        <v>89</v>
      </c>
      <c r="O82" s="661" t="s">
        <v>89</v>
      </c>
      <c r="P82" s="661" t="s">
        <v>89</v>
      </c>
      <c r="Q82" s="661" t="s">
        <v>89</v>
      </c>
      <c r="R82" s="661" t="s">
        <v>89</v>
      </c>
      <c r="S82" s="661" t="s">
        <v>89</v>
      </c>
      <c r="T82" s="661" t="s">
        <v>89</v>
      </c>
      <c r="U82" s="661" t="s">
        <v>89</v>
      </c>
      <c r="V82" s="661" t="s">
        <v>89</v>
      </c>
      <c r="W82" s="661" t="s">
        <v>89</v>
      </c>
      <c r="X82" s="661" t="s">
        <v>89</v>
      </c>
      <c r="Y82" s="661" t="s">
        <v>89</v>
      </c>
      <c r="Z82" s="661" t="s">
        <v>89</v>
      </c>
      <c r="AA82" s="661" t="s">
        <v>89</v>
      </c>
      <c r="AB82" s="661" t="s">
        <v>89</v>
      </c>
      <c r="AC82" s="661" t="s">
        <v>89</v>
      </c>
      <c r="AD82" s="661" t="s">
        <v>89</v>
      </c>
      <c r="AE82" s="661" t="s">
        <v>89</v>
      </c>
      <c r="AF82" s="661" t="s">
        <v>89</v>
      </c>
      <c r="AG82" s="661" t="s">
        <v>89</v>
      </c>
      <c r="AH82" s="661"/>
      <c r="AI82" s="661" t="s">
        <v>89</v>
      </c>
      <c r="AJ82" s="661" t="s">
        <v>89</v>
      </c>
      <c r="AK82" s="661" t="s">
        <v>89</v>
      </c>
      <c r="AL82" s="661" t="s">
        <v>89</v>
      </c>
      <c r="AM82" s="661" t="s">
        <v>89</v>
      </c>
      <c r="AN82" s="661" t="s">
        <v>89</v>
      </c>
      <c r="AO82" s="661"/>
      <c r="AP82" s="610"/>
      <c r="AQ82" s="610"/>
      <c r="AR82" s="610"/>
    </row>
    <row r="83" ht="15.75" customHeight="1" spans="1:44">
      <c r="A83" s="610" t="s">
        <v>89</v>
      </c>
      <c r="B83" s="610" t="s">
        <v>89</v>
      </c>
      <c r="C83" s="610" t="s">
        <v>89</v>
      </c>
      <c r="D83" s="661" t="s">
        <v>89</v>
      </c>
      <c r="E83" s="661" t="s">
        <v>89</v>
      </c>
      <c r="F83" s="661" t="s">
        <v>89</v>
      </c>
      <c r="G83" s="661" t="s">
        <v>89</v>
      </c>
      <c r="H83" s="661" t="s">
        <v>89</v>
      </c>
      <c r="I83" s="661" t="s">
        <v>89</v>
      </c>
      <c r="J83" s="661" t="s">
        <v>89</v>
      </c>
      <c r="K83" s="661" t="s">
        <v>89</v>
      </c>
      <c r="L83" s="661" t="s">
        <v>89</v>
      </c>
      <c r="M83" s="661" t="s">
        <v>89</v>
      </c>
      <c r="N83" s="661" t="s">
        <v>89</v>
      </c>
      <c r="O83" s="661" t="s">
        <v>89</v>
      </c>
      <c r="P83" s="661" t="s">
        <v>89</v>
      </c>
      <c r="Q83" s="661" t="s">
        <v>89</v>
      </c>
      <c r="R83" s="661" t="s">
        <v>89</v>
      </c>
      <c r="S83" s="661" t="s">
        <v>89</v>
      </c>
      <c r="T83" s="661" t="s">
        <v>89</v>
      </c>
      <c r="U83" s="661" t="s">
        <v>89</v>
      </c>
      <c r="V83" s="661" t="s">
        <v>89</v>
      </c>
      <c r="W83" s="661" t="s">
        <v>89</v>
      </c>
      <c r="X83" s="661" t="s">
        <v>89</v>
      </c>
      <c r="Y83" s="661" t="s">
        <v>89</v>
      </c>
      <c r="Z83" s="661" t="s">
        <v>89</v>
      </c>
      <c r="AA83" s="661" t="s">
        <v>89</v>
      </c>
      <c r="AB83" s="661" t="s">
        <v>89</v>
      </c>
      <c r="AC83" s="661" t="s">
        <v>89</v>
      </c>
      <c r="AD83" s="661" t="s">
        <v>89</v>
      </c>
      <c r="AE83" s="661" t="s">
        <v>89</v>
      </c>
      <c r="AF83" s="661" t="s">
        <v>89</v>
      </c>
      <c r="AG83" s="661" t="s">
        <v>89</v>
      </c>
      <c r="AH83" s="661"/>
      <c r="AI83" s="661" t="s">
        <v>89</v>
      </c>
      <c r="AJ83" s="661" t="s">
        <v>89</v>
      </c>
      <c r="AK83" s="661" t="s">
        <v>89</v>
      </c>
      <c r="AL83" s="661" t="s">
        <v>89</v>
      </c>
      <c r="AM83" s="661" t="s">
        <v>89</v>
      </c>
      <c r="AN83" s="661" t="s">
        <v>89</v>
      </c>
      <c r="AO83" s="661"/>
      <c r="AP83" s="610"/>
      <c r="AQ83" s="610"/>
      <c r="AR83" s="610"/>
    </row>
    <row r="84" ht="15.75" customHeight="1" spans="1:44">
      <c r="A84" s="610" t="s">
        <v>89</v>
      </c>
      <c r="B84" s="610" t="s">
        <v>89</v>
      </c>
      <c r="C84" s="610" t="s">
        <v>89</v>
      </c>
      <c r="D84" s="661" t="s">
        <v>89</v>
      </c>
      <c r="E84" s="661" t="s">
        <v>89</v>
      </c>
      <c r="F84" s="661" t="s">
        <v>89</v>
      </c>
      <c r="G84" s="661" t="s">
        <v>89</v>
      </c>
      <c r="H84" s="661" t="s">
        <v>89</v>
      </c>
      <c r="I84" s="661" t="s">
        <v>89</v>
      </c>
      <c r="J84" s="661" t="s">
        <v>89</v>
      </c>
      <c r="K84" s="661" t="s">
        <v>89</v>
      </c>
      <c r="L84" s="661" t="s">
        <v>89</v>
      </c>
      <c r="M84" s="661" t="s">
        <v>89</v>
      </c>
      <c r="N84" s="661" t="s">
        <v>89</v>
      </c>
      <c r="O84" s="661" t="s">
        <v>89</v>
      </c>
      <c r="P84" s="661" t="s">
        <v>89</v>
      </c>
      <c r="Q84" s="661" t="s">
        <v>89</v>
      </c>
      <c r="R84" s="661" t="s">
        <v>89</v>
      </c>
      <c r="S84" s="661" t="s">
        <v>89</v>
      </c>
      <c r="T84" s="661" t="s">
        <v>89</v>
      </c>
      <c r="U84" s="661" t="s">
        <v>89</v>
      </c>
      <c r="V84" s="661" t="s">
        <v>89</v>
      </c>
      <c r="W84" s="661" t="s">
        <v>89</v>
      </c>
      <c r="X84" s="661" t="s">
        <v>89</v>
      </c>
      <c r="Y84" s="661" t="s">
        <v>89</v>
      </c>
      <c r="Z84" s="661" t="s">
        <v>89</v>
      </c>
      <c r="AA84" s="661" t="s">
        <v>89</v>
      </c>
      <c r="AB84" s="661" t="s">
        <v>89</v>
      </c>
      <c r="AC84" s="661" t="s">
        <v>89</v>
      </c>
      <c r="AD84" s="661" t="s">
        <v>89</v>
      </c>
      <c r="AE84" s="661" t="s">
        <v>89</v>
      </c>
      <c r="AF84" s="661" t="s">
        <v>89</v>
      </c>
      <c r="AG84" s="661" t="s">
        <v>89</v>
      </c>
      <c r="AH84" s="661"/>
      <c r="AI84" s="661" t="s">
        <v>89</v>
      </c>
      <c r="AJ84" s="661" t="s">
        <v>89</v>
      </c>
      <c r="AK84" s="661" t="s">
        <v>89</v>
      </c>
      <c r="AL84" s="661" t="s">
        <v>89</v>
      </c>
      <c r="AM84" s="661" t="s">
        <v>89</v>
      </c>
      <c r="AN84" s="661" t="s">
        <v>89</v>
      </c>
      <c r="AO84" s="661"/>
      <c r="AP84" s="610"/>
      <c r="AQ84" s="610"/>
      <c r="AR84" s="610"/>
    </row>
    <row r="85" ht="15.75" customHeight="1" spans="1:44">
      <c r="A85" s="610" t="s">
        <v>89</v>
      </c>
      <c r="B85" s="610" t="s">
        <v>89</v>
      </c>
      <c r="C85" s="610" t="s">
        <v>89</v>
      </c>
      <c r="D85" s="661" t="s">
        <v>89</v>
      </c>
      <c r="E85" s="661" t="s">
        <v>89</v>
      </c>
      <c r="F85" s="661" t="s">
        <v>89</v>
      </c>
      <c r="G85" s="661" t="s">
        <v>89</v>
      </c>
      <c r="H85" s="661" t="s">
        <v>89</v>
      </c>
      <c r="I85" s="661" t="s">
        <v>89</v>
      </c>
      <c r="J85" s="661" t="s">
        <v>89</v>
      </c>
      <c r="K85" s="661" t="s">
        <v>89</v>
      </c>
      <c r="L85" s="661" t="s">
        <v>89</v>
      </c>
      <c r="M85" s="661" t="s">
        <v>89</v>
      </c>
      <c r="N85" s="661" t="s">
        <v>89</v>
      </c>
      <c r="O85" s="661" t="s">
        <v>89</v>
      </c>
      <c r="P85" s="661" t="s">
        <v>89</v>
      </c>
      <c r="Q85" s="661" t="s">
        <v>89</v>
      </c>
      <c r="R85" s="661" t="s">
        <v>89</v>
      </c>
      <c r="S85" s="661" t="s">
        <v>89</v>
      </c>
      <c r="T85" s="661" t="s">
        <v>89</v>
      </c>
      <c r="U85" s="661" t="s">
        <v>89</v>
      </c>
      <c r="V85" s="661" t="s">
        <v>89</v>
      </c>
      <c r="W85" s="661" t="s">
        <v>89</v>
      </c>
      <c r="X85" s="661" t="s">
        <v>89</v>
      </c>
      <c r="Y85" s="661" t="s">
        <v>89</v>
      </c>
      <c r="Z85" s="661" t="s">
        <v>89</v>
      </c>
      <c r="AA85" s="661" t="s">
        <v>89</v>
      </c>
      <c r="AB85" s="661" t="s">
        <v>89</v>
      </c>
      <c r="AC85" s="661" t="s">
        <v>89</v>
      </c>
      <c r="AD85" s="661" t="s">
        <v>89</v>
      </c>
      <c r="AE85" s="661" t="s">
        <v>89</v>
      </c>
      <c r="AF85" s="661" t="s">
        <v>89</v>
      </c>
      <c r="AG85" s="661" t="s">
        <v>89</v>
      </c>
      <c r="AH85" s="661"/>
      <c r="AI85" s="661" t="s">
        <v>89</v>
      </c>
      <c r="AJ85" s="661" t="s">
        <v>89</v>
      </c>
      <c r="AK85" s="661" t="s">
        <v>89</v>
      </c>
      <c r="AL85" s="661" t="s">
        <v>89</v>
      </c>
      <c r="AM85" s="661" t="s">
        <v>89</v>
      </c>
      <c r="AN85" s="661" t="s">
        <v>89</v>
      </c>
      <c r="AO85" s="661"/>
      <c r="AP85" s="610"/>
      <c r="AQ85" s="610"/>
      <c r="AR85" s="610"/>
    </row>
    <row r="86" ht="15.75" customHeight="1" spans="1:44">
      <c r="A86" s="610" t="s">
        <v>89</v>
      </c>
      <c r="B86" s="610" t="s">
        <v>89</v>
      </c>
      <c r="C86" s="610" t="s">
        <v>89</v>
      </c>
      <c r="D86" s="661" t="s">
        <v>89</v>
      </c>
      <c r="E86" s="661" t="s">
        <v>89</v>
      </c>
      <c r="F86" s="661" t="s">
        <v>89</v>
      </c>
      <c r="G86" s="661" t="s">
        <v>89</v>
      </c>
      <c r="H86" s="661" t="s">
        <v>89</v>
      </c>
      <c r="I86" s="661" t="s">
        <v>89</v>
      </c>
      <c r="J86" s="661" t="s">
        <v>89</v>
      </c>
      <c r="K86" s="661" t="s">
        <v>89</v>
      </c>
      <c r="L86" s="661" t="s">
        <v>89</v>
      </c>
      <c r="M86" s="661" t="s">
        <v>89</v>
      </c>
      <c r="N86" s="661" t="s">
        <v>89</v>
      </c>
      <c r="O86" s="661" t="s">
        <v>89</v>
      </c>
      <c r="P86" s="661" t="s">
        <v>89</v>
      </c>
      <c r="Q86" s="661" t="s">
        <v>89</v>
      </c>
      <c r="R86" s="661" t="s">
        <v>89</v>
      </c>
      <c r="S86" s="661" t="s">
        <v>89</v>
      </c>
      <c r="T86" s="661" t="s">
        <v>89</v>
      </c>
      <c r="U86" s="661" t="s">
        <v>89</v>
      </c>
      <c r="V86" s="661" t="s">
        <v>89</v>
      </c>
      <c r="W86" s="661" t="s">
        <v>89</v>
      </c>
      <c r="X86" s="661" t="s">
        <v>89</v>
      </c>
      <c r="Y86" s="661" t="s">
        <v>89</v>
      </c>
      <c r="Z86" s="661" t="s">
        <v>89</v>
      </c>
      <c r="AA86" s="661" t="s">
        <v>89</v>
      </c>
      <c r="AB86" s="661" t="s">
        <v>89</v>
      </c>
      <c r="AC86" s="661" t="s">
        <v>89</v>
      </c>
      <c r="AD86" s="661" t="s">
        <v>89</v>
      </c>
      <c r="AE86" s="661" t="s">
        <v>89</v>
      </c>
      <c r="AF86" s="661" t="s">
        <v>89</v>
      </c>
      <c r="AG86" s="661" t="s">
        <v>89</v>
      </c>
      <c r="AH86" s="661"/>
      <c r="AI86" s="661" t="s">
        <v>89</v>
      </c>
      <c r="AJ86" s="661" t="s">
        <v>89</v>
      </c>
      <c r="AK86" s="661" t="s">
        <v>89</v>
      </c>
      <c r="AL86" s="661" t="s">
        <v>89</v>
      </c>
      <c r="AM86" s="661" t="s">
        <v>89</v>
      </c>
      <c r="AN86" s="661" t="s">
        <v>89</v>
      </c>
      <c r="AO86" s="661"/>
      <c r="AP86" s="610"/>
      <c r="AQ86" s="610"/>
      <c r="AR86" s="610"/>
    </row>
    <row r="87" ht="15.75" customHeight="1" spans="1:44">
      <c r="A87" s="610" t="s">
        <v>89</v>
      </c>
      <c r="B87" s="610" t="s">
        <v>89</v>
      </c>
      <c r="C87" s="610" t="s">
        <v>89</v>
      </c>
      <c r="D87" s="661" t="s">
        <v>89</v>
      </c>
      <c r="E87" s="661" t="s">
        <v>89</v>
      </c>
      <c r="F87" s="661" t="s">
        <v>89</v>
      </c>
      <c r="G87" s="661" t="s">
        <v>89</v>
      </c>
      <c r="H87" s="661" t="s">
        <v>89</v>
      </c>
      <c r="I87" s="661" t="s">
        <v>89</v>
      </c>
      <c r="J87" s="661" t="s">
        <v>89</v>
      </c>
      <c r="K87" s="661" t="s">
        <v>89</v>
      </c>
      <c r="L87" s="661" t="s">
        <v>89</v>
      </c>
      <c r="M87" s="661" t="s">
        <v>89</v>
      </c>
      <c r="N87" s="661" t="s">
        <v>89</v>
      </c>
      <c r="O87" s="661" t="s">
        <v>89</v>
      </c>
      <c r="P87" s="661" t="s">
        <v>89</v>
      </c>
      <c r="Q87" s="661" t="s">
        <v>89</v>
      </c>
      <c r="R87" s="661" t="s">
        <v>89</v>
      </c>
      <c r="S87" s="661" t="s">
        <v>89</v>
      </c>
      <c r="T87" s="661" t="s">
        <v>89</v>
      </c>
      <c r="U87" s="661" t="s">
        <v>89</v>
      </c>
      <c r="V87" s="661" t="s">
        <v>89</v>
      </c>
      <c r="W87" s="661" t="s">
        <v>89</v>
      </c>
      <c r="X87" s="661" t="s">
        <v>89</v>
      </c>
      <c r="Y87" s="661" t="s">
        <v>89</v>
      </c>
      <c r="Z87" s="661" t="s">
        <v>89</v>
      </c>
      <c r="AA87" s="661" t="s">
        <v>89</v>
      </c>
      <c r="AB87" s="661" t="s">
        <v>89</v>
      </c>
      <c r="AC87" s="661" t="s">
        <v>89</v>
      </c>
      <c r="AD87" s="661" t="s">
        <v>89</v>
      </c>
      <c r="AE87" s="661" t="s">
        <v>89</v>
      </c>
      <c r="AF87" s="661" t="s">
        <v>89</v>
      </c>
      <c r="AG87" s="661" t="s">
        <v>89</v>
      </c>
      <c r="AH87" s="661"/>
      <c r="AI87" s="661" t="s">
        <v>89</v>
      </c>
      <c r="AJ87" s="661" t="s">
        <v>89</v>
      </c>
      <c r="AK87" s="661" t="s">
        <v>89</v>
      </c>
      <c r="AL87" s="661" t="s">
        <v>89</v>
      </c>
      <c r="AM87" s="661" t="s">
        <v>89</v>
      </c>
      <c r="AN87" s="661" t="s">
        <v>89</v>
      </c>
      <c r="AO87" s="661"/>
      <c r="AP87" s="610"/>
      <c r="AQ87" s="610"/>
      <c r="AR87" s="610"/>
    </row>
    <row r="88" ht="15.75" customHeight="1" spans="1:44">
      <c r="A88" s="610" t="s">
        <v>89</v>
      </c>
      <c r="B88" s="610" t="s">
        <v>89</v>
      </c>
      <c r="C88" s="610" t="s">
        <v>89</v>
      </c>
      <c r="D88" s="661" t="s">
        <v>89</v>
      </c>
      <c r="E88" s="661" t="s">
        <v>89</v>
      </c>
      <c r="F88" s="661" t="s">
        <v>89</v>
      </c>
      <c r="G88" s="661" t="s">
        <v>89</v>
      </c>
      <c r="H88" s="661" t="s">
        <v>89</v>
      </c>
      <c r="I88" s="661" t="s">
        <v>89</v>
      </c>
      <c r="J88" s="661" t="s">
        <v>89</v>
      </c>
      <c r="K88" s="661" t="s">
        <v>89</v>
      </c>
      <c r="L88" s="661" t="s">
        <v>89</v>
      </c>
      <c r="M88" s="661" t="s">
        <v>89</v>
      </c>
      <c r="N88" s="661" t="s">
        <v>89</v>
      </c>
      <c r="O88" s="661" t="s">
        <v>89</v>
      </c>
      <c r="P88" s="661" t="s">
        <v>89</v>
      </c>
      <c r="Q88" s="661" t="s">
        <v>89</v>
      </c>
      <c r="R88" s="661" t="s">
        <v>89</v>
      </c>
      <c r="S88" s="661" t="s">
        <v>89</v>
      </c>
      <c r="T88" s="661" t="s">
        <v>89</v>
      </c>
      <c r="U88" s="661" t="s">
        <v>89</v>
      </c>
      <c r="V88" s="661" t="s">
        <v>89</v>
      </c>
      <c r="W88" s="661" t="s">
        <v>89</v>
      </c>
      <c r="X88" s="661" t="s">
        <v>89</v>
      </c>
      <c r="Y88" s="661" t="s">
        <v>89</v>
      </c>
      <c r="Z88" s="661" t="s">
        <v>89</v>
      </c>
      <c r="AA88" s="661" t="s">
        <v>89</v>
      </c>
      <c r="AB88" s="661" t="s">
        <v>89</v>
      </c>
      <c r="AC88" s="661" t="s">
        <v>89</v>
      </c>
      <c r="AD88" s="661" t="s">
        <v>89</v>
      </c>
      <c r="AE88" s="661" t="s">
        <v>89</v>
      </c>
      <c r="AF88" s="661" t="s">
        <v>89</v>
      </c>
      <c r="AG88" s="661" t="s">
        <v>89</v>
      </c>
      <c r="AH88" s="661"/>
      <c r="AI88" s="661" t="s">
        <v>89</v>
      </c>
      <c r="AJ88" s="661" t="s">
        <v>89</v>
      </c>
      <c r="AK88" s="661" t="s">
        <v>89</v>
      </c>
      <c r="AL88" s="661" t="s">
        <v>89</v>
      </c>
      <c r="AM88" s="661" t="s">
        <v>89</v>
      </c>
      <c r="AN88" s="661" t="s">
        <v>89</v>
      </c>
      <c r="AO88" s="661"/>
      <c r="AP88" s="610"/>
      <c r="AQ88" s="610"/>
      <c r="AR88" s="610"/>
    </row>
    <row r="89" ht="15.75" customHeight="1" spans="1:44">
      <c r="A89" s="610" t="s">
        <v>89</v>
      </c>
      <c r="B89" s="610" t="s">
        <v>89</v>
      </c>
      <c r="C89" s="610" t="s">
        <v>89</v>
      </c>
      <c r="D89" s="661" t="s">
        <v>89</v>
      </c>
      <c r="E89" s="661" t="s">
        <v>89</v>
      </c>
      <c r="F89" s="661" t="s">
        <v>89</v>
      </c>
      <c r="G89" s="661" t="s">
        <v>89</v>
      </c>
      <c r="H89" s="661" t="s">
        <v>89</v>
      </c>
      <c r="I89" s="661" t="s">
        <v>89</v>
      </c>
      <c r="J89" s="661" t="s">
        <v>89</v>
      </c>
      <c r="K89" s="661" t="s">
        <v>89</v>
      </c>
      <c r="L89" s="661" t="s">
        <v>89</v>
      </c>
      <c r="M89" s="661" t="s">
        <v>89</v>
      </c>
      <c r="N89" s="661" t="s">
        <v>89</v>
      </c>
      <c r="O89" s="661" t="s">
        <v>89</v>
      </c>
      <c r="P89" s="661" t="s">
        <v>89</v>
      </c>
      <c r="Q89" s="661" t="s">
        <v>89</v>
      </c>
      <c r="R89" s="661" t="s">
        <v>89</v>
      </c>
      <c r="S89" s="661" t="s">
        <v>89</v>
      </c>
      <c r="T89" s="661" t="s">
        <v>89</v>
      </c>
      <c r="U89" s="661" t="s">
        <v>89</v>
      </c>
      <c r="V89" s="661" t="s">
        <v>89</v>
      </c>
      <c r="W89" s="661" t="s">
        <v>89</v>
      </c>
      <c r="X89" s="661" t="s">
        <v>89</v>
      </c>
      <c r="Y89" s="661" t="s">
        <v>89</v>
      </c>
      <c r="Z89" s="661" t="s">
        <v>89</v>
      </c>
      <c r="AA89" s="661" t="s">
        <v>89</v>
      </c>
      <c r="AB89" s="661" t="s">
        <v>89</v>
      </c>
      <c r="AC89" s="661" t="s">
        <v>89</v>
      </c>
      <c r="AD89" s="661" t="s">
        <v>89</v>
      </c>
      <c r="AE89" s="661" t="s">
        <v>89</v>
      </c>
      <c r="AF89" s="661" t="s">
        <v>89</v>
      </c>
      <c r="AG89" s="661" t="s">
        <v>89</v>
      </c>
      <c r="AH89" s="661"/>
      <c r="AI89" s="661" t="s">
        <v>89</v>
      </c>
      <c r="AJ89" s="661" t="s">
        <v>89</v>
      </c>
      <c r="AK89" s="661" t="s">
        <v>89</v>
      </c>
      <c r="AL89" s="661" t="s">
        <v>89</v>
      </c>
      <c r="AM89" s="661" t="s">
        <v>89</v>
      </c>
      <c r="AN89" s="661" t="s">
        <v>89</v>
      </c>
      <c r="AO89" s="661"/>
      <c r="AP89" s="610"/>
      <c r="AQ89" s="610"/>
      <c r="AR89" s="610"/>
    </row>
    <row r="90" ht="15.75" customHeight="1" spans="1:44">
      <c r="A90" s="610" t="s">
        <v>89</v>
      </c>
      <c r="B90" s="610" t="s">
        <v>89</v>
      </c>
      <c r="C90" s="610" t="s">
        <v>89</v>
      </c>
      <c r="D90" s="661" t="s">
        <v>89</v>
      </c>
      <c r="E90" s="661" t="s">
        <v>89</v>
      </c>
      <c r="F90" s="661" t="s">
        <v>89</v>
      </c>
      <c r="G90" s="661" t="s">
        <v>89</v>
      </c>
      <c r="H90" s="661" t="s">
        <v>89</v>
      </c>
      <c r="I90" s="661" t="s">
        <v>89</v>
      </c>
      <c r="J90" s="661" t="s">
        <v>89</v>
      </c>
      <c r="K90" s="661" t="s">
        <v>89</v>
      </c>
      <c r="L90" s="661" t="s">
        <v>89</v>
      </c>
      <c r="M90" s="661" t="s">
        <v>89</v>
      </c>
      <c r="N90" s="661" t="s">
        <v>89</v>
      </c>
      <c r="O90" s="661" t="s">
        <v>89</v>
      </c>
      <c r="P90" s="661" t="s">
        <v>89</v>
      </c>
      <c r="Q90" s="661" t="s">
        <v>89</v>
      </c>
      <c r="R90" s="661" t="s">
        <v>89</v>
      </c>
      <c r="S90" s="661" t="s">
        <v>89</v>
      </c>
      <c r="T90" s="661" t="s">
        <v>89</v>
      </c>
      <c r="U90" s="661" t="s">
        <v>89</v>
      </c>
      <c r="V90" s="661" t="s">
        <v>89</v>
      </c>
      <c r="W90" s="661" t="s">
        <v>89</v>
      </c>
      <c r="X90" s="661" t="s">
        <v>89</v>
      </c>
      <c r="Y90" s="661" t="s">
        <v>89</v>
      </c>
      <c r="Z90" s="661" t="s">
        <v>89</v>
      </c>
      <c r="AA90" s="661" t="s">
        <v>89</v>
      </c>
      <c r="AB90" s="661" t="s">
        <v>89</v>
      </c>
      <c r="AC90" s="661" t="s">
        <v>89</v>
      </c>
      <c r="AD90" s="661" t="s">
        <v>89</v>
      </c>
      <c r="AE90" s="661" t="s">
        <v>89</v>
      </c>
      <c r="AF90" s="661" t="s">
        <v>89</v>
      </c>
      <c r="AG90" s="661" t="s">
        <v>89</v>
      </c>
      <c r="AH90" s="661"/>
      <c r="AI90" s="661" t="s">
        <v>89</v>
      </c>
      <c r="AJ90" s="661" t="s">
        <v>89</v>
      </c>
      <c r="AK90" s="661" t="s">
        <v>89</v>
      </c>
      <c r="AL90" s="661" t="s">
        <v>89</v>
      </c>
      <c r="AM90" s="661" t="s">
        <v>89</v>
      </c>
      <c r="AN90" s="661" t="s">
        <v>89</v>
      </c>
      <c r="AO90" s="661"/>
      <c r="AP90" s="610"/>
      <c r="AQ90" s="610"/>
      <c r="AR90" s="610"/>
    </row>
    <row r="91" ht="15.75" customHeight="1" spans="1:44">
      <c r="A91" s="610" t="s">
        <v>89</v>
      </c>
      <c r="B91" s="610" t="s">
        <v>89</v>
      </c>
      <c r="C91" s="610" t="s">
        <v>89</v>
      </c>
      <c r="D91" s="661" t="s">
        <v>89</v>
      </c>
      <c r="E91" s="661" t="s">
        <v>89</v>
      </c>
      <c r="F91" s="661" t="s">
        <v>89</v>
      </c>
      <c r="G91" s="661" t="s">
        <v>89</v>
      </c>
      <c r="H91" s="661" t="s">
        <v>89</v>
      </c>
      <c r="I91" s="661" t="s">
        <v>89</v>
      </c>
      <c r="J91" s="661" t="s">
        <v>89</v>
      </c>
      <c r="K91" s="661" t="s">
        <v>89</v>
      </c>
      <c r="L91" s="661" t="s">
        <v>89</v>
      </c>
      <c r="M91" s="661" t="s">
        <v>89</v>
      </c>
      <c r="N91" s="661" t="s">
        <v>89</v>
      </c>
      <c r="O91" s="661" t="s">
        <v>89</v>
      </c>
      <c r="P91" s="661" t="s">
        <v>89</v>
      </c>
      <c r="Q91" s="661" t="s">
        <v>89</v>
      </c>
      <c r="R91" s="661" t="s">
        <v>89</v>
      </c>
      <c r="S91" s="661" t="s">
        <v>89</v>
      </c>
      <c r="T91" s="661" t="s">
        <v>89</v>
      </c>
      <c r="U91" s="661" t="s">
        <v>89</v>
      </c>
      <c r="V91" s="661" t="s">
        <v>89</v>
      </c>
      <c r="W91" s="661" t="s">
        <v>89</v>
      </c>
      <c r="X91" s="661" t="s">
        <v>89</v>
      </c>
      <c r="Y91" s="661" t="s">
        <v>89</v>
      </c>
      <c r="Z91" s="661" t="s">
        <v>89</v>
      </c>
      <c r="AA91" s="661" t="s">
        <v>89</v>
      </c>
      <c r="AB91" s="661" t="s">
        <v>89</v>
      </c>
      <c r="AC91" s="661" t="s">
        <v>89</v>
      </c>
      <c r="AD91" s="661" t="s">
        <v>89</v>
      </c>
      <c r="AE91" s="661" t="s">
        <v>89</v>
      </c>
      <c r="AF91" s="661" t="s">
        <v>89</v>
      </c>
      <c r="AG91" s="661" t="s">
        <v>89</v>
      </c>
      <c r="AH91" s="661"/>
      <c r="AI91" s="661" t="s">
        <v>89</v>
      </c>
      <c r="AJ91" s="661" t="s">
        <v>89</v>
      </c>
      <c r="AK91" s="661" t="s">
        <v>89</v>
      </c>
      <c r="AL91" s="661" t="s">
        <v>89</v>
      </c>
      <c r="AM91" s="661" t="s">
        <v>89</v>
      </c>
      <c r="AN91" s="661" t="s">
        <v>89</v>
      </c>
      <c r="AO91" s="661"/>
      <c r="AP91" s="610"/>
      <c r="AQ91" s="610"/>
      <c r="AR91" s="610"/>
    </row>
    <row r="92" ht="15.75" customHeight="1" spans="1:44">
      <c r="A92" s="610" t="s">
        <v>89</v>
      </c>
      <c r="B92" s="610" t="s">
        <v>89</v>
      </c>
      <c r="C92" s="610" t="s">
        <v>89</v>
      </c>
      <c r="D92" s="661" t="s">
        <v>89</v>
      </c>
      <c r="E92" s="661" t="s">
        <v>89</v>
      </c>
      <c r="F92" s="661" t="s">
        <v>89</v>
      </c>
      <c r="G92" s="661" t="s">
        <v>89</v>
      </c>
      <c r="H92" s="661" t="s">
        <v>89</v>
      </c>
      <c r="I92" s="661" t="s">
        <v>89</v>
      </c>
      <c r="J92" s="661" t="s">
        <v>89</v>
      </c>
      <c r="K92" s="661" t="s">
        <v>89</v>
      </c>
      <c r="L92" s="661" t="s">
        <v>89</v>
      </c>
      <c r="M92" s="661" t="s">
        <v>89</v>
      </c>
      <c r="N92" s="661" t="s">
        <v>89</v>
      </c>
      <c r="O92" s="661" t="s">
        <v>89</v>
      </c>
      <c r="P92" s="661" t="s">
        <v>89</v>
      </c>
      <c r="Q92" s="661" t="s">
        <v>89</v>
      </c>
      <c r="R92" s="661" t="s">
        <v>89</v>
      </c>
      <c r="S92" s="661" t="s">
        <v>89</v>
      </c>
      <c r="T92" s="661" t="s">
        <v>89</v>
      </c>
      <c r="U92" s="661" t="s">
        <v>89</v>
      </c>
      <c r="V92" s="661" t="s">
        <v>89</v>
      </c>
      <c r="W92" s="661" t="s">
        <v>89</v>
      </c>
      <c r="X92" s="661" t="s">
        <v>89</v>
      </c>
      <c r="Y92" s="661" t="s">
        <v>89</v>
      </c>
      <c r="Z92" s="661" t="s">
        <v>89</v>
      </c>
      <c r="AA92" s="661" t="s">
        <v>89</v>
      </c>
      <c r="AB92" s="661" t="s">
        <v>89</v>
      </c>
      <c r="AC92" s="661" t="s">
        <v>89</v>
      </c>
      <c r="AD92" s="661" t="s">
        <v>89</v>
      </c>
      <c r="AE92" s="661" t="s">
        <v>89</v>
      </c>
      <c r="AF92" s="661" t="s">
        <v>89</v>
      </c>
      <c r="AG92" s="661" t="s">
        <v>89</v>
      </c>
      <c r="AH92" s="661"/>
      <c r="AI92" s="661" t="s">
        <v>89</v>
      </c>
      <c r="AJ92" s="661" t="s">
        <v>89</v>
      </c>
      <c r="AK92" s="661" t="s">
        <v>89</v>
      </c>
      <c r="AL92" s="661" t="s">
        <v>89</v>
      </c>
      <c r="AM92" s="661" t="s">
        <v>89</v>
      </c>
      <c r="AN92" s="661" t="s">
        <v>89</v>
      </c>
      <c r="AO92" s="661"/>
      <c r="AP92" s="610"/>
      <c r="AQ92" s="610"/>
      <c r="AR92" s="610"/>
    </row>
    <row r="93" ht="15.75" customHeight="1" spans="1:44">
      <c r="A93" s="610" t="s">
        <v>89</v>
      </c>
      <c r="B93" s="610" t="s">
        <v>89</v>
      </c>
      <c r="C93" s="610" t="s">
        <v>89</v>
      </c>
      <c r="D93" s="661" t="s">
        <v>89</v>
      </c>
      <c r="E93" s="661" t="s">
        <v>89</v>
      </c>
      <c r="F93" s="661" t="s">
        <v>89</v>
      </c>
      <c r="G93" s="661" t="s">
        <v>89</v>
      </c>
      <c r="H93" s="661" t="s">
        <v>89</v>
      </c>
      <c r="I93" s="661" t="s">
        <v>89</v>
      </c>
      <c r="J93" s="661" t="s">
        <v>89</v>
      </c>
      <c r="K93" s="661" t="s">
        <v>89</v>
      </c>
      <c r="L93" s="661" t="s">
        <v>89</v>
      </c>
      <c r="M93" s="661" t="s">
        <v>89</v>
      </c>
      <c r="N93" s="661" t="s">
        <v>89</v>
      </c>
      <c r="O93" s="661" t="s">
        <v>89</v>
      </c>
      <c r="P93" s="661" t="s">
        <v>89</v>
      </c>
      <c r="Q93" s="661" t="s">
        <v>89</v>
      </c>
      <c r="R93" s="661" t="s">
        <v>89</v>
      </c>
      <c r="S93" s="661" t="s">
        <v>89</v>
      </c>
      <c r="T93" s="661" t="s">
        <v>89</v>
      </c>
      <c r="U93" s="661" t="s">
        <v>89</v>
      </c>
      <c r="V93" s="661" t="s">
        <v>89</v>
      </c>
      <c r="W93" s="661" t="s">
        <v>89</v>
      </c>
      <c r="X93" s="661" t="s">
        <v>89</v>
      </c>
      <c r="Y93" s="661" t="s">
        <v>89</v>
      </c>
      <c r="Z93" s="661" t="s">
        <v>89</v>
      </c>
      <c r="AA93" s="661" t="s">
        <v>89</v>
      </c>
      <c r="AB93" s="661" t="s">
        <v>89</v>
      </c>
      <c r="AC93" s="661" t="s">
        <v>89</v>
      </c>
      <c r="AD93" s="661" t="s">
        <v>89</v>
      </c>
      <c r="AE93" s="661" t="s">
        <v>89</v>
      </c>
      <c r="AF93" s="661" t="s">
        <v>89</v>
      </c>
      <c r="AG93" s="661" t="s">
        <v>89</v>
      </c>
      <c r="AH93" s="661"/>
      <c r="AI93" s="661" t="s">
        <v>89</v>
      </c>
      <c r="AJ93" s="661" t="s">
        <v>89</v>
      </c>
      <c r="AK93" s="661" t="s">
        <v>89</v>
      </c>
      <c r="AL93" s="661" t="s">
        <v>89</v>
      </c>
      <c r="AM93" s="661" t="s">
        <v>89</v>
      </c>
      <c r="AN93" s="661" t="s">
        <v>89</v>
      </c>
      <c r="AO93" s="661"/>
      <c r="AP93" s="610"/>
      <c r="AQ93" s="610"/>
      <c r="AR93" s="610"/>
    </row>
    <row r="94" ht="15.75" customHeight="1" spans="1:44">
      <c r="A94" s="610" t="s">
        <v>89</v>
      </c>
      <c r="B94" s="610" t="s">
        <v>89</v>
      </c>
      <c r="C94" s="610" t="s">
        <v>89</v>
      </c>
      <c r="D94" s="661" t="s">
        <v>89</v>
      </c>
      <c r="E94" s="661" t="s">
        <v>89</v>
      </c>
      <c r="F94" s="661" t="s">
        <v>89</v>
      </c>
      <c r="G94" s="661" t="s">
        <v>89</v>
      </c>
      <c r="H94" s="661" t="s">
        <v>89</v>
      </c>
      <c r="I94" s="661" t="s">
        <v>89</v>
      </c>
      <c r="J94" s="661" t="s">
        <v>89</v>
      </c>
      <c r="K94" s="661" t="s">
        <v>89</v>
      </c>
      <c r="L94" s="661" t="s">
        <v>89</v>
      </c>
      <c r="M94" s="661" t="s">
        <v>89</v>
      </c>
      <c r="N94" s="661" t="s">
        <v>89</v>
      </c>
      <c r="O94" s="661" t="s">
        <v>89</v>
      </c>
      <c r="P94" s="661" t="s">
        <v>89</v>
      </c>
      <c r="Q94" s="661" t="s">
        <v>89</v>
      </c>
      <c r="R94" s="661" t="s">
        <v>89</v>
      </c>
      <c r="S94" s="661" t="s">
        <v>89</v>
      </c>
      <c r="T94" s="661" t="s">
        <v>89</v>
      </c>
      <c r="U94" s="661" t="s">
        <v>89</v>
      </c>
      <c r="V94" s="661" t="s">
        <v>89</v>
      </c>
      <c r="W94" s="661" t="s">
        <v>89</v>
      </c>
      <c r="X94" s="661" t="s">
        <v>89</v>
      </c>
      <c r="Y94" s="661" t="s">
        <v>89</v>
      </c>
      <c r="Z94" s="661" t="s">
        <v>89</v>
      </c>
      <c r="AA94" s="661" t="s">
        <v>89</v>
      </c>
      <c r="AB94" s="661" t="s">
        <v>89</v>
      </c>
      <c r="AC94" s="661" t="s">
        <v>89</v>
      </c>
      <c r="AD94" s="661" t="s">
        <v>89</v>
      </c>
      <c r="AE94" s="661" t="s">
        <v>89</v>
      </c>
      <c r="AF94" s="661" t="s">
        <v>89</v>
      </c>
      <c r="AG94" s="661" t="s">
        <v>89</v>
      </c>
      <c r="AH94" s="661"/>
      <c r="AI94" s="661" t="s">
        <v>89</v>
      </c>
      <c r="AJ94" s="661" t="s">
        <v>89</v>
      </c>
      <c r="AK94" s="661" t="s">
        <v>89</v>
      </c>
      <c r="AL94" s="661" t="s">
        <v>89</v>
      </c>
      <c r="AM94" s="661" t="s">
        <v>89</v>
      </c>
      <c r="AN94" s="661" t="s">
        <v>89</v>
      </c>
      <c r="AO94" s="661"/>
      <c r="AP94" s="610"/>
      <c r="AQ94" s="610"/>
      <c r="AR94" s="610"/>
    </row>
    <row r="95" ht="15.75" customHeight="1" spans="1:44">
      <c r="A95" s="610" t="s">
        <v>89</v>
      </c>
      <c r="B95" s="610" t="s">
        <v>89</v>
      </c>
      <c r="C95" s="610" t="s">
        <v>89</v>
      </c>
      <c r="D95" s="661" t="s">
        <v>89</v>
      </c>
      <c r="E95" s="661" t="s">
        <v>89</v>
      </c>
      <c r="F95" s="661" t="s">
        <v>89</v>
      </c>
      <c r="G95" s="661" t="s">
        <v>89</v>
      </c>
      <c r="H95" s="661" t="s">
        <v>89</v>
      </c>
      <c r="I95" s="661" t="s">
        <v>89</v>
      </c>
      <c r="J95" s="661" t="s">
        <v>89</v>
      </c>
      <c r="K95" s="661" t="s">
        <v>89</v>
      </c>
      <c r="L95" s="661" t="s">
        <v>89</v>
      </c>
      <c r="M95" s="661" t="s">
        <v>89</v>
      </c>
      <c r="N95" s="661" t="s">
        <v>89</v>
      </c>
      <c r="O95" s="661" t="s">
        <v>89</v>
      </c>
      <c r="P95" s="661" t="s">
        <v>89</v>
      </c>
      <c r="Q95" s="661" t="s">
        <v>89</v>
      </c>
      <c r="R95" s="661" t="s">
        <v>89</v>
      </c>
      <c r="S95" s="661" t="s">
        <v>89</v>
      </c>
      <c r="T95" s="661" t="s">
        <v>89</v>
      </c>
      <c r="U95" s="661" t="s">
        <v>89</v>
      </c>
      <c r="V95" s="661" t="s">
        <v>89</v>
      </c>
      <c r="W95" s="661" t="s">
        <v>89</v>
      </c>
      <c r="X95" s="661" t="s">
        <v>89</v>
      </c>
      <c r="Y95" s="661" t="s">
        <v>89</v>
      </c>
      <c r="Z95" s="661" t="s">
        <v>89</v>
      </c>
      <c r="AA95" s="661" t="s">
        <v>89</v>
      </c>
      <c r="AB95" s="661" t="s">
        <v>89</v>
      </c>
      <c r="AC95" s="661" t="s">
        <v>89</v>
      </c>
      <c r="AD95" s="661" t="s">
        <v>89</v>
      </c>
      <c r="AE95" s="661" t="s">
        <v>89</v>
      </c>
      <c r="AF95" s="661" t="s">
        <v>89</v>
      </c>
      <c r="AG95" s="661" t="s">
        <v>89</v>
      </c>
      <c r="AH95" s="661"/>
      <c r="AI95" s="661" t="s">
        <v>89</v>
      </c>
      <c r="AJ95" s="661" t="s">
        <v>89</v>
      </c>
      <c r="AK95" s="661" t="s">
        <v>89</v>
      </c>
      <c r="AL95" s="661" t="s">
        <v>89</v>
      </c>
      <c r="AM95" s="661" t="s">
        <v>89</v>
      </c>
      <c r="AN95" s="661" t="s">
        <v>89</v>
      </c>
      <c r="AO95" s="661"/>
      <c r="AP95" s="610"/>
      <c r="AQ95" s="610"/>
      <c r="AR95" s="610"/>
    </row>
    <row r="96" ht="15.75" customHeight="1" spans="1:44">
      <c r="A96" s="610" t="s">
        <v>89</v>
      </c>
      <c r="B96" s="610" t="s">
        <v>89</v>
      </c>
      <c r="C96" s="610" t="s">
        <v>89</v>
      </c>
      <c r="D96" s="661" t="s">
        <v>89</v>
      </c>
      <c r="E96" s="661" t="s">
        <v>89</v>
      </c>
      <c r="F96" s="661" t="s">
        <v>89</v>
      </c>
      <c r="G96" s="661" t="s">
        <v>89</v>
      </c>
      <c r="H96" s="661" t="s">
        <v>89</v>
      </c>
      <c r="I96" s="661" t="s">
        <v>89</v>
      </c>
      <c r="J96" s="661" t="s">
        <v>89</v>
      </c>
      <c r="K96" s="661" t="s">
        <v>89</v>
      </c>
      <c r="L96" s="661" t="s">
        <v>89</v>
      </c>
      <c r="M96" s="661" t="s">
        <v>89</v>
      </c>
      <c r="N96" s="661" t="s">
        <v>89</v>
      </c>
      <c r="O96" s="661" t="s">
        <v>89</v>
      </c>
      <c r="P96" s="661" t="s">
        <v>89</v>
      </c>
      <c r="Q96" s="661" t="s">
        <v>89</v>
      </c>
      <c r="R96" s="661" t="s">
        <v>89</v>
      </c>
      <c r="S96" s="661" t="s">
        <v>89</v>
      </c>
      <c r="T96" s="661" t="s">
        <v>89</v>
      </c>
      <c r="U96" s="661" t="s">
        <v>89</v>
      </c>
      <c r="V96" s="661" t="s">
        <v>89</v>
      </c>
      <c r="W96" s="661" t="s">
        <v>89</v>
      </c>
      <c r="X96" s="661" t="s">
        <v>89</v>
      </c>
      <c r="Y96" s="661" t="s">
        <v>89</v>
      </c>
      <c r="Z96" s="661" t="s">
        <v>89</v>
      </c>
      <c r="AA96" s="661" t="s">
        <v>89</v>
      </c>
      <c r="AB96" s="661" t="s">
        <v>89</v>
      </c>
      <c r="AC96" s="661" t="s">
        <v>89</v>
      </c>
      <c r="AD96" s="661" t="s">
        <v>89</v>
      </c>
      <c r="AE96" s="661" t="s">
        <v>89</v>
      </c>
      <c r="AF96" s="661" t="s">
        <v>89</v>
      </c>
      <c r="AG96" s="661" t="s">
        <v>89</v>
      </c>
      <c r="AH96" s="661"/>
      <c r="AI96" s="661" t="s">
        <v>89</v>
      </c>
      <c r="AJ96" s="661" t="s">
        <v>89</v>
      </c>
      <c r="AK96" s="661" t="s">
        <v>89</v>
      </c>
      <c r="AL96" s="661" t="s">
        <v>89</v>
      </c>
      <c r="AM96" s="661" t="s">
        <v>89</v>
      </c>
      <c r="AN96" s="661" t="s">
        <v>89</v>
      </c>
      <c r="AO96" s="661"/>
      <c r="AP96" s="610"/>
      <c r="AQ96" s="610"/>
      <c r="AR96" s="610"/>
    </row>
    <row r="97" ht="15.75" customHeight="1" spans="1:44">
      <c r="A97" s="610" t="s">
        <v>89</v>
      </c>
      <c r="B97" s="610" t="s">
        <v>89</v>
      </c>
      <c r="C97" s="610" t="s">
        <v>89</v>
      </c>
      <c r="D97" s="661" t="s">
        <v>89</v>
      </c>
      <c r="E97" s="661" t="s">
        <v>89</v>
      </c>
      <c r="F97" s="661" t="s">
        <v>89</v>
      </c>
      <c r="G97" s="661" t="s">
        <v>89</v>
      </c>
      <c r="H97" s="661" t="s">
        <v>89</v>
      </c>
      <c r="I97" s="661" t="s">
        <v>89</v>
      </c>
      <c r="J97" s="661" t="s">
        <v>89</v>
      </c>
      <c r="K97" s="661" t="s">
        <v>89</v>
      </c>
      <c r="L97" s="661" t="s">
        <v>89</v>
      </c>
      <c r="M97" s="661" t="s">
        <v>89</v>
      </c>
      <c r="N97" s="661" t="s">
        <v>89</v>
      </c>
      <c r="O97" s="661" t="s">
        <v>89</v>
      </c>
      <c r="P97" s="661" t="s">
        <v>89</v>
      </c>
      <c r="Q97" s="661" t="s">
        <v>89</v>
      </c>
      <c r="R97" s="661" t="s">
        <v>89</v>
      </c>
      <c r="S97" s="661" t="s">
        <v>89</v>
      </c>
      <c r="T97" s="661" t="s">
        <v>89</v>
      </c>
      <c r="U97" s="661" t="s">
        <v>89</v>
      </c>
      <c r="V97" s="661" t="s">
        <v>89</v>
      </c>
      <c r="W97" s="661" t="s">
        <v>89</v>
      </c>
      <c r="X97" s="661" t="s">
        <v>89</v>
      </c>
      <c r="Y97" s="661" t="s">
        <v>89</v>
      </c>
      <c r="Z97" s="661" t="s">
        <v>89</v>
      </c>
      <c r="AA97" s="661" t="s">
        <v>89</v>
      </c>
      <c r="AB97" s="661" t="s">
        <v>89</v>
      </c>
      <c r="AC97" s="661" t="s">
        <v>89</v>
      </c>
      <c r="AD97" s="661" t="s">
        <v>89</v>
      </c>
      <c r="AE97" s="661" t="s">
        <v>89</v>
      </c>
      <c r="AF97" s="661" t="s">
        <v>89</v>
      </c>
      <c r="AG97" s="661" t="s">
        <v>89</v>
      </c>
      <c r="AH97" s="661"/>
      <c r="AI97" s="661" t="s">
        <v>89</v>
      </c>
      <c r="AJ97" s="661" t="s">
        <v>89</v>
      </c>
      <c r="AK97" s="661" t="s">
        <v>89</v>
      </c>
      <c r="AL97" s="661" t="s">
        <v>89</v>
      </c>
      <c r="AM97" s="661" t="s">
        <v>89</v>
      </c>
      <c r="AN97" s="661" t="s">
        <v>89</v>
      </c>
      <c r="AO97" s="661"/>
      <c r="AP97" s="610"/>
      <c r="AQ97" s="610"/>
      <c r="AR97" s="610"/>
    </row>
    <row r="98" ht="15.75" customHeight="1" spans="1:44">
      <c r="A98" s="610" t="s">
        <v>89</v>
      </c>
      <c r="B98" s="610" t="s">
        <v>89</v>
      </c>
      <c r="C98" s="610" t="s">
        <v>89</v>
      </c>
      <c r="D98" s="661" t="s">
        <v>89</v>
      </c>
      <c r="E98" s="661" t="s">
        <v>89</v>
      </c>
      <c r="F98" s="661" t="s">
        <v>89</v>
      </c>
      <c r="G98" s="661" t="s">
        <v>89</v>
      </c>
      <c r="H98" s="661" t="s">
        <v>89</v>
      </c>
      <c r="I98" s="661" t="s">
        <v>89</v>
      </c>
      <c r="J98" s="661" t="s">
        <v>89</v>
      </c>
      <c r="K98" s="661" t="s">
        <v>89</v>
      </c>
      <c r="L98" s="661" t="s">
        <v>89</v>
      </c>
      <c r="M98" s="661" t="s">
        <v>89</v>
      </c>
      <c r="N98" s="661" t="s">
        <v>89</v>
      </c>
      <c r="O98" s="661" t="s">
        <v>89</v>
      </c>
      <c r="P98" s="661" t="s">
        <v>89</v>
      </c>
      <c r="Q98" s="661" t="s">
        <v>89</v>
      </c>
      <c r="R98" s="661" t="s">
        <v>89</v>
      </c>
      <c r="S98" s="661" t="s">
        <v>89</v>
      </c>
      <c r="T98" s="661" t="s">
        <v>89</v>
      </c>
      <c r="U98" s="661" t="s">
        <v>89</v>
      </c>
      <c r="V98" s="661" t="s">
        <v>89</v>
      </c>
      <c r="W98" s="661" t="s">
        <v>89</v>
      </c>
      <c r="X98" s="661" t="s">
        <v>89</v>
      </c>
      <c r="Y98" s="661" t="s">
        <v>89</v>
      </c>
      <c r="Z98" s="661" t="s">
        <v>89</v>
      </c>
      <c r="AA98" s="661" t="s">
        <v>89</v>
      </c>
      <c r="AB98" s="661" t="s">
        <v>89</v>
      </c>
      <c r="AC98" s="661" t="s">
        <v>89</v>
      </c>
      <c r="AD98" s="661" t="s">
        <v>89</v>
      </c>
      <c r="AE98" s="661" t="s">
        <v>89</v>
      </c>
      <c r="AF98" s="661" t="s">
        <v>89</v>
      </c>
      <c r="AG98" s="661" t="s">
        <v>89</v>
      </c>
      <c r="AH98" s="661"/>
      <c r="AI98" s="661" t="s">
        <v>89</v>
      </c>
      <c r="AJ98" s="661" t="s">
        <v>89</v>
      </c>
      <c r="AK98" s="661" t="s">
        <v>89</v>
      </c>
      <c r="AL98" s="661" t="s">
        <v>89</v>
      </c>
      <c r="AM98" s="661" t="s">
        <v>89</v>
      </c>
      <c r="AN98" s="661" t="s">
        <v>89</v>
      </c>
      <c r="AO98" s="661"/>
      <c r="AP98" s="610"/>
      <c r="AQ98" s="610"/>
      <c r="AR98" s="610"/>
    </row>
    <row r="99" ht="15.75" customHeight="1" spans="1:44">
      <c r="A99" s="610" t="s">
        <v>89</v>
      </c>
      <c r="B99" s="610" t="s">
        <v>89</v>
      </c>
      <c r="C99" s="610" t="s">
        <v>89</v>
      </c>
      <c r="D99" s="661" t="s">
        <v>89</v>
      </c>
      <c r="E99" s="661" t="s">
        <v>89</v>
      </c>
      <c r="F99" s="661" t="s">
        <v>89</v>
      </c>
      <c r="G99" s="661" t="s">
        <v>89</v>
      </c>
      <c r="H99" s="661" t="s">
        <v>89</v>
      </c>
      <c r="I99" s="661" t="s">
        <v>89</v>
      </c>
      <c r="J99" s="661" t="s">
        <v>89</v>
      </c>
      <c r="K99" s="661" t="s">
        <v>89</v>
      </c>
      <c r="L99" s="661" t="s">
        <v>89</v>
      </c>
      <c r="M99" s="661" t="s">
        <v>89</v>
      </c>
      <c r="N99" s="661" t="s">
        <v>89</v>
      </c>
      <c r="O99" s="661" t="s">
        <v>89</v>
      </c>
      <c r="P99" s="661" t="s">
        <v>89</v>
      </c>
      <c r="Q99" s="661" t="s">
        <v>89</v>
      </c>
      <c r="R99" s="661" t="s">
        <v>89</v>
      </c>
      <c r="S99" s="661" t="s">
        <v>89</v>
      </c>
      <c r="T99" s="661" t="s">
        <v>89</v>
      </c>
      <c r="U99" s="661" t="s">
        <v>89</v>
      </c>
      <c r="V99" s="661" t="s">
        <v>89</v>
      </c>
      <c r="W99" s="661" t="s">
        <v>89</v>
      </c>
      <c r="X99" s="661" t="s">
        <v>89</v>
      </c>
      <c r="Y99" s="661" t="s">
        <v>89</v>
      </c>
      <c r="Z99" s="661" t="s">
        <v>89</v>
      </c>
      <c r="AA99" s="661" t="s">
        <v>89</v>
      </c>
      <c r="AB99" s="661" t="s">
        <v>89</v>
      </c>
      <c r="AC99" s="661" t="s">
        <v>89</v>
      </c>
      <c r="AD99" s="661" t="s">
        <v>89</v>
      </c>
      <c r="AE99" s="661" t="s">
        <v>89</v>
      </c>
      <c r="AF99" s="661" t="s">
        <v>89</v>
      </c>
      <c r="AG99" s="661" t="s">
        <v>89</v>
      </c>
      <c r="AH99" s="661"/>
      <c r="AI99" s="661" t="s">
        <v>89</v>
      </c>
      <c r="AJ99" s="661" t="s">
        <v>89</v>
      </c>
      <c r="AK99" s="661" t="s">
        <v>89</v>
      </c>
      <c r="AL99" s="661" t="s">
        <v>89</v>
      </c>
      <c r="AM99" s="661" t="s">
        <v>89</v>
      </c>
      <c r="AN99" s="661" t="s">
        <v>89</v>
      </c>
      <c r="AO99" s="661"/>
      <c r="AP99" s="610"/>
      <c r="AQ99" s="610"/>
      <c r="AR99" s="610"/>
    </row>
    <row r="100" ht="15.75" customHeight="1" spans="1:44">
      <c r="A100" s="610" t="s">
        <v>89</v>
      </c>
      <c r="B100" s="610" t="s">
        <v>89</v>
      </c>
      <c r="C100" s="610" t="s">
        <v>89</v>
      </c>
      <c r="D100" s="661" t="s">
        <v>89</v>
      </c>
      <c r="E100" s="661" t="s">
        <v>89</v>
      </c>
      <c r="F100" s="661" t="s">
        <v>89</v>
      </c>
      <c r="G100" s="661" t="s">
        <v>89</v>
      </c>
      <c r="H100" s="661" t="s">
        <v>89</v>
      </c>
      <c r="I100" s="661" t="s">
        <v>89</v>
      </c>
      <c r="J100" s="661" t="s">
        <v>89</v>
      </c>
      <c r="K100" s="661" t="s">
        <v>89</v>
      </c>
      <c r="L100" s="661" t="s">
        <v>89</v>
      </c>
      <c r="M100" s="661" t="s">
        <v>89</v>
      </c>
      <c r="N100" s="661" t="s">
        <v>89</v>
      </c>
      <c r="O100" s="661" t="s">
        <v>89</v>
      </c>
      <c r="P100" s="661" t="s">
        <v>89</v>
      </c>
      <c r="Q100" s="661" t="s">
        <v>89</v>
      </c>
      <c r="R100" s="661" t="s">
        <v>89</v>
      </c>
      <c r="S100" s="661" t="s">
        <v>89</v>
      </c>
      <c r="T100" s="661" t="s">
        <v>89</v>
      </c>
      <c r="U100" s="661" t="s">
        <v>89</v>
      </c>
      <c r="V100" s="661" t="s">
        <v>89</v>
      </c>
      <c r="W100" s="661" t="s">
        <v>89</v>
      </c>
      <c r="X100" s="661" t="s">
        <v>89</v>
      </c>
      <c r="Y100" s="661" t="s">
        <v>89</v>
      </c>
      <c r="Z100" s="661" t="s">
        <v>89</v>
      </c>
      <c r="AA100" s="661" t="s">
        <v>89</v>
      </c>
      <c r="AB100" s="661" t="s">
        <v>89</v>
      </c>
      <c r="AC100" s="661" t="s">
        <v>89</v>
      </c>
      <c r="AD100" s="661" t="s">
        <v>89</v>
      </c>
      <c r="AE100" s="661" t="s">
        <v>89</v>
      </c>
      <c r="AF100" s="661" t="s">
        <v>89</v>
      </c>
      <c r="AG100" s="661" t="s">
        <v>89</v>
      </c>
      <c r="AH100" s="661"/>
      <c r="AI100" s="661" t="s">
        <v>89</v>
      </c>
      <c r="AJ100" s="661" t="s">
        <v>89</v>
      </c>
      <c r="AK100" s="661" t="s">
        <v>89</v>
      </c>
      <c r="AL100" s="661" t="s">
        <v>89</v>
      </c>
      <c r="AM100" s="661" t="s">
        <v>89</v>
      </c>
      <c r="AN100" s="661" t="s">
        <v>89</v>
      </c>
      <c r="AO100" s="661"/>
      <c r="AP100" s="610"/>
      <c r="AQ100" s="610"/>
      <c r="AR100" s="610"/>
    </row>
    <row r="101" ht="15.75" customHeight="1" spans="1:44">
      <c r="A101" s="610" t="s">
        <v>89</v>
      </c>
      <c r="B101" s="610" t="s">
        <v>89</v>
      </c>
      <c r="C101" s="610" t="s">
        <v>89</v>
      </c>
      <c r="D101" s="661" t="s">
        <v>89</v>
      </c>
      <c r="E101" s="661" t="s">
        <v>89</v>
      </c>
      <c r="F101" s="661" t="s">
        <v>89</v>
      </c>
      <c r="G101" s="661" t="s">
        <v>89</v>
      </c>
      <c r="H101" s="661" t="s">
        <v>89</v>
      </c>
      <c r="I101" s="661" t="s">
        <v>89</v>
      </c>
      <c r="J101" s="661" t="s">
        <v>89</v>
      </c>
      <c r="K101" s="661" t="s">
        <v>89</v>
      </c>
      <c r="L101" s="661" t="s">
        <v>89</v>
      </c>
      <c r="M101" s="661" t="s">
        <v>89</v>
      </c>
      <c r="N101" s="661" t="s">
        <v>89</v>
      </c>
      <c r="O101" s="661" t="s">
        <v>89</v>
      </c>
      <c r="P101" s="661" t="s">
        <v>89</v>
      </c>
      <c r="Q101" s="661" t="s">
        <v>89</v>
      </c>
      <c r="R101" s="661" t="s">
        <v>89</v>
      </c>
      <c r="S101" s="661" t="s">
        <v>89</v>
      </c>
      <c r="T101" s="661" t="s">
        <v>89</v>
      </c>
      <c r="U101" s="661" t="s">
        <v>89</v>
      </c>
      <c r="V101" s="661" t="s">
        <v>89</v>
      </c>
      <c r="W101" s="661" t="s">
        <v>89</v>
      </c>
      <c r="X101" s="661" t="s">
        <v>89</v>
      </c>
      <c r="Y101" s="661" t="s">
        <v>89</v>
      </c>
      <c r="Z101" s="661" t="s">
        <v>89</v>
      </c>
      <c r="AA101" s="661" t="s">
        <v>89</v>
      </c>
      <c r="AB101" s="661" t="s">
        <v>89</v>
      </c>
      <c r="AC101" s="661" t="s">
        <v>89</v>
      </c>
      <c r="AD101" s="661" t="s">
        <v>89</v>
      </c>
      <c r="AE101" s="661" t="s">
        <v>89</v>
      </c>
      <c r="AF101" s="661" t="s">
        <v>89</v>
      </c>
      <c r="AG101" s="661" t="s">
        <v>89</v>
      </c>
      <c r="AH101" s="661"/>
      <c r="AI101" s="661" t="s">
        <v>89</v>
      </c>
      <c r="AJ101" s="661" t="s">
        <v>89</v>
      </c>
      <c r="AK101" s="661" t="s">
        <v>89</v>
      </c>
      <c r="AL101" s="661" t="s">
        <v>89</v>
      </c>
      <c r="AM101" s="661" t="s">
        <v>89</v>
      </c>
      <c r="AN101" s="661" t="s">
        <v>89</v>
      </c>
      <c r="AO101" s="661"/>
      <c r="AP101" s="610"/>
      <c r="AQ101" s="610"/>
      <c r="AR101" s="610"/>
    </row>
    <row r="102" ht="15.75" customHeight="1" spans="1:44">
      <c r="A102" s="610" t="s">
        <v>89</v>
      </c>
      <c r="B102" s="610" t="s">
        <v>89</v>
      </c>
      <c r="C102" s="610" t="s">
        <v>89</v>
      </c>
      <c r="D102" s="661" t="s">
        <v>89</v>
      </c>
      <c r="E102" s="661" t="s">
        <v>89</v>
      </c>
      <c r="F102" s="661" t="s">
        <v>89</v>
      </c>
      <c r="G102" s="661" t="s">
        <v>89</v>
      </c>
      <c r="H102" s="661" t="s">
        <v>89</v>
      </c>
      <c r="I102" s="661" t="s">
        <v>89</v>
      </c>
      <c r="J102" s="661" t="s">
        <v>89</v>
      </c>
      <c r="K102" s="661" t="s">
        <v>89</v>
      </c>
      <c r="L102" s="661" t="s">
        <v>89</v>
      </c>
      <c r="M102" s="661" t="s">
        <v>89</v>
      </c>
      <c r="N102" s="661" t="s">
        <v>89</v>
      </c>
      <c r="O102" s="661" t="s">
        <v>89</v>
      </c>
      <c r="P102" s="661" t="s">
        <v>89</v>
      </c>
      <c r="Q102" s="661" t="s">
        <v>89</v>
      </c>
      <c r="R102" s="661" t="s">
        <v>89</v>
      </c>
      <c r="S102" s="661" t="s">
        <v>89</v>
      </c>
      <c r="T102" s="661" t="s">
        <v>89</v>
      </c>
      <c r="U102" s="661" t="s">
        <v>89</v>
      </c>
      <c r="V102" s="661" t="s">
        <v>89</v>
      </c>
      <c r="W102" s="661" t="s">
        <v>89</v>
      </c>
      <c r="X102" s="661" t="s">
        <v>89</v>
      </c>
      <c r="Y102" s="661" t="s">
        <v>89</v>
      </c>
      <c r="Z102" s="661" t="s">
        <v>89</v>
      </c>
      <c r="AA102" s="661" t="s">
        <v>89</v>
      </c>
      <c r="AB102" s="661" t="s">
        <v>89</v>
      </c>
      <c r="AC102" s="661" t="s">
        <v>89</v>
      </c>
      <c r="AD102" s="661" t="s">
        <v>89</v>
      </c>
      <c r="AE102" s="661" t="s">
        <v>89</v>
      </c>
      <c r="AF102" s="661" t="s">
        <v>89</v>
      </c>
      <c r="AG102" s="661" t="s">
        <v>89</v>
      </c>
      <c r="AH102" s="661"/>
      <c r="AI102" s="661" t="s">
        <v>89</v>
      </c>
      <c r="AJ102" s="661" t="s">
        <v>89</v>
      </c>
      <c r="AK102" s="661" t="s">
        <v>89</v>
      </c>
      <c r="AL102" s="661" t="s">
        <v>89</v>
      </c>
      <c r="AM102" s="661" t="s">
        <v>89</v>
      </c>
      <c r="AN102" s="661" t="s">
        <v>89</v>
      </c>
      <c r="AO102" s="661"/>
      <c r="AP102" s="610"/>
      <c r="AQ102" s="610"/>
      <c r="AR102" s="610"/>
    </row>
    <row r="103" ht="15.75" customHeight="1" spans="1:44">
      <c r="A103" s="610" t="s">
        <v>89</v>
      </c>
      <c r="B103" s="610" t="s">
        <v>89</v>
      </c>
      <c r="C103" s="610" t="s">
        <v>89</v>
      </c>
      <c r="D103" s="661" t="s">
        <v>89</v>
      </c>
      <c r="E103" s="661" t="s">
        <v>89</v>
      </c>
      <c r="F103" s="661" t="s">
        <v>89</v>
      </c>
      <c r="G103" s="661" t="s">
        <v>89</v>
      </c>
      <c r="H103" s="661" t="s">
        <v>89</v>
      </c>
      <c r="I103" s="661" t="s">
        <v>89</v>
      </c>
      <c r="J103" s="661" t="s">
        <v>89</v>
      </c>
      <c r="K103" s="661" t="s">
        <v>89</v>
      </c>
      <c r="L103" s="661" t="s">
        <v>89</v>
      </c>
      <c r="M103" s="661" t="s">
        <v>89</v>
      </c>
      <c r="N103" s="661" t="s">
        <v>89</v>
      </c>
      <c r="O103" s="661" t="s">
        <v>89</v>
      </c>
      <c r="P103" s="661" t="s">
        <v>89</v>
      </c>
      <c r="Q103" s="661" t="s">
        <v>89</v>
      </c>
      <c r="R103" s="661" t="s">
        <v>89</v>
      </c>
      <c r="S103" s="661" t="s">
        <v>89</v>
      </c>
      <c r="T103" s="661" t="s">
        <v>89</v>
      </c>
      <c r="U103" s="661" t="s">
        <v>89</v>
      </c>
      <c r="V103" s="661" t="s">
        <v>89</v>
      </c>
      <c r="W103" s="661" t="s">
        <v>89</v>
      </c>
      <c r="X103" s="661" t="s">
        <v>89</v>
      </c>
      <c r="Y103" s="661" t="s">
        <v>89</v>
      </c>
      <c r="Z103" s="661" t="s">
        <v>89</v>
      </c>
      <c r="AA103" s="661" t="s">
        <v>89</v>
      </c>
      <c r="AB103" s="661" t="s">
        <v>89</v>
      </c>
      <c r="AC103" s="661" t="s">
        <v>89</v>
      </c>
      <c r="AD103" s="661" t="s">
        <v>89</v>
      </c>
      <c r="AE103" s="661" t="s">
        <v>89</v>
      </c>
      <c r="AF103" s="661" t="s">
        <v>89</v>
      </c>
      <c r="AG103" s="661" t="s">
        <v>89</v>
      </c>
      <c r="AH103" s="661"/>
      <c r="AI103" s="661" t="s">
        <v>89</v>
      </c>
      <c r="AJ103" s="661" t="s">
        <v>89</v>
      </c>
      <c r="AK103" s="661" t="s">
        <v>89</v>
      </c>
      <c r="AL103" s="661" t="s">
        <v>89</v>
      </c>
      <c r="AM103" s="661" t="s">
        <v>89</v>
      </c>
      <c r="AN103" s="661" t="s">
        <v>89</v>
      </c>
      <c r="AO103" s="661"/>
      <c r="AP103" s="610"/>
      <c r="AQ103" s="610"/>
      <c r="AR103" s="610"/>
    </row>
    <row r="104" ht="15.75" customHeight="1" spans="1:44">
      <c r="A104" s="610" t="s">
        <v>89</v>
      </c>
      <c r="B104" s="610" t="s">
        <v>89</v>
      </c>
      <c r="C104" s="610" t="s">
        <v>89</v>
      </c>
      <c r="D104" s="661" t="s">
        <v>89</v>
      </c>
      <c r="E104" s="661" t="s">
        <v>89</v>
      </c>
      <c r="F104" s="661" t="s">
        <v>89</v>
      </c>
      <c r="G104" s="661" t="s">
        <v>89</v>
      </c>
      <c r="H104" s="661" t="s">
        <v>89</v>
      </c>
      <c r="I104" s="661" t="s">
        <v>89</v>
      </c>
      <c r="J104" s="661" t="s">
        <v>89</v>
      </c>
      <c r="K104" s="661" t="s">
        <v>89</v>
      </c>
      <c r="L104" s="661" t="s">
        <v>89</v>
      </c>
      <c r="M104" s="661" t="s">
        <v>89</v>
      </c>
      <c r="N104" s="661" t="s">
        <v>89</v>
      </c>
      <c r="O104" s="661" t="s">
        <v>89</v>
      </c>
      <c r="P104" s="661" t="s">
        <v>89</v>
      </c>
      <c r="Q104" s="661" t="s">
        <v>89</v>
      </c>
      <c r="R104" s="661" t="s">
        <v>89</v>
      </c>
      <c r="S104" s="661" t="s">
        <v>89</v>
      </c>
      <c r="T104" s="661" t="s">
        <v>89</v>
      </c>
      <c r="U104" s="661" t="s">
        <v>89</v>
      </c>
      <c r="V104" s="661" t="s">
        <v>89</v>
      </c>
      <c r="W104" s="661" t="s">
        <v>89</v>
      </c>
      <c r="X104" s="661" t="s">
        <v>89</v>
      </c>
      <c r="Y104" s="661" t="s">
        <v>89</v>
      </c>
      <c r="Z104" s="661" t="s">
        <v>89</v>
      </c>
      <c r="AA104" s="661" t="s">
        <v>89</v>
      </c>
      <c r="AB104" s="661" t="s">
        <v>89</v>
      </c>
      <c r="AC104" s="661" t="s">
        <v>89</v>
      </c>
      <c r="AD104" s="661" t="s">
        <v>89</v>
      </c>
      <c r="AE104" s="661" t="s">
        <v>89</v>
      </c>
      <c r="AF104" s="661" t="s">
        <v>89</v>
      </c>
      <c r="AG104" s="661" t="s">
        <v>89</v>
      </c>
      <c r="AH104" s="661"/>
      <c r="AI104" s="661" t="s">
        <v>89</v>
      </c>
      <c r="AJ104" s="661" t="s">
        <v>89</v>
      </c>
      <c r="AK104" s="661" t="s">
        <v>89</v>
      </c>
      <c r="AL104" s="661" t="s">
        <v>89</v>
      </c>
      <c r="AM104" s="661" t="s">
        <v>89</v>
      </c>
      <c r="AN104" s="661" t="s">
        <v>89</v>
      </c>
      <c r="AO104" s="661"/>
      <c r="AP104" s="610"/>
      <c r="AQ104" s="610"/>
      <c r="AR104" s="610"/>
    </row>
    <row r="105" ht="15.75" customHeight="1" spans="1:44">
      <c r="A105" s="610" t="s">
        <v>89</v>
      </c>
      <c r="B105" s="610" t="s">
        <v>89</v>
      </c>
      <c r="C105" s="610" t="s">
        <v>89</v>
      </c>
      <c r="D105" s="661" t="s">
        <v>89</v>
      </c>
      <c r="E105" s="661" t="s">
        <v>89</v>
      </c>
      <c r="F105" s="661" t="s">
        <v>89</v>
      </c>
      <c r="G105" s="661" t="s">
        <v>89</v>
      </c>
      <c r="H105" s="661" t="s">
        <v>89</v>
      </c>
      <c r="I105" s="661" t="s">
        <v>89</v>
      </c>
      <c r="J105" s="661" t="s">
        <v>89</v>
      </c>
      <c r="K105" s="661" t="s">
        <v>89</v>
      </c>
      <c r="L105" s="661" t="s">
        <v>89</v>
      </c>
      <c r="M105" s="661" t="s">
        <v>89</v>
      </c>
      <c r="N105" s="661" t="s">
        <v>89</v>
      </c>
      <c r="O105" s="661" t="s">
        <v>89</v>
      </c>
      <c r="P105" s="661" t="s">
        <v>89</v>
      </c>
      <c r="Q105" s="661" t="s">
        <v>89</v>
      </c>
      <c r="R105" s="661" t="s">
        <v>89</v>
      </c>
      <c r="S105" s="661" t="s">
        <v>89</v>
      </c>
      <c r="T105" s="661" t="s">
        <v>89</v>
      </c>
      <c r="U105" s="661" t="s">
        <v>89</v>
      </c>
      <c r="V105" s="661" t="s">
        <v>89</v>
      </c>
      <c r="W105" s="661" t="s">
        <v>89</v>
      </c>
      <c r="X105" s="661" t="s">
        <v>89</v>
      </c>
      <c r="Y105" s="661" t="s">
        <v>89</v>
      </c>
      <c r="Z105" s="661" t="s">
        <v>89</v>
      </c>
      <c r="AA105" s="661" t="s">
        <v>89</v>
      </c>
      <c r="AB105" s="661" t="s">
        <v>89</v>
      </c>
      <c r="AC105" s="661" t="s">
        <v>89</v>
      </c>
      <c r="AD105" s="661" t="s">
        <v>89</v>
      </c>
      <c r="AE105" s="661" t="s">
        <v>89</v>
      </c>
      <c r="AF105" s="661" t="s">
        <v>89</v>
      </c>
      <c r="AG105" s="661" t="s">
        <v>89</v>
      </c>
      <c r="AH105" s="661"/>
      <c r="AI105" s="661" t="s">
        <v>89</v>
      </c>
      <c r="AJ105" s="661" t="s">
        <v>89</v>
      </c>
      <c r="AK105" s="661" t="s">
        <v>89</v>
      </c>
      <c r="AL105" s="661" t="s">
        <v>89</v>
      </c>
      <c r="AM105" s="661" t="s">
        <v>89</v>
      </c>
      <c r="AN105" s="661" t="s">
        <v>89</v>
      </c>
      <c r="AO105" s="661"/>
      <c r="AP105" s="610"/>
      <c r="AQ105" s="610"/>
      <c r="AR105" s="610"/>
    </row>
    <row r="106" ht="15.75" customHeight="1" spans="1:44">
      <c r="A106" s="610" t="s">
        <v>89</v>
      </c>
      <c r="B106" s="610" t="s">
        <v>89</v>
      </c>
      <c r="C106" s="610" t="s">
        <v>89</v>
      </c>
      <c r="D106" s="661" t="s">
        <v>89</v>
      </c>
      <c r="E106" s="661" t="s">
        <v>89</v>
      </c>
      <c r="F106" s="661" t="s">
        <v>89</v>
      </c>
      <c r="G106" s="661" t="s">
        <v>89</v>
      </c>
      <c r="H106" s="661" t="s">
        <v>89</v>
      </c>
      <c r="I106" s="661" t="s">
        <v>89</v>
      </c>
      <c r="J106" s="661" t="s">
        <v>89</v>
      </c>
      <c r="K106" s="661" t="s">
        <v>89</v>
      </c>
      <c r="L106" s="661" t="s">
        <v>89</v>
      </c>
      <c r="M106" s="661" t="s">
        <v>89</v>
      </c>
      <c r="N106" s="661" t="s">
        <v>89</v>
      </c>
      <c r="O106" s="661" t="s">
        <v>89</v>
      </c>
      <c r="P106" s="661" t="s">
        <v>89</v>
      </c>
      <c r="Q106" s="661" t="s">
        <v>89</v>
      </c>
      <c r="R106" s="661" t="s">
        <v>89</v>
      </c>
      <c r="S106" s="661" t="s">
        <v>89</v>
      </c>
      <c r="T106" s="661" t="s">
        <v>89</v>
      </c>
      <c r="U106" s="661" t="s">
        <v>89</v>
      </c>
      <c r="V106" s="661" t="s">
        <v>89</v>
      </c>
      <c r="W106" s="661" t="s">
        <v>89</v>
      </c>
      <c r="X106" s="661" t="s">
        <v>89</v>
      </c>
      <c r="Y106" s="661" t="s">
        <v>89</v>
      </c>
      <c r="Z106" s="661" t="s">
        <v>89</v>
      </c>
      <c r="AA106" s="661" t="s">
        <v>89</v>
      </c>
      <c r="AB106" s="661" t="s">
        <v>89</v>
      </c>
      <c r="AC106" s="661" t="s">
        <v>89</v>
      </c>
      <c r="AD106" s="661" t="s">
        <v>89</v>
      </c>
      <c r="AE106" s="661" t="s">
        <v>89</v>
      </c>
      <c r="AF106" s="661" t="s">
        <v>89</v>
      </c>
      <c r="AG106" s="661" t="s">
        <v>89</v>
      </c>
      <c r="AH106" s="661"/>
      <c r="AI106" s="661" t="s">
        <v>89</v>
      </c>
      <c r="AJ106" s="661" t="s">
        <v>89</v>
      </c>
      <c r="AK106" s="661" t="s">
        <v>89</v>
      </c>
      <c r="AL106" s="661" t="s">
        <v>89</v>
      </c>
      <c r="AM106" s="661" t="s">
        <v>89</v>
      </c>
      <c r="AN106" s="661" t="s">
        <v>89</v>
      </c>
      <c r="AO106" s="661"/>
      <c r="AP106" s="610"/>
      <c r="AQ106" s="610"/>
      <c r="AR106" s="610"/>
    </row>
    <row r="107" ht="15.75" customHeight="1" spans="1:44">
      <c r="A107" s="610" t="s">
        <v>89</v>
      </c>
      <c r="B107" s="610" t="s">
        <v>89</v>
      </c>
      <c r="C107" s="610" t="s">
        <v>89</v>
      </c>
      <c r="D107" s="661" t="s">
        <v>89</v>
      </c>
      <c r="E107" s="661" t="s">
        <v>89</v>
      </c>
      <c r="F107" s="661" t="s">
        <v>89</v>
      </c>
      <c r="G107" s="661" t="s">
        <v>89</v>
      </c>
      <c r="H107" s="661" t="s">
        <v>89</v>
      </c>
      <c r="I107" s="661" t="s">
        <v>89</v>
      </c>
      <c r="J107" s="661" t="s">
        <v>89</v>
      </c>
      <c r="K107" s="661" t="s">
        <v>89</v>
      </c>
      <c r="L107" s="661" t="s">
        <v>89</v>
      </c>
      <c r="M107" s="661" t="s">
        <v>89</v>
      </c>
      <c r="N107" s="661" t="s">
        <v>89</v>
      </c>
      <c r="O107" s="661" t="s">
        <v>89</v>
      </c>
      <c r="P107" s="661" t="s">
        <v>89</v>
      </c>
      <c r="Q107" s="661" t="s">
        <v>89</v>
      </c>
      <c r="R107" s="661" t="s">
        <v>89</v>
      </c>
      <c r="S107" s="661" t="s">
        <v>89</v>
      </c>
      <c r="T107" s="661" t="s">
        <v>89</v>
      </c>
      <c r="U107" s="661" t="s">
        <v>89</v>
      </c>
      <c r="V107" s="661" t="s">
        <v>89</v>
      </c>
      <c r="W107" s="661" t="s">
        <v>89</v>
      </c>
      <c r="X107" s="661" t="s">
        <v>89</v>
      </c>
      <c r="Y107" s="661" t="s">
        <v>89</v>
      </c>
      <c r="Z107" s="661" t="s">
        <v>89</v>
      </c>
      <c r="AA107" s="661" t="s">
        <v>89</v>
      </c>
      <c r="AB107" s="661" t="s">
        <v>89</v>
      </c>
      <c r="AC107" s="661" t="s">
        <v>89</v>
      </c>
      <c r="AD107" s="661" t="s">
        <v>89</v>
      </c>
      <c r="AE107" s="661" t="s">
        <v>89</v>
      </c>
      <c r="AF107" s="661" t="s">
        <v>89</v>
      </c>
      <c r="AG107" s="661" t="s">
        <v>89</v>
      </c>
      <c r="AH107" s="661"/>
      <c r="AI107" s="661" t="s">
        <v>89</v>
      </c>
      <c r="AJ107" s="661" t="s">
        <v>89</v>
      </c>
      <c r="AK107" s="661" t="s">
        <v>89</v>
      </c>
      <c r="AL107" s="661" t="s">
        <v>89</v>
      </c>
      <c r="AM107" s="661" t="s">
        <v>89</v>
      </c>
      <c r="AN107" s="661" t="s">
        <v>89</v>
      </c>
      <c r="AO107" s="661"/>
      <c r="AP107" s="610"/>
      <c r="AQ107" s="610"/>
      <c r="AR107" s="610"/>
    </row>
    <row r="108" ht="15.75" customHeight="1" spans="1:44">
      <c r="A108" s="610" t="s">
        <v>89</v>
      </c>
      <c r="B108" s="610" t="s">
        <v>89</v>
      </c>
      <c r="C108" s="610" t="s">
        <v>89</v>
      </c>
      <c r="D108" s="661" t="s">
        <v>89</v>
      </c>
      <c r="E108" s="661" t="s">
        <v>89</v>
      </c>
      <c r="F108" s="661" t="s">
        <v>89</v>
      </c>
      <c r="G108" s="661" t="s">
        <v>89</v>
      </c>
      <c r="H108" s="661" t="s">
        <v>89</v>
      </c>
      <c r="I108" s="661" t="s">
        <v>89</v>
      </c>
      <c r="J108" s="661" t="s">
        <v>89</v>
      </c>
      <c r="K108" s="661" t="s">
        <v>89</v>
      </c>
      <c r="L108" s="661" t="s">
        <v>89</v>
      </c>
      <c r="M108" s="661" t="s">
        <v>89</v>
      </c>
      <c r="N108" s="661" t="s">
        <v>89</v>
      </c>
      <c r="O108" s="661" t="s">
        <v>89</v>
      </c>
      <c r="P108" s="661" t="s">
        <v>89</v>
      </c>
      <c r="Q108" s="661" t="s">
        <v>89</v>
      </c>
      <c r="R108" s="661" t="s">
        <v>89</v>
      </c>
      <c r="S108" s="661" t="s">
        <v>89</v>
      </c>
      <c r="T108" s="661" t="s">
        <v>89</v>
      </c>
      <c r="U108" s="661" t="s">
        <v>89</v>
      </c>
      <c r="V108" s="661" t="s">
        <v>89</v>
      </c>
      <c r="W108" s="661" t="s">
        <v>89</v>
      </c>
      <c r="X108" s="661" t="s">
        <v>89</v>
      </c>
      <c r="Y108" s="661" t="s">
        <v>89</v>
      </c>
      <c r="Z108" s="661" t="s">
        <v>89</v>
      </c>
      <c r="AA108" s="661" t="s">
        <v>89</v>
      </c>
      <c r="AB108" s="661" t="s">
        <v>89</v>
      </c>
      <c r="AC108" s="661" t="s">
        <v>89</v>
      </c>
      <c r="AD108" s="661" t="s">
        <v>89</v>
      </c>
      <c r="AE108" s="661" t="s">
        <v>89</v>
      </c>
      <c r="AF108" s="661" t="s">
        <v>89</v>
      </c>
      <c r="AG108" s="661" t="s">
        <v>89</v>
      </c>
      <c r="AH108" s="661"/>
      <c r="AI108" s="661" t="s">
        <v>89</v>
      </c>
      <c r="AJ108" s="661" t="s">
        <v>89</v>
      </c>
      <c r="AK108" s="661" t="s">
        <v>89</v>
      </c>
      <c r="AL108" s="661" t="s">
        <v>89</v>
      </c>
      <c r="AM108" s="661" t="s">
        <v>89</v>
      </c>
      <c r="AN108" s="661" t="s">
        <v>89</v>
      </c>
      <c r="AO108" s="661"/>
      <c r="AP108" s="610"/>
      <c r="AQ108" s="610"/>
      <c r="AR108" s="610"/>
    </row>
    <row r="109" ht="15.75" customHeight="1" spans="1:44">
      <c r="A109" s="610" t="s">
        <v>89</v>
      </c>
      <c r="B109" s="610" t="s">
        <v>89</v>
      </c>
      <c r="C109" s="610" t="s">
        <v>89</v>
      </c>
      <c r="D109" s="661" t="s">
        <v>89</v>
      </c>
      <c r="E109" s="661" t="s">
        <v>89</v>
      </c>
      <c r="F109" s="661" t="s">
        <v>89</v>
      </c>
      <c r="G109" s="661" t="s">
        <v>89</v>
      </c>
      <c r="H109" s="661" t="s">
        <v>89</v>
      </c>
      <c r="I109" s="661" t="s">
        <v>89</v>
      </c>
      <c r="J109" s="661" t="s">
        <v>89</v>
      </c>
      <c r="K109" s="661" t="s">
        <v>89</v>
      </c>
      <c r="L109" s="661" t="s">
        <v>89</v>
      </c>
      <c r="M109" s="661" t="s">
        <v>89</v>
      </c>
      <c r="N109" s="661" t="s">
        <v>89</v>
      </c>
      <c r="O109" s="661" t="s">
        <v>89</v>
      </c>
      <c r="P109" s="661" t="s">
        <v>89</v>
      </c>
      <c r="Q109" s="661" t="s">
        <v>89</v>
      </c>
      <c r="R109" s="661" t="s">
        <v>89</v>
      </c>
      <c r="S109" s="661" t="s">
        <v>89</v>
      </c>
      <c r="T109" s="661" t="s">
        <v>89</v>
      </c>
      <c r="U109" s="661" t="s">
        <v>89</v>
      </c>
      <c r="V109" s="661" t="s">
        <v>89</v>
      </c>
      <c r="W109" s="661" t="s">
        <v>89</v>
      </c>
      <c r="X109" s="661" t="s">
        <v>89</v>
      </c>
      <c r="Y109" s="661" t="s">
        <v>89</v>
      </c>
      <c r="Z109" s="661" t="s">
        <v>89</v>
      </c>
      <c r="AA109" s="661" t="s">
        <v>89</v>
      </c>
      <c r="AB109" s="661" t="s">
        <v>89</v>
      </c>
      <c r="AC109" s="661" t="s">
        <v>89</v>
      </c>
      <c r="AD109" s="661" t="s">
        <v>89</v>
      </c>
      <c r="AE109" s="661" t="s">
        <v>89</v>
      </c>
      <c r="AF109" s="661" t="s">
        <v>89</v>
      </c>
      <c r="AG109" s="661" t="s">
        <v>89</v>
      </c>
      <c r="AH109" s="661"/>
      <c r="AI109" s="661" t="s">
        <v>89</v>
      </c>
      <c r="AJ109" s="661" t="s">
        <v>89</v>
      </c>
      <c r="AK109" s="661" t="s">
        <v>89</v>
      </c>
      <c r="AL109" s="661" t="s">
        <v>89</v>
      </c>
      <c r="AM109" s="661" t="s">
        <v>89</v>
      </c>
      <c r="AN109" s="661" t="s">
        <v>89</v>
      </c>
      <c r="AO109" s="661"/>
      <c r="AP109" s="610"/>
      <c r="AQ109" s="610"/>
      <c r="AR109" s="610"/>
    </row>
    <row r="110" ht="15.75" customHeight="1" spans="1:44">
      <c r="A110" s="610" t="s">
        <v>89</v>
      </c>
      <c r="B110" s="610" t="s">
        <v>89</v>
      </c>
      <c r="C110" s="610" t="s">
        <v>89</v>
      </c>
      <c r="D110" s="661" t="s">
        <v>89</v>
      </c>
      <c r="E110" s="661" t="s">
        <v>89</v>
      </c>
      <c r="F110" s="661" t="s">
        <v>89</v>
      </c>
      <c r="G110" s="661" t="s">
        <v>89</v>
      </c>
      <c r="H110" s="661" t="s">
        <v>89</v>
      </c>
      <c r="I110" s="661" t="s">
        <v>89</v>
      </c>
      <c r="J110" s="661" t="s">
        <v>89</v>
      </c>
      <c r="K110" s="661" t="s">
        <v>89</v>
      </c>
      <c r="L110" s="661" t="s">
        <v>89</v>
      </c>
      <c r="M110" s="661" t="s">
        <v>89</v>
      </c>
      <c r="N110" s="661" t="s">
        <v>89</v>
      </c>
      <c r="O110" s="661" t="s">
        <v>89</v>
      </c>
      <c r="P110" s="661" t="s">
        <v>89</v>
      </c>
      <c r="Q110" s="661" t="s">
        <v>89</v>
      </c>
      <c r="R110" s="661" t="s">
        <v>89</v>
      </c>
      <c r="S110" s="661" t="s">
        <v>89</v>
      </c>
      <c r="T110" s="661" t="s">
        <v>89</v>
      </c>
      <c r="U110" s="661" t="s">
        <v>89</v>
      </c>
      <c r="V110" s="661" t="s">
        <v>89</v>
      </c>
      <c r="W110" s="661" t="s">
        <v>89</v>
      </c>
      <c r="X110" s="661" t="s">
        <v>89</v>
      </c>
      <c r="Y110" s="661" t="s">
        <v>89</v>
      </c>
      <c r="Z110" s="661" t="s">
        <v>89</v>
      </c>
      <c r="AA110" s="661" t="s">
        <v>89</v>
      </c>
      <c r="AB110" s="661" t="s">
        <v>89</v>
      </c>
      <c r="AC110" s="661" t="s">
        <v>89</v>
      </c>
      <c r="AD110" s="661" t="s">
        <v>89</v>
      </c>
      <c r="AE110" s="661" t="s">
        <v>89</v>
      </c>
      <c r="AF110" s="661" t="s">
        <v>89</v>
      </c>
      <c r="AG110" s="661" t="s">
        <v>89</v>
      </c>
      <c r="AH110" s="661"/>
      <c r="AI110" s="661" t="s">
        <v>89</v>
      </c>
      <c r="AJ110" s="661" t="s">
        <v>89</v>
      </c>
      <c r="AK110" s="661" t="s">
        <v>89</v>
      </c>
      <c r="AL110" s="661" t="s">
        <v>89</v>
      </c>
      <c r="AM110" s="661" t="s">
        <v>89</v>
      </c>
      <c r="AN110" s="661" t="s">
        <v>89</v>
      </c>
      <c r="AO110" s="661"/>
      <c r="AP110" s="610"/>
      <c r="AQ110" s="610"/>
      <c r="AR110" s="610"/>
    </row>
    <row r="111" ht="15.75" customHeight="1" spans="1:44">
      <c r="A111" s="610" t="s">
        <v>89</v>
      </c>
      <c r="B111" s="610" t="s">
        <v>89</v>
      </c>
      <c r="C111" s="610" t="s">
        <v>89</v>
      </c>
      <c r="D111" s="661" t="s">
        <v>89</v>
      </c>
      <c r="E111" s="661" t="s">
        <v>89</v>
      </c>
      <c r="F111" s="661" t="s">
        <v>89</v>
      </c>
      <c r="G111" s="661" t="s">
        <v>89</v>
      </c>
      <c r="H111" s="661" t="s">
        <v>89</v>
      </c>
      <c r="I111" s="661" t="s">
        <v>89</v>
      </c>
      <c r="J111" s="661" t="s">
        <v>89</v>
      </c>
      <c r="K111" s="661" t="s">
        <v>89</v>
      </c>
      <c r="L111" s="661" t="s">
        <v>89</v>
      </c>
      <c r="M111" s="661" t="s">
        <v>89</v>
      </c>
      <c r="N111" s="661" t="s">
        <v>89</v>
      </c>
      <c r="O111" s="661" t="s">
        <v>89</v>
      </c>
      <c r="P111" s="661" t="s">
        <v>89</v>
      </c>
      <c r="Q111" s="661" t="s">
        <v>89</v>
      </c>
      <c r="R111" s="661" t="s">
        <v>89</v>
      </c>
      <c r="S111" s="661" t="s">
        <v>89</v>
      </c>
      <c r="T111" s="661" t="s">
        <v>89</v>
      </c>
      <c r="U111" s="661" t="s">
        <v>89</v>
      </c>
      <c r="V111" s="661" t="s">
        <v>89</v>
      </c>
      <c r="W111" s="661" t="s">
        <v>89</v>
      </c>
      <c r="X111" s="661" t="s">
        <v>89</v>
      </c>
      <c r="Y111" s="661" t="s">
        <v>89</v>
      </c>
      <c r="Z111" s="661" t="s">
        <v>89</v>
      </c>
      <c r="AA111" s="661" t="s">
        <v>89</v>
      </c>
      <c r="AB111" s="661" t="s">
        <v>89</v>
      </c>
      <c r="AC111" s="661" t="s">
        <v>89</v>
      </c>
      <c r="AD111" s="661" t="s">
        <v>89</v>
      </c>
      <c r="AE111" s="661" t="s">
        <v>89</v>
      </c>
      <c r="AF111" s="661" t="s">
        <v>89</v>
      </c>
      <c r="AG111" s="661" t="s">
        <v>89</v>
      </c>
      <c r="AH111" s="661"/>
      <c r="AI111" s="661" t="s">
        <v>89</v>
      </c>
      <c r="AJ111" s="661" t="s">
        <v>89</v>
      </c>
      <c r="AK111" s="661" t="s">
        <v>89</v>
      </c>
      <c r="AL111" s="661" t="s">
        <v>89</v>
      </c>
      <c r="AM111" s="661" t="s">
        <v>89</v>
      </c>
      <c r="AN111" s="661" t="s">
        <v>89</v>
      </c>
      <c r="AO111" s="661"/>
      <c r="AP111" s="610"/>
      <c r="AQ111" s="610"/>
      <c r="AR111" s="610"/>
    </row>
    <row r="112" ht="15.75" customHeight="1" spans="1:44">
      <c r="A112" s="610" t="s">
        <v>89</v>
      </c>
      <c r="B112" s="610" t="s">
        <v>89</v>
      </c>
      <c r="C112" s="610" t="s">
        <v>89</v>
      </c>
      <c r="D112" s="661" t="s">
        <v>89</v>
      </c>
      <c r="E112" s="661" t="s">
        <v>89</v>
      </c>
      <c r="F112" s="661" t="s">
        <v>89</v>
      </c>
      <c r="G112" s="661" t="s">
        <v>89</v>
      </c>
      <c r="H112" s="661" t="s">
        <v>89</v>
      </c>
      <c r="I112" s="661" t="s">
        <v>89</v>
      </c>
      <c r="J112" s="661" t="s">
        <v>89</v>
      </c>
      <c r="K112" s="661" t="s">
        <v>89</v>
      </c>
      <c r="L112" s="661" t="s">
        <v>89</v>
      </c>
      <c r="M112" s="661" t="s">
        <v>89</v>
      </c>
      <c r="N112" s="661" t="s">
        <v>89</v>
      </c>
      <c r="O112" s="661" t="s">
        <v>89</v>
      </c>
      <c r="P112" s="661" t="s">
        <v>89</v>
      </c>
      <c r="Q112" s="661" t="s">
        <v>89</v>
      </c>
      <c r="R112" s="661" t="s">
        <v>89</v>
      </c>
      <c r="S112" s="661" t="s">
        <v>89</v>
      </c>
      <c r="T112" s="661" t="s">
        <v>89</v>
      </c>
      <c r="U112" s="661" t="s">
        <v>89</v>
      </c>
      <c r="V112" s="661" t="s">
        <v>89</v>
      </c>
      <c r="W112" s="661" t="s">
        <v>89</v>
      </c>
      <c r="X112" s="661" t="s">
        <v>89</v>
      </c>
      <c r="Y112" s="661" t="s">
        <v>89</v>
      </c>
      <c r="Z112" s="661" t="s">
        <v>89</v>
      </c>
      <c r="AA112" s="661" t="s">
        <v>89</v>
      </c>
      <c r="AB112" s="661" t="s">
        <v>89</v>
      </c>
      <c r="AC112" s="661" t="s">
        <v>89</v>
      </c>
      <c r="AD112" s="661" t="s">
        <v>89</v>
      </c>
      <c r="AE112" s="661" t="s">
        <v>89</v>
      </c>
      <c r="AF112" s="661" t="s">
        <v>89</v>
      </c>
      <c r="AG112" s="661" t="s">
        <v>89</v>
      </c>
      <c r="AH112" s="661"/>
      <c r="AI112" s="661" t="s">
        <v>89</v>
      </c>
      <c r="AJ112" s="661" t="s">
        <v>89</v>
      </c>
      <c r="AK112" s="661" t="s">
        <v>89</v>
      </c>
      <c r="AL112" s="661" t="s">
        <v>89</v>
      </c>
      <c r="AM112" s="661" t="s">
        <v>89</v>
      </c>
      <c r="AN112" s="661" t="s">
        <v>89</v>
      </c>
      <c r="AO112" s="661"/>
      <c r="AP112" s="610"/>
      <c r="AQ112" s="610"/>
      <c r="AR112" s="610"/>
    </row>
    <row r="113" ht="15.75" customHeight="1" spans="1:44">
      <c r="A113" s="610" t="s">
        <v>89</v>
      </c>
      <c r="B113" s="610" t="s">
        <v>89</v>
      </c>
      <c r="C113" s="610" t="s">
        <v>89</v>
      </c>
      <c r="D113" s="661" t="s">
        <v>89</v>
      </c>
      <c r="E113" s="661" t="s">
        <v>89</v>
      </c>
      <c r="F113" s="661" t="s">
        <v>89</v>
      </c>
      <c r="G113" s="661" t="s">
        <v>89</v>
      </c>
      <c r="H113" s="661" t="s">
        <v>89</v>
      </c>
      <c r="I113" s="661" t="s">
        <v>89</v>
      </c>
      <c r="J113" s="661" t="s">
        <v>89</v>
      </c>
      <c r="K113" s="661" t="s">
        <v>89</v>
      </c>
      <c r="L113" s="661" t="s">
        <v>89</v>
      </c>
      <c r="M113" s="661" t="s">
        <v>89</v>
      </c>
      <c r="N113" s="661" t="s">
        <v>89</v>
      </c>
      <c r="O113" s="661" t="s">
        <v>89</v>
      </c>
      <c r="P113" s="661" t="s">
        <v>89</v>
      </c>
      <c r="Q113" s="661" t="s">
        <v>89</v>
      </c>
      <c r="R113" s="661" t="s">
        <v>89</v>
      </c>
      <c r="S113" s="661" t="s">
        <v>89</v>
      </c>
      <c r="T113" s="661" t="s">
        <v>89</v>
      </c>
      <c r="U113" s="661" t="s">
        <v>89</v>
      </c>
      <c r="V113" s="661" t="s">
        <v>89</v>
      </c>
      <c r="W113" s="661" t="s">
        <v>89</v>
      </c>
      <c r="X113" s="661" t="s">
        <v>89</v>
      </c>
      <c r="Y113" s="661" t="s">
        <v>89</v>
      </c>
      <c r="Z113" s="661" t="s">
        <v>89</v>
      </c>
      <c r="AA113" s="661" t="s">
        <v>89</v>
      </c>
      <c r="AB113" s="661" t="s">
        <v>89</v>
      </c>
      <c r="AC113" s="661" t="s">
        <v>89</v>
      </c>
      <c r="AD113" s="661" t="s">
        <v>89</v>
      </c>
      <c r="AE113" s="661" t="s">
        <v>89</v>
      </c>
      <c r="AF113" s="661" t="s">
        <v>89</v>
      </c>
      <c r="AG113" s="661" t="s">
        <v>89</v>
      </c>
      <c r="AH113" s="661"/>
      <c r="AI113" s="661" t="s">
        <v>89</v>
      </c>
      <c r="AJ113" s="661" t="s">
        <v>89</v>
      </c>
      <c r="AK113" s="661" t="s">
        <v>89</v>
      </c>
      <c r="AL113" s="661" t="s">
        <v>89</v>
      </c>
      <c r="AM113" s="661" t="s">
        <v>89</v>
      </c>
      <c r="AN113" s="661" t="s">
        <v>89</v>
      </c>
      <c r="AO113" s="661"/>
      <c r="AP113" s="610"/>
      <c r="AQ113" s="610"/>
      <c r="AR113" s="610"/>
    </row>
    <row r="114" ht="15.75" customHeight="1" spans="1:44">
      <c r="A114" s="610" t="s">
        <v>89</v>
      </c>
      <c r="B114" s="610" t="s">
        <v>89</v>
      </c>
      <c r="C114" s="610" t="s">
        <v>89</v>
      </c>
      <c r="D114" s="661" t="s">
        <v>89</v>
      </c>
      <c r="E114" s="661" t="s">
        <v>89</v>
      </c>
      <c r="F114" s="661" t="s">
        <v>89</v>
      </c>
      <c r="G114" s="661" t="s">
        <v>89</v>
      </c>
      <c r="H114" s="661" t="s">
        <v>89</v>
      </c>
      <c r="I114" s="661" t="s">
        <v>89</v>
      </c>
      <c r="J114" s="661" t="s">
        <v>89</v>
      </c>
      <c r="K114" s="661" t="s">
        <v>89</v>
      </c>
      <c r="L114" s="661" t="s">
        <v>89</v>
      </c>
      <c r="M114" s="661" t="s">
        <v>89</v>
      </c>
      <c r="N114" s="661" t="s">
        <v>89</v>
      </c>
      <c r="O114" s="661" t="s">
        <v>89</v>
      </c>
      <c r="P114" s="661" t="s">
        <v>89</v>
      </c>
      <c r="Q114" s="661" t="s">
        <v>89</v>
      </c>
      <c r="R114" s="661" t="s">
        <v>89</v>
      </c>
      <c r="S114" s="661" t="s">
        <v>89</v>
      </c>
      <c r="T114" s="661" t="s">
        <v>89</v>
      </c>
      <c r="U114" s="661" t="s">
        <v>89</v>
      </c>
      <c r="V114" s="661" t="s">
        <v>89</v>
      </c>
      <c r="W114" s="661" t="s">
        <v>89</v>
      </c>
      <c r="X114" s="661" t="s">
        <v>89</v>
      </c>
      <c r="Y114" s="661" t="s">
        <v>89</v>
      </c>
      <c r="Z114" s="661" t="s">
        <v>89</v>
      </c>
      <c r="AA114" s="661" t="s">
        <v>89</v>
      </c>
      <c r="AB114" s="661" t="s">
        <v>89</v>
      </c>
      <c r="AC114" s="661" t="s">
        <v>89</v>
      </c>
      <c r="AD114" s="661" t="s">
        <v>89</v>
      </c>
      <c r="AE114" s="661" t="s">
        <v>89</v>
      </c>
      <c r="AF114" s="661" t="s">
        <v>89</v>
      </c>
      <c r="AG114" s="661" t="s">
        <v>89</v>
      </c>
      <c r="AH114" s="661"/>
      <c r="AI114" s="661" t="s">
        <v>89</v>
      </c>
      <c r="AJ114" s="661" t="s">
        <v>89</v>
      </c>
      <c r="AK114" s="661" t="s">
        <v>89</v>
      </c>
      <c r="AL114" s="661" t="s">
        <v>89</v>
      </c>
      <c r="AM114" s="661" t="s">
        <v>89</v>
      </c>
      <c r="AN114" s="661" t="s">
        <v>89</v>
      </c>
      <c r="AO114" s="661"/>
      <c r="AP114" s="610"/>
      <c r="AQ114" s="610"/>
      <c r="AR114" s="610"/>
    </row>
    <row r="115" ht="15.75" customHeight="1" spans="1:44">
      <c r="A115" s="610" t="s">
        <v>89</v>
      </c>
      <c r="B115" s="610" t="s">
        <v>89</v>
      </c>
      <c r="C115" s="610" t="s">
        <v>89</v>
      </c>
      <c r="D115" s="661" t="s">
        <v>89</v>
      </c>
      <c r="E115" s="661" t="s">
        <v>89</v>
      </c>
      <c r="F115" s="661" t="s">
        <v>89</v>
      </c>
      <c r="G115" s="661" t="s">
        <v>89</v>
      </c>
      <c r="H115" s="661" t="s">
        <v>89</v>
      </c>
      <c r="I115" s="661" t="s">
        <v>89</v>
      </c>
      <c r="J115" s="661" t="s">
        <v>89</v>
      </c>
      <c r="K115" s="661" t="s">
        <v>89</v>
      </c>
      <c r="L115" s="661" t="s">
        <v>89</v>
      </c>
      <c r="M115" s="661" t="s">
        <v>89</v>
      </c>
      <c r="N115" s="661" t="s">
        <v>89</v>
      </c>
      <c r="O115" s="661" t="s">
        <v>89</v>
      </c>
      <c r="P115" s="661" t="s">
        <v>89</v>
      </c>
      <c r="Q115" s="661" t="s">
        <v>89</v>
      </c>
      <c r="R115" s="661" t="s">
        <v>89</v>
      </c>
      <c r="S115" s="661" t="s">
        <v>89</v>
      </c>
      <c r="T115" s="661" t="s">
        <v>89</v>
      </c>
      <c r="U115" s="661" t="s">
        <v>89</v>
      </c>
      <c r="V115" s="661" t="s">
        <v>89</v>
      </c>
      <c r="W115" s="661" t="s">
        <v>89</v>
      </c>
      <c r="X115" s="661" t="s">
        <v>89</v>
      </c>
      <c r="Y115" s="661" t="s">
        <v>89</v>
      </c>
      <c r="Z115" s="661" t="s">
        <v>89</v>
      </c>
      <c r="AA115" s="661" t="s">
        <v>89</v>
      </c>
      <c r="AB115" s="661" t="s">
        <v>89</v>
      </c>
      <c r="AC115" s="661" t="s">
        <v>89</v>
      </c>
      <c r="AD115" s="661" t="s">
        <v>89</v>
      </c>
      <c r="AE115" s="661" t="s">
        <v>89</v>
      </c>
      <c r="AF115" s="661" t="s">
        <v>89</v>
      </c>
      <c r="AG115" s="661" t="s">
        <v>89</v>
      </c>
      <c r="AH115" s="661"/>
      <c r="AI115" s="661" t="s">
        <v>89</v>
      </c>
      <c r="AJ115" s="661" t="s">
        <v>89</v>
      </c>
      <c r="AK115" s="661" t="s">
        <v>89</v>
      </c>
      <c r="AL115" s="661" t="s">
        <v>89</v>
      </c>
      <c r="AM115" s="661" t="s">
        <v>89</v>
      </c>
      <c r="AN115" s="661" t="s">
        <v>89</v>
      </c>
      <c r="AO115" s="661"/>
      <c r="AP115" s="610"/>
      <c r="AQ115" s="610"/>
      <c r="AR115" s="610"/>
    </row>
    <row r="116" ht="15.75" customHeight="1" spans="1:44">
      <c r="A116" s="610" t="s">
        <v>89</v>
      </c>
      <c r="B116" s="610" t="s">
        <v>89</v>
      </c>
      <c r="C116" s="610" t="s">
        <v>89</v>
      </c>
      <c r="D116" s="661" t="s">
        <v>89</v>
      </c>
      <c r="E116" s="661" t="s">
        <v>89</v>
      </c>
      <c r="F116" s="661" t="s">
        <v>89</v>
      </c>
      <c r="G116" s="661" t="s">
        <v>89</v>
      </c>
      <c r="H116" s="661" t="s">
        <v>89</v>
      </c>
      <c r="I116" s="661" t="s">
        <v>89</v>
      </c>
      <c r="J116" s="661" t="s">
        <v>89</v>
      </c>
      <c r="K116" s="661" t="s">
        <v>89</v>
      </c>
      <c r="L116" s="661" t="s">
        <v>89</v>
      </c>
      <c r="M116" s="661" t="s">
        <v>89</v>
      </c>
      <c r="N116" s="661" t="s">
        <v>89</v>
      </c>
      <c r="O116" s="661" t="s">
        <v>89</v>
      </c>
      <c r="P116" s="661" t="s">
        <v>89</v>
      </c>
      <c r="Q116" s="661" t="s">
        <v>89</v>
      </c>
      <c r="R116" s="661" t="s">
        <v>89</v>
      </c>
      <c r="S116" s="661" t="s">
        <v>89</v>
      </c>
      <c r="T116" s="661" t="s">
        <v>89</v>
      </c>
      <c r="U116" s="661" t="s">
        <v>89</v>
      </c>
      <c r="V116" s="661" t="s">
        <v>89</v>
      </c>
      <c r="W116" s="661" t="s">
        <v>89</v>
      </c>
      <c r="X116" s="661" t="s">
        <v>89</v>
      </c>
      <c r="Y116" s="661" t="s">
        <v>89</v>
      </c>
      <c r="Z116" s="661" t="s">
        <v>89</v>
      </c>
      <c r="AA116" s="661" t="s">
        <v>89</v>
      </c>
      <c r="AB116" s="661" t="s">
        <v>89</v>
      </c>
      <c r="AC116" s="661" t="s">
        <v>89</v>
      </c>
      <c r="AD116" s="661" t="s">
        <v>89</v>
      </c>
      <c r="AE116" s="661" t="s">
        <v>89</v>
      </c>
      <c r="AF116" s="661" t="s">
        <v>89</v>
      </c>
      <c r="AG116" s="661" t="s">
        <v>89</v>
      </c>
      <c r="AH116" s="661"/>
      <c r="AI116" s="661" t="s">
        <v>89</v>
      </c>
      <c r="AJ116" s="661" t="s">
        <v>89</v>
      </c>
      <c r="AK116" s="661" t="s">
        <v>89</v>
      </c>
      <c r="AL116" s="661" t="s">
        <v>89</v>
      </c>
      <c r="AM116" s="661" t="s">
        <v>89</v>
      </c>
      <c r="AN116" s="661" t="s">
        <v>89</v>
      </c>
      <c r="AO116" s="661"/>
      <c r="AP116" s="610"/>
      <c r="AQ116" s="610"/>
      <c r="AR116" s="610"/>
    </row>
    <row r="117" ht="15.75" customHeight="1" spans="1:44">
      <c r="A117" s="610" t="s">
        <v>89</v>
      </c>
      <c r="B117" s="610" t="s">
        <v>89</v>
      </c>
      <c r="C117" s="610" t="s">
        <v>89</v>
      </c>
      <c r="D117" s="661" t="s">
        <v>89</v>
      </c>
      <c r="E117" s="661" t="s">
        <v>89</v>
      </c>
      <c r="F117" s="661" t="s">
        <v>89</v>
      </c>
      <c r="G117" s="661" t="s">
        <v>89</v>
      </c>
      <c r="H117" s="661" t="s">
        <v>89</v>
      </c>
      <c r="I117" s="661" t="s">
        <v>89</v>
      </c>
      <c r="J117" s="661" t="s">
        <v>89</v>
      </c>
      <c r="K117" s="661" t="s">
        <v>89</v>
      </c>
      <c r="L117" s="661" t="s">
        <v>89</v>
      </c>
      <c r="M117" s="661" t="s">
        <v>89</v>
      </c>
      <c r="N117" s="661" t="s">
        <v>89</v>
      </c>
      <c r="O117" s="661" t="s">
        <v>89</v>
      </c>
      <c r="P117" s="661" t="s">
        <v>89</v>
      </c>
      <c r="Q117" s="661" t="s">
        <v>89</v>
      </c>
      <c r="R117" s="661" t="s">
        <v>89</v>
      </c>
      <c r="S117" s="661" t="s">
        <v>89</v>
      </c>
      <c r="T117" s="661" t="s">
        <v>89</v>
      </c>
      <c r="U117" s="661" t="s">
        <v>89</v>
      </c>
      <c r="V117" s="661" t="s">
        <v>89</v>
      </c>
      <c r="W117" s="661" t="s">
        <v>89</v>
      </c>
      <c r="X117" s="661" t="s">
        <v>89</v>
      </c>
      <c r="Y117" s="661" t="s">
        <v>89</v>
      </c>
      <c r="Z117" s="661" t="s">
        <v>89</v>
      </c>
      <c r="AA117" s="661" t="s">
        <v>89</v>
      </c>
      <c r="AB117" s="661" t="s">
        <v>89</v>
      </c>
      <c r="AC117" s="661" t="s">
        <v>89</v>
      </c>
      <c r="AD117" s="661" t="s">
        <v>89</v>
      </c>
      <c r="AE117" s="661" t="s">
        <v>89</v>
      </c>
      <c r="AF117" s="661" t="s">
        <v>89</v>
      </c>
      <c r="AG117" s="661" t="s">
        <v>89</v>
      </c>
      <c r="AH117" s="661"/>
      <c r="AI117" s="661" t="s">
        <v>89</v>
      </c>
      <c r="AJ117" s="661" t="s">
        <v>89</v>
      </c>
      <c r="AK117" s="661" t="s">
        <v>89</v>
      </c>
      <c r="AL117" s="661" t="s">
        <v>89</v>
      </c>
      <c r="AM117" s="661" t="s">
        <v>89</v>
      </c>
      <c r="AN117" s="661" t="s">
        <v>89</v>
      </c>
      <c r="AO117" s="661"/>
      <c r="AP117" s="610"/>
      <c r="AQ117" s="610"/>
      <c r="AR117" s="610"/>
    </row>
    <row r="118" ht="15.75" customHeight="1" spans="1:44">
      <c r="A118" s="610" t="s">
        <v>89</v>
      </c>
      <c r="B118" s="610" t="s">
        <v>89</v>
      </c>
      <c r="C118" s="610" t="s">
        <v>89</v>
      </c>
      <c r="D118" s="661" t="s">
        <v>89</v>
      </c>
      <c r="E118" s="661" t="s">
        <v>89</v>
      </c>
      <c r="F118" s="661" t="s">
        <v>89</v>
      </c>
      <c r="G118" s="661" t="s">
        <v>89</v>
      </c>
      <c r="H118" s="661" t="s">
        <v>89</v>
      </c>
      <c r="I118" s="661" t="s">
        <v>89</v>
      </c>
      <c r="J118" s="661" t="s">
        <v>89</v>
      </c>
      <c r="K118" s="661" t="s">
        <v>89</v>
      </c>
      <c r="L118" s="661" t="s">
        <v>89</v>
      </c>
      <c r="M118" s="661" t="s">
        <v>89</v>
      </c>
      <c r="N118" s="661" t="s">
        <v>89</v>
      </c>
      <c r="O118" s="661" t="s">
        <v>89</v>
      </c>
      <c r="P118" s="661" t="s">
        <v>89</v>
      </c>
      <c r="Q118" s="661" t="s">
        <v>89</v>
      </c>
      <c r="R118" s="661" t="s">
        <v>89</v>
      </c>
      <c r="S118" s="661" t="s">
        <v>89</v>
      </c>
      <c r="T118" s="661" t="s">
        <v>89</v>
      </c>
      <c r="U118" s="661" t="s">
        <v>89</v>
      </c>
      <c r="V118" s="661" t="s">
        <v>89</v>
      </c>
      <c r="W118" s="661" t="s">
        <v>89</v>
      </c>
      <c r="X118" s="661" t="s">
        <v>89</v>
      </c>
      <c r="Y118" s="661" t="s">
        <v>89</v>
      </c>
      <c r="Z118" s="661" t="s">
        <v>89</v>
      </c>
      <c r="AA118" s="661" t="s">
        <v>89</v>
      </c>
      <c r="AB118" s="661" t="s">
        <v>89</v>
      </c>
      <c r="AC118" s="661" t="s">
        <v>89</v>
      </c>
      <c r="AD118" s="661" t="s">
        <v>89</v>
      </c>
      <c r="AE118" s="661" t="s">
        <v>89</v>
      </c>
      <c r="AF118" s="661" t="s">
        <v>89</v>
      </c>
      <c r="AG118" s="661" t="s">
        <v>89</v>
      </c>
      <c r="AH118" s="661"/>
      <c r="AI118" s="661" t="s">
        <v>89</v>
      </c>
      <c r="AJ118" s="661" t="s">
        <v>89</v>
      </c>
      <c r="AK118" s="661" t="s">
        <v>89</v>
      </c>
      <c r="AL118" s="661" t="s">
        <v>89</v>
      </c>
      <c r="AM118" s="661" t="s">
        <v>89</v>
      </c>
      <c r="AN118" s="661" t="s">
        <v>89</v>
      </c>
      <c r="AO118" s="661"/>
      <c r="AP118" s="610"/>
      <c r="AQ118" s="610"/>
      <c r="AR118" s="610"/>
    </row>
    <row r="119" ht="15.75" customHeight="1" spans="1:44">
      <c r="A119" s="610" t="s">
        <v>89</v>
      </c>
      <c r="B119" s="610" t="s">
        <v>89</v>
      </c>
      <c r="C119" s="610" t="s">
        <v>89</v>
      </c>
      <c r="D119" s="661" t="s">
        <v>89</v>
      </c>
      <c r="E119" s="661" t="s">
        <v>89</v>
      </c>
      <c r="F119" s="661" t="s">
        <v>89</v>
      </c>
      <c r="G119" s="661" t="s">
        <v>89</v>
      </c>
      <c r="H119" s="661" t="s">
        <v>89</v>
      </c>
      <c r="I119" s="661" t="s">
        <v>89</v>
      </c>
      <c r="J119" s="661" t="s">
        <v>89</v>
      </c>
      <c r="K119" s="661" t="s">
        <v>89</v>
      </c>
      <c r="L119" s="661" t="s">
        <v>89</v>
      </c>
      <c r="M119" s="661" t="s">
        <v>89</v>
      </c>
      <c r="N119" s="661" t="s">
        <v>89</v>
      </c>
      <c r="O119" s="661" t="s">
        <v>89</v>
      </c>
      <c r="P119" s="661" t="s">
        <v>89</v>
      </c>
      <c r="Q119" s="661" t="s">
        <v>89</v>
      </c>
      <c r="R119" s="661" t="s">
        <v>89</v>
      </c>
      <c r="S119" s="661" t="s">
        <v>89</v>
      </c>
      <c r="T119" s="661" t="s">
        <v>89</v>
      </c>
      <c r="U119" s="661" t="s">
        <v>89</v>
      </c>
      <c r="V119" s="661" t="s">
        <v>89</v>
      </c>
      <c r="W119" s="661" t="s">
        <v>89</v>
      </c>
      <c r="X119" s="661" t="s">
        <v>89</v>
      </c>
      <c r="Y119" s="661" t="s">
        <v>89</v>
      </c>
      <c r="Z119" s="661" t="s">
        <v>89</v>
      </c>
      <c r="AA119" s="661" t="s">
        <v>89</v>
      </c>
      <c r="AB119" s="661" t="s">
        <v>89</v>
      </c>
      <c r="AC119" s="661" t="s">
        <v>89</v>
      </c>
      <c r="AD119" s="661" t="s">
        <v>89</v>
      </c>
      <c r="AE119" s="661" t="s">
        <v>89</v>
      </c>
      <c r="AF119" s="661" t="s">
        <v>89</v>
      </c>
      <c r="AG119" s="661" t="s">
        <v>89</v>
      </c>
      <c r="AH119" s="661"/>
      <c r="AI119" s="661" t="s">
        <v>89</v>
      </c>
      <c r="AJ119" s="661" t="s">
        <v>89</v>
      </c>
      <c r="AK119" s="661" t="s">
        <v>89</v>
      </c>
      <c r="AL119" s="661" t="s">
        <v>89</v>
      </c>
      <c r="AM119" s="661" t="s">
        <v>89</v>
      </c>
      <c r="AN119" s="661" t="s">
        <v>89</v>
      </c>
      <c r="AO119" s="661"/>
      <c r="AP119" s="610"/>
      <c r="AQ119" s="610"/>
      <c r="AR119" s="610"/>
    </row>
    <row r="120" ht="15.75" customHeight="1" spans="1:44">
      <c r="A120" s="610" t="s">
        <v>89</v>
      </c>
      <c r="B120" s="610" t="s">
        <v>89</v>
      </c>
      <c r="C120" s="610" t="s">
        <v>89</v>
      </c>
      <c r="D120" s="661" t="s">
        <v>89</v>
      </c>
      <c r="E120" s="661" t="s">
        <v>89</v>
      </c>
      <c r="F120" s="661" t="s">
        <v>89</v>
      </c>
      <c r="G120" s="661" t="s">
        <v>89</v>
      </c>
      <c r="H120" s="661" t="s">
        <v>89</v>
      </c>
      <c r="I120" s="661" t="s">
        <v>89</v>
      </c>
      <c r="J120" s="661" t="s">
        <v>89</v>
      </c>
      <c r="K120" s="661" t="s">
        <v>89</v>
      </c>
      <c r="L120" s="661" t="s">
        <v>89</v>
      </c>
      <c r="M120" s="661" t="s">
        <v>89</v>
      </c>
      <c r="N120" s="661" t="s">
        <v>89</v>
      </c>
      <c r="O120" s="661" t="s">
        <v>89</v>
      </c>
      <c r="P120" s="661" t="s">
        <v>89</v>
      </c>
      <c r="Q120" s="661" t="s">
        <v>89</v>
      </c>
      <c r="R120" s="661" t="s">
        <v>89</v>
      </c>
      <c r="S120" s="661" t="s">
        <v>89</v>
      </c>
      <c r="T120" s="661" t="s">
        <v>89</v>
      </c>
      <c r="U120" s="661" t="s">
        <v>89</v>
      </c>
      <c r="V120" s="661" t="s">
        <v>89</v>
      </c>
      <c r="W120" s="661" t="s">
        <v>89</v>
      </c>
      <c r="X120" s="661" t="s">
        <v>89</v>
      </c>
      <c r="Y120" s="661" t="s">
        <v>89</v>
      </c>
      <c r="Z120" s="661" t="s">
        <v>89</v>
      </c>
      <c r="AA120" s="661" t="s">
        <v>89</v>
      </c>
      <c r="AB120" s="661" t="s">
        <v>89</v>
      </c>
      <c r="AC120" s="661" t="s">
        <v>89</v>
      </c>
      <c r="AD120" s="661" t="s">
        <v>89</v>
      </c>
      <c r="AE120" s="661" t="s">
        <v>89</v>
      </c>
      <c r="AF120" s="661" t="s">
        <v>89</v>
      </c>
      <c r="AG120" s="661" t="s">
        <v>89</v>
      </c>
      <c r="AH120" s="661"/>
      <c r="AI120" s="661" t="s">
        <v>89</v>
      </c>
      <c r="AJ120" s="661" t="s">
        <v>89</v>
      </c>
      <c r="AK120" s="661" t="s">
        <v>89</v>
      </c>
      <c r="AL120" s="661" t="s">
        <v>89</v>
      </c>
      <c r="AM120" s="661" t="s">
        <v>89</v>
      </c>
      <c r="AN120" s="661" t="s">
        <v>89</v>
      </c>
      <c r="AO120" s="661"/>
      <c r="AP120" s="610"/>
      <c r="AQ120" s="610"/>
      <c r="AR120" s="610"/>
    </row>
    <row r="121" ht="15.75" customHeight="1" spans="1:44">
      <c r="A121" s="610" t="s">
        <v>89</v>
      </c>
      <c r="B121" s="610" t="s">
        <v>89</v>
      </c>
      <c r="C121" s="610" t="s">
        <v>89</v>
      </c>
      <c r="D121" s="661" t="s">
        <v>89</v>
      </c>
      <c r="E121" s="661" t="s">
        <v>89</v>
      </c>
      <c r="F121" s="661" t="s">
        <v>89</v>
      </c>
      <c r="G121" s="661" t="s">
        <v>89</v>
      </c>
      <c r="H121" s="661" t="s">
        <v>89</v>
      </c>
      <c r="I121" s="661" t="s">
        <v>89</v>
      </c>
      <c r="J121" s="661" t="s">
        <v>89</v>
      </c>
      <c r="K121" s="661" t="s">
        <v>89</v>
      </c>
      <c r="L121" s="661" t="s">
        <v>89</v>
      </c>
      <c r="M121" s="661" t="s">
        <v>89</v>
      </c>
      <c r="N121" s="661" t="s">
        <v>89</v>
      </c>
      <c r="O121" s="661" t="s">
        <v>89</v>
      </c>
      <c r="P121" s="661" t="s">
        <v>89</v>
      </c>
      <c r="Q121" s="661" t="s">
        <v>89</v>
      </c>
      <c r="R121" s="661" t="s">
        <v>89</v>
      </c>
      <c r="S121" s="661" t="s">
        <v>89</v>
      </c>
      <c r="T121" s="661" t="s">
        <v>89</v>
      </c>
      <c r="U121" s="661" t="s">
        <v>89</v>
      </c>
      <c r="V121" s="661" t="s">
        <v>89</v>
      </c>
      <c r="W121" s="661" t="s">
        <v>89</v>
      </c>
      <c r="X121" s="661" t="s">
        <v>89</v>
      </c>
      <c r="Y121" s="661" t="s">
        <v>89</v>
      </c>
      <c r="Z121" s="661" t="s">
        <v>89</v>
      </c>
      <c r="AA121" s="661" t="s">
        <v>89</v>
      </c>
      <c r="AB121" s="661" t="s">
        <v>89</v>
      </c>
      <c r="AC121" s="661" t="s">
        <v>89</v>
      </c>
      <c r="AD121" s="661" t="s">
        <v>89</v>
      </c>
      <c r="AE121" s="661" t="s">
        <v>89</v>
      </c>
      <c r="AF121" s="661" t="s">
        <v>89</v>
      </c>
      <c r="AG121" s="661" t="s">
        <v>89</v>
      </c>
      <c r="AH121" s="661"/>
      <c r="AI121" s="661" t="s">
        <v>89</v>
      </c>
      <c r="AJ121" s="661" t="s">
        <v>89</v>
      </c>
      <c r="AK121" s="661" t="s">
        <v>89</v>
      </c>
      <c r="AL121" s="661" t="s">
        <v>89</v>
      </c>
      <c r="AM121" s="661" t="s">
        <v>89</v>
      </c>
      <c r="AN121" s="661" t="s">
        <v>89</v>
      </c>
      <c r="AO121" s="661"/>
      <c r="AP121" s="610"/>
      <c r="AQ121" s="610"/>
      <c r="AR121" s="610"/>
    </row>
    <row r="122" ht="15.75" customHeight="1" spans="1:44">
      <c r="A122" s="610" t="s">
        <v>89</v>
      </c>
      <c r="B122" s="610" t="s">
        <v>89</v>
      </c>
      <c r="C122" s="610" t="s">
        <v>89</v>
      </c>
      <c r="D122" s="661" t="s">
        <v>89</v>
      </c>
      <c r="E122" s="661" t="s">
        <v>89</v>
      </c>
      <c r="F122" s="661" t="s">
        <v>89</v>
      </c>
      <c r="G122" s="661" t="s">
        <v>89</v>
      </c>
      <c r="H122" s="661" t="s">
        <v>89</v>
      </c>
      <c r="I122" s="661" t="s">
        <v>89</v>
      </c>
      <c r="J122" s="661" t="s">
        <v>89</v>
      </c>
      <c r="K122" s="661" t="s">
        <v>89</v>
      </c>
      <c r="L122" s="661" t="s">
        <v>89</v>
      </c>
      <c r="M122" s="661" t="s">
        <v>89</v>
      </c>
      <c r="N122" s="661" t="s">
        <v>89</v>
      </c>
      <c r="O122" s="661" t="s">
        <v>89</v>
      </c>
      <c r="P122" s="661" t="s">
        <v>89</v>
      </c>
      <c r="Q122" s="661" t="s">
        <v>89</v>
      </c>
      <c r="R122" s="661" t="s">
        <v>89</v>
      </c>
      <c r="S122" s="661" t="s">
        <v>89</v>
      </c>
      <c r="T122" s="661" t="s">
        <v>89</v>
      </c>
      <c r="U122" s="661" t="s">
        <v>89</v>
      </c>
      <c r="V122" s="661" t="s">
        <v>89</v>
      </c>
      <c r="W122" s="661" t="s">
        <v>89</v>
      </c>
      <c r="X122" s="661" t="s">
        <v>89</v>
      </c>
      <c r="Y122" s="661" t="s">
        <v>89</v>
      </c>
      <c r="Z122" s="661" t="s">
        <v>89</v>
      </c>
      <c r="AA122" s="661" t="s">
        <v>89</v>
      </c>
      <c r="AB122" s="661" t="s">
        <v>89</v>
      </c>
      <c r="AC122" s="661" t="s">
        <v>89</v>
      </c>
      <c r="AD122" s="661" t="s">
        <v>89</v>
      </c>
      <c r="AE122" s="661" t="s">
        <v>89</v>
      </c>
      <c r="AF122" s="661" t="s">
        <v>89</v>
      </c>
      <c r="AG122" s="661" t="s">
        <v>89</v>
      </c>
      <c r="AH122" s="661"/>
      <c r="AI122" s="661" t="s">
        <v>89</v>
      </c>
      <c r="AJ122" s="661" t="s">
        <v>89</v>
      </c>
      <c r="AK122" s="661" t="s">
        <v>89</v>
      </c>
      <c r="AL122" s="661" t="s">
        <v>89</v>
      </c>
      <c r="AM122" s="661" t="s">
        <v>89</v>
      </c>
      <c r="AN122" s="661" t="s">
        <v>89</v>
      </c>
      <c r="AO122" s="661"/>
      <c r="AP122" s="610"/>
      <c r="AQ122" s="610"/>
      <c r="AR122" s="610"/>
    </row>
    <row r="123" ht="15.75" customHeight="1" spans="1:44">
      <c r="A123" s="610" t="s">
        <v>89</v>
      </c>
      <c r="B123" s="610" t="s">
        <v>89</v>
      </c>
      <c r="C123" s="610" t="s">
        <v>89</v>
      </c>
      <c r="D123" s="661" t="s">
        <v>89</v>
      </c>
      <c r="E123" s="661" t="s">
        <v>89</v>
      </c>
      <c r="F123" s="661" t="s">
        <v>89</v>
      </c>
      <c r="G123" s="661" t="s">
        <v>89</v>
      </c>
      <c r="H123" s="661" t="s">
        <v>89</v>
      </c>
      <c r="I123" s="661" t="s">
        <v>89</v>
      </c>
      <c r="J123" s="661" t="s">
        <v>89</v>
      </c>
      <c r="K123" s="661" t="s">
        <v>89</v>
      </c>
      <c r="L123" s="661" t="s">
        <v>89</v>
      </c>
      <c r="M123" s="661" t="s">
        <v>89</v>
      </c>
      <c r="N123" s="661" t="s">
        <v>89</v>
      </c>
      <c r="O123" s="661" t="s">
        <v>89</v>
      </c>
      <c r="P123" s="661" t="s">
        <v>89</v>
      </c>
      <c r="Q123" s="661" t="s">
        <v>89</v>
      </c>
      <c r="R123" s="661" t="s">
        <v>89</v>
      </c>
      <c r="S123" s="661" t="s">
        <v>89</v>
      </c>
      <c r="T123" s="661" t="s">
        <v>89</v>
      </c>
      <c r="U123" s="661" t="s">
        <v>89</v>
      </c>
      <c r="V123" s="661" t="s">
        <v>89</v>
      </c>
      <c r="W123" s="661" t="s">
        <v>89</v>
      </c>
      <c r="X123" s="661" t="s">
        <v>89</v>
      </c>
      <c r="Y123" s="661" t="s">
        <v>89</v>
      </c>
      <c r="Z123" s="661" t="s">
        <v>89</v>
      </c>
      <c r="AA123" s="661" t="s">
        <v>89</v>
      </c>
      <c r="AB123" s="661" t="s">
        <v>89</v>
      </c>
      <c r="AC123" s="661" t="s">
        <v>89</v>
      </c>
      <c r="AD123" s="661" t="s">
        <v>89</v>
      </c>
      <c r="AE123" s="661" t="s">
        <v>89</v>
      </c>
      <c r="AF123" s="661" t="s">
        <v>89</v>
      </c>
      <c r="AG123" s="661" t="s">
        <v>89</v>
      </c>
      <c r="AH123" s="661"/>
      <c r="AI123" s="661" t="s">
        <v>89</v>
      </c>
      <c r="AJ123" s="661" t="s">
        <v>89</v>
      </c>
      <c r="AK123" s="661" t="s">
        <v>89</v>
      </c>
      <c r="AL123" s="661" t="s">
        <v>89</v>
      </c>
      <c r="AM123" s="661" t="s">
        <v>89</v>
      </c>
      <c r="AN123" s="661" t="s">
        <v>89</v>
      </c>
      <c r="AO123" s="661"/>
      <c r="AP123" s="610"/>
      <c r="AQ123" s="610"/>
      <c r="AR123" s="610"/>
    </row>
    <row r="124" ht="15.75" customHeight="1" spans="1:44">
      <c r="A124" s="610" t="s">
        <v>89</v>
      </c>
      <c r="B124" s="610" t="s">
        <v>89</v>
      </c>
      <c r="C124" s="610" t="s">
        <v>89</v>
      </c>
      <c r="D124" s="661" t="s">
        <v>89</v>
      </c>
      <c r="E124" s="661" t="s">
        <v>89</v>
      </c>
      <c r="F124" s="661" t="s">
        <v>89</v>
      </c>
      <c r="G124" s="661" t="s">
        <v>89</v>
      </c>
      <c r="H124" s="661" t="s">
        <v>89</v>
      </c>
      <c r="I124" s="661" t="s">
        <v>89</v>
      </c>
      <c r="J124" s="661" t="s">
        <v>89</v>
      </c>
      <c r="K124" s="661" t="s">
        <v>89</v>
      </c>
      <c r="L124" s="661" t="s">
        <v>89</v>
      </c>
      <c r="M124" s="661" t="s">
        <v>89</v>
      </c>
      <c r="N124" s="661" t="s">
        <v>89</v>
      </c>
      <c r="O124" s="661" t="s">
        <v>89</v>
      </c>
      <c r="P124" s="661" t="s">
        <v>89</v>
      </c>
      <c r="Q124" s="661" t="s">
        <v>89</v>
      </c>
      <c r="R124" s="661" t="s">
        <v>89</v>
      </c>
      <c r="S124" s="661" t="s">
        <v>89</v>
      </c>
      <c r="T124" s="661" t="s">
        <v>89</v>
      </c>
      <c r="U124" s="661" t="s">
        <v>89</v>
      </c>
      <c r="V124" s="661" t="s">
        <v>89</v>
      </c>
      <c r="W124" s="661" t="s">
        <v>89</v>
      </c>
      <c r="X124" s="661" t="s">
        <v>89</v>
      </c>
      <c r="Y124" s="661" t="s">
        <v>89</v>
      </c>
      <c r="Z124" s="661" t="s">
        <v>89</v>
      </c>
      <c r="AA124" s="661" t="s">
        <v>89</v>
      </c>
      <c r="AB124" s="661" t="s">
        <v>89</v>
      </c>
      <c r="AC124" s="661" t="s">
        <v>89</v>
      </c>
      <c r="AD124" s="661" t="s">
        <v>89</v>
      </c>
      <c r="AE124" s="661" t="s">
        <v>89</v>
      </c>
      <c r="AF124" s="661" t="s">
        <v>89</v>
      </c>
      <c r="AG124" s="661" t="s">
        <v>89</v>
      </c>
      <c r="AH124" s="661"/>
      <c r="AI124" s="661" t="s">
        <v>89</v>
      </c>
      <c r="AJ124" s="661" t="s">
        <v>89</v>
      </c>
      <c r="AK124" s="661" t="s">
        <v>89</v>
      </c>
      <c r="AL124" s="661" t="s">
        <v>89</v>
      </c>
      <c r="AM124" s="661" t="s">
        <v>89</v>
      </c>
      <c r="AN124" s="661" t="s">
        <v>89</v>
      </c>
      <c r="AO124" s="661"/>
      <c r="AP124" s="610"/>
      <c r="AQ124" s="610"/>
      <c r="AR124" s="610"/>
    </row>
    <row r="125" ht="15.75" customHeight="1" spans="1:44">
      <c r="A125" s="610" t="s">
        <v>89</v>
      </c>
      <c r="B125" s="610" t="s">
        <v>89</v>
      </c>
      <c r="C125" s="610" t="s">
        <v>89</v>
      </c>
      <c r="D125" s="661" t="s">
        <v>89</v>
      </c>
      <c r="E125" s="661" t="s">
        <v>89</v>
      </c>
      <c r="F125" s="661" t="s">
        <v>89</v>
      </c>
      <c r="G125" s="661" t="s">
        <v>89</v>
      </c>
      <c r="H125" s="661" t="s">
        <v>89</v>
      </c>
      <c r="I125" s="661" t="s">
        <v>89</v>
      </c>
      <c r="J125" s="661" t="s">
        <v>89</v>
      </c>
      <c r="K125" s="661" t="s">
        <v>89</v>
      </c>
      <c r="L125" s="661" t="s">
        <v>89</v>
      </c>
      <c r="M125" s="661" t="s">
        <v>89</v>
      </c>
      <c r="N125" s="661" t="s">
        <v>89</v>
      </c>
      <c r="O125" s="661" t="s">
        <v>89</v>
      </c>
      <c r="P125" s="661" t="s">
        <v>89</v>
      </c>
      <c r="Q125" s="661" t="s">
        <v>89</v>
      </c>
      <c r="R125" s="661" t="s">
        <v>89</v>
      </c>
      <c r="S125" s="661" t="s">
        <v>89</v>
      </c>
      <c r="T125" s="661" t="s">
        <v>89</v>
      </c>
      <c r="U125" s="661" t="s">
        <v>89</v>
      </c>
      <c r="V125" s="661" t="s">
        <v>89</v>
      </c>
      <c r="W125" s="661" t="s">
        <v>89</v>
      </c>
      <c r="X125" s="661" t="s">
        <v>89</v>
      </c>
      <c r="Y125" s="661" t="s">
        <v>89</v>
      </c>
      <c r="Z125" s="661" t="s">
        <v>89</v>
      </c>
      <c r="AA125" s="661" t="s">
        <v>89</v>
      </c>
      <c r="AB125" s="661" t="s">
        <v>89</v>
      </c>
      <c r="AC125" s="661" t="s">
        <v>89</v>
      </c>
      <c r="AD125" s="661" t="s">
        <v>89</v>
      </c>
      <c r="AE125" s="661" t="s">
        <v>89</v>
      </c>
      <c r="AF125" s="661" t="s">
        <v>89</v>
      </c>
      <c r="AG125" s="661" t="s">
        <v>89</v>
      </c>
      <c r="AH125" s="661"/>
      <c r="AI125" s="661" t="s">
        <v>89</v>
      </c>
      <c r="AJ125" s="661" t="s">
        <v>89</v>
      </c>
      <c r="AK125" s="661" t="s">
        <v>89</v>
      </c>
      <c r="AL125" s="661" t="s">
        <v>89</v>
      </c>
      <c r="AM125" s="661" t="s">
        <v>89</v>
      </c>
      <c r="AN125" s="661" t="s">
        <v>89</v>
      </c>
      <c r="AO125" s="661"/>
      <c r="AP125" s="610"/>
      <c r="AQ125" s="610"/>
      <c r="AR125" s="610"/>
    </row>
    <row r="126" ht="15.75" customHeight="1" spans="1:44">
      <c r="A126" s="610" t="s">
        <v>89</v>
      </c>
      <c r="B126" s="610" t="s">
        <v>89</v>
      </c>
      <c r="C126" s="610" t="s">
        <v>89</v>
      </c>
      <c r="D126" s="661" t="s">
        <v>89</v>
      </c>
      <c r="E126" s="661" t="s">
        <v>89</v>
      </c>
      <c r="F126" s="661" t="s">
        <v>89</v>
      </c>
      <c r="G126" s="661" t="s">
        <v>89</v>
      </c>
      <c r="H126" s="661" t="s">
        <v>89</v>
      </c>
      <c r="I126" s="661" t="s">
        <v>89</v>
      </c>
      <c r="J126" s="661" t="s">
        <v>89</v>
      </c>
      <c r="K126" s="661" t="s">
        <v>89</v>
      </c>
      <c r="L126" s="661" t="s">
        <v>89</v>
      </c>
      <c r="M126" s="661" t="s">
        <v>89</v>
      </c>
      <c r="N126" s="661" t="s">
        <v>89</v>
      </c>
      <c r="O126" s="661" t="s">
        <v>89</v>
      </c>
      <c r="P126" s="661" t="s">
        <v>89</v>
      </c>
      <c r="Q126" s="661" t="s">
        <v>89</v>
      </c>
      <c r="R126" s="661" t="s">
        <v>89</v>
      </c>
      <c r="S126" s="661" t="s">
        <v>89</v>
      </c>
      <c r="T126" s="661" t="s">
        <v>89</v>
      </c>
      <c r="U126" s="661" t="s">
        <v>89</v>
      </c>
      <c r="V126" s="661" t="s">
        <v>89</v>
      </c>
      <c r="W126" s="661" t="s">
        <v>89</v>
      </c>
      <c r="X126" s="661" t="s">
        <v>89</v>
      </c>
      <c r="Y126" s="661" t="s">
        <v>89</v>
      </c>
      <c r="Z126" s="661" t="s">
        <v>89</v>
      </c>
      <c r="AA126" s="661" t="s">
        <v>89</v>
      </c>
      <c r="AB126" s="661" t="s">
        <v>89</v>
      </c>
      <c r="AC126" s="661" t="s">
        <v>89</v>
      </c>
      <c r="AD126" s="661" t="s">
        <v>89</v>
      </c>
      <c r="AE126" s="661" t="s">
        <v>89</v>
      </c>
      <c r="AF126" s="661" t="s">
        <v>89</v>
      </c>
      <c r="AG126" s="661" t="s">
        <v>89</v>
      </c>
      <c r="AH126" s="661"/>
      <c r="AI126" s="661" t="s">
        <v>89</v>
      </c>
      <c r="AJ126" s="661" t="s">
        <v>89</v>
      </c>
      <c r="AK126" s="661" t="s">
        <v>89</v>
      </c>
      <c r="AL126" s="661" t="s">
        <v>89</v>
      </c>
      <c r="AM126" s="661" t="s">
        <v>89</v>
      </c>
      <c r="AN126" s="661" t="s">
        <v>89</v>
      </c>
      <c r="AO126" s="661"/>
      <c r="AP126" s="610"/>
      <c r="AQ126" s="610"/>
      <c r="AR126" s="610"/>
    </row>
    <row r="127" ht="15.75" customHeight="1" spans="1:44">
      <c r="A127" s="610" t="s">
        <v>89</v>
      </c>
      <c r="B127" s="610" t="s">
        <v>89</v>
      </c>
      <c r="C127" s="610" t="s">
        <v>89</v>
      </c>
      <c r="D127" s="661" t="s">
        <v>89</v>
      </c>
      <c r="E127" s="661" t="s">
        <v>89</v>
      </c>
      <c r="F127" s="661" t="s">
        <v>89</v>
      </c>
      <c r="G127" s="661" t="s">
        <v>89</v>
      </c>
      <c r="H127" s="661" t="s">
        <v>89</v>
      </c>
      <c r="I127" s="661" t="s">
        <v>89</v>
      </c>
      <c r="J127" s="661" t="s">
        <v>89</v>
      </c>
      <c r="K127" s="661" t="s">
        <v>89</v>
      </c>
      <c r="L127" s="661" t="s">
        <v>89</v>
      </c>
      <c r="M127" s="661" t="s">
        <v>89</v>
      </c>
      <c r="N127" s="661" t="s">
        <v>89</v>
      </c>
      <c r="O127" s="661" t="s">
        <v>89</v>
      </c>
      <c r="P127" s="661" t="s">
        <v>89</v>
      </c>
      <c r="Q127" s="661" t="s">
        <v>89</v>
      </c>
      <c r="R127" s="661" t="s">
        <v>89</v>
      </c>
      <c r="S127" s="661" t="s">
        <v>89</v>
      </c>
      <c r="T127" s="661" t="s">
        <v>89</v>
      </c>
      <c r="U127" s="661" t="s">
        <v>89</v>
      </c>
      <c r="V127" s="661" t="s">
        <v>89</v>
      </c>
      <c r="W127" s="661" t="s">
        <v>89</v>
      </c>
      <c r="X127" s="661" t="s">
        <v>89</v>
      </c>
      <c r="Y127" s="661" t="s">
        <v>89</v>
      </c>
      <c r="Z127" s="661" t="s">
        <v>89</v>
      </c>
      <c r="AA127" s="661" t="s">
        <v>89</v>
      </c>
      <c r="AB127" s="661" t="s">
        <v>89</v>
      </c>
      <c r="AC127" s="661" t="s">
        <v>89</v>
      </c>
      <c r="AD127" s="661" t="s">
        <v>89</v>
      </c>
      <c r="AE127" s="661" t="s">
        <v>89</v>
      </c>
      <c r="AF127" s="661" t="s">
        <v>89</v>
      </c>
      <c r="AG127" s="661" t="s">
        <v>89</v>
      </c>
      <c r="AH127" s="661"/>
      <c r="AI127" s="661" t="s">
        <v>89</v>
      </c>
      <c r="AJ127" s="661" t="s">
        <v>89</v>
      </c>
      <c r="AK127" s="661" t="s">
        <v>89</v>
      </c>
      <c r="AL127" s="661" t="s">
        <v>89</v>
      </c>
      <c r="AM127" s="661" t="s">
        <v>89</v>
      </c>
      <c r="AN127" s="661" t="s">
        <v>89</v>
      </c>
      <c r="AO127" s="661"/>
      <c r="AP127" s="610"/>
      <c r="AQ127" s="610"/>
      <c r="AR127" s="610"/>
    </row>
    <row r="128" ht="15.75" customHeight="1" spans="1:44">
      <c r="A128" s="610" t="s">
        <v>89</v>
      </c>
      <c r="B128" s="610" t="s">
        <v>89</v>
      </c>
      <c r="C128" s="610" t="s">
        <v>89</v>
      </c>
      <c r="D128" s="661" t="s">
        <v>89</v>
      </c>
      <c r="E128" s="661" t="s">
        <v>89</v>
      </c>
      <c r="F128" s="661" t="s">
        <v>89</v>
      </c>
      <c r="G128" s="661" t="s">
        <v>89</v>
      </c>
      <c r="H128" s="661" t="s">
        <v>89</v>
      </c>
      <c r="I128" s="661" t="s">
        <v>89</v>
      </c>
      <c r="J128" s="661" t="s">
        <v>89</v>
      </c>
      <c r="K128" s="661" t="s">
        <v>89</v>
      </c>
      <c r="L128" s="661" t="s">
        <v>89</v>
      </c>
      <c r="M128" s="661" t="s">
        <v>89</v>
      </c>
      <c r="N128" s="661" t="s">
        <v>89</v>
      </c>
      <c r="O128" s="661" t="s">
        <v>89</v>
      </c>
      <c r="P128" s="661" t="s">
        <v>89</v>
      </c>
      <c r="Q128" s="661" t="s">
        <v>89</v>
      </c>
      <c r="R128" s="661" t="s">
        <v>89</v>
      </c>
      <c r="S128" s="661" t="s">
        <v>89</v>
      </c>
      <c r="T128" s="661" t="s">
        <v>89</v>
      </c>
      <c r="U128" s="661" t="s">
        <v>89</v>
      </c>
      <c r="V128" s="661" t="s">
        <v>89</v>
      </c>
      <c r="W128" s="661" t="s">
        <v>89</v>
      </c>
      <c r="X128" s="661" t="s">
        <v>89</v>
      </c>
      <c r="Y128" s="661" t="s">
        <v>89</v>
      </c>
      <c r="Z128" s="661" t="s">
        <v>89</v>
      </c>
      <c r="AA128" s="661" t="s">
        <v>89</v>
      </c>
      <c r="AB128" s="661" t="s">
        <v>89</v>
      </c>
      <c r="AC128" s="661" t="s">
        <v>89</v>
      </c>
      <c r="AD128" s="661" t="s">
        <v>89</v>
      </c>
      <c r="AE128" s="661" t="s">
        <v>89</v>
      </c>
      <c r="AF128" s="661" t="s">
        <v>89</v>
      </c>
      <c r="AG128" s="661" t="s">
        <v>89</v>
      </c>
      <c r="AH128" s="661"/>
      <c r="AI128" s="661" t="s">
        <v>89</v>
      </c>
      <c r="AJ128" s="661" t="s">
        <v>89</v>
      </c>
      <c r="AK128" s="661" t="s">
        <v>89</v>
      </c>
      <c r="AL128" s="661" t="s">
        <v>89</v>
      </c>
      <c r="AM128" s="661" t="s">
        <v>89</v>
      </c>
      <c r="AN128" s="661" t="s">
        <v>89</v>
      </c>
      <c r="AO128" s="661"/>
      <c r="AP128" s="610"/>
      <c r="AQ128" s="610"/>
      <c r="AR128" s="610"/>
    </row>
    <row r="129" ht="15.75" customHeight="1" spans="1:44">
      <c r="A129" s="610" t="s">
        <v>89</v>
      </c>
      <c r="B129" s="610" t="s">
        <v>89</v>
      </c>
      <c r="C129" s="610" t="s">
        <v>89</v>
      </c>
      <c r="D129" s="661" t="s">
        <v>89</v>
      </c>
      <c r="E129" s="661" t="s">
        <v>89</v>
      </c>
      <c r="F129" s="661" t="s">
        <v>89</v>
      </c>
      <c r="G129" s="661" t="s">
        <v>89</v>
      </c>
      <c r="H129" s="661" t="s">
        <v>89</v>
      </c>
      <c r="I129" s="661" t="s">
        <v>89</v>
      </c>
      <c r="J129" s="661" t="s">
        <v>89</v>
      </c>
      <c r="K129" s="661" t="s">
        <v>89</v>
      </c>
      <c r="L129" s="661" t="s">
        <v>89</v>
      </c>
      <c r="M129" s="661" t="s">
        <v>89</v>
      </c>
      <c r="N129" s="661" t="s">
        <v>89</v>
      </c>
      <c r="O129" s="661" t="s">
        <v>89</v>
      </c>
      <c r="P129" s="661" t="s">
        <v>89</v>
      </c>
      <c r="Q129" s="661" t="s">
        <v>89</v>
      </c>
      <c r="R129" s="661" t="s">
        <v>89</v>
      </c>
      <c r="S129" s="661" t="s">
        <v>89</v>
      </c>
      <c r="T129" s="661" t="s">
        <v>89</v>
      </c>
      <c r="U129" s="661" t="s">
        <v>89</v>
      </c>
      <c r="V129" s="661" t="s">
        <v>89</v>
      </c>
      <c r="W129" s="661" t="s">
        <v>89</v>
      </c>
      <c r="X129" s="661" t="s">
        <v>89</v>
      </c>
      <c r="Y129" s="661" t="s">
        <v>89</v>
      </c>
      <c r="Z129" s="661" t="s">
        <v>89</v>
      </c>
      <c r="AA129" s="661" t="s">
        <v>89</v>
      </c>
      <c r="AB129" s="661" t="s">
        <v>89</v>
      </c>
      <c r="AC129" s="661" t="s">
        <v>89</v>
      </c>
      <c r="AD129" s="661" t="s">
        <v>89</v>
      </c>
      <c r="AE129" s="661" t="s">
        <v>89</v>
      </c>
      <c r="AF129" s="661" t="s">
        <v>89</v>
      </c>
      <c r="AG129" s="661" t="s">
        <v>89</v>
      </c>
      <c r="AH129" s="661"/>
      <c r="AI129" s="661" t="s">
        <v>89</v>
      </c>
      <c r="AJ129" s="661" t="s">
        <v>89</v>
      </c>
      <c r="AK129" s="661" t="s">
        <v>89</v>
      </c>
      <c r="AL129" s="661" t="s">
        <v>89</v>
      </c>
      <c r="AM129" s="661" t="s">
        <v>89</v>
      </c>
      <c r="AN129" s="661" t="s">
        <v>89</v>
      </c>
      <c r="AO129" s="661"/>
      <c r="AP129" s="610"/>
      <c r="AQ129" s="610"/>
      <c r="AR129" s="610"/>
    </row>
    <row r="130" ht="15.75" customHeight="1" spans="1:44">
      <c r="A130" s="610" t="s">
        <v>89</v>
      </c>
      <c r="B130" s="610" t="s">
        <v>89</v>
      </c>
      <c r="C130" s="610" t="s">
        <v>89</v>
      </c>
      <c r="D130" s="661" t="s">
        <v>89</v>
      </c>
      <c r="E130" s="661" t="s">
        <v>89</v>
      </c>
      <c r="F130" s="661" t="s">
        <v>89</v>
      </c>
      <c r="G130" s="661" t="s">
        <v>89</v>
      </c>
      <c r="H130" s="661" t="s">
        <v>89</v>
      </c>
      <c r="I130" s="661" t="s">
        <v>89</v>
      </c>
      <c r="J130" s="661" t="s">
        <v>89</v>
      </c>
      <c r="K130" s="661" t="s">
        <v>89</v>
      </c>
      <c r="L130" s="661" t="s">
        <v>89</v>
      </c>
      <c r="M130" s="661" t="s">
        <v>89</v>
      </c>
      <c r="N130" s="661" t="s">
        <v>89</v>
      </c>
      <c r="O130" s="661" t="s">
        <v>89</v>
      </c>
      <c r="P130" s="661" t="s">
        <v>89</v>
      </c>
      <c r="Q130" s="661" t="s">
        <v>89</v>
      </c>
      <c r="R130" s="661" t="s">
        <v>89</v>
      </c>
      <c r="S130" s="661" t="s">
        <v>89</v>
      </c>
      <c r="T130" s="661" t="s">
        <v>89</v>
      </c>
      <c r="U130" s="661" t="s">
        <v>89</v>
      </c>
      <c r="V130" s="661" t="s">
        <v>89</v>
      </c>
      <c r="W130" s="661" t="s">
        <v>89</v>
      </c>
      <c r="X130" s="661" t="s">
        <v>89</v>
      </c>
      <c r="Y130" s="661" t="s">
        <v>89</v>
      </c>
      <c r="Z130" s="661" t="s">
        <v>89</v>
      </c>
      <c r="AA130" s="661" t="s">
        <v>89</v>
      </c>
      <c r="AB130" s="661" t="s">
        <v>89</v>
      </c>
      <c r="AC130" s="661" t="s">
        <v>89</v>
      </c>
      <c r="AD130" s="661" t="s">
        <v>89</v>
      </c>
      <c r="AE130" s="661" t="s">
        <v>89</v>
      </c>
      <c r="AF130" s="661" t="s">
        <v>89</v>
      </c>
      <c r="AG130" s="661" t="s">
        <v>89</v>
      </c>
      <c r="AH130" s="661"/>
      <c r="AI130" s="661" t="s">
        <v>89</v>
      </c>
      <c r="AJ130" s="661" t="s">
        <v>89</v>
      </c>
      <c r="AK130" s="661" t="s">
        <v>89</v>
      </c>
      <c r="AL130" s="661" t="s">
        <v>89</v>
      </c>
      <c r="AM130" s="661" t="s">
        <v>89</v>
      </c>
      <c r="AN130" s="661" t="s">
        <v>89</v>
      </c>
      <c r="AO130" s="661"/>
      <c r="AP130" s="610"/>
      <c r="AQ130" s="610"/>
      <c r="AR130" s="610"/>
    </row>
    <row r="131" ht="15.75" customHeight="1" spans="1:44">
      <c r="A131" s="610" t="s">
        <v>89</v>
      </c>
      <c r="B131" s="610" t="s">
        <v>89</v>
      </c>
      <c r="C131" s="610" t="s">
        <v>89</v>
      </c>
      <c r="D131" s="661" t="s">
        <v>89</v>
      </c>
      <c r="E131" s="661" t="s">
        <v>89</v>
      </c>
      <c r="F131" s="661" t="s">
        <v>89</v>
      </c>
      <c r="G131" s="661" t="s">
        <v>89</v>
      </c>
      <c r="H131" s="661" t="s">
        <v>89</v>
      </c>
      <c r="I131" s="661" t="s">
        <v>89</v>
      </c>
      <c r="J131" s="661" t="s">
        <v>89</v>
      </c>
      <c r="K131" s="661" t="s">
        <v>89</v>
      </c>
      <c r="L131" s="661" t="s">
        <v>89</v>
      </c>
      <c r="M131" s="661" t="s">
        <v>89</v>
      </c>
      <c r="N131" s="661" t="s">
        <v>89</v>
      </c>
      <c r="O131" s="661" t="s">
        <v>89</v>
      </c>
      <c r="P131" s="661" t="s">
        <v>89</v>
      </c>
      <c r="Q131" s="661" t="s">
        <v>89</v>
      </c>
      <c r="R131" s="661" t="s">
        <v>89</v>
      </c>
      <c r="S131" s="661" t="s">
        <v>89</v>
      </c>
      <c r="T131" s="661" t="s">
        <v>89</v>
      </c>
      <c r="U131" s="661" t="s">
        <v>89</v>
      </c>
      <c r="V131" s="661" t="s">
        <v>89</v>
      </c>
      <c r="W131" s="661" t="s">
        <v>89</v>
      </c>
      <c r="X131" s="661" t="s">
        <v>89</v>
      </c>
      <c r="Y131" s="661" t="s">
        <v>89</v>
      </c>
      <c r="Z131" s="661" t="s">
        <v>89</v>
      </c>
      <c r="AA131" s="661" t="s">
        <v>89</v>
      </c>
      <c r="AB131" s="661" t="s">
        <v>89</v>
      </c>
      <c r="AC131" s="661" t="s">
        <v>89</v>
      </c>
      <c r="AD131" s="661" t="s">
        <v>89</v>
      </c>
      <c r="AE131" s="661" t="s">
        <v>89</v>
      </c>
      <c r="AF131" s="661" t="s">
        <v>89</v>
      </c>
      <c r="AG131" s="661" t="s">
        <v>89</v>
      </c>
      <c r="AH131" s="661"/>
      <c r="AI131" s="661" t="s">
        <v>89</v>
      </c>
      <c r="AJ131" s="661" t="s">
        <v>89</v>
      </c>
      <c r="AK131" s="661" t="s">
        <v>89</v>
      </c>
      <c r="AL131" s="661" t="s">
        <v>89</v>
      </c>
      <c r="AM131" s="661" t="s">
        <v>89</v>
      </c>
      <c r="AN131" s="661" t="s">
        <v>89</v>
      </c>
      <c r="AO131" s="661"/>
      <c r="AP131" s="610"/>
      <c r="AQ131" s="610"/>
      <c r="AR131" s="610"/>
    </row>
    <row r="132" ht="15.75" customHeight="1" spans="1:44">
      <c r="A132" s="610" t="s">
        <v>89</v>
      </c>
      <c r="B132" s="610" t="s">
        <v>89</v>
      </c>
      <c r="C132" s="610" t="s">
        <v>89</v>
      </c>
      <c r="D132" s="661" t="s">
        <v>89</v>
      </c>
      <c r="E132" s="661" t="s">
        <v>89</v>
      </c>
      <c r="F132" s="661" t="s">
        <v>89</v>
      </c>
      <c r="G132" s="661" t="s">
        <v>89</v>
      </c>
      <c r="H132" s="661" t="s">
        <v>89</v>
      </c>
      <c r="I132" s="661" t="s">
        <v>89</v>
      </c>
      <c r="J132" s="661" t="s">
        <v>89</v>
      </c>
      <c r="K132" s="661" t="s">
        <v>89</v>
      </c>
      <c r="L132" s="661" t="s">
        <v>89</v>
      </c>
      <c r="M132" s="661" t="s">
        <v>89</v>
      </c>
      <c r="N132" s="661" t="s">
        <v>89</v>
      </c>
      <c r="O132" s="661" t="s">
        <v>89</v>
      </c>
      <c r="P132" s="661" t="s">
        <v>89</v>
      </c>
      <c r="Q132" s="661" t="s">
        <v>89</v>
      </c>
      <c r="R132" s="661" t="s">
        <v>89</v>
      </c>
      <c r="S132" s="661" t="s">
        <v>89</v>
      </c>
      <c r="T132" s="661" t="s">
        <v>89</v>
      </c>
      <c r="U132" s="661" t="s">
        <v>89</v>
      </c>
      <c r="V132" s="661" t="s">
        <v>89</v>
      </c>
      <c r="W132" s="661" t="s">
        <v>89</v>
      </c>
      <c r="X132" s="661" t="s">
        <v>89</v>
      </c>
      <c r="Y132" s="661" t="s">
        <v>89</v>
      </c>
      <c r="Z132" s="661" t="s">
        <v>89</v>
      </c>
      <c r="AA132" s="661" t="s">
        <v>89</v>
      </c>
      <c r="AB132" s="661" t="s">
        <v>89</v>
      </c>
      <c r="AC132" s="661" t="s">
        <v>89</v>
      </c>
      <c r="AD132" s="661" t="s">
        <v>89</v>
      </c>
      <c r="AE132" s="661" t="s">
        <v>89</v>
      </c>
      <c r="AF132" s="661" t="s">
        <v>89</v>
      </c>
      <c r="AG132" s="661" t="s">
        <v>89</v>
      </c>
      <c r="AH132" s="661"/>
      <c r="AI132" s="661" t="s">
        <v>89</v>
      </c>
      <c r="AJ132" s="661" t="s">
        <v>89</v>
      </c>
      <c r="AK132" s="661" t="s">
        <v>89</v>
      </c>
      <c r="AL132" s="661" t="s">
        <v>89</v>
      </c>
      <c r="AM132" s="661" t="s">
        <v>89</v>
      </c>
      <c r="AN132" s="661" t="s">
        <v>89</v>
      </c>
      <c r="AO132" s="661"/>
      <c r="AP132" s="610"/>
      <c r="AQ132" s="610"/>
      <c r="AR132" s="610"/>
    </row>
    <row r="133" ht="15.75" customHeight="1" spans="1:44">
      <c r="A133" s="610" t="s">
        <v>89</v>
      </c>
      <c r="B133" s="610" t="s">
        <v>89</v>
      </c>
      <c r="C133" s="610" t="s">
        <v>89</v>
      </c>
      <c r="D133" s="661" t="s">
        <v>89</v>
      </c>
      <c r="E133" s="661" t="s">
        <v>89</v>
      </c>
      <c r="F133" s="661" t="s">
        <v>89</v>
      </c>
      <c r="G133" s="661" t="s">
        <v>89</v>
      </c>
      <c r="H133" s="661" t="s">
        <v>89</v>
      </c>
      <c r="I133" s="661" t="s">
        <v>89</v>
      </c>
      <c r="J133" s="661" t="s">
        <v>89</v>
      </c>
      <c r="K133" s="661" t="s">
        <v>89</v>
      </c>
      <c r="L133" s="661" t="s">
        <v>89</v>
      </c>
      <c r="M133" s="661" t="s">
        <v>89</v>
      </c>
      <c r="N133" s="661" t="s">
        <v>89</v>
      </c>
      <c r="O133" s="661" t="s">
        <v>89</v>
      </c>
      <c r="P133" s="661" t="s">
        <v>89</v>
      </c>
      <c r="Q133" s="661" t="s">
        <v>89</v>
      </c>
      <c r="R133" s="661" t="s">
        <v>89</v>
      </c>
      <c r="S133" s="661" t="s">
        <v>89</v>
      </c>
      <c r="T133" s="661" t="s">
        <v>89</v>
      </c>
      <c r="U133" s="661" t="s">
        <v>89</v>
      </c>
      <c r="V133" s="661" t="s">
        <v>89</v>
      </c>
      <c r="W133" s="661" t="s">
        <v>89</v>
      </c>
      <c r="X133" s="661" t="s">
        <v>89</v>
      </c>
      <c r="Y133" s="661" t="s">
        <v>89</v>
      </c>
      <c r="Z133" s="661" t="s">
        <v>89</v>
      </c>
      <c r="AA133" s="661" t="s">
        <v>89</v>
      </c>
      <c r="AB133" s="661" t="s">
        <v>89</v>
      </c>
      <c r="AC133" s="661" t="s">
        <v>89</v>
      </c>
      <c r="AD133" s="661" t="s">
        <v>89</v>
      </c>
      <c r="AE133" s="661" t="s">
        <v>89</v>
      </c>
      <c r="AF133" s="661" t="s">
        <v>89</v>
      </c>
      <c r="AG133" s="661" t="s">
        <v>89</v>
      </c>
      <c r="AH133" s="661"/>
      <c r="AI133" s="661" t="s">
        <v>89</v>
      </c>
      <c r="AJ133" s="661" t="s">
        <v>89</v>
      </c>
      <c r="AK133" s="661" t="s">
        <v>89</v>
      </c>
      <c r="AL133" s="661" t="s">
        <v>89</v>
      </c>
      <c r="AM133" s="661" t="s">
        <v>89</v>
      </c>
      <c r="AN133" s="661" t="s">
        <v>89</v>
      </c>
      <c r="AO133" s="661"/>
      <c r="AP133" s="610"/>
      <c r="AQ133" s="610"/>
      <c r="AR133" s="610"/>
    </row>
    <row r="134" ht="15.75" customHeight="1" spans="1:44">
      <c r="A134" s="610" t="s">
        <v>89</v>
      </c>
      <c r="B134" s="610" t="s">
        <v>89</v>
      </c>
      <c r="C134" s="610" t="s">
        <v>89</v>
      </c>
      <c r="D134" s="661" t="s">
        <v>89</v>
      </c>
      <c r="E134" s="661" t="s">
        <v>89</v>
      </c>
      <c r="F134" s="661" t="s">
        <v>89</v>
      </c>
      <c r="G134" s="661" t="s">
        <v>89</v>
      </c>
      <c r="H134" s="661" t="s">
        <v>89</v>
      </c>
      <c r="I134" s="661" t="s">
        <v>89</v>
      </c>
      <c r="J134" s="661" t="s">
        <v>89</v>
      </c>
      <c r="K134" s="661" t="s">
        <v>89</v>
      </c>
      <c r="L134" s="661" t="s">
        <v>89</v>
      </c>
      <c r="M134" s="661" t="s">
        <v>89</v>
      </c>
      <c r="N134" s="661" t="s">
        <v>89</v>
      </c>
      <c r="O134" s="661" t="s">
        <v>89</v>
      </c>
      <c r="P134" s="661" t="s">
        <v>89</v>
      </c>
      <c r="Q134" s="661" t="s">
        <v>89</v>
      </c>
      <c r="R134" s="661" t="s">
        <v>89</v>
      </c>
      <c r="S134" s="661" t="s">
        <v>89</v>
      </c>
      <c r="T134" s="661" t="s">
        <v>89</v>
      </c>
      <c r="U134" s="661" t="s">
        <v>89</v>
      </c>
      <c r="V134" s="661" t="s">
        <v>89</v>
      </c>
      <c r="W134" s="661" t="s">
        <v>89</v>
      </c>
      <c r="X134" s="661" t="s">
        <v>89</v>
      </c>
      <c r="Y134" s="661" t="s">
        <v>89</v>
      </c>
      <c r="Z134" s="661" t="s">
        <v>89</v>
      </c>
      <c r="AA134" s="661" t="s">
        <v>89</v>
      </c>
      <c r="AB134" s="661" t="s">
        <v>89</v>
      </c>
      <c r="AC134" s="661" t="s">
        <v>89</v>
      </c>
      <c r="AD134" s="661" t="s">
        <v>89</v>
      </c>
      <c r="AE134" s="661" t="s">
        <v>89</v>
      </c>
      <c r="AF134" s="661" t="s">
        <v>89</v>
      </c>
      <c r="AG134" s="661" t="s">
        <v>89</v>
      </c>
      <c r="AH134" s="661"/>
      <c r="AI134" s="661" t="s">
        <v>89</v>
      </c>
      <c r="AJ134" s="661" t="s">
        <v>89</v>
      </c>
      <c r="AK134" s="661" t="s">
        <v>89</v>
      </c>
      <c r="AL134" s="661" t="s">
        <v>89</v>
      </c>
      <c r="AM134" s="661" t="s">
        <v>89</v>
      </c>
      <c r="AN134" s="661" t="s">
        <v>89</v>
      </c>
      <c r="AO134" s="661"/>
      <c r="AP134" s="610"/>
      <c r="AQ134" s="610"/>
      <c r="AR134" s="610"/>
    </row>
    <row r="135" ht="15.75" customHeight="1" spans="1:44">
      <c r="A135" s="610" t="s">
        <v>89</v>
      </c>
      <c r="B135" s="610" t="s">
        <v>89</v>
      </c>
      <c r="C135" s="610" t="s">
        <v>89</v>
      </c>
      <c r="D135" s="661" t="s">
        <v>89</v>
      </c>
      <c r="E135" s="661" t="s">
        <v>89</v>
      </c>
      <c r="F135" s="661" t="s">
        <v>89</v>
      </c>
      <c r="G135" s="661" t="s">
        <v>89</v>
      </c>
      <c r="H135" s="661" t="s">
        <v>89</v>
      </c>
      <c r="I135" s="661" t="s">
        <v>89</v>
      </c>
      <c r="J135" s="661" t="s">
        <v>89</v>
      </c>
      <c r="K135" s="661" t="s">
        <v>89</v>
      </c>
      <c r="L135" s="661" t="s">
        <v>89</v>
      </c>
      <c r="M135" s="661" t="s">
        <v>89</v>
      </c>
      <c r="N135" s="661" t="s">
        <v>89</v>
      </c>
      <c r="O135" s="661" t="s">
        <v>89</v>
      </c>
      <c r="P135" s="661" t="s">
        <v>89</v>
      </c>
      <c r="Q135" s="661" t="s">
        <v>89</v>
      </c>
      <c r="R135" s="661" t="s">
        <v>89</v>
      </c>
      <c r="S135" s="661" t="s">
        <v>89</v>
      </c>
      <c r="T135" s="661" t="s">
        <v>89</v>
      </c>
      <c r="U135" s="661" t="s">
        <v>89</v>
      </c>
      <c r="V135" s="661" t="s">
        <v>89</v>
      </c>
      <c r="W135" s="661" t="s">
        <v>89</v>
      </c>
      <c r="X135" s="661" t="s">
        <v>89</v>
      </c>
      <c r="Y135" s="661" t="s">
        <v>89</v>
      </c>
      <c r="Z135" s="661" t="s">
        <v>89</v>
      </c>
      <c r="AA135" s="661" t="s">
        <v>89</v>
      </c>
      <c r="AB135" s="661" t="s">
        <v>89</v>
      </c>
      <c r="AC135" s="661" t="s">
        <v>89</v>
      </c>
      <c r="AD135" s="661" t="s">
        <v>89</v>
      </c>
      <c r="AE135" s="661" t="s">
        <v>89</v>
      </c>
      <c r="AF135" s="661" t="s">
        <v>89</v>
      </c>
      <c r="AG135" s="661" t="s">
        <v>89</v>
      </c>
      <c r="AH135" s="661"/>
      <c r="AI135" s="661" t="s">
        <v>89</v>
      </c>
      <c r="AJ135" s="661" t="s">
        <v>89</v>
      </c>
      <c r="AK135" s="661" t="s">
        <v>89</v>
      </c>
      <c r="AL135" s="661" t="s">
        <v>89</v>
      </c>
      <c r="AM135" s="661" t="s">
        <v>89</v>
      </c>
      <c r="AN135" s="661" t="s">
        <v>89</v>
      </c>
      <c r="AO135" s="661"/>
      <c r="AP135" s="610"/>
      <c r="AQ135" s="610"/>
      <c r="AR135" s="610"/>
    </row>
    <row r="136" ht="15.75" customHeight="1" spans="1:44">
      <c r="A136" s="610" t="s">
        <v>89</v>
      </c>
      <c r="B136" s="610" t="s">
        <v>89</v>
      </c>
      <c r="C136" s="610" t="s">
        <v>89</v>
      </c>
      <c r="D136" s="661" t="s">
        <v>89</v>
      </c>
      <c r="E136" s="661" t="s">
        <v>89</v>
      </c>
      <c r="F136" s="661" t="s">
        <v>89</v>
      </c>
      <c r="G136" s="661" t="s">
        <v>89</v>
      </c>
      <c r="H136" s="661" t="s">
        <v>89</v>
      </c>
      <c r="I136" s="661" t="s">
        <v>89</v>
      </c>
      <c r="J136" s="661" t="s">
        <v>89</v>
      </c>
      <c r="K136" s="661" t="s">
        <v>89</v>
      </c>
      <c r="L136" s="661" t="s">
        <v>89</v>
      </c>
      <c r="M136" s="661" t="s">
        <v>89</v>
      </c>
      <c r="N136" s="661" t="s">
        <v>89</v>
      </c>
      <c r="O136" s="661" t="s">
        <v>89</v>
      </c>
      <c r="P136" s="661" t="s">
        <v>89</v>
      </c>
      <c r="Q136" s="661" t="s">
        <v>89</v>
      </c>
      <c r="R136" s="661" t="s">
        <v>89</v>
      </c>
      <c r="S136" s="661" t="s">
        <v>89</v>
      </c>
      <c r="T136" s="661" t="s">
        <v>89</v>
      </c>
      <c r="U136" s="661" t="s">
        <v>89</v>
      </c>
      <c r="V136" s="661" t="s">
        <v>89</v>
      </c>
      <c r="W136" s="661" t="s">
        <v>89</v>
      </c>
      <c r="X136" s="661" t="s">
        <v>89</v>
      </c>
      <c r="Y136" s="661" t="s">
        <v>89</v>
      </c>
      <c r="Z136" s="661" t="s">
        <v>89</v>
      </c>
      <c r="AA136" s="661" t="s">
        <v>89</v>
      </c>
      <c r="AB136" s="661" t="s">
        <v>89</v>
      </c>
      <c r="AC136" s="661" t="s">
        <v>89</v>
      </c>
      <c r="AD136" s="661" t="s">
        <v>89</v>
      </c>
      <c r="AE136" s="661" t="s">
        <v>89</v>
      </c>
      <c r="AF136" s="661" t="s">
        <v>89</v>
      </c>
      <c r="AG136" s="661" t="s">
        <v>89</v>
      </c>
      <c r="AH136" s="661"/>
      <c r="AI136" s="661" t="s">
        <v>89</v>
      </c>
      <c r="AJ136" s="661" t="s">
        <v>89</v>
      </c>
      <c r="AK136" s="661" t="s">
        <v>89</v>
      </c>
      <c r="AL136" s="661" t="s">
        <v>89</v>
      </c>
      <c r="AM136" s="661" t="s">
        <v>89</v>
      </c>
      <c r="AN136" s="661" t="s">
        <v>89</v>
      </c>
      <c r="AO136" s="661"/>
      <c r="AP136" s="610"/>
      <c r="AQ136" s="610"/>
      <c r="AR136" s="610"/>
    </row>
    <row r="137" ht="15.75" customHeight="1" spans="1:44">
      <c r="A137" s="610" t="s">
        <v>89</v>
      </c>
      <c r="B137" s="610" t="s">
        <v>89</v>
      </c>
      <c r="C137" s="610" t="s">
        <v>89</v>
      </c>
      <c r="D137" s="661" t="s">
        <v>89</v>
      </c>
      <c r="E137" s="661" t="s">
        <v>89</v>
      </c>
      <c r="F137" s="661" t="s">
        <v>89</v>
      </c>
      <c r="G137" s="661" t="s">
        <v>89</v>
      </c>
      <c r="H137" s="661" t="s">
        <v>89</v>
      </c>
      <c r="I137" s="661" t="s">
        <v>89</v>
      </c>
      <c r="J137" s="661" t="s">
        <v>89</v>
      </c>
      <c r="K137" s="661" t="s">
        <v>89</v>
      </c>
      <c r="L137" s="661" t="s">
        <v>89</v>
      </c>
      <c r="M137" s="661" t="s">
        <v>89</v>
      </c>
      <c r="N137" s="661" t="s">
        <v>89</v>
      </c>
      <c r="O137" s="661" t="s">
        <v>89</v>
      </c>
      <c r="P137" s="661" t="s">
        <v>89</v>
      </c>
      <c r="Q137" s="661" t="s">
        <v>89</v>
      </c>
      <c r="R137" s="661" t="s">
        <v>89</v>
      </c>
      <c r="S137" s="661" t="s">
        <v>89</v>
      </c>
      <c r="T137" s="661" t="s">
        <v>89</v>
      </c>
      <c r="U137" s="661" t="s">
        <v>89</v>
      </c>
      <c r="V137" s="661" t="s">
        <v>89</v>
      </c>
      <c r="W137" s="661" t="s">
        <v>89</v>
      </c>
      <c r="X137" s="661" t="s">
        <v>89</v>
      </c>
      <c r="Y137" s="661" t="s">
        <v>89</v>
      </c>
      <c r="Z137" s="661" t="s">
        <v>89</v>
      </c>
      <c r="AA137" s="661" t="s">
        <v>89</v>
      </c>
      <c r="AB137" s="661" t="s">
        <v>89</v>
      </c>
      <c r="AC137" s="661" t="s">
        <v>89</v>
      </c>
      <c r="AD137" s="661" t="s">
        <v>89</v>
      </c>
      <c r="AE137" s="661" t="s">
        <v>89</v>
      </c>
      <c r="AF137" s="661" t="s">
        <v>89</v>
      </c>
      <c r="AG137" s="661" t="s">
        <v>89</v>
      </c>
      <c r="AH137" s="661"/>
      <c r="AI137" s="661" t="s">
        <v>89</v>
      </c>
      <c r="AJ137" s="661" t="s">
        <v>89</v>
      </c>
      <c r="AK137" s="661" t="s">
        <v>89</v>
      </c>
      <c r="AL137" s="661" t="s">
        <v>89</v>
      </c>
      <c r="AM137" s="661" t="s">
        <v>89</v>
      </c>
      <c r="AN137" s="661" t="s">
        <v>89</v>
      </c>
      <c r="AO137" s="661"/>
      <c r="AP137" s="610"/>
      <c r="AQ137" s="610"/>
      <c r="AR137" s="610"/>
    </row>
    <row r="138" ht="15.75" customHeight="1" spans="1:44">
      <c r="A138" s="610" t="s">
        <v>89</v>
      </c>
      <c r="B138" s="610" t="s">
        <v>89</v>
      </c>
      <c r="C138" s="610" t="s">
        <v>89</v>
      </c>
      <c r="D138" s="661" t="s">
        <v>89</v>
      </c>
      <c r="E138" s="661" t="s">
        <v>89</v>
      </c>
      <c r="F138" s="661" t="s">
        <v>89</v>
      </c>
      <c r="G138" s="661" t="s">
        <v>89</v>
      </c>
      <c r="H138" s="661" t="s">
        <v>89</v>
      </c>
      <c r="I138" s="661" t="s">
        <v>89</v>
      </c>
      <c r="J138" s="661" t="s">
        <v>89</v>
      </c>
      <c r="K138" s="661" t="s">
        <v>89</v>
      </c>
      <c r="L138" s="661" t="s">
        <v>89</v>
      </c>
      <c r="M138" s="661" t="s">
        <v>89</v>
      </c>
      <c r="N138" s="661" t="s">
        <v>89</v>
      </c>
      <c r="O138" s="661" t="s">
        <v>89</v>
      </c>
      <c r="P138" s="661" t="s">
        <v>89</v>
      </c>
      <c r="Q138" s="661" t="s">
        <v>89</v>
      </c>
      <c r="R138" s="661" t="s">
        <v>89</v>
      </c>
      <c r="S138" s="661" t="s">
        <v>89</v>
      </c>
      <c r="T138" s="661" t="s">
        <v>89</v>
      </c>
      <c r="U138" s="661" t="s">
        <v>89</v>
      </c>
      <c r="V138" s="661" t="s">
        <v>89</v>
      </c>
      <c r="W138" s="661" t="s">
        <v>89</v>
      </c>
      <c r="X138" s="661" t="s">
        <v>89</v>
      </c>
      <c r="Y138" s="661" t="s">
        <v>89</v>
      </c>
      <c r="Z138" s="661" t="s">
        <v>89</v>
      </c>
      <c r="AA138" s="661" t="s">
        <v>89</v>
      </c>
      <c r="AB138" s="661" t="s">
        <v>89</v>
      </c>
      <c r="AC138" s="661" t="s">
        <v>89</v>
      </c>
      <c r="AD138" s="661" t="s">
        <v>89</v>
      </c>
      <c r="AE138" s="661" t="s">
        <v>89</v>
      </c>
      <c r="AF138" s="661" t="s">
        <v>89</v>
      </c>
      <c r="AG138" s="661" t="s">
        <v>89</v>
      </c>
      <c r="AH138" s="661"/>
      <c r="AI138" s="661" t="s">
        <v>89</v>
      </c>
      <c r="AJ138" s="661" t="s">
        <v>89</v>
      </c>
      <c r="AK138" s="661" t="s">
        <v>89</v>
      </c>
      <c r="AL138" s="661" t="s">
        <v>89</v>
      </c>
      <c r="AM138" s="661" t="s">
        <v>89</v>
      </c>
      <c r="AN138" s="661" t="s">
        <v>89</v>
      </c>
      <c r="AO138" s="661"/>
      <c r="AP138" s="610"/>
      <c r="AQ138" s="610"/>
      <c r="AR138" s="610"/>
    </row>
    <row r="139" ht="15.75" customHeight="1" spans="1:44">
      <c r="A139" s="610" t="s">
        <v>89</v>
      </c>
      <c r="B139" s="610" t="s">
        <v>89</v>
      </c>
      <c r="C139" s="610" t="s">
        <v>89</v>
      </c>
      <c r="D139" s="661" t="s">
        <v>89</v>
      </c>
      <c r="E139" s="661" t="s">
        <v>89</v>
      </c>
      <c r="F139" s="661" t="s">
        <v>89</v>
      </c>
      <c r="G139" s="661" t="s">
        <v>89</v>
      </c>
      <c r="H139" s="661" t="s">
        <v>89</v>
      </c>
      <c r="I139" s="661" t="s">
        <v>89</v>
      </c>
      <c r="J139" s="661" t="s">
        <v>89</v>
      </c>
      <c r="K139" s="661" t="s">
        <v>89</v>
      </c>
      <c r="L139" s="661" t="s">
        <v>89</v>
      </c>
      <c r="M139" s="661" t="s">
        <v>89</v>
      </c>
      <c r="N139" s="661" t="s">
        <v>89</v>
      </c>
      <c r="O139" s="661" t="s">
        <v>89</v>
      </c>
      <c r="P139" s="661" t="s">
        <v>89</v>
      </c>
      <c r="Q139" s="661" t="s">
        <v>89</v>
      </c>
      <c r="R139" s="661" t="s">
        <v>89</v>
      </c>
      <c r="S139" s="661" t="s">
        <v>89</v>
      </c>
      <c r="T139" s="661" t="s">
        <v>89</v>
      </c>
      <c r="U139" s="661" t="s">
        <v>89</v>
      </c>
      <c r="V139" s="661" t="s">
        <v>89</v>
      </c>
      <c r="W139" s="661" t="s">
        <v>89</v>
      </c>
      <c r="X139" s="661" t="s">
        <v>89</v>
      </c>
      <c r="Y139" s="661" t="s">
        <v>89</v>
      </c>
      <c r="Z139" s="661" t="s">
        <v>89</v>
      </c>
      <c r="AA139" s="661" t="s">
        <v>89</v>
      </c>
      <c r="AB139" s="661" t="s">
        <v>89</v>
      </c>
      <c r="AC139" s="661" t="s">
        <v>89</v>
      </c>
      <c r="AD139" s="661" t="s">
        <v>89</v>
      </c>
      <c r="AE139" s="661" t="s">
        <v>89</v>
      </c>
      <c r="AF139" s="661" t="s">
        <v>89</v>
      </c>
      <c r="AG139" s="661" t="s">
        <v>89</v>
      </c>
      <c r="AH139" s="661"/>
      <c r="AI139" s="661" t="s">
        <v>89</v>
      </c>
      <c r="AJ139" s="661" t="s">
        <v>89</v>
      </c>
      <c r="AK139" s="661" t="s">
        <v>89</v>
      </c>
      <c r="AL139" s="661" t="s">
        <v>89</v>
      </c>
      <c r="AM139" s="661" t="s">
        <v>89</v>
      </c>
      <c r="AN139" s="661" t="s">
        <v>89</v>
      </c>
      <c r="AO139" s="661"/>
      <c r="AP139" s="610"/>
      <c r="AQ139" s="610"/>
      <c r="AR139" s="610"/>
    </row>
    <row r="140" ht="15.75" customHeight="1" spans="1:44">
      <c r="A140" s="610" t="s">
        <v>89</v>
      </c>
      <c r="B140" s="610" t="s">
        <v>89</v>
      </c>
      <c r="C140" s="610" t="s">
        <v>89</v>
      </c>
      <c r="D140" s="661" t="s">
        <v>89</v>
      </c>
      <c r="E140" s="661" t="s">
        <v>89</v>
      </c>
      <c r="F140" s="661" t="s">
        <v>89</v>
      </c>
      <c r="G140" s="661" t="s">
        <v>89</v>
      </c>
      <c r="H140" s="661" t="s">
        <v>89</v>
      </c>
      <c r="I140" s="661" t="s">
        <v>89</v>
      </c>
      <c r="J140" s="661" t="s">
        <v>89</v>
      </c>
      <c r="K140" s="661" t="s">
        <v>89</v>
      </c>
      <c r="L140" s="661" t="s">
        <v>89</v>
      </c>
      <c r="M140" s="661" t="s">
        <v>89</v>
      </c>
      <c r="N140" s="661" t="s">
        <v>89</v>
      </c>
      <c r="O140" s="661" t="s">
        <v>89</v>
      </c>
      <c r="P140" s="661" t="s">
        <v>89</v>
      </c>
      <c r="Q140" s="661" t="s">
        <v>89</v>
      </c>
      <c r="R140" s="661" t="s">
        <v>89</v>
      </c>
      <c r="S140" s="661" t="s">
        <v>89</v>
      </c>
      <c r="T140" s="661" t="s">
        <v>89</v>
      </c>
      <c r="U140" s="661" t="s">
        <v>89</v>
      </c>
      <c r="V140" s="661" t="s">
        <v>89</v>
      </c>
      <c r="W140" s="661" t="s">
        <v>89</v>
      </c>
      <c r="X140" s="661" t="s">
        <v>89</v>
      </c>
      <c r="Y140" s="661" t="s">
        <v>89</v>
      </c>
      <c r="Z140" s="661" t="s">
        <v>89</v>
      </c>
      <c r="AA140" s="661" t="s">
        <v>89</v>
      </c>
      <c r="AB140" s="661" t="s">
        <v>89</v>
      </c>
      <c r="AC140" s="661" t="s">
        <v>89</v>
      </c>
      <c r="AD140" s="661" t="s">
        <v>89</v>
      </c>
      <c r="AE140" s="661" t="s">
        <v>89</v>
      </c>
      <c r="AF140" s="661" t="s">
        <v>89</v>
      </c>
      <c r="AG140" s="661" t="s">
        <v>89</v>
      </c>
      <c r="AH140" s="661"/>
      <c r="AI140" s="661" t="s">
        <v>89</v>
      </c>
      <c r="AJ140" s="661" t="s">
        <v>89</v>
      </c>
      <c r="AK140" s="661" t="s">
        <v>89</v>
      </c>
      <c r="AL140" s="661" t="s">
        <v>89</v>
      </c>
      <c r="AM140" s="661" t="s">
        <v>89</v>
      </c>
      <c r="AN140" s="661" t="s">
        <v>89</v>
      </c>
      <c r="AO140" s="661"/>
      <c r="AP140" s="610"/>
      <c r="AQ140" s="610"/>
      <c r="AR140" s="610"/>
    </row>
    <row r="141" ht="15.75" customHeight="1" spans="1:44">
      <c r="A141" s="610" t="s">
        <v>89</v>
      </c>
      <c r="B141" s="610" t="s">
        <v>89</v>
      </c>
      <c r="C141" s="610" t="s">
        <v>89</v>
      </c>
      <c r="D141" s="661" t="s">
        <v>89</v>
      </c>
      <c r="E141" s="661" t="s">
        <v>89</v>
      </c>
      <c r="F141" s="661" t="s">
        <v>89</v>
      </c>
      <c r="G141" s="661" t="s">
        <v>89</v>
      </c>
      <c r="H141" s="661" t="s">
        <v>89</v>
      </c>
      <c r="I141" s="661" t="s">
        <v>89</v>
      </c>
      <c r="J141" s="661" t="s">
        <v>89</v>
      </c>
      <c r="K141" s="661" t="s">
        <v>89</v>
      </c>
      <c r="L141" s="661" t="s">
        <v>89</v>
      </c>
      <c r="M141" s="661" t="s">
        <v>89</v>
      </c>
      <c r="N141" s="661" t="s">
        <v>89</v>
      </c>
      <c r="O141" s="661" t="s">
        <v>89</v>
      </c>
      <c r="P141" s="661" t="s">
        <v>89</v>
      </c>
      <c r="Q141" s="661" t="s">
        <v>89</v>
      </c>
      <c r="R141" s="661" t="s">
        <v>89</v>
      </c>
      <c r="S141" s="661" t="s">
        <v>89</v>
      </c>
      <c r="T141" s="661" t="s">
        <v>89</v>
      </c>
      <c r="U141" s="661" t="s">
        <v>89</v>
      </c>
      <c r="V141" s="661" t="s">
        <v>89</v>
      </c>
      <c r="W141" s="661" t="s">
        <v>89</v>
      </c>
      <c r="X141" s="661" t="s">
        <v>89</v>
      </c>
      <c r="Y141" s="661" t="s">
        <v>89</v>
      </c>
      <c r="Z141" s="661" t="s">
        <v>89</v>
      </c>
      <c r="AA141" s="661" t="s">
        <v>89</v>
      </c>
      <c r="AB141" s="661" t="s">
        <v>89</v>
      </c>
      <c r="AC141" s="661" t="s">
        <v>89</v>
      </c>
      <c r="AD141" s="661" t="s">
        <v>89</v>
      </c>
      <c r="AE141" s="661" t="s">
        <v>89</v>
      </c>
      <c r="AF141" s="661" t="s">
        <v>89</v>
      </c>
      <c r="AG141" s="661" t="s">
        <v>89</v>
      </c>
      <c r="AH141" s="661"/>
      <c r="AI141" s="661" t="s">
        <v>89</v>
      </c>
      <c r="AJ141" s="661" t="s">
        <v>89</v>
      </c>
      <c r="AK141" s="661" t="s">
        <v>89</v>
      </c>
      <c r="AL141" s="661" t="s">
        <v>89</v>
      </c>
      <c r="AM141" s="661" t="s">
        <v>89</v>
      </c>
      <c r="AN141" s="661" t="s">
        <v>89</v>
      </c>
      <c r="AO141" s="661"/>
      <c r="AP141" s="610"/>
      <c r="AQ141" s="610"/>
      <c r="AR141" s="610"/>
    </row>
    <row r="142" ht="15.75" customHeight="1" spans="1:44">
      <c r="A142" s="610" t="s">
        <v>89</v>
      </c>
      <c r="B142" s="610" t="s">
        <v>89</v>
      </c>
      <c r="C142" s="610" t="s">
        <v>89</v>
      </c>
      <c r="D142" s="661" t="s">
        <v>89</v>
      </c>
      <c r="E142" s="661" t="s">
        <v>89</v>
      </c>
      <c r="F142" s="661" t="s">
        <v>89</v>
      </c>
      <c r="G142" s="661" t="s">
        <v>89</v>
      </c>
      <c r="H142" s="661" t="s">
        <v>89</v>
      </c>
      <c r="I142" s="661" t="s">
        <v>89</v>
      </c>
      <c r="J142" s="661" t="s">
        <v>89</v>
      </c>
      <c r="K142" s="661" t="s">
        <v>89</v>
      </c>
      <c r="L142" s="661" t="s">
        <v>89</v>
      </c>
      <c r="M142" s="661" t="s">
        <v>89</v>
      </c>
      <c r="N142" s="661" t="s">
        <v>89</v>
      </c>
      <c r="O142" s="661" t="s">
        <v>89</v>
      </c>
      <c r="P142" s="661" t="s">
        <v>89</v>
      </c>
      <c r="Q142" s="661" t="s">
        <v>89</v>
      </c>
      <c r="R142" s="661" t="s">
        <v>89</v>
      </c>
      <c r="S142" s="661" t="s">
        <v>89</v>
      </c>
      <c r="T142" s="661" t="s">
        <v>89</v>
      </c>
      <c r="U142" s="661" t="s">
        <v>89</v>
      </c>
      <c r="V142" s="661" t="s">
        <v>89</v>
      </c>
      <c r="W142" s="661" t="s">
        <v>89</v>
      </c>
      <c r="X142" s="661" t="s">
        <v>89</v>
      </c>
      <c r="Y142" s="661" t="s">
        <v>89</v>
      </c>
      <c r="Z142" s="661" t="s">
        <v>89</v>
      </c>
      <c r="AA142" s="661" t="s">
        <v>89</v>
      </c>
      <c r="AB142" s="661" t="s">
        <v>89</v>
      </c>
      <c r="AC142" s="661" t="s">
        <v>89</v>
      </c>
      <c r="AD142" s="661" t="s">
        <v>89</v>
      </c>
      <c r="AE142" s="661" t="s">
        <v>89</v>
      </c>
      <c r="AF142" s="661" t="s">
        <v>89</v>
      </c>
      <c r="AG142" s="661" t="s">
        <v>89</v>
      </c>
      <c r="AH142" s="661"/>
      <c r="AI142" s="661" t="s">
        <v>89</v>
      </c>
      <c r="AJ142" s="661" t="s">
        <v>89</v>
      </c>
      <c r="AK142" s="661" t="s">
        <v>89</v>
      </c>
      <c r="AL142" s="661" t="s">
        <v>89</v>
      </c>
      <c r="AM142" s="661" t="s">
        <v>89</v>
      </c>
      <c r="AN142" s="661" t="s">
        <v>89</v>
      </c>
      <c r="AO142" s="661"/>
      <c r="AP142" s="610"/>
      <c r="AQ142" s="610"/>
      <c r="AR142" s="610"/>
    </row>
    <row r="143" ht="15.75" customHeight="1" spans="1:44">
      <c r="A143" s="610" t="s">
        <v>89</v>
      </c>
      <c r="B143" s="610" t="s">
        <v>89</v>
      </c>
      <c r="C143" s="610" t="s">
        <v>89</v>
      </c>
      <c r="D143" s="661" t="s">
        <v>89</v>
      </c>
      <c r="E143" s="661" t="s">
        <v>89</v>
      </c>
      <c r="F143" s="661" t="s">
        <v>89</v>
      </c>
      <c r="G143" s="661" t="s">
        <v>89</v>
      </c>
      <c r="H143" s="661" t="s">
        <v>89</v>
      </c>
      <c r="I143" s="661" t="s">
        <v>89</v>
      </c>
      <c r="J143" s="661" t="s">
        <v>89</v>
      </c>
      <c r="K143" s="661" t="s">
        <v>89</v>
      </c>
      <c r="L143" s="661" t="s">
        <v>89</v>
      </c>
      <c r="M143" s="661" t="s">
        <v>89</v>
      </c>
      <c r="N143" s="661" t="s">
        <v>89</v>
      </c>
      <c r="O143" s="661" t="s">
        <v>89</v>
      </c>
      <c r="P143" s="661" t="s">
        <v>89</v>
      </c>
      <c r="Q143" s="661" t="s">
        <v>89</v>
      </c>
      <c r="R143" s="661" t="s">
        <v>89</v>
      </c>
      <c r="S143" s="661" t="s">
        <v>89</v>
      </c>
      <c r="T143" s="661" t="s">
        <v>89</v>
      </c>
      <c r="U143" s="661" t="s">
        <v>89</v>
      </c>
      <c r="V143" s="661" t="s">
        <v>89</v>
      </c>
      <c r="W143" s="661" t="s">
        <v>89</v>
      </c>
      <c r="X143" s="661" t="s">
        <v>89</v>
      </c>
      <c r="Y143" s="661" t="s">
        <v>89</v>
      </c>
      <c r="Z143" s="661" t="s">
        <v>89</v>
      </c>
      <c r="AA143" s="661" t="s">
        <v>89</v>
      </c>
      <c r="AB143" s="661" t="s">
        <v>89</v>
      </c>
      <c r="AC143" s="661" t="s">
        <v>89</v>
      </c>
      <c r="AD143" s="661" t="s">
        <v>89</v>
      </c>
      <c r="AE143" s="661" t="s">
        <v>89</v>
      </c>
      <c r="AF143" s="661" t="s">
        <v>89</v>
      </c>
      <c r="AG143" s="661" t="s">
        <v>89</v>
      </c>
      <c r="AH143" s="661"/>
      <c r="AI143" s="661" t="s">
        <v>89</v>
      </c>
      <c r="AJ143" s="661" t="s">
        <v>89</v>
      </c>
      <c r="AK143" s="661" t="s">
        <v>89</v>
      </c>
      <c r="AL143" s="661" t="s">
        <v>89</v>
      </c>
      <c r="AM143" s="661" t="s">
        <v>89</v>
      </c>
      <c r="AN143" s="661" t="s">
        <v>89</v>
      </c>
      <c r="AO143" s="661"/>
      <c r="AP143" s="610"/>
      <c r="AQ143" s="610"/>
      <c r="AR143" s="610"/>
    </row>
    <row r="144" ht="15.75" customHeight="1" spans="1:44">
      <c r="A144" s="610" t="s">
        <v>89</v>
      </c>
      <c r="B144" s="610" t="s">
        <v>89</v>
      </c>
      <c r="C144" s="610" t="s">
        <v>89</v>
      </c>
      <c r="D144" s="661" t="s">
        <v>89</v>
      </c>
      <c r="E144" s="661" t="s">
        <v>89</v>
      </c>
      <c r="F144" s="661" t="s">
        <v>89</v>
      </c>
      <c r="G144" s="661" t="s">
        <v>89</v>
      </c>
      <c r="H144" s="661" t="s">
        <v>89</v>
      </c>
      <c r="I144" s="661" t="s">
        <v>89</v>
      </c>
      <c r="J144" s="661" t="s">
        <v>89</v>
      </c>
      <c r="K144" s="661" t="s">
        <v>89</v>
      </c>
      <c r="L144" s="661" t="s">
        <v>89</v>
      </c>
      <c r="M144" s="661" t="s">
        <v>89</v>
      </c>
      <c r="N144" s="661" t="s">
        <v>89</v>
      </c>
      <c r="O144" s="661" t="s">
        <v>89</v>
      </c>
      <c r="P144" s="661" t="s">
        <v>89</v>
      </c>
      <c r="Q144" s="661" t="s">
        <v>89</v>
      </c>
      <c r="R144" s="661" t="s">
        <v>89</v>
      </c>
      <c r="S144" s="661" t="s">
        <v>89</v>
      </c>
      <c r="T144" s="661" t="s">
        <v>89</v>
      </c>
      <c r="U144" s="661" t="s">
        <v>89</v>
      </c>
      <c r="V144" s="661" t="s">
        <v>89</v>
      </c>
      <c r="W144" s="661" t="s">
        <v>89</v>
      </c>
      <c r="X144" s="661" t="s">
        <v>89</v>
      </c>
      <c r="Y144" s="661" t="s">
        <v>89</v>
      </c>
      <c r="Z144" s="661" t="s">
        <v>89</v>
      </c>
      <c r="AA144" s="661" t="s">
        <v>89</v>
      </c>
      <c r="AB144" s="661" t="s">
        <v>89</v>
      </c>
      <c r="AC144" s="661" t="s">
        <v>89</v>
      </c>
      <c r="AD144" s="661" t="s">
        <v>89</v>
      </c>
      <c r="AE144" s="661" t="s">
        <v>89</v>
      </c>
      <c r="AF144" s="661" t="s">
        <v>89</v>
      </c>
      <c r="AG144" s="661" t="s">
        <v>89</v>
      </c>
      <c r="AH144" s="661"/>
      <c r="AI144" s="661" t="s">
        <v>89</v>
      </c>
      <c r="AJ144" s="661" t="s">
        <v>89</v>
      </c>
      <c r="AK144" s="661" t="s">
        <v>89</v>
      </c>
      <c r="AL144" s="661" t="s">
        <v>89</v>
      </c>
      <c r="AM144" s="661" t="s">
        <v>89</v>
      </c>
      <c r="AN144" s="661" t="s">
        <v>89</v>
      </c>
      <c r="AO144" s="661"/>
      <c r="AP144" s="610"/>
      <c r="AQ144" s="610"/>
      <c r="AR144" s="610"/>
    </row>
    <row r="145" ht="15.75" customHeight="1" spans="1:44">
      <c r="A145" s="610" t="s">
        <v>89</v>
      </c>
      <c r="B145" s="610" t="s">
        <v>89</v>
      </c>
      <c r="C145" s="610" t="s">
        <v>89</v>
      </c>
      <c r="D145" s="661" t="s">
        <v>89</v>
      </c>
      <c r="E145" s="661" t="s">
        <v>89</v>
      </c>
      <c r="F145" s="661" t="s">
        <v>89</v>
      </c>
      <c r="G145" s="661" t="s">
        <v>89</v>
      </c>
      <c r="H145" s="661" t="s">
        <v>89</v>
      </c>
      <c r="I145" s="661" t="s">
        <v>89</v>
      </c>
      <c r="J145" s="661" t="s">
        <v>89</v>
      </c>
      <c r="K145" s="661" t="s">
        <v>89</v>
      </c>
      <c r="L145" s="661" t="s">
        <v>89</v>
      </c>
      <c r="M145" s="661" t="s">
        <v>89</v>
      </c>
      <c r="N145" s="661" t="s">
        <v>89</v>
      </c>
      <c r="O145" s="661" t="s">
        <v>89</v>
      </c>
      <c r="P145" s="661" t="s">
        <v>89</v>
      </c>
      <c r="Q145" s="661" t="s">
        <v>89</v>
      </c>
      <c r="R145" s="661" t="s">
        <v>89</v>
      </c>
      <c r="S145" s="661" t="s">
        <v>89</v>
      </c>
      <c r="T145" s="661" t="s">
        <v>89</v>
      </c>
      <c r="U145" s="661" t="s">
        <v>89</v>
      </c>
      <c r="V145" s="661" t="s">
        <v>89</v>
      </c>
      <c r="W145" s="661" t="s">
        <v>89</v>
      </c>
      <c r="X145" s="661" t="s">
        <v>89</v>
      </c>
      <c r="Y145" s="661" t="s">
        <v>89</v>
      </c>
      <c r="Z145" s="661" t="s">
        <v>89</v>
      </c>
      <c r="AA145" s="661" t="s">
        <v>89</v>
      </c>
      <c r="AB145" s="661" t="s">
        <v>89</v>
      </c>
      <c r="AC145" s="661" t="s">
        <v>89</v>
      </c>
      <c r="AD145" s="661" t="s">
        <v>89</v>
      </c>
      <c r="AE145" s="661" t="s">
        <v>89</v>
      </c>
      <c r="AF145" s="661" t="s">
        <v>89</v>
      </c>
      <c r="AG145" s="661" t="s">
        <v>89</v>
      </c>
      <c r="AH145" s="661"/>
      <c r="AI145" s="661" t="s">
        <v>89</v>
      </c>
      <c r="AJ145" s="661" t="s">
        <v>89</v>
      </c>
      <c r="AK145" s="661" t="s">
        <v>89</v>
      </c>
      <c r="AL145" s="661" t="s">
        <v>89</v>
      </c>
      <c r="AM145" s="661" t="s">
        <v>89</v>
      </c>
      <c r="AN145" s="661" t="s">
        <v>89</v>
      </c>
      <c r="AO145" s="661"/>
      <c r="AP145" s="610"/>
      <c r="AQ145" s="610"/>
      <c r="AR145" s="610"/>
    </row>
    <row r="146" ht="15.75" customHeight="1" spans="1:44">
      <c r="A146" s="610" t="s">
        <v>89</v>
      </c>
      <c r="B146" s="610" t="s">
        <v>89</v>
      </c>
      <c r="C146" s="610" t="s">
        <v>89</v>
      </c>
      <c r="D146" s="661" t="s">
        <v>89</v>
      </c>
      <c r="E146" s="661" t="s">
        <v>89</v>
      </c>
      <c r="F146" s="661" t="s">
        <v>89</v>
      </c>
      <c r="G146" s="661" t="s">
        <v>89</v>
      </c>
      <c r="H146" s="661" t="s">
        <v>89</v>
      </c>
      <c r="I146" s="661" t="s">
        <v>89</v>
      </c>
      <c r="J146" s="661" t="s">
        <v>89</v>
      </c>
      <c r="K146" s="661" t="s">
        <v>89</v>
      </c>
      <c r="L146" s="661" t="s">
        <v>89</v>
      </c>
      <c r="M146" s="661" t="s">
        <v>89</v>
      </c>
      <c r="N146" s="661" t="s">
        <v>89</v>
      </c>
      <c r="O146" s="661" t="s">
        <v>89</v>
      </c>
      <c r="P146" s="661" t="s">
        <v>89</v>
      </c>
      <c r="Q146" s="661" t="s">
        <v>89</v>
      </c>
      <c r="R146" s="661" t="s">
        <v>89</v>
      </c>
      <c r="S146" s="661" t="s">
        <v>89</v>
      </c>
      <c r="T146" s="661" t="s">
        <v>89</v>
      </c>
      <c r="U146" s="661" t="s">
        <v>89</v>
      </c>
      <c r="V146" s="661" t="s">
        <v>89</v>
      </c>
      <c r="W146" s="661" t="s">
        <v>89</v>
      </c>
      <c r="X146" s="661" t="s">
        <v>89</v>
      </c>
      <c r="Y146" s="661" t="s">
        <v>89</v>
      </c>
      <c r="Z146" s="661" t="s">
        <v>89</v>
      </c>
      <c r="AA146" s="661" t="s">
        <v>89</v>
      </c>
      <c r="AB146" s="661" t="s">
        <v>89</v>
      </c>
      <c r="AC146" s="661" t="s">
        <v>89</v>
      </c>
      <c r="AD146" s="661" t="s">
        <v>89</v>
      </c>
      <c r="AE146" s="661" t="s">
        <v>89</v>
      </c>
      <c r="AF146" s="661" t="s">
        <v>89</v>
      </c>
      <c r="AG146" s="661" t="s">
        <v>89</v>
      </c>
      <c r="AH146" s="661"/>
      <c r="AI146" s="661" t="s">
        <v>89</v>
      </c>
      <c r="AJ146" s="661" t="s">
        <v>89</v>
      </c>
      <c r="AK146" s="661" t="s">
        <v>89</v>
      </c>
      <c r="AL146" s="661" t="s">
        <v>89</v>
      </c>
      <c r="AM146" s="661" t="s">
        <v>89</v>
      </c>
      <c r="AN146" s="661" t="s">
        <v>89</v>
      </c>
      <c r="AO146" s="661"/>
      <c r="AP146" s="610"/>
      <c r="AQ146" s="610"/>
      <c r="AR146" s="610"/>
    </row>
    <row r="147" ht="15.75" customHeight="1" spans="1:44">
      <c r="A147" s="610" t="s">
        <v>89</v>
      </c>
      <c r="B147" s="610" t="s">
        <v>89</v>
      </c>
      <c r="C147" s="610" t="s">
        <v>89</v>
      </c>
      <c r="D147" s="661" t="s">
        <v>89</v>
      </c>
      <c r="E147" s="661" t="s">
        <v>89</v>
      </c>
      <c r="F147" s="661" t="s">
        <v>89</v>
      </c>
      <c r="G147" s="661" t="s">
        <v>89</v>
      </c>
      <c r="H147" s="661" t="s">
        <v>89</v>
      </c>
      <c r="I147" s="661" t="s">
        <v>89</v>
      </c>
      <c r="J147" s="661" t="s">
        <v>89</v>
      </c>
      <c r="K147" s="661" t="s">
        <v>89</v>
      </c>
      <c r="L147" s="661" t="s">
        <v>89</v>
      </c>
      <c r="M147" s="661" t="s">
        <v>89</v>
      </c>
      <c r="N147" s="661" t="s">
        <v>89</v>
      </c>
      <c r="O147" s="661" t="s">
        <v>89</v>
      </c>
      <c r="P147" s="661" t="s">
        <v>89</v>
      </c>
      <c r="Q147" s="661" t="s">
        <v>89</v>
      </c>
      <c r="R147" s="661" t="s">
        <v>89</v>
      </c>
      <c r="S147" s="661" t="s">
        <v>89</v>
      </c>
      <c r="T147" s="661" t="s">
        <v>89</v>
      </c>
      <c r="U147" s="661" t="s">
        <v>89</v>
      </c>
      <c r="V147" s="661" t="s">
        <v>89</v>
      </c>
      <c r="W147" s="661" t="s">
        <v>89</v>
      </c>
      <c r="X147" s="661" t="s">
        <v>89</v>
      </c>
      <c r="Y147" s="661" t="s">
        <v>89</v>
      </c>
      <c r="Z147" s="661" t="s">
        <v>89</v>
      </c>
      <c r="AA147" s="661" t="s">
        <v>89</v>
      </c>
      <c r="AB147" s="661" t="s">
        <v>89</v>
      </c>
      <c r="AC147" s="661" t="s">
        <v>89</v>
      </c>
      <c r="AD147" s="661" t="s">
        <v>89</v>
      </c>
      <c r="AE147" s="661" t="s">
        <v>89</v>
      </c>
      <c r="AF147" s="661" t="s">
        <v>89</v>
      </c>
      <c r="AG147" s="661" t="s">
        <v>89</v>
      </c>
      <c r="AH147" s="661"/>
      <c r="AI147" s="661" t="s">
        <v>89</v>
      </c>
      <c r="AJ147" s="661" t="s">
        <v>89</v>
      </c>
      <c r="AK147" s="661" t="s">
        <v>89</v>
      </c>
      <c r="AL147" s="661" t="s">
        <v>89</v>
      </c>
      <c r="AM147" s="661" t="s">
        <v>89</v>
      </c>
      <c r="AN147" s="661" t="s">
        <v>89</v>
      </c>
      <c r="AO147" s="661"/>
      <c r="AP147" s="610"/>
      <c r="AQ147" s="610"/>
      <c r="AR147" s="610"/>
    </row>
    <row r="148" ht="15.75" customHeight="1" spans="1:44">
      <c r="A148" s="610" t="s">
        <v>89</v>
      </c>
      <c r="B148" s="610" t="s">
        <v>89</v>
      </c>
      <c r="C148" s="610" t="s">
        <v>89</v>
      </c>
      <c r="D148" s="661" t="s">
        <v>89</v>
      </c>
      <c r="E148" s="661" t="s">
        <v>89</v>
      </c>
      <c r="F148" s="661" t="s">
        <v>89</v>
      </c>
      <c r="G148" s="661" t="s">
        <v>89</v>
      </c>
      <c r="H148" s="661" t="s">
        <v>89</v>
      </c>
      <c r="I148" s="661" t="s">
        <v>89</v>
      </c>
      <c r="J148" s="661" t="s">
        <v>89</v>
      </c>
      <c r="K148" s="661" t="s">
        <v>89</v>
      </c>
      <c r="L148" s="661" t="s">
        <v>89</v>
      </c>
      <c r="M148" s="661" t="s">
        <v>89</v>
      </c>
      <c r="N148" s="661" t="s">
        <v>89</v>
      </c>
      <c r="O148" s="661" t="s">
        <v>89</v>
      </c>
      <c r="P148" s="661" t="s">
        <v>89</v>
      </c>
      <c r="Q148" s="661" t="s">
        <v>89</v>
      </c>
      <c r="R148" s="661" t="s">
        <v>89</v>
      </c>
      <c r="S148" s="661" t="s">
        <v>89</v>
      </c>
      <c r="T148" s="661" t="s">
        <v>89</v>
      </c>
      <c r="U148" s="661" t="s">
        <v>89</v>
      </c>
      <c r="V148" s="661" t="s">
        <v>89</v>
      </c>
      <c r="W148" s="661" t="s">
        <v>89</v>
      </c>
      <c r="X148" s="661" t="s">
        <v>89</v>
      </c>
      <c r="Y148" s="661" t="s">
        <v>89</v>
      </c>
      <c r="Z148" s="661" t="s">
        <v>89</v>
      </c>
      <c r="AA148" s="661" t="s">
        <v>89</v>
      </c>
      <c r="AB148" s="661" t="s">
        <v>89</v>
      </c>
      <c r="AC148" s="661" t="s">
        <v>89</v>
      </c>
      <c r="AD148" s="661" t="s">
        <v>89</v>
      </c>
      <c r="AE148" s="661" t="s">
        <v>89</v>
      </c>
      <c r="AF148" s="661" t="s">
        <v>89</v>
      </c>
      <c r="AG148" s="661" t="s">
        <v>89</v>
      </c>
      <c r="AH148" s="661"/>
      <c r="AI148" s="661" t="s">
        <v>89</v>
      </c>
      <c r="AJ148" s="661" t="s">
        <v>89</v>
      </c>
      <c r="AK148" s="661" t="s">
        <v>89</v>
      </c>
      <c r="AL148" s="661" t="s">
        <v>89</v>
      </c>
      <c r="AM148" s="661" t="s">
        <v>89</v>
      </c>
      <c r="AN148" s="661" t="s">
        <v>89</v>
      </c>
      <c r="AO148" s="661"/>
      <c r="AP148" s="610"/>
      <c r="AQ148" s="610"/>
      <c r="AR148" s="610"/>
    </row>
    <row r="149" ht="15.75" customHeight="1" spans="1:44">
      <c r="A149" s="610" t="s">
        <v>89</v>
      </c>
      <c r="B149" s="610" t="s">
        <v>89</v>
      </c>
      <c r="C149" s="610" t="s">
        <v>89</v>
      </c>
      <c r="D149" s="661" t="s">
        <v>89</v>
      </c>
      <c r="E149" s="661" t="s">
        <v>89</v>
      </c>
      <c r="F149" s="661" t="s">
        <v>89</v>
      </c>
      <c r="G149" s="661" t="s">
        <v>89</v>
      </c>
      <c r="H149" s="661" t="s">
        <v>89</v>
      </c>
      <c r="I149" s="661" t="s">
        <v>89</v>
      </c>
      <c r="J149" s="661" t="s">
        <v>89</v>
      </c>
      <c r="K149" s="661" t="s">
        <v>89</v>
      </c>
      <c r="L149" s="661" t="s">
        <v>89</v>
      </c>
      <c r="M149" s="661" t="s">
        <v>89</v>
      </c>
      <c r="N149" s="661" t="s">
        <v>89</v>
      </c>
      <c r="O149" s="661" t="s">
        <v>89</v>
      </c>
      <c r="P149" s="661" t="s">
        <v>89</v>
      </c>
      <c r="Q149" s="661" t="s">
        <v>89</v>
      </c>
      <c r="R149" s="661" t="s">
        <v>89</v>
      </c>
      <c r="S149" s="661" t="s">
        <v>89</v>
      </c>
      <c r="T149" s="661" t="s">
        <v>89</v>
      </c>
      <c r="U149" s="661" t="s">
        <v>89</v>
      </c>
      <c r="V149" s="661" t="s">
        <v>89</v>
      </c>
      <c r="W149" s="661" t="s">
        <v>89</v>
      </c>
      <c r="X149" s="661" t="s">
        <v>89</v>
      </c>
      <c r="Y149" s="661" t="s">
        <v>89</v>
      </c>
      <c r="Z149" s="661" t="s">
        <v>89</v>
      </c>
      <c r="AA149" s="661" t="s">
        <v>89</v>
      </c>
      <c r="AB149" s="661" t="s">
        <v>89</v>
      </c>
      <c r="AC149" s="661" t="s">
        <v>89</v>
      </c>
      <c r="AD149" s="661" t="s">
        <v>89</v>
      </c>
      <c r="AE149" s="661" t="s">
        <v>89</v>
      </c>
      <c r="AF149" s="661" t="s">
        <v>89</v>
      </c>
      <c r="AG149" s="661" t="s">
        <v>89</v>
      </c>
      <c r="AH149" s="661"/>
      <c r="AI149" s="661" t="s">
        <v>89</v>
      </c>
      <c r="AJ149" s="661" t="s">
        <v>89</v>
      </c>
      <c r="AK149" s="661" t="s">
        <v>89</v>
      </c>
      <c r="AL149" s="661" t="s">
        <v>89</v>
      </c>
      <c r="AM149" s="661" t="s">
        <v>89</v>
      </c>
      <c r="AN149" s="661" t="s">
        <v>89</v>
      </c>
      <c r="AO149" s="661"/>
      <c r="AP149" s="610"/>
      <c r="AQ149" s="610"/>
      <c r="AR149" s="610"/>
    </row>
    <row r="150" ht="15.75" customHeight="1" spans="1:44">
      <c r="A150" s="610" t="s">
        <v>89</v>
      </c>
      <c r="B150" s="610" t="s">
        <v>89</v>
      </c>
      <c r="C150" s="610" t="s">
        <v>89</v>
      </c>
      <c r="D150" s="661" t="s">
        <v>89</v>
      </c>
      <c r="E150" s="661" t="s">
        <v>89</v>
      </c>
      <c r="F150" s="661" t="s">
        <v>89</v>
      </c>
      <c r="G150" s="661" t="s">
        <v>89</v>
      </c>
      <c r="H150" s="661" t="s">
        <v>89</v>
      </c>
      <c r="I150" s="661" t="s">
        <v>89</v>
      </c>
      <c r="J150" s="661" t="s">
        <v>89</v>
      </c>
      <c r="K150" s="661" t="s">
        <v>89</v>
      </c>
      <c r="L150" s="661" t="s">
        <v>89</v>
      </c>
      <c r="M150" s="661" t="s">
        <v>89</v>
      </c>
      <c r="N150" s="661" t="s">
        <v>89</v>
      </c>
      <c r="O150" s="661" t="s">
        <v>89</v>
      </c>
      <c r="P150" s="661" t="s">
        <v>89</v>
      </c>
      <c r="Q150" s="661" t="s">
        <v>89</v>
      </c>
      <c r="R150" s="661" t="s">
        <v>89</v>
      </c>
      <c r="S150" s="661" t="s">
        <v>89</v>
      </c>
      <c r="T150" s="661" t="s">
        <v>89</v>
      </c>
      <c r="U150" s="661" t="s">
        <v>89</v>
      </c>
      <c r="V150" s="661" t="s">
        <v>89</v>
      </c>
      <c r="W150" s="661" t="s">
        <v>89</v>
      </c>
      <c r="X150" s="661" t="s">
        <v>89</v>
      </c>
      <c r="Y150" s="661" t="s">
        <v>89</v>
      </c>
      <c r="Z150" s="661" t="s">
        <v>89</v>
      </c>
      <c r="AA150" s="661" t="s">
        <v>89</v>
      </c>
      <c r="AB150" s="661" t="s">
        <v>89</v>
      </c>
      <c r="AC150" s="661" t="s">
        <v>89</v>
      </c>
      <c r="AD150" s="661" t="s">
        <v>89</v>
      </c>
      <c r="AE150" s="661" t="s">
        <v>89</v>
      </c>
      <c r="AF150" s="661" t="s">
        <v>89</v>
      </c>
      <c r="AG150" s="661" t="s">
        <v>89</v>
      </c>
      <c r="AH150" s="661"/>
      <c r="AI150" s="661" t="s">
        <v>89</v>
      </c>
      <c r="AJ150" s="661" t="s">
        <v>89</v>
      </c>
      <c r="AK150" s="661" t="s">
        <v>89</v>
      </c>
      <c r="AL150" s="661" t="s">
        <v>89</v>
      </c>
      <c r="AM150" s="661" t="s">
        <v>89</v>
      </c>
      <c r="AN150" s="661" t="s">
        <v>89</v>
      </c>
      <c r="AO150" s="661"/>
      <c r="AP150" s="610"/>
      <c r="AQ150" s="610"/>
      <c r="AR150" s="610"/>
    </row>
    <row r="151" ht="15.75" customHeight="1" spans="1:44">
      <c r="A151" s="610" t="s">
        <v>89</v>
      </c>
      <c r="B151" s="610" t="s">
        <v>89</v>
      </c>
      <c r="C151" s="610" t="s">
        <v>89</v>
      </c>
      <c r="D151" s="661" t="s">
        <v>89</v>
      </c>
      <c r="E151" s="661" t="s">
        <v>89</v>
      </c>
      <c r="F151" s="661" t="s">
        <v>89</v>
      </c>
      <c r="G151" s="661" t="s">
        <v>89</v>
      </c>
      <c r="H151" s="661" t="s">
        <v>89</v>
      </c>
      <c r="I151" s="661" t="s">
        <v>89</v>
      </c>
      <c r="J151" s="661" t="s">
        <v>89</v>
      </c>
      <c r="K151" s="661" t="s">
        <v>89</v>
      </c>
      <c r="L151" s="661" t="s">
        <v>89</v>
      </c>
      <c r="M151" s="661" t="s">
        <v>89</v>
      </c>
      <c r="N151" s="661" t="s">
        <v>89</v>
      </c>
      <c r="O151" s="661" t="s">
        <v>89</v>
      </c>
      <c r="P151" s="661" t="s">
        <v>89</v>
      </c>
      <c r="Q151" s="661" t="s">
        <v>89</v>
      </c>
      <c r="R151" s="661" t="s">
        <v>89</v>
      </c>
      <c r="S151" s="661" t="s">
        <v>89</v>
      </c>
      <c r="T151" s="661" t="s">
        <v>89</v>
      </c>
      <c r="U151" s="661" t="s">
        <v>89</v>
      </c>
      <c r="V151" s="661" t="s">
        <v>89</v>
      </c>
      <c r="W151" s="661" t="s">
        <v>89</v>
      </c>
      <c r="X151" s="661" t="s">
        <v>89</v>
      </c>
      <c r="Y151" s="661" t="s">
        <v>89</v>
      </c>
      <c r="Z151" s="661" t="s">
        <v>89</v>
      </c>
      <c r="AA151" s="661" t="s">
        <v>89</v>
      </c>
      <c r="AB151" s="661" t="s">
        <v>89</v>
      </c>
      <c r="AC151" s="661" t="s">
        <v>89</v>
      </c>
      <c r="AD151" s="661" t="s">
        <v>89</v>
      </c>
      <c r="AE151" s="661" t="s">
        <v>89</v>
      </c>
      <c r="AF151" s="661" t="s">
        <v>89</v>
      </c>
      <c r="AG151" s="661" t="s">
        <v>89</v>
      </c>
      <c r="AH151" s="661"/>
      <c r="AI151" s="661" t="s">
        <v>89</v>
      </c>
      <c r="AJ151" s="661" t="s">
        <v>89</v>
      </c>
      <c r="AK151" s="661" t="s">
        <v>89</v>
      </c>
      <c r="AL151" s="661" t="s">
        <v>89</v>
      </c>
      <c r="AM151" s="661" t="s">
        <v>89</v>
      </c>
      <c r="AN151" s="661" t="s">
        <v>89</v>
      </c>
      <c r="AO151" s="661"/>
      <c r="AP151" s="610"/>
      <c r="AQ151" s="610"/>
      <c r="AR151" s="610"/>
    </row>
    <row r="152" ht="15.75" customHeight="1" spans="1:44">
      <c r="A152" s="610" t="s">
        <v>89</v>
      </c>
      <c r="B152" s="610" t="s">
        <v>89</v>
      </c>
      <c r="C152" s="610" t="s">
        <v>89</v>
      </c>
      <c r="D152" s="661" t="s">
        <v>89</v>
      </c>
      <c r="E152" s="661" t="s">
        <v>89</v>
      </c>
      <c r="F152" s="661" t="s">
        <v>89</v>
      </c>
      <c r="G152" s="661" t="s">
        <v>89</v>
      </c>
      <c r="H152" s="661" t="s">
        <v>89</v>
      </c>
      <c r="I152" s="661" t="s">
        <v>89</v>
      </c>
      <c r="J152" s="661" t="s">
        <v>89</v>
      </c>
      <c r="K152" s="661" t="s">
        <v>89</v>
      </c>
      <c r="L152" s="661" t="s">
        <v>89</v>
      </c>
      <c r="M152" s="661" t="s">
        <v>89</v>
      </c>
      <c r="N152" s="661" t="s">
        <v>89</v>
      </c>
      <c r="O152" s="661" t="s">
        <v>89</v>
      </c>
      <c r="P152" s="661" t="s">
        <v>89</v>
      </c>
      <c r="Q152" s="661" t="s">
        <v>89</v>
      </c>
      <c r="R152" s="661" t="s">
        <v>89</v>
      </c>
      <c r="S152" s="661" t="s">
        <v>89</v>
      </c>
      <c r="T152" s="661" t="s">
        <v>89</v>
      </c>
      <c r="U152" s="661" t="s">
        <v>89</v>
      </c>
      <c r="V152" s="661" t="s">
        <v>89</v>
      </c>
      <c r="W152" s="661" t="s">
        <v>89</v>
      </c>
      <c r="X152" s="661" t="s">
        <v>89</v>
      </c>
      <c r="Y152" s="661" t="s">
        <v>89</v>
      </c>
      <c r="Z152" s="661" t="s">
        <v>89</v>
      </c>
      <c r="AA152" s="661" t="s">
        <v>89</v>
      </c>
      <c r="AB152" s="661" t="s">
        <v>89</v>
      </c>
      <c r="AC152" s="661" t="s">
        <v>89</v>
      </c>
      <c r="AD152" s="661" t="s">
        <v>89</v>
      </c>
      <c r="AE152" s="661" t="s">
        <v>89</v>
      </c>
      <c r="AF152" s="661" t="s">
        <v>89</v>
      </c>
      <c r="AG152" s="661" t="s">
        <v>89</v>
      </c>
      <c r="AH152" s="661"/>
      <c r="AI152" s="661" t="s">
        <v>89</v>
      </c>
      <c r="AJ152" s="661" t="s">
        <v>89</v>
      </c>
      <c r="AK152" s="661" t="s">
        <v>89</v>
      </c>
      <c r="AL152" s="661" t="s">
        <v>89</v>
      </c>
      <c r="AM152" s="661" t="s">
        <v>89</v>
      </c>
      <c r="AN152" s="661" t="s">
        <v>89</v>
      </c>
      <c r="AO152" s="661"/>
      <c r="AP152" s="610"/>
      <c r="AQ152" s="610"/>
      <c r="AR152" s="610"/>
    </row>
    <row r="153" ht="15.75" customHeight="1" spans="1:44">
      <c r="A153" s="610" t="s">
        <v>89</v>
      </c>
      <c r="B153" s="610" t="s">
        <v>89</v>
      </c>
      <c r="C153" s="610" t="s">
        <v>89</v>
      </c>
      <c r="D153" s="661" t="s">
        <v>89</v>
      </c>
      <c r="E153" s="661" t="s">
        <v>89</v>
      </c>
      <c r="F153" s="661" t="s">
        <v>89</v>
      </c>
      <c r="G153" s="661" t="s">
        <v>89</v>
      </c>
      <c r="H153" s="661" t="s">
        <v>89</v>
      </c>
      <c r="I153" s="661" t="s">
        <v>89</v>
      </c>
      <c r="J153" s="661" t="s">
        <v>89</v>
      </c>
      <c r="K153" s="661" t="s">
        <v>89</v>
      </c>
      <c r="L153" s="661" t="s">
        <v>89</v>
      </c>
      <c r="M153" s="661" t="s">
        <v>89</v>
      </c>
      <c r="N153" s="661" t="s">
        <v>89</v>
      </c>
      <c r="O153" s="661" t="s">
        <v>89</v>
      </c>
      <c r="P153" s="661" t="s">
        <v>89</v>
      </c>
      <c r="Q153" s="661" t="s">
        <v>89</v>
      </c>
      <c r="R153" s="661" t="s">
        <v>89</v>
      </c>
      <c r="S153" s="661" t="s">
        <v>89</v>
      </c>
      <c r="T153" s="661" t="s">
        <v>89</v>
      </c>
      <c r="U153" s="661" t="s">
        <v>89</v>
      </c>
      <c r="V153" s="661" t="s">
        <v>89</v>
      </c>
      <c r="W153" s="661" t="s">
        <v>89</v>
      </c>
      <c r="X153" s="661" t="s">
        <v>89</v>
      </c>
      <c r="Y153" s="661" t="s">
        <v>89</v>
      </c>
      <c r="Z153" s="661" t="s">
        <v>89</v>
      </c>
      <c r="AA153" s="661" t="s">
        <v>89</v>
      </c>
      <c r="AB153" s="661" t="s">
        <v>89</v>
      </c>
      <c r="AC153" s="661" t="s">
        <v>89</v>
      </c>
      <c r="AD153" s="661" t="s">
        <v>89</v>
      </c>
      <c r="AE153" s="661" t="s">
        <v>89</v>
      </c>
      <c r="AF153" s="661" t="s">
        <v>89</v>
      </c>
      <c r="AG153" s="661" t="s">
        <v>89</v>
      </c>
      <c r="AH153" s="661"/>
      <c r="AI153" s="661" t="s">
        <v>89</v>
      </c>
      <c r="AJ153" s="661" t="s">
        <v>89</v>
      </c>
      <c r="AK153" s="661" t="s">
        <v>89</v>
      </c>
      <c r="AL153" s="661" t="s">
        <v>89</v>
      </c>
      <c r="AM153" s="661" t="s">
        <v>89</v>
      </c>
      <c r="AN153" s="661" t="s">
        <v>89</v>
      </c>
      <c r="AO153" s="661"/>
      <c r="AP153" s="610"/>
      <c r="AQ153" s="610"/>
      <c r="AR153" s="610"/>
    </row>
    <row r="154" ht="15.75" customHeight="1" spans="1:44">
      <c r="A154" s="610" t="s">
        <v>89</v>
      </c>
      <c r="B154" s="610" t="s">
        <v>89</v>
      </c>
      <c r="C154" s="610" t="s">
        <v>89</v>
      </c>
      <c r="D154" s="661" t="s">
        <v>89</v>
      </c>
      <c r="E154" s="661" t="s">
        <v>89</v>
      </c>
      <c r="F154" s="661" t="s">
        <v>89</v>
      </c>
      <c r="G154" s="661" t="s">
        <v>89</v>
      </c>
      <c r="H154" s="661" t="s">
        <v>89</v>
      </c>
      <c r="I154" s="661" t="s">
        <v>89</v>
      </c>
      <c r="J154" s="661" t="s">
        <v>89</v>
      </c>
      <c r="K154" s="661" t="s">
        <v>89</v>
      </c>
      <c r="L154" s="661" t="s">
        <v>89</v>
      </c>
      <c r="M154" s="661" t="s">
        <v>89</v>
      </c>
      <c r="N154" s="661" t="s">
        <v>89</v>
      </c>
      <c r="O154" s="661" t="s">
        <v>89</v>
      </c>
      <c r="P154" s="661" t="s">
        <v>89</v>
      </c>
      <c r="Q154" s="661" t="s">
        <v>89</v>
      </c>
      <c r="R154" s="661" t="s">
        <v>89</v>
      </c>
      <c r="S154" s="661" t="s">
        <v>89</v>
      </c>
      <c r="T154" s="661" t="s">
        <v>89</v>
      </c>
      <c r="U154" s="661" t="s">
        <v>89</v>
      </c>
      <c r="V154" s="661" t="s">
        <v>89</v>
      </c>
      <c r="W154" s="661" t="s">
        <v>89</v>
      </c>
      <c r="X154" s="661" t="s">
        <v>89</v>
      </c>
      <c r="Y154" s="661" t="s">
        <v>89</v>
      </c>
      <c r="Z154" s="661" t="s">
        <v>89</v>
      </c>
      <c r="AA154" s="661" t="s">
        <v>89</v>
      </c>
      <c r="AB154" s="661" t="s">
        <v>89</v>
      </c>
      <c r="AC154" s="661" t="s">
        <v>89</v>
      </c>
      <c r="AD154" s="661" t="s">
        <v>89</v>
      </c>
      <c r="AE154" s="661" t="s">
        <v>89</v>
      </c>
      <c r="AF154" s="661" t="s">
        <v>89</v>
      </c>
      <c r="AG154" s="661" t="s">
        <v>89</v>
      </c>
      <c r="AH154" s="661"/>
      <c r="AI154" s="661" t="s">
        <v>89</v>
      </c>
      <c r="AJ154" s="661" t="s">
        <v>89</v>
      </c>
      <c r="AK154" s="661" t="s">
        <v>89</v>
      </c>
      <c r="AL154" s="661" t="s">
        <v>89</v>
      </c>
      <c r="AM154" s="661" t="s">
        <v>89</v>
      </c>
      <c r="AN154" s="661" t="s">
        <v>89</v>
      </c>
      <c r="AO154" s="661"/>
      <c r="AP154" s="610"/>
      <c r="AQ154" s="610"/>
      <c r="AR154" s="610"/>
    </row>
    <row r="155" ht="15.75" customHeight="1" spans="1:44">
      <c r="A155" s="610" t="s">
        <v>89</v>
      </c>
      <c r="B155" s="610" t="s">
        <v>89</v>
      </c>
      <c r="C155" s="610" t="s">
        <v>89</v>
      </c>
      <c r="D155" s="661" t="s">
        <v>89</v>
      </c>
      <c r="E155" s="661" t="s">
        <v>89</v>
      </c>
      <c r="F155" s="661" t="s">
        <v>89</v>
      </c>
      <c r="G155" s="661" t="s">
        <v>89</v>
      </c>
      <c r="H155" s="661" t="s">
        <v>89</v>
      </c>
      <c r="I155" s="661" t="s">
        <v>89</v>
      </c>
      <c r="J155" s="661" t="s">
        <v>89</v>
      </c>
      <c r="K155" s="661" t="s">
        <v>89</v>
      </c>
      <c r="L155" s="661" t="s">
        <v>89</v>
      </c>
      <c r="M155" s="661" t="s">
        <v>89</v>
      </c>
      <c r="N155" s="661" t="s">
        <v>89</v>
      </c>
      <c r="O155" s="661" t="s">
        <v>89</v>
      </c>
      <c r="P155" s="661" t="s">
        <v>89</v>
      </c>
      <c r="Q155" s="661" t="s">
        <v>89</v>
      </c>
      <c r="R155" s="661" t="s">
        <v>89</v>
      </c>
      <c r="S155" s="661" t="s">
        <v>89</v>
      </c>
      <c r="T155" s="661" t="s">
        <v>89</v>
      </c>
      <c r="U155" s="661" t="s">
        <v>89</v>
      </c>
      <c r="V155" s="661" t="s">
        <v>89</v>
      </c>
      <c r="W155" s="661" t="s">
        <v>89</v>
      </c>
      <c r="X155" s="661" t="s">
        <v>89</v>
      </c>
      <c r="Y155" s="661" t="s">
        <v>89</v>
      </c>
      <c r="Z155" s="661" t="s">
        <v>89</v>
      </c>
      <c r="AA155" s="661" t="s">
        <v>89</v>
      </c>
      <c r="AB155" s="661" t="s">
        <v>89</v>
      </c>
      <c r="AC155" s="661" t="s">
        <v>89</v>
      </c>
      <c r="AD155" s="661" t="s">
        <v>89</v>
      </c>
      <c r="AE155" s="661" t="s">
        <v>89</v>
      </c>
      <c r="AF155" s="661" t="s">
        <v>89</v>
      </c>
      <c r="AG155" s="661" t="s">
        <v>89</v>
      </c>
      <c r="AH155" s="661"/>
      <c r="AI155" s="661" t="s">
        <v>89</v>
      </c>
      <c r="AJ155" s="661" t="s">
        <v>89</v>
      </c>
      <c r="AK155" s="661" t="s">
        <v>89</v>
      </c>
      <c r="AL155" s="661" t="s">
        <v>89</v>
      </c>
      <c r="AM155" s="661" t="s">
        <v>89</v>
      </c>
      <c r="AN155" s="661" t="s">
        <v>89</v>
      </c>
      <c r="AO155" s="661"/>
      <c r="AP155" s="610"/>
      <c r="AQ155" s="610"/>
      <c r="AR155" s="610"/>
    </row>
    <row r="156" ht="15.75" customHeight="1" spans="1:44">
      <c r="A156" s="610" t="s">
        <v>89</v>
      </c>
      <c r="B156" s="610" t="s">
        <v>89</v>
      </c>
      <c r="C156" s="610" t="s">
        <v>89</v>
      </c>
      <c r="D156" s="661" t="s">
        <v>89</v>
      </c>
      <c r="E156" s="661" t="s">
        <v>89</v>
      </c>
      <c r="F156" s="661" t="s">
        <v>89</v>
      </c>
      <c r="G156" s="661" t="s">
        <v>89</v>
      </c>
      <c r="H156" s="661" t="s">
        <v>89</v>
      </c>
      <c r="I156" s="661" t="s">
        <v>89</v>
      </c>
      <c r="J156" s="661" t="s">
        <v>89</v>
      </c>
      <c r="K156" s="661" t="s">
        <v>89</v>
      </c>
      <c r="L156" s="661" t="s">
        <v>89</v>
      </c>
      <c r="M156" s="661" t="s">
        <v>89</v>
      </c>
      <c r="N156" s="661" t="s">
        <v>89</v>
      </c>
      <c r="O156" s="661" t="s">
        <v>89</v>
      </c>
      <c r="P156" s="661" t="s">
        <v>89</v>
      </c>
      <c r="Q156" s="661" t="s">
        <v>89</v>
      </c>
      <c r="R156" s="661" t="s">
        <v>89</v>
      </c>
      <c r="S156" s="661" t="s">
        <v>89</v>
      </c>
      <c r="T156" s="661" t="s">
        <v>89</v>
      </c>
      <c r="U156" s="661" t="s">
        <v>89</v>
      </c>
      <c r="V156" s="661" t="s">
        <v>89</v>
      </c>
      <c r="W156" s="661" t="s">
        <v>89</v>
      </c>
      <c r="X156" s="661" t="s">
        <v>89</v>
      </c>
      <c r="Y156" s="661" t="s">
        <v>89</v>
      </c>
      <c r="Z156" s="661" t="s">
        <v>89</v>
      </c>
      <c r="AA156" s="661" t="s">
        <v>89</v>
      </c>
      <c r="AB156" s="661" t="s">
        <v>89</v>
      </c>
      <c r="AC156" s="661" t="s">
        <v>89</v>
      </c>
      <c r="AD156" s="661" t="s">
        <v>89</v>
      </c>
      <c r="AE156" s="661" t="s">
        <v>89</v>
      </c>
      <c r="AF156" s="661" t="s">
        <v>89</v>
      </c>
      <c r="AG156" s="661" t="s">
        <v>89</v>
      </c>
      <c r="AH156" s="661"/>
      <c r="AI156" s="661" t="s">
        <v>89</v>
      </c>
      <c r="AJ156" s="661" t="s">
        <v>89</v>
      </c>
      <c r="AK156" s="661" t="s">
        <v>89</v>
      </c>
      <c r="AL156" s="661" t="s">
        <v>89</v>
      </c>
      <c r="AM156" s="661" t="s">
        <v>89</v>
      </c>
      <c r="AN156" s="661" t="s">
        <v>89</v>
      </c>
      <c r="AO156" s="661"/>
      <c r="AP156" s="610"/>
      <c r="AQ156" s="610"/>
      <c r="AR156" s="610"/>
    </row>
    <row r="157" ht="15.75" customHeight="1" spans="1:44">
      <c r="A157" s="610" t="s">
        <v>89</v>
      </c>
      <c r="B157" s="610" t="s">
        <v>89</v>
      </c>
      <c r="C157" s="610" t="s">
        <v>89</v>
      </c>
      <c r="D157" s="661" t="s">
        <v>89</v>
      </c>
      <c r="E157" s="661" t="s">
        <v>89</v>
      </c>
      <c r="F157" s="661" t="s">
        <v>89</v>
      </c>
      <c r="G157" s="661" t="s">
        <v>89</v>
      </c>
      <c r="H157" s="661" t="s">
        <v>89</v>
      </c>
      <c r="I157" s="661" t="s">
        <v>89</v>
      </c>
      <c r="J157" s="661" t="s">
        <v>89</v>
      </c>
      <c r="K157" s="661" t="s">
        <v>89</v>
      </c>
      <c r="L157" s="661" t="s">
        <v>89</v>
      </c>
      <c r="M157" s="661" t="s">
        <v>89</v>
      </c>
      <c r="N157" s="661" t="s">
        <v>89</v>
      </c>
      <c r="O157" s="661" t="s">
        <v>89</v>
      </c>
      <c r="P157" s="661" t="s">
        <v>89</v>
      </c>
      <c r="Q157" s="661" t="s">
        <v>89</v>
      </c>
      <c r="R157" s="661" t="s">
        <v>89</v>
      </c>
      <c r="S157" s="661" t="s">
        <v>89</v>
      </c>
      <c r="T157" s="661" t="s">
        <v>89</v>
      </c>
      <c r="U157" s="661" t="s">
        <v>89</v>
      </c>
      <c r="V157" s="661" t="s">
        <v>89</v>
      </c>
      <c r="W157" s="661" t="s">
        <v>89</v>
      </c>
      <c r="X157" s="661" t="s">
        <v>89</v>
      </c>
      <c r="Y157" s="661" t="s">
        <v>89</v>
      </c>
      <c r="Z157" s="661" t="s">
        <v>89</v>
      </c>
      <c r="AA157" s="661" t="s">
        <v>89</v>
      </c>
      <c r="AB157" s="661" t="s">
        <v>89</v>
      </c>
      <c r="AC157" s="661" t="s">
        <v>89</v>
      </c>
      <c r="AD157" s="661" t="s">
        <v>89</v>
      </c>
      <c r="AE157" s="661" t="s">
        <v>89</v>
      </c>
      <c r="AF157" s="661" t="s">
        <v>89</v>
      </c>
      <c r="AG157" s="661" t="s">
        <v>89</v>
      </c>
      <c r="AH157" s="661"/>
      <c r="AI157" s="661" t="s">
        <v>89</v>
      </c>
      <c r="AJ157" s="661" t="s">
        <v>89</v>
      </c>
      <c r="AK157" s="661" t="s">
        <v>89</v>
      </c>
      <c r="AL157" s="661" t="s">
        <v>89</v>
      </c>
      <c r="AM157" s="661" t="s">
        <v>89</v>
      </c>
      <c r="AN157" s="661" t="s">
        <v>89</v>
      </c>
      <c r="AO157" s="661"/>
      <c r="AP157" s="610"/>
      <c r="AQ157" s="610"/>
      <c r="AR157" s="610"/>
    </row>
    <row r="158" ht="15.75" customHeight="1" spans="1:44">
      <c r="A158" s="610" t="s">
        <v>89</v>
      </c>
      <c r="B158" s="610" t="s">
        <v>89</v>
      </c>
      <c r="C158" s="610" t="s">
        <v>89</v>
      </c>
      <c r="D158" s="661" t="s">
        <v>89</v>
      </c>
      <c r="E158" s="661" t="s">
        <v>89</v>
      </c>
      <c r="F158" s="661" t="s">
        <v>89</v>
      </c>
      <c r="G158" s="661" t="s">
        <v>89</v>
      </c>
      <c r="H158" s="661" t="s">
        <v>89</v>
      </c>
      <c r="I158" s="661" t="s">
        <v>89</v>
      </c>
      <c r="J158" s="661" t="s">
        <v>89</v>
      </c>
      <c r="K158" s="661" t="s">
        <v>89</v>
      </c>
      <c r="L158" s="661" t="s">
        <v>89</v>
      </c>
      <c r="M158" s="661" t="s">
        <v>89</v>
      </c>
      <c r="N158" s="661" t="s">
        <v>89</v>
      </c>
      <c r="O158" s="661" t="s">
        <v>89</v>
      </c>
      <c r="P158" s="661" t="s">
        <v>89</v>
      </c>
      <c r="Q158" s="661" t="s">
        <v>89</v>
      </c>
      <c r="R158" s="661" t="s">
        <v>89</v>
      </c>
      <c r="S158" s="661" t="s">
        <v>89</v>
      </c>
      <c r="T158" s="661" t="s">
        <v>89</v>
      </c>
      <c r="U158" s="661" t="s">
        <v>89</v>
      </c>
      <c r="V158" s="661" t="s">
        <v>89</v>
      </c>
      <c r="W158" s="661" t="s">
        <v>89</v>
      </c>
      <c r="X158" s="661" t="s">
        <v>89</v>
      </c>
      <c r="Y158" s="661" t="s">
        <v>89</v>
      </c>
      <c r="Z158" s="661" t="s">
        <v>89</v>
      </c>
      <c r="AA158" s="661" t="s">
        <v>89</v>
      </c>
      <c r="AB158" s="661" t="s">
        <v>89</v>
      </c>
      <c r="AC158" s="661" t="s">
        <v>89</v>
      </c>
      <c r="AD158" s="661" t="s">
        <v>89</v>
      </c>
      <c r="AE158" s="661" t="s">
        <v>89</v>
      </c>
      <c r="AF158" s="661" t="s">
        <v>89</v>
      </c>
      <c r="AG158" s="661" t="s">
        <v>89</v>
      </c>
      <c r="AH158" s="661"/>
      <c r="AI158" s="661" t="s">
        <v>89</v>
      </c>
      <c r="AJ158" s="661" t="s">
        <v>89</v>
      </c>
      <c r="AK158" s="661" t="s">
        <v>89</v>
      </c>
      <c r="AL158" s="661" t="s">
        <v>89</v>
      </c>
      <c r="AM158" s="661" t="s">
        <v>89</v>
      </c>
      <c r="AN158" s="661" t="s">
        <v>89</v>
      </c>
      <c r="AO158" s="661"/>
      <c r="AP158" s="610"/>
      <c r="AQ158" s="610"/>
      <c r="AR158" s="610"/>
    </row>
    <row r="159" ht="15.75" customHeight="1" spans="1:44">
      <c r="A159" s="610" t="s">
        <v>89</v>
      </c>
      <c r="B159" s="610" t="s">
        <v>89</v>
      </c>
      <c r="C159" s="610" t="s">
        <v>89</v>
      </c>
      <c r="D159" s="661" t="s">
        <v>89</v>
      </c>
      <c r="E159" s="661" t="s">
        <v>89</v>
      </c>
      <c r="F159" s="661" t="s">
        <v>89</v>
      </c>
      <c r="G159" s="661" t="s">
        <v>89</v>
      </c>
      <c r="H159" s="661" t="s">
        <v>89</v>
      </c>
      <c r="I159" s="661" t="s">
        <v>89</v>
      </c>
      <c r="J159" s="661" t="s">
        <v>89</v>
      </c>
      <c r="K159" s="661" t="s">
        <v>89</v>
      </c>
      <c r="L159" s="661" t="s">
        <v>89</v>
      </c>
      <c r="M159" s="661" t="s">
        <v>89</v>
      </c>
      <c r="N159" s="661" t="s">
        <v>89</v>
      </c>
      <c r="O159" s="661" t="s">
        <v>89</v>
      </c>
      <c r="P159" s="661" t="s">
        <v>89</v>
      </c>
      <c r="Q159" s="661" t="s">
        <v>89</v>
      </c>
      <c r="R159" s="661" t="s">
        <v>89</v>
      </c>
      <c r="S159" s="661" t="s">
        <v>89</v>
      </c>
      <c r="T159" s="661" t="s">
        <v>89</v>
      </c>
      <c r="U159" s="661" t="s">
        <v>89</v>
      </c>
      <c r="V159" s="661" t="s">
        <v>89</v>
      </c>
      <c r="W159" s="661" t="s">
        <v>89</v>
      </c>
      <c r="X159" s="661" t="s">
        <v>89</v>
      </c>
      <c r="Y159" s="661" t="s">
        <v>89</v>
      </c>
      <c r="Z159" s="661" t="s">
        <v>89</v>
      </c>
      <c r="AA159" s="661" t="s">
        <v>89</v>
      </c>
      <c r="AB159" s="661" t="s">
        <v>89</v>
      </c>
      <c r="AC159" s="661" t="s">
        <v>89</v>
      </c>
      <c r="AD159" s="661" t="s">
        <v>89</v>
      </c>
      <c r="AE159" s="661" t="s">
        <v>89</v>
      </c>
      <c r="AF159" s="661" t="s">
        <v>89</v>
      </c>
      <c r="AG159" s="661" t="s">
        <v>89</v>
      </c>
      <c r="AH159" s="661"/>
      <c r="AI159" s="661" t="s">
        <v>89</v>
      </c>
      <c r="AJ159" s="661" t="s">
        <v>89</v>
      </c>
      <c r="AK159" s="661" t="s">
        <v>89</v>
      </c>
      <c r="AL159" s="661" t="s">
        <v>89</v>
      </c>
      <c r="AM159" s="661" t="s">
        <v>89</v>
      </c>
      <c r="AN159" s="661" t="s">
        <v>89</v>
      </c>
      <c r="AO159" s="661"/>
      <c r="AP159" s="610"/>
      <c r="AQ159" s="610"/>
      <c r="AR159" s="610"/>
    </row>
    <row r="160" ht="15.75" customHeight="1" spans="1:44">
      <c r="A160" s="610" t="s">
        <v>89</v>
      </c>
      <c r="B160" s="610" t="s">
        <v>89</v>
      </c>
      <c r="C160" s="610" t="s">
        <v>89</v>
      </c>
      <c r="D160" s="661" t="s">
        <v>89</v>
      </c>
      <c r="E160" s="661" t="s">
        <v>89</v>
      </c>
      <c r="F160" s="661" t="s">
        <v>89</v>
      </c>
      <c r="G160" s="661" t="s">
        <v>89</v>
      </c>
      <c r="H160" s="661" t="s">
        <v>89</v>
      </c>
      <c r="I160" s="661" t="s">
        <v>89</v>
      </c>
      <c r="J160" s="661" t="s">
        <v>89</v>
      </c>
      <c r="K160" s="661" t="s">
        <v>89</v>
      </c>
      <c r="L160" s="661" t="s">
        <v>89</v>
      </c>
      <c r="M160" s="661" t="s">
        <v>89</v>
      </c>
      <c r="N160" s="661" t="s">
        <v>89</v>
      </c>
      <c r="O160" s="661" t="s">
        <v>89</v>
      </c>
      <c r="P160" s="661" t="s">
        <v>89</v>
      </c>
      <c r="Q160" s="661" t="s">
        <v>89</v>
      </c>
      <c r="R160" s="661" t="s">
        <v>89</v>
      </c>
      <c r="S160" s="661" t="s">
        <v>89</v>
      </c>
      <c r="T160" s="661" t="s">
        <v>89</v>
      </c>
      <c r="U160" s="661" t="s">
        <v>89</v>
      </c>
      <c r="V160" s="661" t="s">
        <v>89</v>
      </c>
      <c r="W160" s="661" t="s">
        <v>89</v>
      </c>
      <c r="X160" s="661" t="s">
        <v>89</v>
      </c>
      <c r="Y160" s="661" t="s">
        <v>89</v>
      </c>
      <c r="Z160" s="661" t="s">
        <v>89</v>
      </c>
      <c r="AA160" s="661" t="s">
        <v>89</v>
      </c>
      <c r="AB160" s="661" t="s">
        <v>89</v>
      </c>
      <c r="AC160" s="661" t="s">
        <v>89</v>
      </c>
      <c r="AD160" s="661" t="s">
        <v>89</v>
      </c>
      <c r="AE160" s="661" t="s">
        <v>89</v>
      </c>
      <c r="AF160" s="661" t="s">
        <v>89</v>
      </c>
      <c r="AG160" s="661" t="s">
        <v>89</v>
      </c>
      <c r="AH160" s="661"/>
      <c r="AI160" s="661" t="s">
        <v>89</v>
      </c>
      <c r="AJ160" s="661" t="s">
        <v>89</v>
      </c>
      <c r="AK160" s="661" t="s">
        <v>89</v>
      </c>
      <c r="AL160" s="661" t="s">
        <v>89</v>
      </c>
      <c r="AM160" s="661" t="s">
        <v>89</v>
      </c>
      <c r="AN160" s="661" t="s">
        <v>89</v>
      </c>
      <c r="AO160" s="661"/>
      <c r="AP160" s="610"/>
      <c r="AQ160" s="610"/>
      <c r="AR160" s="610"/>
    </row>
    <row r="161" ht="15.75" customHeight="1" spans="1:44">
      <c r="A161" s="610" t="s">
        <v>89</v>
      </c>
      <c r="B161" s="610" t="s">
        <v>89</v>
      </c>
      <c r="C161" s="610" t="s">
        <v>89</v>
      </c>
      <c r="D161" s="661" t="s">
        <v>89</v>
      </c>
      <c r="E161" s="661" t="s">
        <v>89</v>
      </c>
      <c r="F161" s="661" t="s">
        <v>89</v>
      </c>
      <c r="G161" s="661" t="s">
        <v>89</v>
      </c>
      <c r="H161" s="661" t="s">
        <v>89</v>
      </c>
      <c r="I161" s="661" t="s">
        <v>89</v>
      </c>
      <c r="J161" s="661" t="s">
        <v>89</v>
      </c>
      <c r="K161" s="661" t="s">
        <v>89</v>
      </c>
      <c r="L161" s="661" t="s">
        <v>89</v>
      </c>
      <c r="M161" s="661" t="s">
        <v>89</v>
      </c>
      <c r="N161" s="661" t="s">
        <v>89</v>
      </c>
      <c r="O161" s="661" t="s">
        <v>89</v>
      </c>
      <c r="P161" s="661" t="s">
        <v>89</v>
      </c>
      <c r="Q161" s="661" t="s">
        <v>89</v>
      </c>
      <c r="R161" s="661" t="s">
        <v>89</v>
      </c>
      <c r="S161" s="661" t="s">
        <v>89</v>
      </c>
      <c r="T161" s="661" t="s">
        <v>89</v>
      </c>
      <c r="U161" s="661" t="s">
        <v>89</v>
      </c>
      <c r="V161" s="661" t="s">
        <v>89</v>
      </c>
      <c r="W161" s="661" t="s">
        <v>89</v>
      </c>
      <c r="X161" s="661" t="s">
        <v>89</v>
      </c>
      <c r="Y161" s="661" t="s">
        <v>89</v>
      </c>
      <c r="Z161" s="661" t="s">
        <v>89</v>
      </c>
      <c r="AA161" s="661" t="s">
        <v>89</v>
      </c>
      <c r="AB161" s="661" t="s">
        <v>89</v>
      </c>
      <c r="AC161" s="661" t="s">
        <v>89</v>
      </c>
      <c r="AD161" s="661" t="s">
        <v>89</v>
      </c>
      <c r="AE161" s="661" t="s">
        <v>89</v>
      </c>
      <c r="AF161" s="661" t="s">
        <v>89</v>
      </c>
      <c r="AG161" s="661" t="s">
        <v>89</v>
      </c>
      <c r="AH161" s="661"/>
      <c r="AI161" s="661" t="s">
        <v>89</v>
      </c>
      <c r="AJ161" s="661" t="s">
        <v>89</v>
      </c>
      <c r="AK161" s="661" t="s">
        <v>89</v>
      </c>
      <c r="AL161" s="661" t="s">
        <v>89</v>
      </c>
      <c r="AM161" s="661" t="s">
        <v>89</v>
      </c>
      <c r="AN161" s="661" t="s">
        <v>89</v>
      </c>
      <c r="AO161" s="661"/>
      <c r="AP161" s="610"/>
      <c r="AQ161" s="610"/>
      <c r="AR161" s="610"/>
    </row>
    <row r="162" ht="15.75" customHeight="1" spans="1:44">
      <c r="A162" s="610" t="s">
        <v>89</v>
      </c>
      <c r="B162" s="610" t="s">
        <v>89</v>
      </c>
      <c r="C162" s="610" t="s">
        <v>89</v>
      </c>
      <c r="D162" s="661" t="s">
        <v>89</v>
      </c>
      <c r="E162" s="661" t="s">
        <v>89</v>
      </c>
      <c r="F162" s="661" t="s">
        <v>89</v>
      </c>
      <c r="G162" s="661" t="s">
        <v>89</v>
      </c>
      <c r="H162" s="661" t="s">
        <v>89</v>
      </c>
      <c r="I162" s="661" t="s">
        <v>89</v>
      </c>
      <c r="J162" s="661" t="s">
        <v>89</v>
      </c>
      <c r="K162" s="661" t="s">
        <v>89</v>
      </c>
      <c r="L162" s="661" t="s">
        <v>89</v>
      </c>
      <c r="M162" s="661" t="s">
        <v>89</v>
      </c>
      <c r="N162" s="661" t="s">
        <v>89</v>
      </c>
      <c r="O162" s="661" t="s">
        <v>89</v>
      </c>
      <c r="P162" s="661" t="s">
        <v>89</v>
      </c>
      <c r="Q162" s="661" t="s">
        <v>89</v>
      </c>
      <c r="R162" s="661" t="s">
        <v>89</v>
      </c>
      <c r="S162" s="661" t="s">
        <v>89</v>
      </c>
      <c r="T162" s="661" t="s">
        <v>89</v>
      </c>
      <c r="U162" s="661" t="s">
        <v>89</v>
      </c>
      <c r="V162" s="661" t="s">
        <v>89</v>
      </c>
      <c r="W162" s="661" t="s">
        <v>89</v>
      </c>
      <c r="X162" s="661" t="s">
        <v>89</v>
      </c>
      <c r="Y162" s="661" t="s">
        <v>89</v>
      </c>
      <c r="Z162" s="661" t="s">
        <v>89</v>
      </c>
      <c r="AA162" s="661" t="s">
        <v>89</v>
      </c>
      <c r="AB162" s="661" t="s">
        <v>89</v>
      </c>
      <c r="AC162" s="661" t="s">
        <v>89</v>
      </c>
      <c r="AD162" s="661" t="s">
        <v>89</v>
      </c>
      <c r="AE162" s="661" t="s">
        <v>89</v>
      </c>
      <c r="AF162" s="661" t="s">
        <v>89</v>
      </c>
      <c r="AG162" s="661" t="s">
        <v>89</v>
      </c>
      <c r="AH162" s="661"/>
      <c r="AI162" s="661" t="s">
        <v>89</v>
      </c>
      <c r="AJ162" s="661" t="s">
        <v>89</v>
      </c>
      <c r="AK162" s="661" t="s">
        <v>89</v>
      </c>
      <c r="AL162" s="661" t="s">
        <v>89</v>
      </c>
      <c r="AM162" s="661" t="s">
        <v>89</v>
      </c>
      <c r="AN162" s="661" t="s">
        <v>89</v>
      </c>
      <c r="AO162" s="661"/>
      <c r="AP162" s="610"/>
      <c r="AQ162" s="610"/>
      <c r="AR162" s="610"/>
    </row>
    <row r="163" ht="15.75" customHeight="1" spans="1:44">
      <c r="A163" s="610" t="s">
        <v>89</v>
      </c>
      <c r="B163" s="610" t="s">
        <v>89</v>
      </c>
      <c r="C163" s="610" t="s">
        <v>89</v>
      </c>
      <c r="D163" s="661" t="s">
        <v>89</v>
      </c>
      <c r="E163" s="661" t="s">
        <v>89</v>
      </c>
      <c r="F163" s="661" t="s">
        <v>89</v>
      </c>
      <c r="G163" s="661" t="s">
        <v>89</v>
      </c>
      <c r="H163" s="661" t="s">
        <v>89</v>
      </c>
      <c r="I163" s="661" t="s">
        <v>89</v>
      </c>
      <c r="J163" s="661" t="s">
        <v>89</v>
      </c>
      <c r="K163" s="661" t="s">
        <v>89</v>
      </c>
      <c r="L163" s="661" t="s">
        <v>89</v>
      </c>
      <c r="M163" s="661" t="s">
        <v>89</v>
      </c>
      <c r="N163" s="661" t="s">
        <v>89</v>
      </c>
      <c r="O163" s="661" t="s">
        <v>89</v>
      </c>
      <c r="P163" s="661" t="s">
        <v>89</v>
      </c>
      <c r="Q163" s="661" t="s">
        <v>89</v>
      </c>
      <c r="R163" s="661" t="s">
        <v>89</v>
      </c>
      <c r="S163" s="661" t="s">
        <v>89</v>
      </c>
      <c r="T163" s="661" t="s">
        <v>89</v>
      </c>
      <c r="U163" s="661" t="s">
        <v>89</v>
      </c>
      <c r="V163" s="661" t="s">
        <v>89</v>
      </c>
      <c r="W163" s="661" t="s">
        <v>89</v>
      </c>
      <c r="X163" s="661" t="s">
        <v>89</v>
      </c>
      <c r="Y163" s="661" t="s">
        <v>89</v>
      </c>
      <c r="Z163" s="661" t="s">
        <v>89</v>
      </c>
      <c r="AA163" s="661" t="s">
        <v>89</v>
      </c>
      <c r="AB163" s="661" t="s">
        <v>89</v>
      </c>
      <c r="AC163" s="661" t="s">
        <v>89</v>
      </c>
      <c r="AD163" s="661" t="s">
        <v>89</v>
      </c>
      <c r="AE163" s="661" t="s">
        <v>89</v>
      </c>
      <c r="AF163" s="661" t="s">
        <v>89</v>
      </c>
      <c r="AG163" s="661" t="s">
        <v>89</v>
      </c>
      <c r="AH163" s="661"/>
      <c r="AI163" s="661" t="s">
        <v>89</v>
      </c>
      <c r="AJ163" s="661" t="s">
        <v>89</v>
      </c>
      <c r="AK163" s="661" t="s">
        <v>89</v>
      </c>
      <c r="AL163" s="661" t="s">
        <v>89</v>
      </c>
      <c r="AM163" s="661" t="s">
        <v>89</v>
      </c>
      <c r="AN163" s="661" t="s">
        <v>89</v>
      </c>
      <c r="AO163" s="661"/>
      <c r="AP163" s="610"/>
      <c r="AQ163" s="610"/>
      <c r="AR163" s="610"/>
    </row>
    <row r="164" ht="15.75" customHeight="1" spans="1:44">
      <c r="A164" s="610" t="s">
        <v>89</v>
      </c>
      <c r="B164" s="610" t="s">
        <v>89</v>
      </c>
      <c r="C164" s="610" t="s">
        <v>89</v>
      </c>
      <c r="D164" s="661" t="s">
        <v>89</v>
      </c>
      <c r="E164" s="661" t="s">
        <v>89</v>
      </c>
      <c r="F164" s="661" t="s">
        <v>89</v>
      </c>
      <c r="G164" s="661" t="s">
        <v>89</v>
      </c>
      <c r="H164" s="661" t="s">
        <v>89</v>
      </c>
      <c r="I164" s="661" t="s">
        <v>89</v>
      </c>
      <c r="J164" s="661" t="s">
        <v>89</v>
      </c>
      <c r="K164" s="661" t="s">
        <v>89</v>
      </c>
      <c r="L164" s="661" t="s">
        <v>89</v>
      </c>
      <c r="M164" s="661" t="s">
        <v>89</v>
      </c>
      <c r="N164" s="661" t="s">
        <v>89</v>
      </c>
      <c r="O164" s="661" t="s">
        <v>89</v>
      </c>
      <c r="P164" s="661" t="s">
        <v>89</v>
      </c>
      <c r="Q164" s="661" t="s">
        <v>89</v>
      </c>
      <c r="R164" s="661" t="s">
        <v>89</v>
      </c>
      <c r="S164" s="661" t="s">
        <v>89</v>
      </c>
      <c r="T164" s="661" t="s">
        <v>89</v>
      </c>
      <c r="U164" s="661" t="s">
        <v>89</v>
      </c>
      <c r="V164" s="661" t="s">
        <v>89</v>
      </c>
      <c r="W164" s="661" t="s">
        <v>89</v>
      </c>
      <c r="X164" s="661" t="s">
        <v>89</v>
      </c>
      <c r="Y164" s="661" t="s">
        <v>89</v>
      </c>
      <c r="Z164" s="661" t="s">
        <v>89</v>
      </c>
      <c r="AA164" s="661" t="s">
        <v>89</v>
      </c>
      <c r="AB164" s="661" t="s">
        <v>89</v>
      </c>
      <c r="AC164" s="661" t="s">
        <v>89</v>
      </c>
      <c r="AD164" s="661" t="s">
        <v>89</v>
      </c>
      <c r="AE164" s="661" t="s">
        <v>89</v>
      </c>
      <c r="AF164" s="661" t="s">
        <v>89</v>
      </c>
      <c r="AG164" s="661" t="s">
        <v>89</v>
      </c>
      <c r="AH164" s="661"/>
      <c r="AI164" s="661" t="s">
        <v>89</v>
      </c>
      <c r="AJ164" s="661" t="s">
        <v>89</v>
      </c>
      <c r="AK164" s="661" t="s">
        <v>89</v>
      </c>
      <c r="AL164" s="661" t="s">
        <v>89</v>
      </c>
      <c r="AM164" s="661" t="s">
        <v>89</v>
      </c>
      <c r="AN164" s="661" t="s">
        <v>89</v>
      </c>
      <c r="AO164" s="661"/>
      <c r="AP164" s="610"/>
      <c r="AQ164" s="610"/>
      <c r="AR164" s="610"/>
    </row>
    <row r="165" ht="15.75" customHeight="1" spans="1:44">
      <c r="A165" s="610" t="s">
        <v>89</v>
      </c>
      <c r="B165" s="610" t="s">
        <v>89</v>
      </c>
      <c r="C165" s="610" t="s">
        <v>89</v>
      </c>
      <c r="D165" s="661" t="s">
        <v>89</v>
      </c>
      <c r="E165" s="661" t="s">
        <v>89</v>
      </c>
      <c r="F165" s="661" t="s">
        <v>89</v>
      </c>
      <c r="G165" s="661" t="s">
        <v>89</v>
      </c>
      <c r="H165" s="661" t="s">
        <v>89</v>
      </c>
      <c r="I165" s="661" t="s">
        <v>89</v>
      </c>
      <c r="J165" s="661" t="s">
        <v>89</v>
      </c>
      <c r="K165" s="661" t="s">
        <v>89</v>
      </c>
      <c r="L165" s="661" t="s">
        <v>89</v>
      </c>
      <c r="M165" s="661" t="s">
        <v>89</v>
      </c>
      <c r="N165" s="661" t="s">
        <v>89</v>
      </c>
      <c r="O165" s="661" t="s">
        <v>89</v>
      </c>
      <c r="P165" s="661" t="s">
        <v>89</v>
      </c>
      <c r="Q165" s="661" t="s">
        <v>89</v>
      </c>
      <c r="R165" s="661" t="s">
        <v>89</v>
      </c>
      <c r="S165" s="661" t="s">
        <v>89</v>
      </c>
      <c r="T165" s="661" t="s">
        <v>89</v>
      </c>
      <c r="U165" s="661" t="s">
        <v>89</v>
      </c>
      <c r="V165" s="661" t="s">
        <v>89</v>
      </c>
      <c r="W165" s="661" t="s">
        <v>89</v>
      </c>
      <c r="X165" s="661" t="s">
        <v>89</v>
      </c>
      <c r="Y165" s="661" t="s">
        <v>89</v>
      </c>
      <c r="Z165" s="661" t="s">
        <v>89</v>
      </c>
      <c r="AA165" s="661" t="s">
        <v>89</v>
      </c>
      <c r="AB165" s="661" t="s">
        <v>89</v>
      </c>
      <c r="AC165" s="661" t="s">
        <v>89</v>
      </c>
      <c r="AD165" s="661" t="s">
        <v>89</v>
      </c>
      <c r="AE165" s="661" t="s">
        <v>89</v>
      </c>
      <c r="AF165" s="661" t="s">
        <v>89</v>
      </c>
      <c r="AG165" s="661" t="s">
        <v>89</v>
      </c>
      <c r="AH165" s="661"/>
      <c r="AI165" s="661" t="s">
        <v>89</v>
      </c>
      <c r="AJ165" s="661" t="s">
        <v>89</v>
      </c>
      <c r="AK165" s="661" t="s">
        <v>89</v>
      </c>
      <c r="AL165" s="661" t="s">
        <v>89</v>
      </c>
      <c r="AM165" s="661" t="s">
        <v>89</v>
      </c>
      <c r="AN165" s="661" t="s">
        <v>89</v>
      </c>
      <c r="AO165" s="661"/>
      <c r="AP165" s="610"/>
      <c r="AQ165" s="610"/>
      <c r="AR165" s="610"/>
    </row>
    <row r="166" ht="15.75" customHeight="1" spans="1:44">
      <c r="A166" s="610" t="s">
        <v>89</v>
      </c>
      <c r="B166" s="610" t="s">
        <v>89</v>
      </c>
      <c r="C166" s="610" t="s">
        <v>89</v>
      </c>
      <c r="D166" s="661" t="s">
        <v>89</v>
      </c>
      <c r="E166" s="661" t="s">
        <v>89</v>
      </c>
      <c r="F166" s="661" t="s">
        <v>89</v>
      </c>
      <c r="G166" s="661" t="s">
        <v>89</v>
      </c>
      <c r="H166" s="661" t="s">
        <v>89</v>
      </c>
      <c r="I166" s="661" t="s">
        <v>89</v>
      </c>
      <c r="J166" s="661" t="s">
        <v>89</v>
      </c>
      <c r="K166" s="661" t="s">
        <v>89</v>
      </c>
      <c r="L166" s="661" t="s">
        <v>89</v>
      </c>
      <c r="M166" s="661" t="s">
        <v>89</v>
      </c>
      <c r="N166" s="661" t="s">
        <v>89</v>
      </c>
      <c r="O166" s="661" t="s">
        <v>89</v>
      </c>
      <c r="P166" s="661" t="s">
        <v>89</v>
      </c>
      <c r="Q166" s="661" t="s">
        <v>89</v>
      </c>
      <c r="R166" s="661" t="s">
        <v>89</v>
      </c>
      <c r="S166" s="661" t="s">
        <v>89</v>
      </c>
      <c r="T166" s="661" t="s">
        <v>89</v>
      </c>
      <c r="U166" s="661" t="s">
        <v>89</v>
      </c>
      <c r="V166" s="661" t="s">
        <v>89</v>
      </c>
      <c r="W166" s="661" t="s">
        <v>89</v>
      </c>
      <c r="X166" s="661" t="s">
        <v>89</v>
      </c>
      <c r="Y166" s="661" t="s">
        <v>89</v>
      </c>
      <c r="Z166" s="661" t="s">
        <v>89</v>
      </c>
      <c r="AA166" s="661" t="s">
        <v>89</v>
      </c>
      <c r="AB166" s="661" t="s">
        <v>89</v>
      </c>
      <c r="AC166" s="661" t="s">
        <v>89</v>
      </c>
      <c r="AD166" s="661" t="s">
        <v>89</v>
      </c>
      <c r="AE166" s="661" t="s">
        <v>89</v>
      </c>
      <c r="AF166" s="661" t="s">
        <v>89</v>
      </c>
      <c r="AG166" s="661" t="s">
        <v>89</v>
      </c>
      <c r="AH166" s="661"/>
      <c r="AI166" s="661" t="s">
        <v>89</v>
      </c>
      <c r="AJ166" s="661" t="s">
        <v>89</v>
      </c>
      <c r="AK166" s="661" t="s">
        <v>89</v>
      </c>
      <c r="AL166" s="661" t="s">
        <v>89</v>
      </c>
      <c r="AM166" s="661" t="s">
        <v>89</v>
      </c>
      <c r="AN166" s="661" t="s">
        <v>89</v>
      </c>
      <c r="AO166" s="661"/>
      <c r="AP166" s="610"/>
      <c r="AQ166" s="610"/>
      <c r="AR166" s="610"/>
    </row>
    <row r="167" ht="15.75" customHeight="1" spans="1:44">
      <c r="A167" s="610" t="s">
        <v>89</v>
      </c>
      <c r="B167" s="610" t="s">
        <v>89</v>
      </c>
      <c r="C167" s="610" t="s">
        <v>89</v>
      </c>
      <c r="D167" s="661" t="s">
        <v>89</v>
      </c>
      <c r="E167" s="661" t="s">
        <v>89</v>
      </c>
      <c r="F167" s="661" t="s">
        <v>89</v>
      </c>
      <c r="G167" s="661" t="s">
        <v>89</v>
      </c>
      <c r="H167" s="661" t="s">
        <v>89</v>
      </c>
      <c r="I167" s="661" t="s">
        <v>89</v>
      </c>
      <c r="J167" s="661" t="s">
        <v>89</v>
      </c>
      <c r="K167" s="661" t="s">
        <v>89</v>
      </c>
      <c r="L167" s="661" t="s">
        <v>89</v>
      </c>
      <c r="M167" s="661" t="s">
        <v>89</v>
      </c>
      <c r="N167" s="661" t="s">
        <v>89</v>
      </c>
      <c r="O167" s="661" t="s">
        <v>89</v>
      </c>
      <c r="P167" s="661" t="s">
        <v>89</v>
      </c>
      <c r="Q167" s="661" t="s">
        <v>89</v>
      </c>
      <c r="R167" s="661" t="s">
        <v>89</v>
      </c>
      <c r="S167" s="661" t="s">
        <v>89</v>
      </c>
      <c r="T167" s="661" t="s">
        <v>89</v>
      </c>
      <c r="U167" s="661" t="s">
        <v>89</v>
      </c>
      <c r="V167" s="661" t="s">
        <v>89</v>
      </c>
      <c r="W167" s="661" t="s">
        <v>89</v>
      </c>
      <c r="X167" s="661" t="s">
        <v>89</v>
      </c>
      <c r="Y167" s="661" t="s">
        <v>89</v>
      </c>
      <c r="Z167" s="661" t="s">
        <v>89</v>
      </c>
      <c r="AA167" s="661" t="s">
        <v>89</v>
      </c>
      <c r="AB167" s="661" t="s">
        <v>89</v>
      </c>
      <c r="AC167" s="661" t="s">
        <v>89</v>
      </c>
      <c r="AD167" s="661" t="s">
        <v>89</v>
      </c>
      <c r="AE167" s="661" t="s">
        <v>89</v>
      </c>
      <c r="AF167" s="661" t="s">
        <v>89</v>
      </c>
      <c r="AG167" s="661" t="s">
        <v>89</v>
      </c>
      <c r="AH167" s="661"/>
      <c r="AI167" s="661" t="s">
        <v>89</v>
      </c>
      <c r="AJ167" s="661" t="s">
        <v>89</v>
      </c>
      <c r="AK167" s="661" t="s">
        <v>89</v>
      </c>
      <c r="AL167" s="661" t="s">
        <v>89</v>
      </c>
      <c r="AM167" s="661" t="s">
        <v>89</v>
      </c>
      <c r="AN167" s="661" t="s">
        <v>89</v>
      </c>
      <c r="AO167" s="661"/>
      <c r="AP167" s="610"/>
      <c r="AQ167" s="610"/>
      <c r="AR167" s="610"/>
    </row>
    <row r="168" ht="15.75" customHeight="1" spans="1:44">
      <c r="A168" s="610" t="s">
        <v>89</v>
      </c>
      <c r="B168" s="610" t="s">
        <v>89</v>
      </c>
      <c r="C168" s="610" t="s">
        <v>89</v>
      </c>
      <c r="D168" s="661" t="s">
        <v>89</v>
      </c>
      <c r="E168" s="661" t="s">
        <v>89</v>
      </c>
      <c r="F168" s="661" t="s">
        <v>89</v>
      </c>
      <c r="G168" s="661" t="s">
        <v>89</v>
      </c>
      <c r="H168" s="661" t="s">
        <v>89</v>
      </c>
      <c r="I168" s="661" t="s">
        <v>89</v>
      </c>
      <c r="J168" s="661" t="s">
        <v>89</v>
      </c>
      <c r="K168" s="661" t="s">
        <v>89</v>
      </c>
      <c r="L168" s="661" t="s">
        <v>89</v>
      </c>
      <c r="M168" s="661" t="s">
        <v>89</v>
      </c>
      <c r="N168" s="661" t="s">
        <v>89</v>
      </c>
      <c r="O168" s="661" t="s">
        <v>89</v>
      </c>
      <c r="P168" s="661" t="s">
        <v>89</v>
      </c>
      <c r="Q168" s="661" t="s">
        <v>89</v>
      </c>
      <c r="R168" s="661" t="s">
        <v>89</v>
      </c>
      <c r="S168" s="661" t="s">
        <v>89</v>
      </c>
      <c r="T168" s="661" t="s">
        <v>89</v>
      </c>
      <c r="U168" s="661" t="s">
        <v>89</v>
      </c>
      <c r="V168" s="661" t="s">
        <v>89</v>
      </c>
      <c r="W168" s="661" t="s">
        <v>89</v>
      </c>
      <c r="X168" s="661" t="s">
        <v>89</v>
      </c>
      <c r="Y168" s="661" t="s">
        <v>89</v>
      </c>
      <c r="Z168" s="661" t="s">
        <v>89</v>
      </c>
      <c r="AA168" s="661" t="s">
        <v>89</v>
      </c>
      <c r="AB168" s="661" t="s">
        <v>89</v>
      </c>
      <c r="AC168" s="661" t="s">
        <v>89</v>
      </c>
      <c r="AD168" s="661" t="s">
        <v>89</v>
      </c>
      <c r="AE168" s="661" t="s">
        <v>89</v>
      </c>
      <c r="AF168" s="661" t="s">
        <v>89</v>
      </c>
      <c r="AG168" s="661" t="s">
        <v>89</v>
      </c>
      <c r="AH168" s="661"/>
      <c r="AI168" s="661" t="s">
        <v>89</v>
      </c>
      <c r="AJ168" s="661" t="s">
        <v>89</v>
      </c>
      <c r="AK168" s="661" t="s">
        <v>89</v>
      </c>
      <c r="AL168" s="661" t="s">
        <v>89</v>
      </c>
      <c r="AM168" s="661" t="s">
        <v>89</v>
      </c>
      <c r="AN168" s="661" t="s">
        <v>89</v>
      </c>
      <c r="AO168" s="661"/>
      <c r="AP168" s="610"/>
      <c r="AQ168" s="610"/>
      <c r="AR168" s="610"/>
    </row>
    <row r="169" ht="15.75" customHeight="1" spans="1:44">
      <c r="A169" s="610" t="s">
        <v>89</v>
      </c>
      <c r="B169" s="610" t="s">
        <v>89</v>
      </c>
      <c r="C169" s="610" t="s">
        <v>89</v>
      </c>
      <c r="D169" s="661" t="s">
        <v>89</v>
      </c>
      <c r="E169" s="661" t="s">
        <v>89</v>
      </c>
      <c r="F169" s="661" t="s">
        <v>89</v>
      </c>
      <c r="G169" s="661" t="s">
        <v>89</v>
      </c>
      <c r="H169" s="661" t="s">
        <v>89</v>
      </c>
      <c r="I169" s="661" t="s">
        <v>89</v>
      </c>
      <c r="J169" s="661" t="s">
        <v>89</v>
      </c>
      <c r="K169" s="661" t="s">
        <v>89</v>
      </c>
      <c r="L169" s="661" t="s">
        <v>89</v>
      </c>
      <c r="M169" s="661" t="s">
        <v>89</v>
      </c>
      <c r="N169" s="661" t="s">
        <v>89</v>
      </c>
      <c r="O169" s="661" t="s">
        <v>89</v>
      </c>
      <c r="P169" s="661" t="s">
        <v>89</v>
      </c>
      <c r="Q169" s="661" t="s">
        <v>89</v>
      </c>
      <c r="R169" s="661" t="s">
        <v>89</v>
      </c>
      <c r="S169" s="661" t="s">
        <v>89</v>
      </c>
      <c r="T169" s="661" t="s">
        <v>89</v>
      </c>
      <c r="U169" s="661" t="s">
        <v>89</v>
      </c>
      <c r="V169" s="661" t="s">
        <v>89</v>
      </c>
      <c r="W169" s="661" t="s">
        <v>89</v>
      </c>
      <c r="X169" s="661" t="s">
        <v>89</v>
      </c>
      <c r="Y169" s="661" t="s">
        <v>89</v>
      </c>
      <c r="Z169" s="661" t="s">
        <v>89</v>
      </c>
      <c r="AA169" s="661" t="s">
        <v>89</v>
      </c>
      <c r="AB169" s="661" t="s">
        <v>89</v>
      </c>
      <c r="AC169" s="661" t="s">
        <v>89</v>
      </c>
      <c r="AD169" s="661" t="s">
        <v>89</v>
      </c>
      <c r="AE169" s="661" t="s">
        <v>89</v>
      </c>
      <c r="AF169" s="661" t="s">
        <v>89</v>
      </c>
      <c r="AG169" s="661" t="s">
        <v>89</v>
      </c>
      <c r="AH169" s="661"/>
      <c r="AI169" s="661" t="s">
        <v>89</v>
      </c>
      <c r="AJ169" s="661" t="s">
        <v>89</v>
      </c>
      <c r="AK169" s="661" t="s">
        <v>89</v>
      </c>
      <c r="AL169" s="661" t="s">
        <v>89</v>
      </c>
      <c r="AM169" s="661" t="s">
        <v>89</v>
      </c>
      <c r="AN169" s="661" t="s">
        <v>89</v>
      </c>
      <c r="AO169" s="661"/>
      <c r="AP169" s="610"/>
      <c r="AQ169" s="610"/>
      <c r="AR169" s="610"/>
    </row>
    <row r="170" ht="15.75" customHeight="1" spans="1:44">
      <c r="A170" s="610" t="s">
        <v>89</v>
      </c>
      <c r="B170" s="610" t="s">
        <v>89</v>
      </c>
      <c r="C170" s="610" t="s">
        <v>89</v>
      </c>
      <c r="D170" s="661" t="s">
        <v>89</v>
      </c>
      <c r="E170" s="661" t="s">
        <v>89</v>
      </c>
      <c r="F170" s="661" t="s">
        <v>89</v>
      </c>
      <c r="G170" s="661" t="s">
        <v>89</v>
      </c>
      <c r="H170" s="661" t="s">
        <v>89</v>
      </c>
      <c r="I170" s="661" t="s">
        <v>89</v>
      </c>
      <c r="J170" s="661" t="s">
        <v>89</v>
      </c>
      <c r="K170" s="661" t="s">
        <v>89</v>
      </c>
      <c r="L170" s="661" t="s">
        <v>89</v>
      </c>
      <c r="M170" s="661" t="s">
        <v>89</v>
      </c>
      <c r="N170" s="661" t="s">
        <v>89</v>
      </c>
      <c r="O170" s="661" t="s">
        <v>89</v>
      </c>
      <c r="P170" s="661" t="s">
        <v>89</v>
      </c>
      <c r="Q170" s="661" t="s">
        <v>89</v>
      </c>
      <c r="R170" s="661" t="s">
        <v>89</v>
      </c>
      <c r="S170" s="661" t="s">
        <v>89</v>
      </c>
      <c r="T170" s="661" t="s">
        <v>89</v>
      </c>
      <c r="U170" s="661" t="s">
        <v>89</v>
      </c>
      <c r="V170" s="661" t="s">
        <v>89</v>
      </c>
      <c r="W170" s="661" t="s">
        <v>89</v>
      </c>
      <c r="X170" s="661" t="s">
        <v>89</v>
      </c>
      <c r="Y170" s="661" t="s">
        <v>89</v>
      </c>
      <c r="Z170" s="661" t="s">
        <v>89</v>
      </c>
      <c r="AA170" s="661" t="s">
        <v>89</v>
      </c>
      <c r="AB170" s="661" t="s">
        <v>89</v>
      </c>
      <c r="AC170" s="661" t="s">
        <v>89</v>
      </c>
      <c r="AD170" s="661" t="s">
        <v>89</v>
      </c>
      <c r="AE170" s="661" t="s">
        <v>89</v>
      </c>
      <c r="AF170" s="661" t="s">
        <v>89</v>
      </c>
      <c r="AG170" s="661" t="s">
        <v>89</v>
      </c>
      <c r="AH170" s="661"/>
      <c r="AI170" s="661" t="s">
        <v>89</v>
      </c>
      <c r="AJ170" s="661" t="s">
        <v>89</v>
      </c>
      <c r="AK170" s="661" t="s">
        <v>89</v>
      </c>
      <c r="AL170" s="661" t="s">
        <v>89</v>
      </c>
      <c r="AM170" s="661" t="s">
        <v>89</v>
      </c>
      <c r="AN170" s="661" t="s">
        <v>89</v>
      </c>
      <c r="AO170" s="661"/>
      <c r="AP170" s="610"/>
      <c r="AQ170" s="610"/>
      <c r="AR170" s="610"/>
    </row>
    <row r="171" ht="15.75" customHeight="1" spans="1:44">
      <c r="A171" s="610" t="s">
        <v>89</v>
      </c>
      <c r="B171" s="610" t="s">
        <v>89</v>
      </c>
      <c r="C171" s="610" t="s">
        <v>89</v>
      </c>
      <c r="D171" s="661" t="s">
        <v>89</v>
      </c>
      <c r="E171" s="661" t="s">
        <v>89</v>
      </c>
      <c r="F171" s="661" t="s">
        <v>89</v>
      </c>
      <c r="G171" s="661" t="s">
        <v>89</v>
      </c>
      <c r="H171" s="661" t="s">
        <v>89</v>
      </c>
      <c r="I171" s="661" t="s">
        <v>89</v>
      </c>
      <c r="J171" s="661" t="s">
        <v>89</v>
      </c>
      <c r="K171" s="661" t="s">
        <v>89</v>
      </c>
      <c r="L171" s="661" t="s">
        <v>89</v>
      </c>
      <c r="M171" s="661" t="s">
        <v>89</v>
      </c>
      <c r="N171" s="661" t="s">
        <v>89</v>
      </c>
      <c r="O171" s="661" t="s">
        <v>89</v>
      </c>
      <c r="P171" s="661" t="s">
        <v>89</v>
      </c>
      <c r="Q171" s="661" t="s">
        <v>89</v>
      </c>
      <c r="R171" s="661" t="s">
        <v>89</v>
      </c>
      <c r="S171" s="661" t="s">
        <v>89</v>
      </c>
      <c r="T171" s="661" t="s">
        <v>89</v>
      </c>
      <c r="U171" s="661" t="s">
        <v>89</v>
      </c>
      <c r="V171" s="661" t="s">
        <v>89</v>
      </c>
      <c r="W171" s="661" t="s">
        <v>89</v>
      </c>
      <c r="X171" s="661" t="s">
        <v>89</v>
      </c>
      <c r="Y171" s="661" t="s">
        <v>89</v>
      </c>
      <c r="Z171" s="661" t="s">
        <v>89</v>
      </c>
      <c r="AA171" s="661" t="s">
        <v>89</v>
      </c>
      <c r="AB171" s="661" t="s">
        <v>89</v>
      </c>
      <c r="AC171" s="661" t="s">
        <v>89</v>
      </c>
      <c r="AD171" s="661" t="s">
        <v>89</v>
      </c>
      <c r="AE171" s="661" t="s">
        <v>89</v>
      </c>
      <c r="AF171" s="661" t="s">
        <v>89</v>
      </c>
      <c r="AG171" s="661" t="s">
        <v>89</v>
      </c>
      <c r="AH171" s="661"/>
      <c r="AI171" s="661" t="s">
        <v>89</v>
      </c>
      <c r="AJ171" s="661" t="s">
        <v>89</v>
      </c>
      <c r="AK171" s="661" t="s">
        <v>89</v>
      </c>
      <c r="AL171" s="661" t="s">
        <v>89</v>
      </c>
      <c r="AM171" s="661" t="s">
        <v>89</v>
      </c>
      <c r="AN171" s="661" t="s">
        <v>89</v>
      </c>
      <c r="AO171" s="661"/>
      <c r="AP171" s="610"/>
      <c r="AQ171" s="610"/>
      <c r="AR171" s="610"/>
    </row>
    <row r="172" ht="15.75" customHeight="1" spans="1:44">
      <c r="A172" s="610" t="s">
        <v>89</v>
      </c>
      <c r="B172" s="610" t="s">
        <v>89</v>
      </c>
      <c r="C172" s="610" t="s">
        <v>89</v>
      </c>
      <c r="D172" s="661" t="s">
        <v>89</v>
      </c>
      <c r="E172" s="661" t="s">
        <v>89</v>
      </c>
      <c r="F172" s="661" t="s">
        <v>89</v>
      </c>
      <c r="G172" s="661" t="s">
        <v>89</v>
      </c>
      <c r="H172" s="661" t="s">
        <v>89</v>
      </c>
      <c r="I172" s="661" t="s">
        <v>89</v>
      </c>
      <c r="J172" s="661" t="s">
        <v>89</v>
      </c>
      <c r="K172" s="661" t="s">
        <v>89</v>
      </c>
      <c r="L172" s="661" t="s">
        <v>89</v>
      </c>
      <c r="M172" s="661" t="s">
        <v>89</v>
      </c>
      <c r="N172" s="661" t="s">
        <v>89</v>
      </c>
      <c r="O172" s="661" t="s">
        <v>89</v>
      </c>
      <c r="P172" s="661" t="s">
        <v>89</v>
      </c>
      <c r="Q172" s="661" t="s">
        <v>89</v>
      </c>
      <c r="R172" s="661" t="s">
        <v>89</v>
      </c>
      <c r="S172" s="661" t="s">
        <v>89</v>
      </c>
      <c r="T172" s="661" t="s">
        <v>89</v>
      </c>
      <c r="U172" s="661" t="s">
        <v>89</v>
      </c>
      <c r="V172" s="661" t="s">
        <v>89</v>
      </c>
      <c r="W172" s="661" t="s">
        <v>89</v>
      </c>
      <c r="X172" s="661" t="s">
        <v>89</v>
      </c>
      <c r="Y172" s="661" t="s">
        <v>89</v>
      </c>
      <c r="Z172" s="661" t="s">
        <v>89</v>
      </c>
      <c r="AA172" s="661" t="s">
        <v>89</v>
      </c>
      <c r="AB172" s="661" t="s">
        <v>89</v>
      </c>
      <c r="AC172" s="661" t="s">
        <v>89</v>
      </c>
      <c r="AD172" s="661" t="s">
        <v>89</v>
      </c>
      <c r="AE172" s="661" t="s">
        <v>89</v>
      </c>
      <c r="AF172" s="661" t="s">
        <v>89</v>
      </c>
      <c r="AG172" s="661" t="s">
        <v>89</v>
      </c>
      <c r="AH172" s="661"/>
      <c r="AI172" s="661" t="s">
        <v>89</v>
      </c>
      <c r="AJ172" s="661" t="s">
        <v>89</v>
      </c>
      <c r="AK172" s="661" t="s">
        <v>89</v>
      </c>
      <c r="AL172" s="661" t="s">
        <v>89</v>
      </c>
      <c r="AM172" s="661" t="s">
        <v>89</v>
      </c>
      <c r="AN172" s="661" t="s">
        <v>89</v>
      </c>
      <c r="AO172" s="661"/>
      <c r="AP172" s="610"/>
      <c r="AQ172" s="610"/>
      <c r="AR172" s="610"/>
    </row>
    <row r="173" ht="15.75" customHeight="1" spans="1:44">
      <c r="A173" s="610" t="s">
        <v>89</v>
      </c>
      <c r="B173" s="610" t="s">
        <v>89</v>
      </c>
      <c r="C173" s="610" t="s">
        <v>89</v>
      </c>
      <c r="D173" s="661" t="s">
        <v>89</v>
      </c>
      <c r="E173" s="661" t="s">
        <v>89</v>
      </c>
      <c r="F173" s="661" t="s">
        <v>89</v>
      </c>
      <c r="G173" s="661" t="s">
        <v>89</v>
      </c>
      <c r="H173" s="661" t="s">
        <v>89</v>
      </c>
      <c r="I173" s="661" t="s">
        <v>89</v>
      </c>
      <c r="J173" s="661" t="s">
        <v>89</v>
      </c>
      <c r="K173" s="661" t="s">
        <v>89</v>
      </c>
      <c r="L173" s="661" t="s">
        <v>89</v>
      </c>
      <c r="M173" s="661" t="s">
        <v>89</v>
      </c>
      <c r="N173" s="661" t="s">
        <v>89</v>
      </c>
      <c r="O173" s="661" t="s">
        <v>89</v>
      </c>
      <c r="P173" s="661" t="s">
        <v>89</v>
      </c>
      <c r="Q173" s="661" t="s">
        <v>89</v>
      </c>
      <c r="R173" s="661" t="s">
        <v>89</v>
      </c>
      <c r="S173" s="661" t="s">
        <v>89</v>
      </c>
      <c r="T173" s="661" t="s">
        <v>89</v>
      </c>
      <c r="U173" s="661" t="s">
        <v>89</v>
      </c>
      <c r="V173" s="661" t="s">
        <v>89</v>
      </c>
      <c r="W173" s="661" t="s">
        <v>89</v>
      </c>
      <c r="X173" s="661" t="s">
        <v>89</v>
      </c>
      <c r="Y173" s="661" t="s">
        <v>89</v>
      </c>
      <c r="Z173" s="661" t="s">
        <v>89</v>
      </c>
      <c r="AA173" s="661" t="s">
        <v>89</v>
      </c>
      <c r="AB173" s="661" t="s">
        <v>89</v>
      </c>
      <c r="AC173" s="661" t="s">
        <v>89</v>
      </c>
      <c r="AD173" s="661" t="s">
        <v>89</v>
      </c>
      <c r="AE173" s="661" t="s">
        <v>89</v>
      </c>
      <c r="AF173" s="661" t="s">
        <v>89</v>
      </c>
      <c r="AG173" s="661" t="s">
        <v>89</v>
      </c>
      <c r="AH173" s="661"/>
      <c r="AI173" s="661" t="s">
        <v>89</v>
      </c>
      <c r="AJ173" s="661" t="s">
        <v>89</v>
      </c>
      <c r="AK173" s="661" t="s">
        <v>89</v>
      </c>
      <c r="AL173" s="661" t="s">
        <v>89</v>
      </c>
      <c r="AM173" s="661" t="s">
        <v>89</v>
      </c>
      <c r="AN173" s="661" t="s">
        <v>89</v>
      </c>
      <c r="AO173" s="661"/>
      <c r="AP173" s="610"/>
      <c r="AQ173" s="610"/>
      <c r="AR173" s="610"/>
    </row>
    <row r="174" ht="15.75" customHeight="1" spans="1:44">
      <c r="A174" s="610" t="s">
        <v>89</v>
      </c>
      <c r="B174" s="610" t="s">
        <v>89</v>
      </c>
      <c r="C174" s="610" t="s">
        <v>89</v>
      </c>
      <c r="D174" s="661" t="s">
        <v>89</v>
      </c>
      <c r="E174" s="661" t="s">
        <v>89</v>
      </c>
      <c r="F174" s="661" t="s">
        <v>89</v>
      </c>
      <c r="G174" s="661" t="s">
        <v>89</v>
      </c>
      <c r="H174" s="661" t="s">
        <v>89</v>
      </c>
      <c r="I174" s="661" t="s">
        <v>89</v>
      </c>
      <c r="J174" s="661" t="s">
        <v>89</v>
      </c>
      <c r="K174" s="661" t="s">
        <v>89</v>
      </c>
      <c r="L174" s="661" t="s">
        <v>89</v>
      </c>
      <c r="M174" s="661" t="s">
        <v>89</v>
      </c>
      <c r="N174" s="661" t="s">
        <v>89</v>
      </c>
      <c r="O174" s="661" t="s">
        <v>89</v>
      </c>
      <c r="P174" s="661" t="s">
        <v>89</v>
      </c>
      <c r="Q174" s="661" t="s">
        <v>89</v>
      </c>
      <c r="R174" s="661" t="s">
        <v>89</v>
      </c>
      <c r="S174" s="661" t="s">
        <v>89</v>
      </c>
      <c r="T174" s="661" t="s">
        <v>89</v>
      </c>
      <c r="U174" s="661" t="s">
        <v>89</v>
      </c>
      <c r="V174" s="661" t="s">
        <v>89</v>
      </c>
      <c r="W174" s="661" t="s">
        <v>89</v>
      </c>
      <c r="X174" s="661" t="s">
        <v>89</v>
      </c>
      <c r="Y174" s="661" t="s">
        <v>89</v>
      </c>
      <c r="Z174" s="661" t="s">
        <v>89</v>
      </c>
      <c r="AA174" s="661" t="s">
        <v>89</v>
      </c>
      <c r="AB174" s="661" t="s">
        <v>89</v>
      </c>
      <c r="AC174" s="661" t="s">
        <v>89</v>
      </c>
      <c r="AD174" s="661" t="s">
        <v>89</v>
      </c>
      <c r="AE174" s="661" t="s">
        <v>89</v>
      </c>
      <c r="AF174" s="661" t="s">
        <v>89</v>
      </c>
      <c r="AG174" s="661" t="s">
        <v>89</v>
      </c>
      <c r="AH174" s="661"/>
      <c r="AI174" s="661" t="s">
        <v>89</v>
      </c>
      <c r="AJ174" s="661" t="s">
        <v>89</v>
      </c>
      <c r="AK174" s="661" t="s">
        <v>89</v>
      </c>
      <c r="AL174" s="661" t="s">
        <v>89</v>
      </c>
      <c r="AM174" s="661" t="s">
        <v>89</v>
      </c>
      <c r="AN174" s="661" t="s">
        <v>89</v>
      </c>
      <c r="AO174" s="661"/>
      <c r="AP174" s="610"/>
      <c r="AQ174" s="610"/>
      <c r="AR174" s="610"/>
    </row>
    <row r="175" ht="15.75" customHeight="1" spans="1:44">
      <c r="A175" s="610" t="s">
        <v>89</v>
      </c>
      <c r="B175" s="610" t="s">
        <v>89</v>
      </c>
      <c r="C175" s="610" t="s">
        <v>89</v>
      </c>
      <c r="D175" s="661" t="s">
        <v>89</v>
      </c>
      <c r="E175" s="661" t="s">
        <v>89</v>
      </c>
      <c r="F175" s="661" t="s">
        <v>89</v>
      </c>
      <c r="G175" s="661" t="s">
        <v>89</v>
      </c>
      <c r="H175" s="661" t="s">
        <v>89</v>
      </c>
      <c r="I175" s="661" t="s">
        <v>89</v>
      </c>
      <c r="J175" s="661" t="s">
        <v>89</v>
      </c>
      <c r="K175" s="661" t="s">
        <v>89</v>
      </c>
      <c r="L175" s="661" t="s">
        <v>89</v>
      </c>
      <c r="M175" s="661" t="s">
        <v>89</v>
      </c>
      <c r="N175" s="661" t="s">
        <v>89</v>
      </c>
      <c r="O175" s="661" t="s">
        <v>89</v>
      </c>
      <c r="P175" s="661" t="s">
        <v>89</v>
      </c>
      <c r="Q175" s="661" t="s">
        <v>89</v>
      </c>
      <c r="R175" s="661" t="s">
        <v>89</v>
      </c>
      <c r="S175" s="661" t="s">
        <v>89</v>
      </c>
      <c r="T175" s="661" t="s">
        <v>89</v>
      </c>
      <c r="U175" s="661" t="s">
        <v>89</v>
      </c>
      <c r="V175" s="661" t="s">
        <v>89</v>
      </c>
      <c r="W175" s="661" t="s">
        <v>89</v>
      </c>
      <c r="X175" s="661" t="s">
        <v>89</v>
      </c>
      <c r="Y175" s="661" t="s">
        <v>89</v>
      </c>
      <c r="Z175" s="661" t="s">
        <v>89</v>
      </c>
      <c r="AA175" s="661" t="s">
        <v>89</v>
      </c>
      <c r="AB175" s="661" t="s">
        <v>89</v>
      </c>
      <c r="AC175" s="661" t="s">
        <v>89</v>
      </c>
      <c r="AD175" s="661" t="s">
        <v>89</v>
      </c>
      <c r="AE175" s="661" t="s">
        <v>89</v>
      </c>
      <c r="AF175" s="661" t="s">
        <v>89</v>
      </c>
      <c r="AG175" s="661" t="s">
        <v>89</v>
      </c>
      <c r="AH175" s="661"/>
      <c r="AI175" s="661" t="s">
        <v>89</v>
      </c>
      <c r="AJ175" s="661" t="s">
        <v>89</v>
      </c>
      <c r="AK175" s="661" t="s">
        <v>89</v>
      </c>
      <c r="AL175" s="661" t="s">
        <v>89</v>
      </c>
      <c r="AM175" s="661" t="s">
        <v>89</v>
      </c>
      <c r="AN175" s="661" t="s">
        <v>89</v>
      </c>
      <c r="AO175" s="661"/>
      <c r="AP175" s="610"/>
      <c r="AQ175" s="610"/>
      <c r="AR175" s="610"/>
    </row>
    <row r="176" ht="15.75" customHeight="1" spans="1:44">
      <c r="A176" s="610" t="s">
        <v>89</v>
      </c>
      <c r="B176" s="610" t="s">
        <v>89</v>
      </c>
      <c r="C176" s="610" t="s">
        <v>89</v>
      </c>
      <c r="D176" s="661" t="s">
        <v>89</v>
      </c>
      <c r="E176" s="661" t="s">
        <v>89</v>
      </c>
      <c r="F176" s="661" t="s">
        <v>89</v>
      </c>
      <c r="G176" s="661" t="s">
        <v>89</v>
      </c>
      <c r="H176" s="661" t="s">
        <v>89</v>
      </c>
      <c r="I176" s="661" t="s">
        <v>89</v>
      </c>
      <c r="J176" s="661" t="s">
        <v>89</v>
      </c>
      <c r="K176" s="661" t="s">
        <v>89</v>
      </c>
      <c r="L176" s="661" t="s">
        <v>89</v>
      </c>
      <c r="M176" s="661" t="s">
        <v>89</v>
      </c>
      <c r="N176" s="661" t="s">
        <v>89</v>
      </c>
      <c r="O176" s="661" t="s">
        <v>89</v>
      </c>
      <c r="P176" s="661" t="s">
        <v>89</v>
      </c>
      <c r="Q176" s="661" t="s">
        <v>89</v>
      </c>
      <c r="R176" s="661" t="s">
        <v>89</v>
      </c>
      <c r="S176" s="661" t="s">
        <v>89</v>
      </c>
      <c r="T176" s="661" t="s">
        <v>89</v>
      </c>
      <c r="U176" s="661" t="s">
        <v>89</v>
      </c>
      <c r="V176" s="661" t="s">
        <v>89</v>
      </c>
      <c r="W176" s="661" t="s">
        <v>89</v>
      </c>
      <c r="X176" s="661" t="s">
        <v>89</v>
      </c>
      <c r="Y176" s="661" t="s">
        <v>89</v>
      </c>
      <c r="Z176" s="661" t="s">
        <v>89</v>
      </c>
      <c r="AA176" s="661" t="s">
        <v>89</v>
      </c>
      <c r="AB176" s="661" t="s">
        <v>89</v>
      </c>
      <c r="AC176" s="661" t="s">
        <v>89</v>
      </c>
      <c r="AD176" s="661" t="s">
        <v>89</v>
      </c>
      <c r="AE176" s="661" t="s">
        <v>89</v>
      </c>
      <c r="AF176" s="661" t="s">
        <v>89</v>
      </c>
      <c r="AG176" s="661" t="s">
        <v>89</v>
      </c>
      <c r="AH176" s="661"/>
      <c r="AI176" s="661" t="s">
        <v>89</v>
      </c>
      <c r="AJ176" s="661" t="s">
        <v>89</v>
      </c>
      <c r="AK176" s="661" t="s">
        <v>89</v>
      </c>
      <c r="AL176" s="661" t="s">
        <v>89</v>
      </c>
      <c r="AM176" s="661" t="s">
        <v>89</v>
      </c>
      <c r="AN176" s="661" t="s">
        <v>89</v>
      </c>
      <c r="AO176" s="661"/>
      <c r="AP176" s="610"/>
      <c r="AQ176" s="610"/>
      <c r="AR176" s="610"/>
    </row>
    <row r="177" ht="15.75" customHeight="1" spans="1:44">
      <c r="A177" s="610" t="s">
        <v>89</v>
      </c>
      <c r="B177" s="610" t="s">
        <v>89</v>
      </c>
      <c r="C177" s="610" t="s">
        <v>89</v>
      </c>
      <c r="D177" s="661" t="s">
        <v>89</v>
      </c>
      <c r="E177" s="661" t="s">
        <v>89</v>
      </c>
      <c r="F177" s="661" t="s">
        <v>89</v>
      </c>
      <c r="G177" s="661" t="s">
        <v>89</v>
      </c>
      <c r="H177" s="661" t="s">
        <v>89</v>
      </c>
      <c r="I177" s="661" t="s">
        <v>89</v>
      </c>
      <c r="J177" s="661" t="s">
        <v>89</v>
      </c>
      <c r="K177" s="661" t="s">
        <v>89</v>
      </c>
      <c r="L177" s="661" t="s">
        <v>89</v>
      </c>
      <c r="M177" s="661" t="s">
        <v>89</v>
      </c>
      <c r="N177" s="661" t="s">
        <v>89</v>
      </c>
      <c r="O177" s="661" t="s">
        <v>89</v>
      </c>
      <c r="P177" s="661" t="s">
        <v>89</v>
      </c>
      <c r="Q177" s="661" t="s">
        <v>89</v>
      </c>
      <c r="R177" s="661" t="s">
        <v>89</v>
      </c>
      <c r="S177" s="661" t="s">
        <v>89</v>
      </c>
      <c r="T177" s="661" t="s">
        <v>89</v>
      </c>
      <c r="U177" s="661" t="s">
        <v>89</v>
      </c>
      <c r="V177" s="661" t="s">
        <v>89</v>
      </c>
      <c r="W177" s="661" t="s">
        <v>89</v>
      </c>
      <c r="X177" s="661" t="s">
        <v>89</v>
      </c>
      <c r="Y177" s="661" t="s">
        <v>89</v>
      </c>
      <c r="Z177" s="661" t="s">
        <v>89</v>
      </c>
      <c r="AA177" s="661" t="s">
        <v>89</v>
      </c>
      <c r="AB177" s="661" t="s">
        <v>89</v>
      </c>
      <c r="AC177" s="661" t="s">
        <v>89</v>
      </c>
      <c r="AD177" s="661" t="s">
        <v>89</v>
      </c>
      <c r="AE177" s="661" t="s">
        <v>89</v>
      </c>
      <c r="AF177" s="661" t="s">
        <v>89</v>
      </c>
      <c r="AG177" s="661" t="s">
        <v>89</v>
      </c>
      <c r="AH177" s="661"/>
      <c r="AI177" s="661" t="s">
        <v>89</v>
      </c>
      <c r="AJ177" s="661" t="s">
        <v>89</v>
      </c>
      <c r="AK177" s="661" t="s">
        <v>89</v>
      </c>
      <c r="AL177" s="661" t="s">
        <v>89</v>
      </c>
      <c r="AM177" s="661" t="s">
        <v>89</v>
      </c>
      <c r="AN177" s="661" t="s">
        <v>89</v>
      </c>
      <c r="AO177" s="661"/>
      <c r="AP177" s="610"/>
      <c r="AQ177" s="610"/>
      <c r="AR177" s="610"/>
    </row>
    <row r="178" ht="15.75" customHeight="1" spans="1:44">
      <c r="A178" s="610" t="s">
        <v>89</v>
      </c>
      <c r="B178" s="610" t="s">
        <v>89</v>
      </c>
      <c r="C178" s="610" t="s">
        <v>89</v>
      </c>
      <c r="D178" s="661" t="s">
        <v>89</v>
      </c>
      <c r="E178" s="661" t="s">
        <v>89</v>
      </c>
      <c r="F178" s="661" t="s">
        <v>89</v>
      </c>
      <c r="G178" s="661" t="s">
        <v>89</v>
      </c>
      <c r="H178" s="661" t="s">
        <v>89</v>
      </c>
      <c r="I178" s="661" t="s">
        <v>89</v>
      </c>
      <c r="J178" s="661" t="s">
        <v>89</v>
      </c>
      <c r="K178" s="661" t="s">
        <v>89</v>
      </c>
      <c r="L178" s="661" t="s">
        <v>89</v>
      </c>
      <c r="M178" s="661" t="s">
        <v>89</v>
      </c>
      <c r="N178" s="661" t="s">
        <v>89</v>
      </c>
      <c r="O178" s="661" t="s">
        <v>89</v>
      </c>
      <c r="P178" s="661" t="s">
        <v>89</v>
      </c>
      <c r="Q178" s="661" t="s">
        <v>89</v>
      </c>
      <c r="R178" s="661" t="s">
        <v>89</v>
      </c>
      <c r="S178" s="661" t="s">
        <v>89</v>
      </c>
      <c r="T178" s="661" t="s">
        <v>89</v>
      </c>
      <c r="U178" s="661" t="s">
        <v>89</v>
      </c>
      <c r="V178" s="661" t="s">
        <v>89</v>
      </c>
      <c r="W178" s="661" t="s">
        <v>89</v>
      </c>
      <c r="X178" s="661" t="s">
        <v>89</v>
      </c>
      <c r="Y178" s="661" t="s">
        <v>89</v>
      </c>
      <c r="Z178" s="661" t="s">
        <v>89</v>
      </c>
      <c r="AA178" s="661" t="s">
        <v>89</v>
      </c>
      <c r="AB178" s="661" t="s">
        <v>89</v>
      </c>
      <c r="AC178" s="661" t="s">
        <v>89</v>
      </c>
      <c r="AD178" s="661" t="s">
        <v>89</v>
      </c>
      <c r="AE178" s="661" t="s">
        <v>89</v>
      </c>
      <c r="AF178" s="661" t="s">
        <v>89</v>
      </c>
      <c r="AG178" s="661" t="s">
        <v>89</v>
      </c>
      <c r="AH178" s="661"/>
      <c r="AI178" s="661" t="s">
        <v>89</v>
      </c>
      <c r="AJ178" s="661" t="s">
        <v>89</v>
      </c>
      <c r="AK178" s="661" t="s">
        <v>89</v>
      </c>
      <c r="AL178" s="661" t="s">
        <v>89</v>
      </c>
      <c r="AM178" s="661" t="s">
        <v>89</v>
      </c>
      <c r="AN178" s="661" t="s">
        <v>89</v>
      </c>
      <c r="AO178" s="661"/>
      <c r="AP178" s="610"/>
      <c r="AQ178" s="610"/>
      <c r="AR178" s="610"/>
    </row>
    <row r="179" ht="15.75" customHeight="1" spans="1:44">
      <c r="A179" s="610" t="s">
        <v>89</v>
      </c>
      <c r="B179" s="610" t="s">
        <v>89</v>
      </c>
      <c r="C179" s="610" t="s">
        <v>89</v>
      </c>
      <c r="D179" s="661" t="s">
        <v>89</v>
      </c>
      <c r="E179" s="661" t="s">
        <v>89</v>
      </c>
      <c r="F179" s="661" t="s">
        <v>89</v>
      </c>
      <c r="G179" s="661" t="s">
        <v>89</v>
      </c>
      <c r="H179" s="661" t="s">
        <v>89</v>
      </c>
      <c r="I179" s="661" t="s">
        <v>89</v>
      </c>
      <c r="J179" s="661" t="s">
        <v>89</v>
      </c>
      <c r="K179" s="661" t="s">
        <v>89</v>
      </c>
      <c r="L179" s="661" t="s">
        <v>89</v>
      </c>
      <c r="M179" s="661" t="s">
        <v>89</v>
      </c>
      <c r="N179" s="661" t="s">
        <v>89</v>
      </c>
      <c r="O179" s="661" t="s">
        <v>89</v>
      </c>
      <c r="P179" s="661" t="s">
        <v>89</v>
      </c>
      <c r="Q179" s="661" t="s">
        <v>89</v>
      </c>
      <c r="R179" s="661" t="s">
        <v>89</v>
      </c>
      <c r="S179" s="661" t="s">
        <v>89</v>
      </c>
      <c r="T179" s="661" t="s">
        <v>89</v>
      </c>
      <c r="U179" s="661" t="s">
        <v>89</v>
      </c>
      <c r="V179" s="661" t="s">
        <v>89</v>
      </c>
      <c r="W179" s="661" t="s">
        <v>89</v>
      </c>
      <c r="X179" s="661" t="s">
        <v>89</v>
      </c>
      <c r="Y179" s="661" t="s">
        <v>89</v>
      </c>
      <c r="Z179" s="661" t="s">
        <v>89</v>
      </c>
      <c r="AA179" s="661" t="s">
        <v>89</v>
      </c>
      <c r="AB179" s="661" t="s">
        <v>89</v>
      </c>
      <c r="AC179" s="661" t="s">
        <v>89</v>
      </c>
      <c r="AD179" s="661" t="s">
        <v>89</v>
      </c>
      <c r="AE179" s="661" t="s">
        <v>89</v>
      </c>
      <c r="AF179" s="661" t="s">
        <v>89</v>
      </c>
      <c r="AG179" s="661" t="s">
        <v>89</v>
      </c>
      <c r="AH179" s="661"/>
      <c r="AI179" s="661" t="s">
        <v>89</v>
      </c>
      <c r="AJ179" s="661" t="s">
        <v>89</v>
      </c>
      <c r="AK179" s="661" t="s">
        <v>89</v>
      </c>
      <c r="AL179" s="661" t="s">
        <v>89</v>
      </c>
      <c r="AM179" s="661" t="s">
        <v>89</v>
      </c>
      <c r="AN179" s="661" t="s">
        <v>89</v>
      </c>
      <c r="AO179" s="661"/>
      <c r="AP179" s="610"/>
      <c r="AQ179" s="610"/>
      <c r="AR179" s="610"/>
    </row>
    <row r="180" ht="15.75" customHeight="1" spans="1:44">
      <c r="A180" s="610" t="s">
        <v>89</v>
      </c>
      <c r="B180" s="610" t="s">
        <v>89</v>
      </c>
      <c r="C180" s="610" t="s">
        <v>89</v>
      </c>
      <c r="D180" s="661" t="s">
        <v>89</v>
      </c>
      <c r="E180" s="661" t="s">
        <v>89</v>
      </c>
      <c r="F180" s="661" t="s">
        <v>89</v>
      </c>
      <c r="G180" s="661" t="s">
        <v>89</v>
      </c>
      <c r="H180" s="661" t="s">
        <v>89</v>
      </c>
      <c r="I180" s="661" t="s">
        <v>89</v>
      </c>
      <c r="J180" s="661" t="s">
        <v>89</v>
      </c>
      <c r="K180" s="661" t="s">
        <v>89</v>
      </c>
      <c r="L180" s="661" t="s">
        <v>89</v>
      </c>
      <c r="M180" s="661" t="s">
        <v>89</v>
      </c>
      <c r="N180" s="661" t="s">
        <v>89</v>
      </c>
      <c r="O180" s="661" t="s">
        <v>89</v>
      </c>
      <c r="P180" s="661" t="s">
        <v>89</v>
      </c>
      <c r="Q180" s="661" t="s">
        <v>89</v>
      </c>
      <c r="R180" s="661" t="s">
        <v>89</v>
      </c>
      <c r="S180" s="661" t="s">
        <v>89</v>
      </c>
      <c r="T180" s="661" t="s">
        <v>89</v>
      </c>
      <c r="U180" s="661" t="s">
        <v>89</v>
      </c>
      <c r="V180" s="661" t="s">
        <v>89</v>
      </c>
      <c r="W180" s="661" t="s">
        <v>89</v>
      </c>
      <c r="X180" s="661" t="s">
        <v>89</v>
      </c>
      <c r="Y180" s="661" t="s">
        <v>89</v>
      </c>
      <c r="Z180" s="661" t="s">
        <v>89</v>
      </c>
      <c r="AA180" s="661" t="s">
        <v>89</v>
      </c>
      <c r="AB180" s="661" t="s">
        <v>89</v>
      </c>
      <c r="AC180" s="661" t="s">
        <v>89</v>
      </c>
      <c r="AD180" s="661" t="s">
        <v>89</v>
      </c>
      <c r="AE180" s="661" t="s">
        <v>89</v>
      </c>
      <c r="AF180" s="661" t="s">
        <v>89</v>
      </c>
      <c r="AG180" s="661" t="s">
        <v>89</v>
      </c>
      <c r="AH180" s="661"/>
      <c r="AI180" s="661" t="s">
        <v>89</v>
      </c>
      <c r="AJ180" s="661" t="s">
        <v>89</v>
      </c>
      <c r="AK180" s="661" t="s">
        <v>89</v>
      </c>
      <c r="AL180" s="661" t="s">
        <v>89</v>
      </c>
      <c r="AM180" s="661" t="s">
        <v>89</v>
      </c>
      <c r="AN180" s="661" t="s">
        <v>89</v>
      </c>
      <c r="AO180" s="661"/>
      <c r="AP180" s="610"/>
      <c r="AQ180" s="610"/>
      <c r="AR180" s="610"/>
    </row>
    <row r="181" ht="15.75" customHeight="1" spans="1:44">
      <c r="A181" s="610" t="s">
        <v>89</v>
      </c>
      <c r="B181" s="610" t="s">
        <v>89</v>
      </c>
      <c r="C181" s="610" t="s">
        <v>89</v>
      </c>
      <c r="D181" s="661" t="s">
        <v>89</v>
      </c>
      <c r="E181" s="661" t="s">
        <v>89</v>
      </c>
      <c r="F181" s="661" t="s">
        <v>89</v>
      </c>
      <c r="G181" s="661" t="s">
        <v>89</v>
      </c>
      <c r="H181" s="661" t="s">
        <v>89</v>
      </c>
      <c r="I181" s="661" t="s">
        <v>89</v>
      </c>
      <c r="J181" s="661" t="s">
        <v>89</v>
      </c>
      <c r="K181" s="661" t="s">
        <v>89</v>
      </c>
      <c r="L181" s="661" t="s">
        <v>89</v>
      </c>
      <c r="M181" s="661" t="s">
        <v>89</v>
      </c>
      <c r="N181" s="661" t="s">
        <v>89</v>
      </c>
      <c r="O181" s="661" t="s">
        <v>89</v>
      </c>
      <c r="P181" s="661" t="s">
        <v>89</v>
      </c>
      <c r="Q181" s="661" t="s">
        <v>89</v>
      </c>
      <c r="R181" s="661" t="s">
        <v>89</v>
      </c>
      <c r="S181" s="661" t="s">
        <v>89</v>
      </c>
      <c r="T181" s="661" t="s">
        <v>89</v>
      </c>
      <c r="U181" s="661" t="s">
        <v>89</v>
      </c>
      <c r="V181" s="661" t="s">
        <v>89</v>
      </c>
      <c r="W181" s="661" t="s">
        <v>89</v>
      </c>
      <c r="X181" s="661" t="s">
        <v>89</v>
      </c>
      <c r="Y181" s="661" t="s">
        <v>89</v>
      </c>
      <c r="Z181" s="661" t="s">
        <v>89</v>
      </c>
      <c r="AA181" s="661" t="s">
        <v>89</v>
      </c>
      <c r="AB181" s="661" t="s">
        <v>89</v>
      </c>
      <c r="AC181" s="661" t="s">
        <v>89</v>
      </c>
      <c r="AD181" s="661" t="s">
        <v>89</v>
      </c>
      <c r="AE181" s="661" t="s">
        <v>89</v>
      </c>
      <c r="AF181" s="661" t="s">
        <v>89</v>
      </c>
      <c r="AG181" s="661" t="s">
        <v>89</v>
      </c>
      <c r="AH181" s="661"/>
      <c r="AI181" s="661" t="s">
        <v>89</v>
      </c>
      <c r="AJ181" s="661" t="s">
        <v>89</v>
      </c>
      <c r="AK181" s="661" t="s">
        <v>89</v>
      </c>
      <c r="AL181" s="661" t="s">
        <v>89</v>
      </c>
      <c r="AM181" s="661" t="s">
        <v>89</v>
      </c>
      <c r="AN181" s="661" t="s">
        <v>89</v>
      </c>
      <c r="AO181" s="661"/>
      <c r="AP181" s="610"/>
      <c r="AQ181" s="610"/>
      <c r="AR181" s="610"/>
    </row>
    <row r="182" ht="15.75" customHeight="1" spans="1:44">
      <c r="A182" s="610" t="s">
        <v>89</v>
      </c>
      <c r="B182" s="610" t="s">
        <v>89</v>
      </c>
      <c r="C182" s="610" t="s">
        <v>89</v>
      </c>
      <c r="D182" s="661" t="s">
        <v>89</v>
      </c>
      <c r="E182" s="661" t="s">
        <v>89</v>
      </c>
      <c r="F182" s="661" t="s">
        <v>89</v>
      </c>
      <c r="G182" s="661" t="s">
        <v>89</v>
      </c>
      <c r="H182" s="661" t="s">
        <v>89</v>
      </c>
      <c r="I182" s="661" t="s">
        <v>89</v>
      </c>
      <c r="J182" s="661" t="s">
        <v>89</v>
      </c>
      <c r="K182" s="661" t="s">
        <v>89</v>
      </c>
      <c r="L182" s="661" t="s">
        <v>89</v>
      </c>
      <c r="M182" s="661" t="s">
        <v>89</v>
      </c>
      <c r="N182" s="661" t="s">
        <v>89</v>
      </c>
      <c r="O182" s="661" t="s">
        <v>89</v>
      </c>
      <c r="P182" s="661" t="s">
        <v>89</v>
      </c>
      <c r="Q182" s="661" t="s">
        <v>89</v>
      </c>
      <c r="R182" s="661" t="s">
        <v>89</v>
      </c>
      <c r="S182" s="661" t="s">
        <v>89</v>
      </c>
      <c r="T182" s="661" t="s">
        <v>89</v>
      </c>
      <c r="U182" s="661" t="s">
        <v>89</v>
      </c>
      <c r="V182" s="661" t="s">
        <v>89</v>
      </c>
      <c r="W182" s="661" t="s">
        <v>89</v>
      </c>
      <c r="X182" s="661" t="s">
        <v>89</v>
      </c>
      <c r="Y182" s="661" t="s">
        <v>89</v>
      </c>
      <c r="Z182" s="661" t="s">
        <v>89</v>
      </c>
      <c r="AA182" s="661" t="s">
        <v>89</v>
      </c>
      <c r="AB182" s="661" t="s">
        <v>89</v>
      </c>
      <c r="AC182" s="661" t="s">
        <v>89</v>
      </c>
      <c r="AD182" s="661" t="s">
        <v>89</v>
      </c>
      <c r="AE182" s="661" t="s">
        <v>89</v>
      </c>
      <c r="AF182" s="661" t="s">
        <v>89</v>
      </c>
      <c r="AG182" s="661" t="s">
        <v>89</v>
      </c>
      <c r="AH182" s="661"/>
      <c r="AI182" s="661" t="s">
        <v>89</v>
      </c>
      <c r="AJ182" s="661" t="s">
        <v>89</v>
      </c>
      <c r="AK182" s="661" t="s">
        <v>89</v>
      </c>
      <c r="AL182" s="661" t="s">
        <v>89</v>
      </c>
      <c r="AM182" s="661" t="s">
        <v>89</v>
      </c>
      <c r="AN182" s="661" t="s">
        <v>89</v>
      </c>
      <c r="AO182" s="661"/>
      <c r="AP182" s="610"/>
      <c r="AQ182" s="610"/>
      <c r="AR182" s="610"/>
    </row>
    <row r="183" ht="15.75" customHeight="1" spans="1:44">
      <c r="A183" s="610" t="s">
        <v>89</v>
      </c>
      <c r="B183" s="610" t="s">
        <v>89</v>
      </c>
      <c r="C183" s="610" t="s">
        <v>89</v>
      </c>
      <c r="D183" s="661" t="s">
        <v>89</v>
      </c>
      <c r="E183" s="661" t="s">
        <v>89</v>
      </c>
      <c r="F183" s="661" t="s">
        <v>89</v>
      </c>
      <c r="G183" s="661" t="s">
        <v>89</v>
      </c>
      <c r="H183" s="661" t="s">
        <v>89</v>
      </c>
      <c r="I183" s="661" t="s">
        <v>89</v>
      </c>
      <c r="J183" s="661" t="s">
        <v>89</v>
      </c>
      <c r="K183" s="661" t="s">
        <v>89</v>
      </c>
      <c r="L183" s="661" t="s">
        <v>89</v>
      </c>
      <c r="M183" s="661" t="s">
        <v>89</v>
      </c>
      <c r="N183" s="661" t="s">
        <v>89</v>
      </c>
      <c r="O183" s="661" t="s">
        <v>89</v>
      </c>
      <c r="P183" s="661" t="s">
        <v>89</v>
      </c>
      <c r="Q183" s="661" t="s">
        <v>89</v>
      </c>
      <c r="R183" s="661" t="s">
        <v>89</v>
      </c>
      <c r="S183" s="661" t="s">
        <v>89</v>
      </c>
      <c r="T183" s="661" t="s">
        <v>89</v>
      </c>
      <c r="U183" s="661" t="s">
        <v>89</v>
      </c>
      <c r="V183" s="661" t="s">
        <v>89</v>
      </c>
      <c r="W183" s="661" t="s">
        <v>89</v>
      </c>
      <c r="X183" s="661" t="s">
        <v>89</v>
      </c>
      <c r="Y183" s="661" t="s">
        <v>89</v>
      </c>
      <c r="Z183" s="661" t="s">
        <v>89</v>
      </c>
      <c r="AA183" s="661" t="s">
        <v>89</v>
      </c>
      <c r="AB183" s="661" t="s">
        <v>89</v>
      </c>
      <c r="AC183" s="661" t="s">
        <v>89</v>
      </c>
      <c r="AD183" s="661" t="s">
        <v>89</v>
      </c>
      <c r="AE183" s="661" t="s">
        <v>89</v>
      </c>
      <c r="AF183" s="661" t="s">
        <v>89</v>
      </c>
      <c r="AG183" s="661" t="s">
        <v>89</v>
      </c>
      <c r="AH183" s="661"/>
      <c r="AI183" s="661" t="s">
        <v>89</v>
      </c>
      <c r="AJ183" s="661" t="s">
        <v>89</v>
      </c>
      <c r="AK183" s="661" t="s">
        <v>89</v>
      </c>
      <c r="AL183" s="661" t="s">
        <v>89</v>
      </c>
      <c r="AM183" s="661" t="s">
        <v>89</v>
      </c>
      <c r="AN183" s="661" t="s">
        <v>89</v>
      </c>
      <c r="AO183" s="661"/>
      <c r="AP183" s="610"/>
      <c r="AQ183" s="610"/>
      <c r="AR183" s="610"/>
    </row>
    <row r="184" ht="15.75" customHeight="1" spans="1:44">
      <c r="A184" s="610" t="s">
        <v>89</v>
      </c>
      <c r="B184" s="610" t="s">
        <v>89</v>
      </c>
      <c r="C184" s="610" t="s">
        <v>89</v>
      </c>
      <c r="D184" s="661" t="s">
        <v>89</v>
      </c>
      <c r="E184" s="661" t="s">
        <v>89</v>
      </c>
      <c r="F184" s="661" t="s">
        <v>89</v>
      </c>
      <c r="G184" s="661" t="s">
        <v>89</v>
      </c>
      <c r="H184" s="661" t="s">
        <v>89</v>
      </c>
      <c r="I184" s="661" t="s">
        <v>89</v>
      </c>
      <c r="J184" s="661" t="s">
        <v>89</v>
      </c>
      <c r="K184" s="661" t="s">
        <v>89</v>
      </c>
      <c r="L184" s="661" t="s">
        <v>89</v>
      </c>
      <c r="M184" s="661" t="s">
        <v>89</v>
      </c>
      <c r="N184" s="661" t="s">
        <v>89</v>
      </c>
      <c r="O184" s="661" t="s">
        <v>89</v>
      </c>
      <c r="P184" s="661" t="s">
        <v>89</v>
      </c>
      <c r="Q184" s="661" t="s">
        <v>89</v>
      </c>
      <c r="R184" s="661" t="s">
        <v>89</v>
      </c>
      <c r="S184" s="661" t="s">
        <v>89</v>
      </c>
      <c r="T184" s="661" t="s">
        <v>89</v>
      </c>
      <c r="U184" s="661" t="s">
        <v>89</v>
      </c>
      <c r="V184" s="661" t="s">
        <v>89</v>
      </c>
      <c r="W184" s="661" t="s">
        <v>89</v>
      </c>
      <c r="X184" s="661" t="s">
        <v>89</v>
      </c>
      <c r="Y184" s="661" t="s">
        <v>89</v>
      </c>
      <c r="Z184" s="661" t="s">
        <v>89</v>
      </c>
      <c r="AA184" s="661" t="s">
        <v>89</v>
      </c>
      <c r="AB184" s="661" t="s">
        <v>89</v>
      </c>
      <c r="AC184" s="661" t="s">
        <v>89</v>
      </c>
      <c r="AD184" s="661" t="s">
        <v>89</v>
      </c>
      <c r="AE184" s="661" t="s">
        <v>89</v>
      </c>
      <c r="AF184" s="661" t="s">
        <v>89</v>
      </c>
      <c r="AG184" s="661" t="s">
        <v>89</v>
      </c>
      <c r="AH184" s="661"/>
      <c r="AI184" s="661" t="s">
        <v>89</v>
      </c>
      <c r="AJ184" s="661" t="s">
        <v>89</v>
      </c>
      <c r="AK184" s="661" t="s">
        <v>89</v>
      </c>
      <c r="AL184" s="661" t="s">
        <v>89</v>
      </c>
      <c r="AM184" s="661" t="s">
        <v>89</v>
      </c>
      <c r="AN184" s="661" t="s">
        <v>89</v>
      </c>
      <c r="AO184" s="661"/>
      <c r="AP184" s="610"/>
      <c r="AQ184" s="610"/>
      <c r="AR184" s="610"/>
    </row>
    <row r="185" ht="15.75" customHeight="1" spans="1:44">
      <c r="A185" s="610" t="s">
        <v>89</v>
      </c>
      <c r="B185" s="610" t="s">
        <v>89</v>
      </c>
      <c r="C185" s="610" t="s">
        <v>89</v>
      </c>
      <c r="D185" s="661" t="s">
        <v>89</v>
      </c>
      <c r="E185" s="661" t="s">
        <v>89</v>
      </c>
      <c r="F185" s="661" t="s">
        <v>89</v>
      </c>
      <c r="G185" s="661" t="s">
        <v>89</v>
      </c>
      <c r="H185" s="661" t="s">
        <v>89</v>
      </c>
      <c r="I185" s="661" t="s">
        <v>89</v>
      </c>
      <c r="J185" s="661" t="s">
        <v>89</v>
      </c>
      <c r="K185" s="661" t="s">
        <v>89</v>
      </c>
      <c r="L185" s="661" t="s">
        <v>89</v>
      </c>
      <c r="M185" s="661" t="s">
        <v>89</v>
      </c>
      <c r="N185" s="661" t="s">
        <v>89</v>
      </c>
      <c r="O185" s="661" t="s">
        <v>89</v>
      </c>
      <c r="P185" s="661" t="s">
        <v>89</v>
      </c>
      <c r="Q185" s="661" t="s">
        <v>89</v>
      </c>
      <c r="R185" s="661" t="s">
        <v>89</v>
      </c>
      <c r="S185" s="661" t="s">
        <v>89</v>
      </c>
      <c r="T185" s="661" t="s">
        <v>89</v>
      </c>
      <c r="U185" s="661" t="s">
        <v>89</v>
      </c>
      <c r="V185" s="661" t="s">
        <v>89</v>
      </c>
      <c r="W185" s="661" t="s">
        <v>89</v>
      </c>
      <c r="X185" s="661" t="s">
        <v>89</v>
      </c>
      <c r="Y185" s="661" t="s">
        <v>89</v>
      </c>
      <c r="Z185" s="661" t="s">
        <v>89</v>
      </c>
      <c r="AA185" s="661" t="s">
        <v>89</v>
      </c>
      <c r="AB185" s="661" t="s">
        <v>89</v>
      </c>
      <c r="AC185" s="661" t="s">
        <v>89</v>
      </c>
      <c r="AD185" s="661" t="s">
        <v>89</v>
      </c>
      <c r="AE185" s="661" t="s">
        <v>89</v>
      </c>
      <c r="AF185" s="661" t="s">
        <v>89</v>
      </c>
      <c r="AG185" s="661" t="s">
        <v>89</v>
      </c>
      <c r="AH185" s="661"/>
      <c r="AI185" s="661" t="s">
        <v>89</v>
      </c>
      <c r="AJ185" s="661" t="s">
        <v>89</v>
      </c>
      <c r="AK185" s="661" t="s">
        <v>89</v>
      </c>
      <c r="AL185" s="661" t="s">
        <v>89</v>
      </c>
      <c r="AM185" s="661" t="s">
        <v>89</v>
      </c>
      <c r="AN185" s="661" t="s">
        <v>89</v>
      </c>
      <c r="AO185" s="661"/>
      <c r="AP185" s="610"/>
      <c r="AQ185" s="610"/>
      <c r="AR185" s="610"/>
    </row>
    <row r="186" ht="15.75" customHeight="1" spans="1:44">
      <c r="A186" s="610" t="s">
        <v>89</v>
      </c>
      <c r="B186" s="610" t="s">
        <v>89</v>
      </c>
      <c r="C186" s="610" t="s">
        <v>89</v>
      </c>
      <c r="D186" s="661" t="s">
        <v>89</v>
      </c>
      <c r="E186" s="661" t="s">
        <v>89</v>
      </c>
      <c r="F186" s="661" t="s">
        <v>89</v>
      </c>
      <c r="G186" s="661" t="s">
        <v>89</v>
      </c>
      <c r="H186" s="661" t="s">
        <v>89</v>
      </c>
      <c r="I186" s="661" t="s">
        <v>89</v>
      </c>
      <c r="J186" s="661" t="s">
        <v>89</v>
      </c>
      <c r="K186" s="661" t="s">
        <v>89</v>
      </c>
      <c r="L186" s="661" t="s">
        <v>89</v>
      </c>
      <c r="M186" s="661" t="s">
        <v>89</v>
      </c>
      <c r="N186" s="661" t="s">
        <v>89</v>
      </c>
      <c r="O186" s="661" t="s">
        <v>89</v>
      </c>
      <c r="P186" s="661" t="s">
        <v>89</v>
      </c>
      <c r="Q186" s="661" t="s">
        <v>89</v>
      </c>
      <c r="R186" s="661" t="s">
        <v>89</v>
      </c>
      <c r="S186" s="661" t="s">
        <v>89</v>
      </c>
      <c r="T186" s="661" t="s">
        <v>89</v>
      </c>
      <c r="U186" s="661" t="s">
        <v>89</v>
      </c>
      <c r="V186" s="661" t="s">
        <v>89</v>
      </c>
      <c r="W186" s="661" t="s">
        <v>89</v>
      </c>
      <c r="X186" s="661" t="s">
        <v>89</v>
      </c>
      <c r="Y186" s="661" t="s">
        <v>89</v>
      </c>
      <c r="Z186" s="661" t="s">
        <v>89</v>
      </c>
      <c r="AA186" s="661" t="s">
        <v>89</v>
      </c>
      <c r="AB186" s="661" t="s">
        <v>89</v>
      </c>
      <c r="AC186" s="661" t="s">
        <v>89</v>
      </c>
      <c r="AD186" s="661" t="s">
        <v>89</v>
      </c>
      <c r="AE186" s="661" t="s">
        <v>89</v>
      </c>
      <c r="AF186" s="661" t="s">
        <v>89</v>
      </c>
      <c r="AG186" s="661" t="s">
        <v>89</v>
      </c>
      <c r="AH186" s="661"/>
      <c r="AI186" s="661" t="s">
        <v>89</v>
      </c>
      <c r="AJ186" s="661" t="s">
        <v>89</v>
      </c>
      <c r="AK186" s="661" t="s">
        <v>89</v>
      </c>
      <c r="AL186" s="661" t="s">
        <v>89</v>
      </c>
      <c r="AM186" s="661" t="s">
        <v>89</v>
      </c>
      <c r="AN186" s="661" t="s">
        <v>89</v>
      </c>
      <c r="AO186" s="661"/>
      <c r="AP186" s="610"/>
      <c r="AQ186" s="610"/>
      <c r="AR186" s="610"/>
    </row>
    <row r="187" ht="15.75" customHeight="1" spans="1:44">
      <c r="A187" s="610" t="s">
        <v>89</v>
      </c>
      <c r="B187" s="610" t="s">
        <v>89</v>
      </c>
      <c r="C187" s="610" t="s">
        <v>89</v>
      </c>
      <c r="D187" s="661" t="s">
        <v>89</v>
      </c>
      <c r="E187" s="661" t="s">
        <v>89</v>
      </c>
      <c r="F187" s="661" t="s">
        <v>89</v>
      </c>
      <c r="G187" s="661" t="s">
        <v>89</v>
      </c>
      <c r="H187" s="661" t="s">
        <v>89</v>
      </c>
      <c r="I187" s="661" t="s">
        <v>89</v>
      </c>
      <c r="J187" s="661" t="s">
        <v>89</v>
      </c>
      <c r="K187" s="661" t="s">
        <v>89</v>
      </c>
      <c r="L187" s="661" t="s">
        <v>89</v>
      </c>
      <c r="M187" s="661" t="s">
        <v>89</v>
      </c>
      <c r="N187" s="661" t="s">
        <v>89</v>
      </c>
      <c r="O187" s="661" t="s">
        <v>89</v>
      </c>
      <c r="P187" s="661" t="s">
        <v>89</v>
      </c>
      <c r="Q187" s="661" t="s">
        <v>89</v>
      </c>
      <c r="R187" s="661" t="s">
        <v>89</v>
      </c>
      <c r="S187" s="661" t="s">
        <v>89</v>
      </c>
      <c r="T187" s="661" t="s">
        <v>89</v>
      </c>
      <c r="U187" s="661" t="s">
        <v>89</v>
      </c>
      <c r="V187" s="661" t="s">
        <v>89</v>
      </c>
      <c r="W187" s="661" t="s">
        <v>89</v>
      </c>
      <c r="X187" s="661" t="s">
        <v>89</v>
      </c>
      <c r="Y187" s="661" t="s">
        <v>89</v>
      </c>
      <c r="Z187" s="661" t="s">
        <v>89</v>
      </c>
      <c r="AA187" s="661" t="s">
        <v>89</v>
      </c>
      <c r="AB187" s="661" t="s">
        <v>89</v>
      </c>
      <c r="AC187" s="661" t="s">
        <v>89</v>
      </c>
      <c r="AD187" s="661" t="s">
        <v>89</v>
      </c>
      <c r="AE187" s="661" t="s">
        <v>89</v>
      </c>
      <c r="AF187" s="661" t="s">
        <v>89</v>
      </c>
      <c r="AG187" s="661" t="s">
        <v>89</v>
      </c>
      <c r="AH187" s="661"/>
      <c r="AI187" s="661" t="s">
        <v>89</v>
      </c>
      <c r="AJ187" s="661" t="s">
        <v>89</v>
      </c>
      <c r="AK187" s="661" t="s">
        <v>89</v>
      </c>
      <c r="AL187" s="661" t="s">
        <v>89</v>
      </c>
      <c r="AM187" s="661" t="s">
        <v>89</v>
      </c>
      <c r="AN187" s="661" t="s">
        <v>89</v>
      </c>
      <c r="AO187" s="661"/>
      <c r="AP187" s="610"/>
      <c r="AQ187" s="610"/>
      <c r="AR187" s="610"/>
    </row>
    <row r="188" ht="15.75" customHeight="1" spans="1:44">
      <c r="A188" s="610" t="s">
        <v>89</v>
      </c>
      <c r="B188" s="610" t="s">
        <v>89</v>
      </c>
      <c r="C188" s="610" t="s">
        <v>89</v>
      </c>
      <c r="D188" s="661" t="s">
        <v>89</v>
      </c>
      <c r="E188" s="661" t="s">
        <v>89</v>
      </c>
      <c r="F188" s="661" t="s">
        <v>89</v>
      </c>
      <c r="G188" s="661" t="s">
        <v>89</v>
      </c>
      <c r="H188" s="661" t="s">
        <v>89</v>
      </c>
      <c r="I188" s="661" t="s">
        <v>89</v>
      </c>
      <c r="J188" s="661" t="s">
        <v>89</v>
      </c>
      <c r="K188" s="661" t="s">
        <v>89</v>
      </c>
      <c r="L188" s="661" t="s">
        <v>89</v>
      </c>
      <c r="M188" s="661" t="s">
        <v>89</v>
      </c>
      <c r="N188" s="661" t="s">
        <v>89</v>
      </c>
      <c r="O188" s="661" t="s">
        <v>89</v>
      </c>
      <c r="P188" s="661" t="s">
        <v>89</v>
      </c>
      <c r="Q188" s="661" t="s">
        <v>89</v>
      </c>
      <c r="R188" s="661" t="s">
        <v>89</v>
      </c>
      <c r="S188" s="661" t="s">
        <v>89</v>
      </c>
      <c r="T188" s="661" t="s">
        <v>89</v>
      </c>
      <c r="U188" s="661" t="s">
        <v>89</v>
      </c>
      <c r="V188" s="661" t="s">
        <v>89</v>
      </c>
      <c r="W188" s="661" t="s">
        <v>89</v>
      </c>
      <c r="X188" s="661" t="s">
        <v>89</v>
      </c>
      <c r="Y188" s="661" t="s">
        <v>89</v>
      </c>
      <c r="Z188" s="661" t="s">
        <v>89</v>
      </c>
      <c r="AA188" s="661" t="s">
        <v>89</v>
      </c>
      <c r="AB188" s="661" t="s">
        <v>89</v>
      </c>
      <c r="AC188" s="661" t="s">
        <v>89</v>
      </c>
      <c r="AD188" s="661" t="s">
        <v>89</v>
      </c>
      <c r="AE188" s="661" t="s">
        <v>89</v>
      </c>
      <c r="AF188" s="661" t="s">
        <v>89</v>
      </c>
      <c r="AG188" s="661" t="s">
        <v>89</v>
      </c>
      <c r="AH188" s="661"/>
      <c r="AI188" s="661" t="s">
        <v>89</v>
      </c>
      <c r="AJ188" s="661" t="s">
        <v>89</v>
      </c>
      <c r="AK188" s="661" t="s">
        <v>89</v>
      </c>
      <c r="AL188" s="661" t="s">
        <v>89</v>
      </c>
      <c r="AM188" s="661" t="s">
        <v>89</v>
      </c>
      <c r="AN188" s="661" t="s">
        <v>89</v>
      </c>
      <c r="AO188" s="661"/>
      <c r="AP188" s="610"/>
      <c r="AQ188" s="610"/>
      <c r="AR188" s="610"/>
    </row>
    <row r="189" ht="15.75" customHeight="1" spans="1:44">
      <c r="A189" s="610" t="s">
        <v>89</v>
      </c>
      <c r="B189" s="610" t="s">
        <v>89</v>
      </c>
      <c r="C189" s="610" t="s">
        <v>89</v>
      </c>
      <c r="D189" s="661" t="s">
        <v>89</v>
      </c>
      <c r="E189" s="661" t="s">
        <v>89</v>
      </c>
      <c r="F189" s="661" t="s">
        <v>89</v>
      </c>
      <c r="G189" s="661" t="s">
        <v>89</v>
      </c>
      <c r="H189" s="661" t="s">
        <v>89</v>
      </c>
      <c r="I189" s="661" t="s">
        <v>89</v>
      </c>
      <c r="J189" s="661" t="s">
        <v>89</v>
      </c>
      <c r="K189" s="661" t="s">
        <v>89</v>
      </c>
      <c r="L189" s="661" t="s">
        <v>89</v>
      </c>
      <c r="M189" s="661" t="s">
        <v>89</v>
      </c>
      <c r="N189" s="661" t="s">
        <v>89</v>
      </c>
      <c r="O189" s="661" t="s">
        <v>89</v>
      </c>
      <c r="P189" s="661" t="s">
        <v>89</v>
      </c>
      <c r="Q189" s="661" t="s">
        <v>89</v>
      </c>
      <c r="R189" s="661" t="s">
        <v>89</v>
      </c>
      <c r="S189" s="661" t="s">
        <v>89</v>
      </c>
      <c r="T189" s="661" t="s">
        <v>89</v>
      </c>
      <c r="U189" s="661" t="s">
        <v>89</v>
      </c>
      <c r="V189" s="661" t="s">
        <v>89</v>
      </c>
      <c r="W189" s="661" t="s">
        <v>89</v>
      </c>
      <c r="X189" s="661" t="s">
        <v>89</v>
      </c>
      <c r="Y189" s="661" t="s">
        <v>89</v>
      </c>
      <c r="Z189" s="661" t="s">
        <v>89</v>
      </c>
      <c r="AA189" s="661" t="s">
        <v>89</v>
      </c>
      <c r="AB189" s="661" t="s">
        <v>89</v>
      </c>
      <c r="AC189" s="661" t="s">
        <v>89</v>
      </c>
      <c r="AD189" s="661" t="s">
        <v>89</v>
      </c>
      <c r="AE189" s="661" t="s">
        <v>89</v>
      </c>
      <c r="AF189" s="661" t="s">
        <v>89</v>
      </c>
      <c r="AG189" s="661" t="s">
        <v>89</v>
      </c>
      <c r="AH189" s="661"/>
      <c r="AI189" s="661" t="s">
        <v>89</v>
      </c>
      <c r="AJ189" s="661" t="s">
        <v>89</v>
      </c>
      <c r="AK189" s="661" t="s">
        <v>89</v>
      </c>
      <c r="AL189" s="661" t="s">
        <v>89</v>
      </c>
      <c r="AM189" s="661" t="s">
        <v>89</v>
      </c>
      <c r="AN189" s="661" t="s">
        <v>89</v>
      </c>
      <c r="AO189" s="661"/>
      <c r="AP189" s="610"/>
      <c r="AQ189" s="610"/>
      <c r="AR189" s="610"/>
    </row>
    <row r="190" ht="15.75" customHeight="1" spans="1:44">
      <c r="A190" s="610" t="s">
        <v>89</v>
      </c>
      <c r="B190" s="610" t="s">
        <v>89</v>
      </c>
      <c r="C190" s="610" t="s">
        <v>89</v>
      </c>
      <c r="D190" s="661" t="s">
        <v>89</v>
      </c>
      <c r="E190" s="661" t="s">
        <v>89</v>
      </c>
      <c r="F190" s="661" t="s">
        <v>89</v>
      </c>
      <c r="G190" s="661" t="s">
        <v>89</v>
      </c>
      <c r="H190" s="661" t="s">
        <v>89</v>
      </c>
      <c r="I190" s="661" t="s">
        <v>89</v>
      </c>
      <c r="J190" s="661" t="s">
        <v>89</v>
      </c>
      <c r="K190" s="661" t="s">
        <v>89</v>
      </c>
      <c r="L190" s="661" t="s">
        <v>89</v>
      </c>
      <c r="M190" s="661" t="s">
        <v>89</v>
      </c>
      <c r="N190" s="661" t="s">
        <v>89</v>
      </c>
      <c r="O190" s="661" t="s">
        <v>89</v>
      </c>
      <c r="P190" s="661" t="s">
        <v>89</v>
      </c>
      <c r="Q190" s="661" t="s">
        <v>89</v>
      </c>
      <c r="R190" s="661" t="s">
        <v>89</v>
      </c>
      <c r="S190" s="661" t="s">
        <v>89</v>
      </c>
      <c r="T190" s="661" t="s">
        <v>89</v>
      </c>
      <c r="U190" s="661" t="s">
        <v>89</v>
      </c>
      <c r="V190" s="661" t="s">
        <v>89</v>
      </c>
      <c r="W190" s="661" t="s">
        <v>89</v>
      </c>
      <c r="X190" s="661" t="s">
        <v>89</v>
      </c>
      <c r="Y190" s="661" t="s">
        <v>89</v>
      </c>
      <c r="Z190" s="661" t="s">
        <v>89</v>
      </c>
      <c r="AA190" s="661" t="s">
        <v>89</v>
      </c>
      <c r="AB190" s="661" t="s">
        <v>89</v>
      </c>
      <c r="AC190" s="661" t="s">
        <v>89</v>
      </c>
      <c r="AD190" s="661" t="s">
        <v>89</v>
      </c>
      <c r="AE190" s="661" t="s">
        <v>89</v>
      </c>
      <c r="AF190" s="661" t="s">
        <v>89</v>
      </c>
      <c r="AG190" s="661" t="s">
        <v>89</v>
      </c>
      <c r="AH190" s="661"/>
      <c r="AI190" s="661" t="s">
        <v>89</v>
      </c>
      <c r="AJ190" s="661" t="s">
        <v>89</v>
      </c>
      <c r="AK190" s="661" t="s">
        <v>89</v>
      </c>
      <c r="AL190" s="661" t="s">
        <v>89</v>
      </c>
      <c r="AM190" s="661" t="s">
        <v>89</v>
      </c>
      <c r="AN190" s="661" t="s">
        <v>89</v>
      </c>
      <c r="AO190" s="661"/>
      <c r="AP190" s="610"/>
      <c r="AQ190" s="610"/>
      <c r="AR190" s="610"/>
    </row>
    <row r="191" ht="15.75" customHeight="1" spans="1:44">
      <c r="A191" s="610" t="s">
        <v>89</v>
      </c>
      <c r="B191" s="610" t="s">
        <v>89</v>
      </c>
      <c r="C191" s="610" t="s">
        <v>89</v>
      </c>
      <c r="D191" s="661" t="s">
        <v>89</v>
      </c>
      <c r="E191" s="661" t="s">
        <v>89</v>
      </c>
      <c r="F191" s="661" t="s">
        <v>89</v>
      </c>
      <c r="G191" s="661" t="s">
        <v>89</v>
      </c>
      <c r="H191" s="661" t="s">
        <v>89</v>
      </c>
      <c r="I191" s="661" t="s">
        <v>89</v>
      </c>
      <c r="J191" s="661" t="s">
        <v>89</v>
      </c>
      <c r="K191" s="661" t="s">
        <v>89</v>
      </c>
      <c r="L191" s="661" t="s">
        <v>89</v>
      </c>
      <c r="M191" s="661" t="s">
        <v>89</v>
      </c>
      <c r="N191" s="661" t="s">
        <v>89</v>
      </c>
      <c r="O191" s="661" t="s">
        <v>89</v>
      </c>
      <c r="P191" s="661" t="s">
        <v>89</v>
      </c>
      <c r="Q191" s="661" t="s">
        <v>89</v>
      </c>
      <c r="R191" s="661" t="s">
        <v>89</v>
      </c>
      <c r="S191" s="661" t="s">
        <v>89</v>
      </c>
      <c r="T191" s="661" t="s">
        <v>89</v>
      </c>
      <c r="U191" s="661" t="s">
        <v>89</v>
      </c>
      <c r="V191" s="661" t="s">
        <v>89</v>
      </c>
      <c r="W191" s="661" t="s">
        <v>89</v>
      </c>
      <c r="X191" s="661" t="s">
        <v>89</v>
      </c>
      <c r="Y191" s="661" t="s">
        <v>89</v>
      </c>
      <c r="Z191" s="661" t="s">
        <v>89</v>
      </c>
      <c r="AA191" s="661" t="s">
        <v>89</v>
      </c>
      <c r="AB191" s="661" t="s">
        <v>89</v>
      </c>
      <c r="AC191" s="661" t="s">
        <v>89</v>
      </c>
      <c r="AD191" s="661" t="s">
        <v>89</v>
      </c>
      <c r="AE191" s="661" t="s">
        <v>89</v>
      </c>
      <c r="AF191" s="661" t="s">
        <v>89</v>
      </c>
      <c r="AG191" s="661" t="s">
        <v>89</v>
      </c>
      <c r="AH191" s="661"/>
      <c r="AI191" s="661" t="s">
        <v>89</v>
      </c>
      <c r="AJ191" s="661" t="s">
        <v>89</v>
      </c>
      <c r="AK191" s="661" t="s">
        <v>89</v>
      </c>
      <c r="AL191" s="661" t="s">
        <v>89</v>
      </c>
      <c r="AM191" s="661" t="s">
        <v>89</v>
      </c>
      <c r="AN191" s="661" t="s">
        <v>89</v>
      </c>
      <c r="AO191" s="661"/>
      <c r="AP191" s="610"/>
      <c r="AQ191" s="610"/>
      <c r="AR191" s="610"/>
    </row>
    <row r="192" ht="15.75" customHeight="1" spans="1:44">
      <c r="A192" s="610" t="s">
        <v>89</v>
      </c>
      <c r="B192" s="610" t="s">
        <v>89</v>
      </c>
      <c r="C192" s="610" t="s">
        <v>89</v>
      </c>
      <c r="D192" s="661" t="s">
        <v>89</v>
      </c>
      <c r="E192" s="661" t="s">
        <v>89</v>
      </c>
      <c r="F192" s="661" t="s">
        <v>89</v>
      </c>
      <c r="G192" s="661" t="s">
        <v>89</v>
      </c>
      <c r="H192" s="661" t="s">
        <v>89</v>
      </c>
      <c r="I192" s="661" t="s">
        <v>89</v>
      </c>
      <c r="J192" s="661" t="s">
        <v>89</v>
      </c>
      <c r="K192" s="661" t="s">
        <v>89</v>
      </c>
      <c r="L192" s="661" t="s">
        <v>89</v>
      </c>
      <c r="M192" s="661" t="s">
        <v>89</v>
      </c>
      <c r="N192" s="661" t="s">
        <v>89</v>
      </c>
      <c r="O192" s="661" t="s">
        <v>89</v>
      </c>
      <c r="P192" s="661" t="s">
        <v>89</v>
      </c>
      <c r="Q192" s="661" t="s">
        <v>89</v>
      </c>
      <c r="R192" s="661" t="s">
        <v>89</v>
      </c>
      <c r="S192" s="661" t="s">
        <v>89</v>
      </c>
      <c r="T192" s="661" t="s">
        <v>89</v>
      </c>
      <c r="U192" s="661" t="s">
        <v>89</v>
      </c>
      <c r="V192" s="661" t="s">
        <v>89</v>
      </c>
      <c r="W192" s="661" t="s">
        <v>89</v>
      </c>
      <c r="X192" s="661" t="s">
        <v>89</v>
      </c>
      <c r="Y192" s="661" t="s">
        <v>89</v>
      </c>
      <c r="Z192" s="661" t="s">
        <v>89</v>
      </c>
      <c r="AA192" s="661" t="s">
        <v>89</v>
      </c>
      <c r="AB192" s="661" t="s">
        <v>89</v>
      </c>
      <c r="AC192" s="661" t="s">
        <v>89</v>
      </c>
      <c r="AD192" s="661" t="s">
        <v>89</v>
      </c>
      <c r="AE192" s="661" t="s">
        <v>89</v>
      </c>
      <c r="AF192" s="661" t="s">
        <v>89</v>
      </c>
      <c r="AG192" s="661" t="s">
        <v>89</v>
      </c>
      <c r="AH192" s="661"/>
      <c r="AI192" s="661" t="s">
        <v>89</v>
      </c>
      <c r="AJ192" s="661" t="s">
        <v>89</v>
      </c>
      <c r="AK192" s="661" t="s">
        <v>89</v>
      </c>
      <c r="AL192" s="661" t="s">
        <v>89</v>
      </c>
      <c r="AM192" s="661" t="s">
        <v>89</v>
      </c>
      <c r="AN192" s="661" t="s">
        <v>89</v>
      </c>
      <c r="AO192" s="661"/>
      <c r="AP192" s="610"/>
      <c r="AQ192" s="610"/>
      <c r="AR192" s="610"/>
    </row>
    <row r="193" ht="15.75" customHeight="1" spans="1:44">
      <c r="A193" s="610" t="s">
        <v>89</v>
      </c>
      <c r="B193" s="610" t="s">
        <v>89</v>
      </c>
      <c r="C193" s="610" t="s">
        <v>89</v>
      </c>
      <c r="D193" s="661" t="s">
        <v>89</v>
      </c>
      <c r="E193" s="661" t="s">
        <v>89</v>
      </c>
      <c r="F193" s="661" t="s">
        <v>89</v>
      </c>
      <c r="G193" s="661" t="s">
        <v>89</v>
      </c>
      <c r="H193" s="661" t="s">
        <v>89</v>
      </c>
      <c r="I193" s="661" t="s">
        <v>89</v>
      </c>
      <c r="J193" s="661" t="s">
        <v>89</v>
      </c>
      <c r="K193" s="661" t="s">
        <v>89</v>
      </c>
      <c r="L193" s="661" t="s">
        <v>89</v>
      </c>
      <c r="M193" s="661" t="s">
        <v>89</v>
      </c>
      <c r="N193" s="661" t="s">
        <v>89</v>
      </c>
      <c r="O193" s="661" t="s">
        <v>89</v>
      </c>
      <c r="P193" s="661" t="s">
        <v>89</v>
      </c>
      <c r="Q193" s="661" t="s">
        <v>89</v>
      </c>
      <c r="R193" s="661" t="s">
        <v>89</v>
      </c>
      <c r="S193" s="661" t="s">
        <v>89</v>
      </c>
      <c r="T193" s="661" t="s">
        <v>89</v>
      </c>
      <c r="U193" s="661" t="s">
        <v>89</v>
      </c>
      <c r="V193" s="661" t="s">
        <v>89</v>
      </c>
      <c r="W193" s="661" t="s">
        <v>89</v>
      </c>
      <c r="X193" s="661" t="s">
        <v>89</v>
      </c>
      <c r="Y193" s="661" t="s">
        <v>89</v>
      </c>
      <c r="Z193" s="661" t="s">
        <v>89</v>
      </c>
      <c r="AA193" s="661" t="s">
        <v>89</v>
      </c>
      <c r="AB193" s="661" t="s">
        <v>89</v>
      </c>
      <c r="AC193" s="661" t="s">
        <v>89</v>
      </c>
      <c r="AD193" s="661" t="s">
        <v>89</v>
      </c>
      <c r="AE193" s="661" t="s">
        <v>89</v>
      </c>
      <c r="AF193" s="661" t="s">
        <v>89</v>
      </c>
      <c r="AG193" s="661" t="s">
        <v>89</v>
      </c>
      <c r="AH193" s="661"/>
      <c r="AI193" s="661" t="s">
        <v>89</v>
      </c>
      <c r="AJ193" s="661" t="s">
        <v>89</v>
      </c>
      <c r="AK193" s="661" t="s">
        <v>89</v>
      </c>
      <c r="AL193" s="661" t="s">
        <v>89</v>
      </c>
      <c r="AM193" s="661" t="s">
        <v>89</v>
      </c>
      <c r="AN193" s="661" t="s">
        <v>89</v>
      </c>
      <c r="AO193" s="661"/>
      <c r="AP193" s="610"/>
      <c r="AQ193" s="610"/>
      <c r="AR193" s="610"/>
    </row>
    <row r="194" ht="15.75" customHeight="1" spans="1:44">
      <c r="A194" s="610" t="s">
        <v>89</v>
      </c>
      <c r="B194" s="610" t="s">
        <v>89</v>
      </c>
      <c r="C194" s="610" t="s">
        <v>89</v>
      </c>
      <c r="D194" s="661" t="s">
        <v>89</v>
      </c>
      <c r="E194" s="661" t="s">
        <v>89</v>
      </c>
      <c r="F194" s="661" t="s">
        <v>89</v>
      </c>
      <c r="G194" s="661" t="s">
        <v>89</v>
      </c>
      <c r="H194" s="661" t="s">
        <v>89</v>
      </c>
      <c r="I194" s="661" t="s">
        <v>89</v>
      </c>
      <c r="J194" s="661" t="s">
        <v>89</v>
      </c>
      <c r="K194" s="661" t="s">
        <v>89</v>
      </c>
      <c r="L194" s="661" t="s">
        <v>89</v>
      </c>
      <c r="M194" s="661" t="s">
        <v>89</v>
      </c>
      <c r="N194" s="661" t="s">
        <v>89</v>
      </c>
      <c r="O194" s="661" t="s">
        <v>89</v>
      </c>
      <c r="P194" s="661" t="s">
        <v>89</v>
      </c>
      <c r="Q194" s="661" t="s">
        <v>89</v>
      </c>
      <c r="R194" s="661" t="s">
        <v>89</v>
      </c>
      <c r="S194" s="661" t="s">
        <v>89</v>
      </c>
      <c r="T194" s="661" t="s">
        <v>89</v>
      </c>
      <c r="U194" s="661" t="s">
        <v>89</v>
      </c>
      <c r="V194" s="661" t="s">
        <v>89</v>
      </c>
      <c r="W194" s="661" t="s">
        <v>89</v>
      </c>
      <c r="X194" s="661" t="s">
        <v>89</v>
      </c>
      <c r="Y194" s="661" t="s">
        <v>89</v>
      </c>
      <c r="Z194" s="661" t="s">
        <v>89</v>
      </c>
      <c r="AA194" s="661" t="s">
        <v>89</v>
      </c>
      <c r="AB194" s="661" t="s">
        <v>89</v>
      </c>
      <c r="AC194" s="661" t="s">
        <v>89</v>
      </c>
      <c r="AD194" s="661" t="s">
        <v>89</v>
      </c>
      <c r="AE194" s="661" t="s">
        <v>89</v>
      </c>
      <c r="AF194" s="661" t="s">
        <v>89</v>
      </c>
      <c r="AG194" s="661" t="s">
        <v>89</v>
      </c>
      <c r="AH194" s="661"/>
      <c r="AI194" s="661" t="s">
        <v>89</v>
      </c>
      <c r="AJ194" s="661" t="s">
        <v>89</v>
      </c>
      <c r="AK194" s="661" t="s">
        <v>89</v>
      </c>
      <c r="AL194" s="661" t="s">
        <v>89</v>
      </c>
      <c r="AM194" s="661" t="s">
        <v>89</v>
      </c>
      <c r="AN194" s="661" t="s">
        <v>89</v>
      </c>
      <c r="AO194" s="661"/>
      <c r="AP194" s="610"/>
      <c r="AQ194" s="610"/>
      <c r="AR194" s="610"/>
    </row>
    <row r="195" ht="15.75" customHeight="1" spans="1:44">
      <c r="A195" s="610" t="s">
        <v>89</v>
      </c>
      <c r="B195" s="610" t="s">
        <v>89</v>
      </c>
      <c r="C195" s="610" t="s">
        <v>89</v>
      </c>
      <c r="D195" s="661" t="s">
        <v>89</v>
      </c>
      <c r="E195" s="661" t="s">
        <v>89</v>
      </c>
      <c r="F195" s="661" t="s">
        <v>89</v>
      </c>
      <c r="G195" s="661" t="s">
        <v>89</v>
      </c>
      <c r="H195" s="661" t="s">
        <v>89</v>
      </c>
      <c r="I195" s="661" t="s">
        <v>89</v>
      </c>
      <c r="J195" s="661" t="s">
        <v>89</v>
      </c>
      <c r="K195" s="661" t="s">
        <v>89</v>
      </c>
      <c r="L195" s="661" t="s">
        <v>89</v>
      </c>
      <c r="M195" s="661" t="s">
        <v>89</v>
      </c>
      <c r="N195" s="661" t="s">
        <v>89</v>
      </c>
      <c r="O195" s="661" t="s">
        <v>89</v>
      </c>
      <c r="P195" s="661" t="s">
        <v>89</v>
      </c>
      <c r="Q195" s="661" t="s">
        <v>89</v>
      </c>
      <c r="R195" s="661" t="s">
        <v>89</v>
      </c>
      <c r="S195" s="661" t="s">
        <v>89</v>
      </c>
      <c r="T195" s="661" t="s">
        <v>89</v>
      </c>
      <c r="U195" s="661" t="s">
        <v>89</v>
      </c>
      <c r="V195" s="661" t="s">
        <v>89</v>
      </c>
      <c r="W195" s="661" t="s">
        <v>89</v>
      </c>
      <c r="X195" s="661" t="s">
        <v>89</v>
      </c>
      <c r="Y195" s="661" t="s">
        <v>89</v>
      </c>
      <c r="Z195" s="661" t="s">
        <v>89</v>
      </c>
      <c r="AA195" s="661" t="s">
        <v>89</v>
      </c>
      <c r="AB195" s="661" t="s">
        <v>89</v>
      </c>
      <c r="AC195" s="661" t="s">
        <v>89</v>
      </c>
      <c r="AD195" s="661" t="s">
        <v>89</v>
      </c>
      <c r="AE195" s="661" t="s">
        <v>89</v>
      </c>
      <c r="AF195" s="661" t="s">
        <v>89</v>
      </c>
      <c r="AG195" s="661" t="s">
        <v>89</v>
      </c>
      <c r="AH195" s="661"/>
      <c r="AI195" s="661" t="s">
        <v>89</v>
      </c>
      <c r="AJ195" s="661" t="s">
        <v>89</v>
      </c>
      <c r="AK195" s="661" t="s">
        <v>89</v>
      </c>
      <c r="AL195" s="661" t="s">
        <v>89</v>
      </c>
      <c r="AM195" s="661" t="s">
        <v>89</v>
      </c>
      <c r="AN195" s="661" t="s">
        <v>89</v>
      </c>
      <c r="AO195" s="661"/>
      <c r="AP195" s="610"/>
      <c r="AQ195" s="610"/>
      <c r="AR195" s="610"/>
    </row>
    <row r="196" ht="15.75" customHeight="1" spans="1:44">
      <c r="A196" s="610" t="s">
        <v>89</v>
      </c>
      <c r="B196" s="610" t="s">
        <v>89</v>
      </c>
      <c r="C196" s="610" t="s">
        <v>89</v>
      </c>
      <c r="D196" s="661" t="s">
        <v>89</v>
      </c>
      <c r="E196" s="661" t="s">
        <v>89</v>
      </c>
      <c r="F196" s="661" t="s">
        <v>89</v>
      </c>
      <c r="G196" s="661" t="s">
        <v>89</v>
      </c>
      <c r="H196" s="661" t="s">
        <v>89</v>
      </c>
      <c r="I196" s="661" t="s">
        <v>89</v>
      </c>
      <c r="J196" s="661" t="s">
        <v>89</v>
      </c>
      <c r="K196" s="661" t="s">
        <v>89</v>
      </c>
      <c r="L196" s="661" t="s">
        <v>89</v>
      </c>
      <c r="M196" s="661" t="s">
        <v>89</v>
      </c>
      <c r="N196" s="661" t="s">
        <v>89</v>
      </c>
      <c r="O196" s="661" t="s">
        <v>89</v>
      </c>
      <c r="P196" s="661" t="s">
        <v>89</v>
      </c>
      <c r="Q196" s="661" t="s">
        <v>89</v>
      </c>
      <c r="R196" s="661" t="s">
        <v>89</v>
      </c>
      <c r="S196" s="661" t="s">
        <v>89</v>
      </c>
      <c r="T196" s="661" t="s">
        <v>89</v>
      </c>
      <c r="U196" s="661" t="s">
        <v>89</v>
      </c>
      <c r="V196" s="661" t="s">
        <v>89</v>
      </c>
      <c r="W196" s="661" t="s">
        <v>89</v>
      </c>
      <c r="X196" s="661" t="s">
        <v>89</v>
      </c>
      <c r="Y196" s="661" t="s">
        <v>89</v>
      </c>
      <c r="Z196" s="661" t="s">
        <v>89</v>
      </c>
      <c r="AA196" s="661" t="s">
        <v>89</v>
      </c>
      <c r="AB196" s="661" t="s">
        <v>89</v>
      </c>
      <c r="AC196" s="661" t="s">
        <v>89</v>
      </c>
      <c r="AD196" s="661" t="s">
        <v>89</v>
      </c>
      <c r="AE196" s="661" t="s">
        <v>89</v>
      </c>
      <c r="AF196" s="661" t="s">
        <v>89</v>
      </c>
      <c r="AG196" s="661" t="s">
        <v>89</v>
      </c>
      <c r="AH196" s="661"/>
      <c r="AI196" s="661" t="s">
        <v>89</v>
      </c>
      <c r="AJ196" s="661" t="s">
        <v>89</v>
      </c>
      <c r="AK196" s="661" t="s">
        <v>89</v>
      </c>
      <c r="AL196" s="661" t="s">
        <v>89</v>
      </c>
      <c r="AM196" s="661" t="s">
        <v>89</v>
      </c>
      <c r="AN196" s="661" t="s">
        <v>89</v>
      </c>
      <c r="AO196" s="661"/>
      <c r="AP196" s="610"/>
      <c r="AQ196" s="610"/>
      <c r="AR196" s="610"/>
    </row>
    <row r="197" ht="15.75" customHeight="1" spans="1:44">
      <c r="A197" s="610" t="s">
        <v>89</v>
      </c>
      <c r="B197" s="610" t="s">
        <v>89</v>
      </c>
      <c r="C197" s="610" t="s">
        <v>89</v>
      </c>
      <c r="D197" s="661" t="s">
        <v>89</v>
      </c>
      <c r="E197" s="661" t="s">
        <v>89</v>
      </c>
      <c r="F197" s="661" t="s">
        <v>89</v>
      </c>
      <c r="G197" s="661" t="s">
        <v>89</v>
      </c>
      <c r="H197" s="661" t="s">
        <v>89</v>
      </c>
      <c r="I197" s="661" t="s">
        <v>89</v>
      </c>
      <c r="J197" s="661" t="s">
        <v>89</v>
      </c>
      <c r="K197" s="661" t="s">
        <v>89</v>
      </c>
      <c r="L197" s="661" t="s">
        <v>89</v>
      </c>
      <c r="M197" s="661" t="s">
        <v>89</v>
      </c>
      <c r="N197" s="661" t="s">
        <v>89</v>
      </c>
      <c r="O197" s="661" t="s">
        <v>89</v>
      </c>
      <c r="P197" s="661" t="s">
        <v>89</v>
      </c>
      <c r="Q197" s="661" t="s">
        <v>89</v>
      </c>
      <c r="R197" s="661" t="s">
        <v>89</v>
      </c>
      <c r="S197" s="661" t="s">
        <v>89</v>
      </c>
      <c r="T197" s="661" t="s">
        <v>89</v>
      </c>
      <c r="U197" s="661" t="s">
        <v>89</v>
      </c>
      <c r="V197" s="661" t="s">
        <v>89</v>
      </c>
      <c r="W197" s="661" t="s">
        <v>89</v>
      </c>
      <c r="X197" s="661" t="s">
        <v>89</v>
      </c>
      <c r="Y197" s="661" t="s">
        <v>89</v>
      </c>
      <c r="Z197" s="661" t="s">
        <v>89</v>
      </c>
      <c r="AA197" s="661" t="s">
        <v>89</v>
      </c>
      <c r="AB197" s="661" t="s">
        <v>89</v>
      </c>
      <c r="AC197" s="661" t="s">
        <v>89</v>
      </c>
      <c r="AD197" s="661" t="s">
        <v>89</v>
      </c>
      <c r="AE197" s="661" t="s">
        <v>89</v>
      </c>
      <c r="AF197" s="661" t="s">
        <v>89</v>
      </c>
      <c r="AG197" s="661" t="s">
        <v>89</v>
      </c>
      <c r="AH197" s="661"/>
      <c r="AI197" s="661" t="s">
        <v>89</v>
      </c>
      <c r="AJ197" s="661" t="s">
        <v>89</v>
      </c>
      <c r="AK197" s="661" t="s">
        <v>89</v>
      </c>
      <c r="AL197" s="661" t="s">
        <v>89</v>
      </c>
      <c r="AM197" s="661" t="s">
        <v>89</v>
      </c>
      <c r="AN197" s="661" t="s">
        <v>89</v>
      </c>
      <c r="AO197" s="661"/>
      <c r="AP197" s="610"/>
      <c r="AQ197" s="610"/>
      <c r="AR197" s="610"/>
    </row>
    <row r="198" ht="15.75" customHeight="1" spans="1:44">
      <c r="A198" s="610" t="s">
        <v>89</v>
      </c>
      <c r="B198" s="610" t="s">
        <v>89</v>
      </c>
      <c r="C198" s="610" t="s">
        <v>89</v>
      </c>
      <c r="D198" s="661" t="s">
        <v>89</v>
      </c>
      <c r="E198" s="661" t="s">
        <v>89</v>
      </c>
      <c r="F198" s="661" t="s">
        <v>89</v>
      </c>
      <c r="G198" s="661" t="s">
        <v>89</v>
      </c>
      <c r="H198" s="661" t="s">
        <v>89</v>
      </c>
      <c r="I198" s="661" t="s">
        <v>89</v>
      </c>
      <c r="J198" s="661" t="s">
        <v>89</v>
      </c>
      <c r="K198" s="661" t="s">
        <v>89</v>
      </c>
      <c r="L198" s="661" t="s">
        <v>89</v>
      </c>
      <c r="M198" s="661" t="s">
        <v>89</v>
      </c>
      <c r="N198" s="661" t="s">
        <v>89</v>
      </c>
      <c r="O198" s="661" t="s">
        <v>89</v>
      </c>
      <c r="P198" s="661" t="s">
        <v>89</v>
      </c>
      <c r="Q198" s="661" t="s">
        <v>89</v>
      </c>
      <c r="R198" s="661" t="s">
        <v>89</v>
      </c>
      <c r="S198" s="661" t="s">
        <v>89</v>
      </c>
      <c r="T198" s="661" t="s">
        <v>89</v>
      </c>
      <c r="U198" s="661" t="s">
        <v>89</v>
      </c>
      <c r="V198" s="661" t="s">
        <v>89</v>
      </c>
      <c r="W198" s="661" t="s">
        <v>89</v>
      </c>
      <c r="X198" s="661" t="s">
        <v>89</v>
      </c>
      <c r="Y198" s="661" t="s">
        <v>89</v>
      </c>
      <c r="Z198" s="661" t="s">
        <v>89</v>
      </c>
      <c r="AA198" s="661" t="s">
        <v>89</v>
      </c>
      <c r="AB198" s="661" t="s">
        <v>89</v>
      </c>
      <c r="AC198" s="661" t="s">
        <v>89</v>
      </c>
      <c r="AD198" s="661" t="s">
        <v>89</v>
      </c>
      <c r="AE198" s="661" t="s">
        <v>89</v>
      </c>
      <c r="AF198" s="661" t="s">
        <v>89</v>
      </c>
      <c r="AG198" s="661" t="s">
        <v>89</v>
      </c>
      <c r="AH198" s="661"/>
      <c r="AI198" s="661" t="s">
        <v>89</v>
      </c>
      <c r="AJ198" s="661" t="s">
        <v>89</v>
      </c>
      <c r="AK198" s="661" t="s">
        <v>89</v>
      </c>
      <c r="AL198" s="661" t="s">
        <v>89</v>
      </c>
      <c r="AM198" s="661" t="s">
        <v>89</v>
      </c>
      <c r="AN198" s="661" t="s">
        <v>89</v>
      </c>
      <c r="AO198" s="661"/>
      <c r="AP198" s="610"/>
      <c r="AQ198" s="610"/>
      <c r="AR198" s="610"/>
    </row>
    <row r="199" ht="15.75" customHeight="1" spans="1:44">
      <c r="A199" s="610" t="s">
        <v>89</v>
      </c>
      <c r="B199" s="610" t="s">
        <v>89</v>
      </c>
      <c r="C199" s="610" t="s">
        <v>89</v>
      </c>
      <c r="D199" s="661" t="s">
        <v>89</v>
      </c>
      <c r="E199" s="661" t="s">
        <v>89</v>
      </c>
      <c r="F199" s="661" t="s">
        <v>89</v>
      </c>
      <c r="G199" s="661" t="s">
        <v>89</v>
      </c>
      <c r="H199" s="661" t="s">
        <v>89</v>
      </c>
      <c r="I199" s="661" t="s">
        <v>89</v>
      </c>
      <c r="J199" s="661" t="s">
        <v>89</v>
      </c>
      <c r="K199" s="661" t="s">
        <v>89</v>
      </c>
      <c r="L199" s="661" t="s">
        <v>89</v>
      </c>
      <c r="M199" s="661" t="s">
        <v>89</v>
      </c>
      <c r="N199" s="661" t="s">
        <v>89</v>
      </c>
      <c r="O199" s="661" t="s">
        <v>89</v>
      </c>
      <c r="P199" s="661" t="s">
        <v>89</v>
      </c>
      <c r="Q199" s="661" t="s">
        <v>89</v>
      </c>
      <c r="R199" s="661" t="s">
        <v>89</v>
      </c>
      <c r="S199" s="661" t="s">
        <v>89</v>
      </c>
      <c r="T199" s="661" t="s">
        <v>89</v>
      </c>
      <c r="U199" s="661" t="s">
        <v>89</v>
      </c>
      <c r="V199" s="661" t="s">
        <v>89</v>
      </c>
      <c r="W199" s="661" t="s">
        <v>89</v>
      </c>
      <c r="X199" s="661" t="s">
        <v>89</v>
      </c>
      <c r="Y199" s="661" t="s">
        <v>89</v>
      </c>
      <c r="Z199" s="661" t="s">
        <v>89</v>
      </c>
      <c r="AA199" s="661" t="s">
        <v>89</v>
      </c>
      <c r="AB199" s="661" t="s">
        <v>89</v>
      </c>
      <c r="AC199" s="661" t="s">
        <v>89</v>
      </c>
      <c r="AD199" s="661" t="s">
        <v>89</v>
      </c>
      <c r="AE199" s="661" t="s">
        <v>89</v>
      </c>
      <c r="AF199" s="661" t="s">
        <v>89</v>
      </c>
      <c r="AG199" s="661" t="s">
        <v>89</v>
      </c>
      <c r="AH199" s="661"/>
      <c r="AI199" s="661" t="s">
        <v>89</v>
      </c>
      <c r="AJ199" s="661" t="s">
        <v>89</v>
      </c>
      <c r="AK199" s="661" t="s">
        <v>89</v>
      </c>
      <c r="AL199" s="661" t="s">
        <v>89</v>
      </c>
      <c r="AM199" s="661" t="s">
        <v>89</v>
      </c>
      <c r="AN199" s="661" t="s">
        <v>89</v>
      </c>
      <c r="AO199" s="661"/>
      <c r="AP199" s="610"/>
      <c r="AQ199" s="610"/>
      <c r="AR199" s="610"/>
    </row>
    <row r="200" ht="15.75" customHeight="1" spans="1:44">
      <c r="A200" s="610" t="s">
        <v>89</v>
      </c>
      <c r="B200" s="610" t="s">
        <v>89</v>
      </c>
      <c r="C200" s="610" t="s">
        <v>89</v>
      </c>
      <c r="D200" s="661" t="s">
        <v>89</v>
      </c>
      <c r="E200" s="661" t="s">
        <v>89</v>
      </c>
      <c r="F200" s="661" t="s">
        <v>89</v>
      </c>
      <c r="G200" s="661" t="s">
        <v>89</v>
      </c>
      <c r="H200" s="661" t="s">
        <v>89</v>
      </c>
      <c r="I200" s="661" t="s">
        <v>89</v>
      </c>
      <c r="J200" s="661" t="s">
        <v>89</v>
      </c>
      <c r="K200" s="661" t="s">
        <v>89</v>
      </c>
      <c r="L200" s="661" t="s">
        <v>89</v>
      </c>
      <c r="M200" s="661" t="s">
        <v>89</v>
      </c>
      <c r="N200" s="661" t="s">
        <v>89</v>
      </c>
      <c r="O200" s="661" t="s">
        <v>89</v>
      </c>
      <c r="P200" s="661" t="s">
        <v>89</v>
      </c>
      <c r="Q200" s="661" t="s">
        <v>89</v>
      </c>
      <c r="R200" s="661" t="s">
        <v>89</v>
      </c>
      <c r="S200" s="661" t="s">
        <v>89</v>
      </c>
      <c r="T200" s="661" t="s">
        <v>89</v>
      </c>
      <c r="U200" s="661" t="s">
        <v>89</v>
      </c>
      <c r="V200" s="661" t="s">
        <v>89</v>
      </c>
      <c r="W200" s="661" t="s">
        <v>89</v>
      </c>
      <c r="X200" s="661" t="s">
        <v>89</v>
      </c>
      <c r="Y200" s="661" t="s">
        <v>89</v>
      </c>
      <c r="Z200" s="661" t="s">
        <v>89</v>
      </c>
      <c r="AA200" s="661" t="s">
        <v>89</v>
      </c>
      <c r="AB200" s="661" t="s">
        <v>89</v>
      </c>
      <c r="AC200" s="661" t="s">
        <v>89</v>
      </c>
      <c r="AD200" s="661" t="s">
        <v>89</v>
      </c>
      <c r="AE200" s="661" t="s">
        <v>89</v>
      </c>
      <c r="AF200" s="661" t="s">
        <v>89</v>
      </c>
      <c r="AG200" s="661" t="s">
        <v>89</v>
      </c>
      <c r="AH200" s="661"/>
      <c r="AI200" s="661" t="s">
        <v>89</v>
      </c>
      <c r="AJ200" s="661" t="s">
        <v>89</v>
      </c>
      <c r="AK200" s="661" t="s">
        <v>89</v>
      </c>
      <c r="AL200" s="661" t="s">
        <v>89</v>
      </c>
      <c r="AM200" s="661" t="s">
        <v>89</v>
      </c>
      <c r="AN200" s="661" t="s">
        <v>89</v>
      </c>
      <c r="AO200" s="661"/>
      <c r="AP200" s="610"/>
      <c r="AQ200" s="610"/>
      <c r="AR200" s="610"/>
    </row>
    <row r="201" ht="15.75" customHeight="1" spans="1:44">
      <c r="A201" s="610" t="s">
        <v>89</v>
      </c>
      <c r="B201" s="610" t="s">
        <v>89</v>
      </c>
      <c r="C201" s="610" t="s">
        <v>89</v>
      </c>
      <c r="D201" s="661" t="s">
        <v>89</v>
      </c>
      <c r="E201" s="661" t="s">
        <v>89</v>
      </c>
      <c r="F201" s="661" t="s">
        <v>89</v>
      </c>
      <c r="G201" s="661" t="s">
        <v>89</v>
      </c>
      <c r="H201" s="661" t="s">
        <v>89</v>
      </c>
      <c r="I201" s="661" t="s">
        <v>89</v>
      </c>
      <c r="J201" s="661" t="s">
        <v>89</v>
      </c>
      <c r="K201" s="661" t="s">
        <v>89</v>
      </c>
      <c r="L201" s="661" t="s">
        <v>89</v>
      </c>
      <c r="M201" s="661" t="s">
        <v>89</v>
      </c>
      <c r="N201" s="661" t="s">
        <v>89</v>
      </c>
      <c r="O201" s="661" t="s">
        <v>89</v>
      </c>
      <c r="P201" s="661" t="s">
        <v>89</v>
      </c>
      <c r="Q201" s="661" t="s">
        <v>89</v>
      </c>
      <c r="R201" s="661" t="s">
        <v>89</v>
      </c>
      <c r="S201" s="661" t="s">
        <v>89</v>
      </c>
      <c r="T201" s="661" t="s">
        <v>89</v>
      </c>
      <c r="U201" s="661" t="s">
        <v>89</v>
      </c>
      <c r="V201" s="661" t="s">
        <v>89</v>
      </c>
      <c r="W201" s="661" t="s">
        <v>89</v>
      </c>
      <c r="X201" s="661" t="s">
        <v>89</v>
      </c>
      <c r="Y201" s="661" t="s">
        <v>89</v>
      </c>
      <c r="Z201" s="661" t="s">
        <v>89</v>
      </c>
      <c r="AA201" s="661" t="s">
        <v>89</v>
      </c>
      <c r="AB201" s="661" t="s">
        <v>89</v>
      </c>
      <c r="AC201" s="661" t="s">
        <v>89</v>
      </c>
      <c r="AD201" s="661" t="s">
        <v>89</v>
      </c>
      <c r="AE201" s="661" t="s">
        <v>89</v>
      </c>
      <c r="AF201" s="661" t="s">
        <v>89</v>
      </c>
      <c r="AG201" s="661" t="s">
        <v>89</v>
      </c>
      <c r="AH201" s="661"/>
      <c r="AI201" s="661" t="s">
        <v>89</v>
      </c>
      <c r="AJ201" s="661" t="s">
        <v>89</v>
      </c>
      <c r="AK201" s="661" t="s">
        <v>89</v>
      </c>
      <c r="AL201" s="661" t="s">
        <v>89</v>
      </c>
      <c r="AM201" s="661" t="s">
        <v>89</v>
      </c>
      <c r="AN201" s="661" t="s">
        <v>89</v>
      </c>
      <c r="AO201" s="661"/>
      <c r="AP201" s="610"/>
      <c r="AQ201" s="610"/>
      <c r="AR201" s="610"/>
    </row>
    <row r="202" ht="15.75" customHeight="1" spans="1:44">
      <c r="A202" s="610" t="s">
        <v>89</v>
      </c>
      <c r="B202" s="610" t="s">
        <v>89</v>
      </c>
      <c r="C202" s="610" t="s">
        <v>89</v>
      </c>
      <c r="D202" s="661" t="s">
        <v>89</v>
      </c>
      <c r="E202" s="661" t="s">
        <v>89</v>
      </c>
      <c r="F202" s="661" t="s">
        <v>89</v>
      </c>
      <c r="G202" s="661" t="s">
        <v>89</v>
      </c>
      <c r="H202" s="661" t="s">
        <v>89</v>
      </c>
      <c r="I202" s="661" t="s">
        <v>89</v>
      </c>
      <c r="J202" s="661" t="s">
        <v>89</v>
      </c>
      <c r="K202" s="661" t="s">
        <v>89</v>
      </c>
      <c r="L202" s="661" t="s">
        <v>89</v>
      </c>
      <c r="M202" s="661" t="s">
        <v>89</v>
      </c>
      <c r="N202" s="661" t="s">
        <v>89</v>
      </c>
      <c r="O202" s="661" t="s">
        <v>89</v>
      </c>
      <c r="P202" s="661" t="s">
        <v>89</v>
      </c>
      <c r="Q202" s="661" t="s">
        <v>89</v>
      </c>
      <c r="R202" s="661" t="s">
        <v>89</v>
      </c>
      <c r="S202" s="661" t="s">
        <v>89</v>
      </c>
      <c r="T202" s="661" t="s">
        <v>89</v>
      </c>
      <c r="U202" s="661" t="s">
        <v>89</v>
      </c>
      <c r="V202" s="661" t="s">
        <v>89</v>
      </c>
      <c r="W202" s="661" t="s">
        <v>89</v>
      </c>
      <c r="X202" s="661" t="s">
        <v>89</v>
      </c>
      <c r="Y202" s="661" t="s">
        <v>89</v>
      </c>
      <c r="Z202" s="661" t="s">
        <v>89</v>
      </c>
      <c r="AA202" s="661" t="s">
        <v>89</v>
      </c>
      <c r="AB202" s="661" t="s">
        <v>89</v>
      </c>
      <c r="AC202" s="661" t="s">
        <v>89</v>
      </c>
      <c r="AD202" s="661" t="s">
        <v>89</v>
      </c>
      <c r="AE202" s="661" t="s">
        <v>89</v>
      </c>
      <c r="AF202" s="661" t="s">
        <v>89</v>
      </c>
      <c r="AG202" s="661" t="s">
        <v>89</v>
      </c>
      <c r="AH202" s="661"/>
      <c r="AI202" s="661" t="s">
        <v>89</v>
      </c>
      <c r="AJ202" s="661" t="s">
        <v>89</v>
      </c>
      <c r="AK202" s="661" t="s">
        <v>89</v>
      </c>
      <c r="AL202" s="661" t="s">
        <v>89</v>
      </c>
      <c r="AM202" s="661" t="s">
        <v>89</v>
      </c>
      <c r="AN202" s="661" t="s">
        <v>89</v>
      </c>
      <c r="AO202" s="661"/>
      <c r="AP202" s="610"/>
      <c r="AQ202" s="610"/>
      <c r="AR202" s="610"/>
    </row>
    <row r="203" ht="15.75" customHeight="1" spans="1:44">
      <c r="A203" s="610" t="s">
        <v>89</v>
      </c>
      <c r="B203" s="610" t="s">
        <v>89</v>
      </c>
      <c r="C203" s="610" t="s">
        <v>89</v>
      </c>
      <c r="D203" s="661" t="s">
        <v>89</v>
      </c>
      <c r="E203" s="661" t="s">
        <v>89</v>
      </c>
      <c r="F203" s="661" t="s">
        <v>89</v>
      </c>
      <c r="G203" s="661" t="s">
        <v>89</v>
      </c>
      <c r="H203" s="661" t="s">
        <v>89</v>
      </c>
      <c r="I203" s="661" t="s">
        <v>89</v>
      </c>
      <c r="J203" s="661" t="s">
        <v>89</v>
      </c>
      <c r="K203" s="661" t="s">
        <v>89</v>
      </c>
      <c r="L203" s="661" t="s">
        <v>89</v>
      </c>
      <c r="M203" s="661" t="s">
        <v>89</v>
      </c>
      <c r="N203" s="661" t="s">
        <v>89</v>
      </c>
      <c r="O203" s="661" t="s">
        <v>89</v>
      </c>
      <c r="P203" s="661" t="s">
        <v>89</v>
      </c>
      <c r="Q203" s="661" t="s">
        <v>89</v>
      </c>
      <c r="R203" s="661" t="s">
        <v>89</v>
      </c>
      <c r="S203" s="661" t="s">
        <v>89</v>
      </c>
      <c r="T203" s="661" t="s">
        <v>89</v>
      </c>
      <c r="U203" s="661" t="s">
        <v>89</v>
      </c>
      <c r="V203" s="661" t="s">
        <v>89</v>
      </c>
      <c r="W203" s="661" t="s">
        <v>89</v>
      </c>
      <c r="X203" s="661" t="s">
        <v>89</v>
      </c>
      <c r="Y203" s="661" t="s">
        <v>89</v>
      </c>
      <c r="Z203" s="661" t="s">
        <v>89</v>
      </c>
      <c r="AA203" s="661" t="s">
        <v>89</v>
      </c>
      <c r="AB203" s="661" t="s">
        <v>89</v>
      </c>
      <c r="AC203" s="661" t="s">
        <v>89</v>
      </c>
      <c r="AD203" s="661" t="s">
        <v>89</v>
      </c>
      <c r="AE203" s="661" t="s">
        <v>89</v>
      </c>
      <c r="AF203" s="661" t="s">
        <v>89</v>
      </c>
      <c r="AG203" s="661" t="s">
        <v>89</v>
      </c>
      <c r="AH203" s="661"/>
      <c r="AI203" s="661" t="s">
        <v>89</v>
      </c>
      <c r="AJ203" s="661" t="s">
        <v>89</v>
      </c>
      <c r="AK203" s="661" t="s">
        <v>89</v>
      </c>
      <c r="AL203" s="661" t="s">
        <v>89</v>
      </c>
      <c r="AM203" s="661" t="s">
        <v>89</v>
      </c>
      <c r="AN203" s="661" t="s">
        <v>89</v>
      </c>
      <c r="AO203" s="661"/>
      <c r="AP203" s="610"/>
      <c r="AQ203" s="610"/>
      <c r="AR203" s="610"/>
    </row>
    <row r="204" ht="15.75" customHeight="1" spans="1:44">
      <c r="A204" s="610" t="s">
        <v>89</v>
      </c>
      <c r="B204" s="610" t="s">
        <v>89</v>
      </c>
      <c r="C204" s="610" t="s">
        <v>89</v>
      </c>
      <c r="D204" s="661" t="s">
        <v>89</v>
      </c>
      <c r="E204" s="661" t="s">
        <v>89</v>
      </c>
      <c r="F204" s="661" t="s">
        <v>89</v>
      </c>
      <c r="G204" s="661" t="s">
        <v>89</v>
      </c>
      <c r="H204" s="661" t="s">
        <v>89</v>
      </c>
      <c r="I204" s="661" t="s">
        <v>89</v>
      </c>
      <c r="J204" s="661" t="s">
        <v>89</v>
      </c>
      <c r="K204" s="661" t="s">
        <v>89</v>
      </c>
      <c r="L204" s="661" t="s">
        <v>89</v>
      </c>
      <c r="M204" s="661" t="s">
        <v>89</v>
      </c>
      <c r="N204" s="661" t="s">
        <v>89</v>
      </c>
      <c r="O204" s="661" t="s">
        <v>89</v>
      </c>
      <c r="P204" s="661" t="s">
        <v>89</v>
      </c>
      <c r="Q204" s="661" t="s">
        <v>89</v>
      </c>
      <c r="R204" s="661" t="s">
        <v>89</v>
      </c>
      <c r="S204" s="661" t="s">
        <v>89</v>
      </c>
      <c r="T204" s="661" t="s">
        <v>89</v>
      </c>
      <c r="U204" s="661" t="s">
        <v>89</v>
      </c>
      <c r="V204" s="661" t="s">
        <v>89</v>
      </c>
      <c r="W204" s="661" t="s">
        <v>89</v>
      </c>
      <c r="X204" s="661" t="s">
        <v>89</v>
      </c>
      <c r="Y204" s="661" t="s">
        <v>89</v>
      </c>
      <c r="Z204" s="661" t="s">
        <v>89</v>
      </c>
      <c r="AA204" s="661" t="s">
        <v>89</v>
      </c>
      <c r="AB204" s="661" t="s">
        <v>89</v>
      </c>
      <c r="AC204" s="661" t="s">
        <v>89</v>
      </c>
      <c r="AD204" s="661" t="s">
        <v>89</v>
      </c>
      <c r="AE204" s="661" t="s">
        <v>89</v>
      </c>
      <c r="AF204" s="661" t="s">
        <v>89</v>
      </c>
      <c r="AG204" s="661" t="s">
        <v>89</v>
      </c>
      <c r="AH204" s="661"/>
      <c r="AI204" s="661" t="s">
        <v>89</v>
      </c>
      <c r="AJ204" s="661" t="s">
        <v>89</v>
      </c>
      <c r="AK204" s="661" t="s">
        <v>89</v>
      </c>
      <c r="AL204" s="661" t="s">
        <v>89</v>
      </c>
      <c r="AM204" s="661" t="s">
        <v>89</v>
      </c>
      <c r="AN204" s="661" t="s">
        <v>89</v>
      </c>
      <c r="AO204" s="661"/>
      <c r="AP204" s="610"/>
      <c r="AQ204" s="610"/>
      <c r="AR204" s="610"/>
    </row>
    <row r="205" ht="15.75" customHeight="1" spans="1:44">
      <c r="A205" s="610" t="s">
        <v>89</v>
      </c>
      <c r="B205" s="610" t="s">
        <v>89</v>
      </c>
      <c r="C205" s="610" t="s">
        <v>89</v>
      </c>
      <c r="D205" s="661" t="s">
        <v>89</v>
      </c>
      <c r="E205" s="661" t="s">
        <v>89</v>
      </c>
      <c r="F205" s="661" t="s">
        <v>89</v>
      </c>
      <c r="G205" s="661" t="s">
        <v>89</v>
      </c>
      <c r="H205" s="661" t="s">
        <v>89</v>
      </c>
      <c r="I205" s="661" t="s">
        <v>89</v>
      </c>
      <c r="J205" s="661" t="s">
        <v>89</v>
      </c>
      <c r="K205" s="661" t="s">
        <v>89</v>
      </c>
      <c r="L205" s="661" t="s">
        <v>89</v>
      </c>
      <c r="M205" s="661" t="s">
        <v>89</v>
      </c>
      <c r="N205" s="661" t="s">
        <v>89</v>
      </c>
      <c r="O205" s="661" t="s">
        <v>89</v>
      </c>
      <c r="P205" s="661" t="s">
        <v>89</v>
      </c>
      <c r="Q205" s="661" t="s">
        <v>89</v>
      </c>
      <c r="R205" s="661" t="s">
        <v>89</v>
      </c>
      <c r="S205" s="661" t="s">
        <v>89</v>
      </c>
      <c r="T205" s="661" t="s">
        <v>89</v>
      </c>
      <c r="U205" s="661" t="s">
        <v>89</v>
      </c>
      <c r="V205" s="661" t="s">
        <v>89</v>
      </c>
      <c r="W205" s="661" t="s">
        <v>89</v>
      </c>
      <c r="X205" s="661" t="s">
        <v>89</v>
      </c>
      <c r="Y205" s="661" t="s">
        <v>89</v>
      </c>
      <c r="Z205" s="661" t="s">
        <v>89</v>
      </c>
      <c r="AA205" s="661" t="s">
        <v>89</v>
      </c>
      <c r="AB205" s="661" t="s">
        <v>89</v>
      </c>
      <c r="AC205" s="661" t="s">
        <v>89</v>
      </c>
      <c r="AD205" s="661" t="s">
        <v>89</v>
      </c>
      <c r="AE205" s="661" t="s">
        <v>89</v>
      </c>
      <c r="AF205" s="661" t="s">
        <v>89</v>
      </c>
      <c r="AG205" s="661" t="s">
        <v>89</v>
      </c>
      <c r="AH205" s="661"/>
      <c r="AI205" s="661" t="s">
        <v>89</v>
      </c>
      <c r="AJ205" s="661" t="s">
        <v>89</v>
      </c>
      <c r="AK205" s="661" t="s">
        <v>89</v>
      </c>
      <c r="AL205" s="661" t="s">
        <v>89</v>
      </c>
      <c r="AM205" s="661" t="s">
        <v>89</v>
      </c>
      <c r="AN205" s="661" t="s">
        <v>89</v>
      </c>
      <c r="AO205" s="661"/>
      <c r="AP205" s="610"/>
      <c r="AQ205" s="610"/>
      <c r="AR205" s="610"/>
    </row>
    <row r="206" ht="15.75" customHeight="1" spans="1:44">
      <c r="A206" s="610" t="s">
        <v>89</v>
      </c>
      <c r="B206" s="610" t="s">
        <v>89</v>
      </c>
      <c r="C206" s="610" t="s">
        <v>89</v>
      </c>
      <c r="D206" s="661" t="s">
        <v>89</v>
      </c>
      <c r="E206" s="661" t="s">
        <v>89</v>
      </c>
      <c r="F206" s="661" t="s">
        <v>89</v>
      </c>
      <c r="G206" s="661" t="s">
        <v>89</v>
      </c>
      <c r="H206" s="661" t="s">
        <v>89</v>
      </c>
      <c r="I206" s="661" t="s">
        <v>89</v>
      </c>
      <c r="J206" s="661" t="s">
        <v>89</v>
      </c>
      <c r="K206" s="661" t="s">
        <v>89</v>
      </c>
      <c r="L206" s="661" t="s">
        <v>89</v>
      </c>
      <c r="M206" s="661" t="s">
        <v>89</v>
      </c>
      <c r="N206" s="661" t="s">
        <v>89</v>
      </c>
      <c r="O206" s="661" t="s">
        <v>89</v>
      </c>
      <c r="P206" s="661" t="s">
        <v>89</v>
      </c>
      <c r="Q206" s="661" t="s">
        <v>89</v>
      </c>
      <c r="R206" s="661" t="s">
        <v>89</v>
      </c>
      <c r="S206" s="661" t="s">
        <v>89</v>
      </c>
      <c r="T206" s="661" t="s">
        <v>89</v>
      </c>
      <c r="U206" s="661" t="s">
        <v>89</v>
      </c>
      <c r="V206" s="661" t="s">
        <v>89</v>
      </c>
      <c r="W206" s="661" t="s">
        <v>89</v>
      </c>
      <c r="X206" s="661" t="s">
        <v>89</v>
      </c>
      <c r="Y206" s="661" t="s">
        <v>89</v>
      </c>
      <c r="Z206" s="661" t="s">
        <v>89</v>
      </c>
      <c r="AA206" s="661" t="s">
        <v>89</v>
      </c>
      <c r="AB206" s="661" t="s">
        <v>89</v>
      </c>
      <c r="AC206" s="661" t="s">
        <v>89</v>
      </c>
      <c r="AD206" s="661" t="s">
        <v>89</v>
      </c>
      <c r="AE206" s="661" t="s">
        <v>89</v>
      </c>
      <c r="AF206" s="661" t="s">
        <v>89</v>
      </c>
      <c r="AG206" s="661" t="s">
        <v>89</v>
      </c>
      <c r="AH206" s="661"/>
      <c r="AI206" s="661" t="s">
        <v>89</v>
      </c>
      <c r="AJ206" s="661" t="s">
        <v>89</v>
      </c>
      <c r="AK206" s="661" t="s">
        <v>89</v>
      </c>
      <c r="AL206" s="661" t="s">
        <v>89</v>
      </c>
      <c r="AM206" s="661" t="s">
        <v>89</v>
      </c>
      <c r="AN206" s="661" t="s">
        <v>89</v>
      </c>
      <c r="AO206" s="661"/>
      <c r="AP206" s="610"/>
      <c r="AQ206" s="610"/>
      <c r="AR206" s="610"/>
    </row>
    <row r="207" ht="15.75" customHeight="1" spans="1:44">
      <c r="A207" s="610" t="s">
        <v>89</v>
      </c>
      <c r="B207" s="610" t="s">
        <v>89</v>
      </c>
      <c r="C207" s="610" t="s">
        <v>89</v>
      </c>
      <c r="D207" s="661" t="s">
        <v>89</v>
      </c>
      <c r="E207" s="661" t="s">
        <v>89</v>
      </c>
      <c r="F207" s="661" t="s">
        <v>89</v>
      </c>
      <c r="G207" s="661" t="s">
        <v>89</v>
      </c>
      <c r="H207" s="661" t="s">
        <v>89</v>
      </c>
      <c r="I207" s="661" t="s">
        <v>89</v>
      </c>
      <c r="J207" s="661" t="s">
        <v>89</v>
      </c>
      <c r="K207" s="661" t="s">
        <v>89</v>
      </c>
      <c r="L207" s="661" t="s">
        <v>89</v>
      </c>
      <c r="M207" s="661" t="s">
        <v>89</v>
      </c>
      <c r="N207" s="661" t="s">
        <v>89</v>
      </c>
      <c r="O207" s="661" t="s">
        <v>89</v>
      </c>
      <c r="P207" s="661" t="s">
        <v>89</v>
      </c>
      <c r="Q207" s="661" t="s">
        <v>89</v>
      </c>
      <c r="R207" s="661" t="s">
        <v>89</v>
      </c>
      <c r="S207" s="661" t="s">
        <v>89</v>
      </c>
      <c r="T207" s="661" t="s">
        <v>89</v>
      </c>
      <c r="U207" s="661" t="s">
        <v>89</v>
      </c>
      <c r="V207" s="661" t="s">
        <v>89</v>
      </c>
      <c r="W207" s="661" t="s">
        <v>89</v>
      </c>
      <c r="X207" s="661" t="s">
        <v>89</v>
      </c>
      <c r="Y207" s="661" t="s">
        <v>89</v>
      </c>
      <c r="Z207" s="661" t="s">
        <v>89</v>
      </c>
      <c r="AA207" s="661" t="s">
        <v>89</v>
      </c>
      <c r="AB207" s="661" t="s">
        <v>89</v>
      </c>
      <c r="AC207" s="661" t="s">
        <v>89</v>
      </c>
      <c r="AD207" s="661" t="s">
        <v>89</v>
      </c>
      <c r="AE207" s="661" t="s">
        <v>89</v>
      </c>
      <c r="AF207" s="661" t="s">
        <v>89</v>
      </c>
      <c r="AG207" s="661" t="s">
        <v>89</v>
      </c>
      <c r="AH207" s="661"/>
      <c r="AI207" s="661" t="s">
        <v>89</v>
      </c>
      <c r="AJ207" s="661" t="s">
        <v>89</v>
      </c>
      <c r="AK207" s="661" t="s">
        <v>89</v>
      </c>
      <c r="AL207" s="661" t="s">
        <v>89</v>
      </c>
      <c r="AM207" s="661" t="s">
        <v>89</v>
      </c>
      <c r="AN207" s="661" t="s">
        <v>89</v>
      </c>
      <c r="AO207" s="661"/>
      <c r="AP207" s="610"/>
      <c r="AQ207" s="610"/>
      <c r="AR207" s="610"/>
    </row>
    <row r="208" ht="15.75" customHeight="1" spans="1:44">
      <c r="A208" s="610" t="s">
        <v>89</v>
      </c>
      <c r="B208" s="610" t="s">
        <v>89</v>
      </c>
      <c r="C208" s="610" t="s">
        <v>89</v>
      </c>
      <c r="D208" s="661" t="s">
        <v>89</v>
      </c>
      <c r="E208" s="661" t="s">
        <v>89</v>
      </c>
      <c r="F208" s="661" t="s">
        <v>89</v>
      </c>
      <c r="G208" s="661" t="s">
        <v>89</v>
      </c>
      <c r="H208" s="661" t="s">
        <v>89</v>
      </c>
      <c r="I208" s="661" t="s">
        <v>89</v>
      </c>
      <c r="J208" s="661" t="s">
        <v>89</v>
      </c>
      <c r="K208" s="661" t="s">
        <v>89</v>
      </c>
      <c r="L208" s="661" t="s">
        <v>89</v>
      </c>
      <c r="M208" s="661" t="s">
        <v>89</v>
      </c>
      <c r="N208" s="661" t="s">
        <v>89</v>
      </c>
      <c r="O208" s="661" t="s">
        <v>89</v>
      </c>
      <c r="P208" s="661" t="s">
        <v>89</v>
      </c>
      <c r="Q208" s="661" t="s">
        <v>89</v>
      </c>
      <c r="R208" s="661" t="s">
        <v>89</v>
      </c>
      <c r="S208" s="661" t="s">
        <v>89</v>
      </c>
      <c r="T208" s="661" t="s">
        <v>89</v>
      </c>
      <c r="U208" s="661" t="s">
        <v>89</v>
      </c>
      <c r="V208" s="661" t="s">
        <v>89</v>
      </c>
      <c r="W208" s="661" t="s">
        <v>89</v>
      </c>
      <c r="X208" s="661" t="s">
        <v>89</v>
      </c>
      <c r="Y208" s="661" t="s">
        <v>89</v>
      </c>
      <c r="Z208" s="661" t="s">
        <v>89</v>
      </c>
      <c r="AA208" s="661" t="s">
        <v>89</v>
      </c>
      <c r="AB208" s="661" t="s">
        <v>89</v>
      </c>
      <c r="AC208" s="661" t="s">
        <v>89</v>
      </c>
      <c r="AD208" s="661" t="s">
        <v>89</v>
      </c>
      <c r="AE208" s="661" t="s">
        <v>89</v>
      </c>
      <c r="AF208" s="661" t="s">
        <v>89</v>
      </c>
      <c r="AG208" s="661" t="s">
        <v>89</v>
      </c>
      <c r="AH208" s="661"/>
      <c r="AI208" s="661" t="s">
        <v>89</v>
      </c>
      <c r="AJ208" s="661" t="s">
        <v>89</v>
      </c>
      <c r="AK208" s="661" t="s">
        <v>89</v>
      </c>
      <c r="AL208" s="661" t="s">
        <v>89</v>
      </c>
      <c r="AM208" s="661" t="s">
        <v>89</v>
      </c>
      <c r="AN208" s="661" t="s">
        <v>89</v>
      </c>
      <c r="AO208" s="661"/>
      <c r="AP208" s="610"/>
      <c r="AQ208" s="610"/>
      <c r="AR208" s="610"/>
    </row>
    <row r="209" ht="15.75" customHeight="1" spans="1:44">
      <c r="A209" s="610" t="s">
        <v>89</v>
      </c>
      <c r="B209" s="610" t="s">
        <v>89</v>
      </c>
      <c r="C209" s="610" t="s">
        <v>89</v>
      </c>
      <c r="D209" s="661" t="s">
        <v>89</v>
      </c>
      <c r="E209" s="661" t="s">
        <v>89</v>
      </c>
      <c r="F209" s="661" t="s">
        <v>89</v>
      </c>
      <c r="G209" s="661" t="s">
        <v>89</v>
      </c>
      <c r="H209" s="661" t="s">
        <v>89</v>
      </c>
      <c r="I209" s="661" t="s">
        <v>89</v>
      </c>
      <c r="J209" s="661" t="s">
        <v>89</v>
      </c>
      <c r="K209" s="661" t="s">
        <v>89</v>
      </c>
      <c r="L209" s="661" t="s">
        <v>89</v>
      </c>
      <c r="M209" s="661" t="s">
        <v>89</v>
      </c>
      <c r="N209" s="661" t="s">
        <v>89</v>
      </c>
      <c r="O209" s="661" t="s">
        <v>89</v>
      </c>
      <c r="P209" s="661" t="s">
        <v>89</v>
      </c>
      <c r="Q209" s="661" t="s">
        <v>89</v>
      </c>
      <c r="R209" s="661" t="s">
        <v>89</v>
      </c>
      <c r="S209" s="661" t="s">
        <v>89</v>
      </c>
      <c r="T209" s="661" t="s">
        <v>89</v>
      </c>
      <c r="U209" s="661" t="s">
        <v>89</v>
      </c>
      <c r="V209" s="661" t="s">
        <v>89</v>
      </c>
      <c r="W209" s="661" t="s">
        <v>89</v>
      </c>
      <c r="X209" s="661" t="s">
        <v>89</v>
      </c>
      <c r="Y209" s="661" t="s">
        <v>89</v>
      </c>
      <c r="Z209" s="661" t="s">
        <v>89</v>
      </c>
      <c r="AA209" s="661" t="s">
        <v>89</v>
      </c>
      <c r="AB209" s="661" t="s">
        <v>89</v>
      </c>
      <c r="AC209" s="661" t="s">
        <v>89</v>
      </c>
      <c r="AD209" s="661" t="s">
        <v>89</v>
      </c>
      <c r="AE209" s="661" t="s">
        <v>89</v>
      </c>
      <c r="AF209" s="661" t="s">
        <v>89</v>
      </c>
      <c r="AG209" s="661" t="s">
        <v>89</v>
      </c>
      <c r="AH209" s="661"/>
      <c r="AI209" s="661" t="s">
        <v>89</v>
      </c>
      <c r="AJ209" s="661" t="s">
        <v>89</v>
      </c>
      <c r="AK209" s="661" t="s">
        <v>89</v>
      </c>
      <c r="AL209" s="661" t="s">
        <v>89</v>
      </c>
      <c r="AM209" s="661" t="s">
        <v>89</v>
      </c>
      <c r="AN209" s="661" t="s">
        <v>89</v>
      </c>
      <c r="AO209" s="661"/>
      <c r="AP209" s="610"/>
      <c r="AQ209" s="610"/>
      <c r="AR209" s="610"/>
    </row>
    <row r="210" ht="15.75" customHeight="1" spans="1:44">
      <c r="A210" s="610" t="s">
        <v>89</v>
      </c>
      <c r="B210" s="610" t="s">
        <v>89</v>
      </c>
      <c r="C210" s="610" t="s">
        <v>89</v>
      </c>
      <c r="D210" s="661" t="s">
        <v>89</v>
      </c>
      <c r="E210" s="661" t="s">
        <v>89</v>
      </c>
      <c r="F210" s="661" t="s">
        <v>89</v>
      </c>
      <c r="G210" s="661" t="s">
        <v>89</v>
      </c>
      <c r="H210" s="661" t="s">
        <v>89</v>
      </c>
      <c r="I210" s="661" t="s">
        <v>89</v>
      </c>
      <c r="J210" s="661" t="s">
        <v>89</v>
      </c>
      <c r="K210" s="661" t="s">
        <v>89</v>
      </c>
      <c r="L210" s="661" t="s">
        <v>89</v>
      </c>
      <c r="M210" s="661" t="s">
        <v>89</v>
      </c>
      <c r="N210" s="661" t="s">
        <v>89</v>
      </c>
      <c r="O210" s="661" t="s">
        <v>89</v>
      </c>
      <c r="P210" s="661" t="s">
        <v>89</v>
      </c>
      <c r="Q210" s="661" t="s">
        <v>89</v>
      </c>
      <c r="R210" s="661" t="s">
        <v>89</v>
      </c>
      <c r="S210" s="661" t="s">
        <v>89</v>
      </c>
      <c r="T210" s="661" t="s">
        <v>89</v>
      </c>
      <c r="U210" s="661" t="s">
        <v>89</v>
      </c>
      <c r="V210" s="661" t="s">
        <v>89</v>
      </c>
      <c r="W210" s="661" t="s">
        <v>89</v>
      </c>
      <c r="X210" s="661" t="s">
        <v>89</v>
      </c>
      <c r="Y210" s="661" t="s">
        <v>89</v>
      </c>
      <c r="Z210" s="661" t="s">
        <v>89</v>
      </c>
      <c r="AA210" s="661" t="s">
        <v>89</v>
      </c>
      <c r="AB210" s="661" t="s">
        <v>89</v>
      </c>
      <c r="AC210" s="661" t="s">
        <v>89</v>
      </c>
      <c r="AD210" s="661" t="s">
        <v>89</v>
      </c>
      <c r="AE210" s="661" t="s">
        <v>89</v>
      </c>
      <c r="AF210" s="661" t="s">
        <v>89</v>
      </c>
      <c r="AG210" s="661" t="s">
        <v>89</v>
      </c>
      <c r="AH210" s="661"/>
      <c r="AI210" s="661" t="s">
        <v>89</v>
      </c>
      <c r="AJ210" s="661" t="s">
        <v>89</v>
      </c>
      <c r="AK210" s="661" t="s">
        <v>89</v>
      </c>
      <c r="AL210" s="661" t="s">
        <v>89</v>
      </c>
      <c r="AM210" s="661" t="s">
        <v>89</v>
      </c>
      <c r="AN210" s="661" t="s">
        <v>89</v>
      </c>
      <c r="AO210" s="661"/>
      <c r="AP210" s="610"/>
      <c r="AQ210" s="610"/>
      <c r="AR210" s="610"/>
    </row>
    <row r="211" ht="15.75" customHeight="1" spans="1:44">
      <c r="A211" s="610" t="s">
        <v>89</v>
      </c>
      <c r="B211" s="610" t="s">
        <v>89</v>
      </c>
      <c r="C211" s="610" t="s">
        <v>89</v>
      </c>
      <c r="D211" s="661" t="s">
        <v>89</v>
      </c>
      <c r="E211" s="661" t="s">
        <v>89</v>
      </c>
      <c r="F211" s="661" t="s">
        <v>89</v>
      </c>
      <c r="G211" s="661" t="s">
        <v>89</v>
      </c>
      <c r="H211" s="661" t="s">
        <v>89</v>
      </c>
      <c r="I211" s="661" t="s">
        <v>89</v>
      </c>
      <c r="J211" s="661" t="s">
        <v>89</v>
      </c>
      <c r="K211" s="661" t="s">
        <v>89</v>
      </c>
      <c r="L211" s="661" t="s">
        <v>89</v>
      </c>
      <c r="M211" s="661" t="s">
        <v>89</v>
      </c>
      <c r="N211" s="661" t="s">
        <v>89</v>
      </c>
      <c r="O211" s="661" t="s">
        <v>89</v>
      </c>
      <c r="P211" s="661" t="s">
        <v>89</v>
      </c>
      <c r="Q211" s="661" t="s">
        <v>89</v>
      </c>
      <c r="R211" s="661" t="s">
        <v>89</v>
      </c>
      <c r="S211" s="661" t="s">
        <v>89</v>
      </c>
      <c r="T211" s="661" t="s">
        <v>89</v>
      </c>
      <c r="U211" s="661" t="s">
        <v>89</v>
      </c>
      <c r="V211" s="661" t="s">
        <v>89</v>
      </c>
      <c r="W211" s="661" t="s">
        <v>89</v>
      </c>
      <c r="X211" s="661" t="s">
        <v>89</v>
      </c>
      <c r="Y211" s="661" t="s">
        <v>89</v>
      </c>
      <c r="Z211" s="661" t="s">
        <v>89</v>
      </c>
      <c r="AA211" s="661" t="s">
        <v>89</v>
      </c>
      <c r="AB211" s="661" t="s">
        <v>89</v>
      </c>
      <c r="AC211" s="661" t="s">
        <v>89</v>
      </c>
      <c r="AD211" s="661" t="s">
        <v>89</v>
      </c>
      <c r="AE211" s="661" t="s">
        <v>89</v>
      </c>
      <c r="AF211" s="661" t="s">
        <v>89</v>
      </c>
      <c r="AG211" s="661" t="s">
        <v>89</v>
      </c>
      <c r="AH211" s="661"/>
      <c r="AI211" s="661" t="s">
        <v>89</v>
      </c>
      <c r="AJ211" s="661" t="s">
        <v>89</v>
      </c>
      <c r="AK211" s="661" t="s">
        <v>89</v>
      </c>
      <c r="AL211" s="661" t="s">
        <v>89</v>
      </c>
      <c r="AM211" s="661" t="s">
        <v>89</v>
      </c>
      <c r="AN211" s="661" t="s">
        <v>89</v>
      </c>
      <c r="AO211" s="661"/>
      <c r="AP211" s="610"/>
      <c r="AQ211" s="610"/>
      <c r="AR211" s="610"/>
    </row>
    <row r="212" ht="15.75" customHeight="1" spans="1:44">
      <c r="A212" s="610" t="s">
        <v>89</v>
      </c>
      <c r="B212" s="610" t="s">
        <v>89</v>
      </c>
      <c r="C212" s="610" t="s">
        <v>89</v>
      </c>
      <c r="D212" s="661" t="s">
        <v>89</v>
      </c>
      <c r="E212" s="661" t="s">
        <v>89</v>
      </c>
      <c r="F212" s="661" t="s">
        <v>89</v>
      </c>
      <c r="G212" s="661" t="s">
        <v>89</v>
      </c>
      <c r="H212" s="661" t="s">
        <v>89</v>
      </c>
      <c r="I212" s="661" t="s">
        <v>89</v>
      </c>
      <c r="J212" s="661" t="s">
        <v>89</v>
      </c>
      <c r="K212" s="661" t="s">
        <v>89</v>
      </c>
      <c r="L212" s="661" t="s">
        <v>89</v>
      </c>
      <c r="M212" s="661" t="s">
        <v>89</v>
      </c>
      <c r="N212" s="661" t="s">
        <v>89</v>
      </c>
      <c r="O212" s="661" t="s">
        <v>89</v>
      </c>
      <c r="P212" s="661" t="s">
        <v>89</v>
      </c>
      <c r="Q212" s="661" t="s">
        <v>89</v>
      </c>
      <c r="R212" s="661" t="s">
        <v>89</v>
      </c>
      <c r="S212" s="661" t="s">
        <v>89</v>
      </c>
      <c r="T212" s="661" t="s">
        <v>89</v>
      </c>
      <c r="U212" s="661" t="s">
        <v>89</v>
      </c>
      <c r="V212" s="661" t="s">
        <v>89</v>
      </c>
      <c r="W212" s="661" t="s">
        <v>89</v>
      </c>
      <c r="X212" s="661" t="s">
        <v>89</v>
      </c>
      <c r="Y212" s="661" t="s">
        <v>89</v>
      </c>
      <c r="Z212" s="661" t="s">
        <v>89</v>
      </c>
      <c r="AA212" s="661" t="s">
        <v>89</v>
      </c>
      <c r="AB212" s="661" t="s">
        <v>89</v>
      </c>
      <c r="AC212" s="661" t="s">
        <v>89</v>
      </c>
      <c r="AD212" s="661" t="s">
        <v>89</v>
      </c>
      <c r="AE212" s="661" t="s">
        <v>89</v>
      </c>
      <c r="AF212" s="661" t="s">
        <v>89</v>
      </c>
      <c r="AG212" s="661" t="s">
        <v>89</v>
      </c>
      <c r="AH212" s="661"/>
      <c r="AI212" s="661" t="s">
        <v>89</v>
      </c>
      <c r="AJ212" s="661" t="s">
        <v>89</v>
      </c>
      <c r="AK212" s="661" t="s">
        <v>89</v>
      </c>
      <c r="AL212" s="661" t="s">
        <v>89</v>
      </c>
      <c r="AM212" s="661" t="s">
        <v>89</v>
      </c>
      <c r="AN212" s="661" t="s">
        <v>89</v>
      </c>
      <c r="AO212" s="661"/>
      <c r="AP212" s="610"/>
      <c r="AQ212" s="610"/>
      <c r="AR212" s="610"/>
    </row>
    <row r="213" ht="15.75" customHeight="1" spans="1:44">
      <c r="A213" s="610" t="s">
        <v>89</v>
      </c>
      <c r="B213" s="610" t="s">
        <v>89</v>
      </c>
      <c r="C213" s="610" t="s">
        <v>89</v>
      </c>
      <c r="D213" s="661" t="s">
        <v>89</v>
      </c>
      <c r="E213" s="661" t="s">
        <v>89</v>
      </c>
      <c r="F213" s="661" t="s">
        <v>89</v>
      </c>
      <c r="G213" s="661" t="s">
        <v>89</v>
      </c>
      <c r="H213" s="661" t="s">
        <v>89</v>
      </c>
      <c r="I213" s="661" t="s">
        <v>89</v>
      </c>
      <c r="J213" s="661" t="s">
        <v>89</v>
      </c>
      <c r="K213" s="661" t="s">
        <v>89</v>
      </c>
      <c r="L213" s="661" t="s">
        <v>89</v>
      </c>
      <c r="M213" s="661" t="s">
        <v>89</v>
      </c>
      <c r="N213" s="661" t="s">
        <v>89</v>
      </c>
      <c r="O213" s="661" t="s">
        <v>89</v>
      </c>
      <c r="P213" s="661" t="s">
        <v>89</v>
      </c>
      <c r="Q213" s="661" t="s">
        <v>89</v>
      </c>
      <c r="R213" s="661" t="s">
        <v>89</v>
      </c>
      <c r="S213" s="661" t="s">
        <v>89</v>
      </c>
      <c r="T213" s="661" t="s">
        <v>89</v>
      </c>
      <c r="U213" s="661" t="s">
        <v>89</v>
      </c>
      <c r="V213" s="661" t="s">
        <v>89</v>
      </c>
      <c r="W213" s="661" t="s">
        <v>89</v>
      </c>
      <c r="X213" s="661" t="s">
        <v>89</v>
      </c>
      <c r="Y213" s="661" t="s">
        <v>89</v>
      </c>
      <c r="Z213" s="661" t="s">
        <v>89</v>
      </c>
      <c r="AA213" s="661" t="s">
        <v>89</v>
      </c>
      <c r="AB213" s="661" t="s">
        <v>89</v>
      </c>
      <c r="AC213" s="661" t="s">
        <v>89</v>
      </c>
      <c r="AD213" s="661" t="s">
        <v>89</v>
      </c>
      <c r="AE213" s="661" t="s">
        <v>89</v>
      </c>
      <c r="AF213" s="661" t="s">
        <v>89</v>
      </c>
      <c r="AG213" s="661" t="s">
        <v>89</v>
      </c>
      <c r="AH213" s="661"/>
      <c r="AI213" s="661" t="s">
        <v>89</v>
      </c>
      <c r="AJ213" s="661" t="s">
        <v>89</v>
      </c>
      <c r="AK213" s="661" t="s">
        <v>89</v>
      </c>
      <c r="AL213" s="661" t="s">
        <v>89</v>
      </c>
      <c r="AM213" s="661" t="s">
        <v>89</v>
      </c>
      <c r="AN213" s="661" t="s">
        <v>89</v>
      </c>
      <c r="AO213" s="661"/>
      <c r="AP213" s="610"/>
      <c r="AQ213" s="610"/>
      <c r="AR213" s="610"/>
    </row>
    <row r="214" ht="15.75" customHeight="1" spans="1:44">
      <c r="A214" s="610" t="s">
        <v>89</v>
      </c>
      <c r="B214" s="610" t="s">
        <v>89</v>
      </c>
      <c r="C214" s="610" t="s">
        <v>89</v>
      </c>
      <c r="D214" s="661" t="s">
        <v>89</v>
      </c>
      <c r="E214" s="661" t="s">
        <v>89</v>
      </c>
      <c r="F214" s="661" t="s">
        <v>89</v>
      </c>
      <c r="G214" s="661" t="s">
        <v>89</v>
      </c>
      <c r="H214" s="661" t="s">
        <v>89</v>
      </c>
      <c r="I214" s="661" t="s">
        <v>89</v>
      </c>
      <c r="J214" s="661" t="s">
        <v>89</v>
      </c>
      <c r="K214" s="661" t="s">
        <v>89</v>
      </c>
      <c r="L214" s="661" t="s">
        <v>89</v>
      </c>
      <c r="M214" s="661" t="s">
        <v>89</v>
      </c>
      <c r="N214" s="661" t="s">
        <v>89</v>
      </c>
      <c r="O214" s="661" t="s">
        <v>89</v>
      </c>
      <c r="P214" s="661" t="s">
        <v>89</v>
      </c>
      <c r="Q214" s="661" t="s">
        <v>89</v>
      </c>
      <c r="R214" s="661" t="s">
        <v>89</v>
      </c>
      <c r="S214" s="661" t="s">
        <v>89</v>
      </c>
      <c r="T214" s="661" t="s">
        <v>89</v>
      </c>
      <c r="U214" s="661" t="s">
        <v>89</v>
      </c>
      <c r="V214" s="661" t="s">
        <v>89</v>
      </c>
      <c r="W214" s="661" t="s">
        <v>89</v>
      </c>
      <c r="X214" s="661" t="s">
        <v>89</v>
      </c>
      <c r="Y214" s="661" t="s">
        <v>89</v>
      </c>
      <c r="Z214" s="661" t="s">
        <v>89</v>
      </c>
      <c r="AA214" s="661" t="s">
        <v>89</v>
      </c>
      <c r="AB214" s="661" t="s">
        <v>89</v>
      </c>
      <c r="AC214" s="661" t="s">
        <v>89</v>
      </c>
      <c r="AD214" s="661" t="s">
        <v>89</v>
      </c>
      <c r="AE214" s="661" t="s">
        <v>89</v>
      </c>
      <c r="AF214" s="661" t="s">
        <v>89</v>
      </c>
      <c r="AG214" s="661" t="s">
        <v>89</v>
      </c>
      <c r="AH214" s="661"/>
      <c r="AI214" s="661" t="s">
        <v>89</v>
      </c>
      <c r="AJ214" s="661" t="s">
        <v>89</v>
      </c>
      <c r="AK214" s="661" t="s">
        <v>89</v>
      </c>
      <c r="AL214" s="661" t="s">
        <v>89</v>
      </c>
      <c r="AM214" s="661" t="s">
        <v>89</v>
      </c>
      <c r="AN214" s="661" t="s">
        <v>89</v>
      </c>
      <c r="AO214" s="661"/>
      <c r="AP214" s="610"/>
      <c r="AQ214" s="610"/>
      <c r="AR214" s="610"/>
    </row>
    <row r="215" ht="15.75" customHeight="1" spans="1:44">
      <c r="A215" s="610" t="s">
        <v>89</v>
      </c>
      <c r="B215" s="610" t="s">
        <v>89</v>
      </c>
      <c r="C215" s="610" t="s">
        <v>89</v>
      </c>
      <c r="D215" s="661" t="s">
        <v>89</v>
      </c>
      <c r="E215" s="661" t="s">
        <v>89</v>
      </c>
      <c r="F215" s="661" t="s">
        <v>89</v>
      </c>
      <c r="G215" s="661" t="s">
        <v>89</v>
      </c>
      <c r="H215" s="661" t="s">
        <v>89</v>
      </c>
      <c r="I215" s="661" t="s">
        <v>89</v>
      </c>
      <c r="J215" s="661" t="s">
        <v>89</v>
      </c>
      <c r="K215" s="661" t="s">
        <v>89</v>
      </c>
      <c r="L215" s="661" t="s">
        <v>89</v>
      </c>
      <c r="M215" s="661" t="s">
        <v>89</v>
      </c>
      <c r="N215" s="661" t="s">
        <v>89</v>
      </c>
      <c r="O215" s="661" t="s">
        <v>89</v>
      </c>
      <c r="P215" s="661" t="s">
        <v>89</v>
      </c>
      <c r="Q215" s="661" t="s">
        <v>89</v>
      </c>
      <c r="R215" s="661" t="s">
        <v>89</v>
      </c>
      <c r="S215" s="661" t="s">
        <v>89</v>
      </c>
      <c r="T215" s="661" t="s">
        <v>89</v>
      </c>
      <c r="U215" s="661" t="s">
        <v>89</v>
      </c>
      <c r="V215" s="661" t="s">
        <v>89</v>
      </c>
      <c r="W215" s="661" t="s">
        <v>89</v>
      </c>
      <c r="X215" s="661" t="s">
        <v>89</v>
      </c>
      <c r="Y215" s="661" t="s">
        <v>89</v>
      </c>
      <c r="Z215" s="661" t="s">
        <v>89</v>
      </c>
      <c r="AA215" s="661" t="s">
        <v>89</v>
      </c>
      <c r="AB215" s="661" t="s">
        <v>89</v>
      </c>
      <c r="AC215" s="661" t="s">
        <v>89</v>
      </c>
      <c r="AD215" s="661" t="s">
        <v>89</v>
      </c>
      <c r="AE215" s="661" t="s">
        <v>89</v>
      </c>
      <c r="AF215" s="661" t="s">
        <v>89</v>
      </c>
      <c r="AG215" s="661" t="s">
        <v>89</v>
      </c>
      <c r="AH215" s="661"/>
      <c r="AI215" s="661" t="s">
        <v>89</v>
      </c>
      <c r="AJ215" s="661" t="s">
        <v>89</v>
      </c>
      <c r="AK215" s="661" t="s">
        <v>89</v>
      </c>
      <c r="AL215" s="661" t="s">
        <v>89</v>
      </c>
      <c r="AM215" s="661" t="s">
        <v>89</v>
      </c>
      <c r="AN215" s="661" t="s">
        <v>89</v>
      </c>
      <c r="AO215" s="661"/>
      <c r="AP215" s="610"/>
      <c r="AQ215" s="610"/>
      <c r="AR215" s="610"/>
    </row>
    <row r="216" ht="15.75" customHeight="1" spans="1:44">
      <c r="A216" s="610" t="s">
        <v>89</v>
      </c>
      <c r="B216" s="610" t="s">
        <v>89</v>
      </c>
      <c r="C216" s="610" t="s">
        <v>89</v>
      </c>
      <c r="D216" s="661" t="s">
        <v>89</v>
      </c>
      <c r="E216" s="661" t="s">
        <v>89</v>
      </c>
      <c r="F216" s="661" t="s">
        <v>89</v>
      </c>
      <c r="G216" s="661" t="s">
        <v>89</v>
      </c>
      <c r="H216" s="661" t="s">
        <v>89</v>
      </c>
      <c r="I216" s="661" t="s">
        <v>89</v>
      </c>
      <c r="J216" s="661" t="s">
        <v>89</v>
      </c>
      <c r="K216" s="661" t="s">
        <v>89</v>
      </c>
      <c r="L216" s="661" t="s">
        <v>89</v>
      </c>
      <c r="M216" s="661" t="s">
        <v>89</v>
      </c>
      <c r="N216" s="661" t="s">
        <v>89</v>
      </c>
      <c r="O216" s="661" t="s">
        <v>89</v>
      </c>
      <c r="P216" s="661" t="s">
        <v>89</v>
      </c>
      <c r="Q216" s="661" t="s">
        <v>89</v>
      </c>
      <c r="R216" s="661" t="s">
        <v>89</v>
      </c>
      <c r="S216" s="661" t="s">
        <v>89</v>
      </c>
      <c r="T216" s="661" t="s">
        <v>89</v>
      </c>
      <c r="U216" s="661" t="s">
        <v>89</v>
      </c>
      <c r="V216" s="661" t="s">
        <v>89</v>
      </c>
      <c r="W216" s="661" t="s">
        <v>89</v>
      </c>
      <c r="X216" s="661" t="s">
        <v>89</v>
      </c>
      <c r="Y216" s="661" t="s">
        <v>89</v>
      </c>
      <c r="Z216" s="661" t="s">
        <v>89</v>
      </c>
      <c r="AA216" s="661" t="s">
        <v>89</v>
      </c>
      <c r="AB216" s="661" t="s">
        <v>89</v>
      </c>
      <c r="AC216" s="661" t="s">
        <v>89</v>
      </c>
      <c r="AD216" s="661" t="s">
        <v>89</v>
      </c>
      <c r="AE216" s="661" t="s">
        <v>89</v>
      </c>
      <c r="AF216" s="661" t="s">
        <v>89</v>
      </c>
      <c r="AG216" s="661" t="s">
        <v>89</v>
      </c>
      <c r="AH216" s="661"/>
      <c r="AI216" s="661" t="s">
        <v>89</v>
      </c>
      <c r="AJ216" s="661" t="s">
        <v>89</v>
      </c>
      <c r="AK216" s="661" t="s">
        <v>89</v>
      </c>
      <c r="AL216" s="661" t="s">
        <v>89</v>
      </c>
      <c r="AM216" s="661" t="s">
        <v>89</v>
      </c>
      <c r="AN216" s="661" t="s">
        <v>89</v>
      </c>
      <c r="AO216" s="661"/>
      <c r="AP216" s="610"/>
      <c r="AQ216" s="610"/>
      <c r="AR216" s="610"/>
    </row>
    <row r="217" ht="15.75" customHeight="1" spans="1:44">
      <c r="A217" s="610" t="s">
        <v>89</v>
      </c>
      <c r="B217" s="610" t="s">
        <v>89</v>
      </c>
      <c r="C217" s="610" t="s">
        <v>89</v>
      </c>
      <c r="D217" s="661" t="s">
        <v>89</v>
      </c>
      <c r="E217" s="661" t="s">
        <v>89</v>
      </c>
      <c r="F217" s="661" t="s">
        <v>89</v>
      </c>
      <c r="G217" s="661" t="s">
        <v>89</v>
      </c>
      <c r="H217" s="661" t="s">
        <v>89</v>
      </c>
      <c r="I217" s="661" t="s">
        <v>89</v>
      </c>
      <c r="J217" s="661" t="s">
        <v>89</v>
      </c>
      <c r="K217" s="661" t="s">
        <v>89</v>
      </c>
      <c r="L217" s="661" t="s">
        <v>89</v>
      </c>
      <c r="M217" s="661" t="s">
        <v>89</v>
      </c>
      <c r="N217" s="661" t="s">
        <v>89</v>
      </c>
      <c r="O217" s="661" t="s">
        <v>89</v>
      </c>
      <c r="P217" s="661" t="s">
        <v>89</v>
      </c>
      <c r="Q217" s="661" t="s">
        <v>89</v>
      </c>
      <c r="R217" s="661" t="s">
        <v>89</v>
      </c>
      <c r="S217" s="661" t="s">
        <v>89</v>
      </c>
      <c r="T217" s="661" t="s">
        <v>89</v>
      </c>
      <c r="U217" s="661" t="s">
        <v>89</v>
      </c>
      <c r="V217" s="661" t="s">
        <v>89</v>
      </c>
      <c r="W217" s="661" t="s">
        <v>89</v>
      </c>
      <c r="X217" s="661" t="s">
        <v>89</v>
      </c>
      <c r="Y217" s="661" t="s">
        <v>89</v>
      </c>
      <c r="Z217" s="661" t="s">
        <v>89</v>
      </c>
      <c r="AA217" s="661" t="s">
        <v>89</v>
      </c>
      <c r="AB217" s="661" t="s">
        <v>89</v>
      </c>
      <c r="AC217" s="661" t="s">
        <v>89</v>
      </c>
      <c r="AD217" s="661" t="s">
        <v>89</v>
      </c>
      <c r="AE217" s="661" t="s">
        <v>89</v>
      </c>
      <c r="AF217" s="661" t="s">
        <v>89</v>
      </c>
      <c r="AG217" s="661" t="s">
        <v>89</v>
      </c>
      <c r="AH217" s="661"/>
      <c r="AI217" s="661" t="s">
        <v>89</v>
      </c>
      <c r="AJ217" s="661" t="s">
        <v>89</v>
      </c>
      <c r="AK217" s="661" t="s">
        <v>89</v>
      </c>
      <c r="AL217" s="661" t="s">
        <v>89</v>
      </c>
      <c r="AM217" s="661" t="s">
        <v>89</v>
      </c>
      <c r="AN217" s="661" t="s">
        <v>89</v>
      </c>
      <c r="AO217" s="661"/>
      <c r="AP217" s="610"/>
      <c r="AQ217" s="610"/>
      <c r="AR217" s="610"/>
    </row>
    <row r="218" ht="15.75" customHeight="1" spans="1:44">
      <c r="A218" s="610" t="s">
        <v>89</v>
      </c>
      <c r="B218" s="610" t="s">
        <v>89</v>
      </c>
      <c r="C218" s="610" t="s">
        <v>89</v>
      </c>
      <c r="D218" s="661" t="s">
        <v>89</v>
      </c>
      <c r="E218" s="661" t="s">
        <v>89</v>
      </c>
      <c r="F218" s="661" t="s">
        <v>89</v>
      </c>
      <c r="G218" s="661" t="s">
        <v>89</v>
      </c>
      <c r="H218" s="661" t="s">
        <v>89</v>
      </c>
      <c r="I218" s="661" t="s">
        <v>89</v>
      </c>
      <c r="J218" s="661" t="s">
        <v>89</v>
      </c>
      <c r="K218" s="661" t="s">
        <v>89</v>
      </c>
      <c r="L218" s="661" t="s">
        <v>89</v>
      </c>
      <c r="M218" s="661" t="s">
        <v>89</v>
      </c>
      <c r="N218" s="661" t="s">
        <v>89</v>
      </c>
      <c r="O218" s="661" t="s">
        <v>89</v>
      </c>
      <c r="P218" s="661" t="s">
        <v>89</v>
      </c>
      <c r="Q218" s="661" t="s">
        <v>89</v>
      </c>
      <c r="R218" s="661" t="s">
        <v>89</v>
      </c>
      <c r="S218" s="661" t="s">
        <v>89</v>
      </c>
      <c r="T218" s="661" t="s">
        <v>89</v>
      </c>
      <c r="U218" s="661" t="s">
        <v>89</v>
      </c>
      <c r="V218" s="661" t="s">
        <v>89</v>
      </c>
      <c r="W218" s="661" t="s">
        <v>89</v>
      </c>
      <c r="X218" s="661" t="s">
        <v>89</v>
      </c>
      <c r="Y218" s="661" t="s">
        <v>89</v>
      </c>
      <c r="Z218" s="661" t="s">
        <v>89</v>
      </c>
      <c r="AA218" s="661" t="s">
        <v>89</v>
      </c>
      <c r="AB218" s="661" t="s">
        <v>89</v>
      </c>
      <c r="AC218" s="661" t="s">
        <v>89</v>
      </c>
      <c r="AD218" s="661" t="s">
        <v>89</v>
      </c>
      <c r="AE218" s="661" t="s">
        <v>89</v>
      </c>
      <c r="AF218" s="661" t="s">
        <v>89</v>
      </c>
      <c r="AG218" s="661" t="s">
        <v>89</v>
      </c>
      <c r="AH218" s="661"/>
      <c r="AI218" s="661" t="s">
        <v>89</v>
      </c>
      <c r="AJ218" s="661" t="s">
        <v>89</v>
      </c>
      <c r="AK218" s="661" t="s">
        <v>89</v>
      </c>
      <c r="AL218" s="661" t="s">
        <v>89</v>
      </c>
      <c r="AM218" s="661" t="s">
        <v>89</v>
      </c>
      <c r="AN218" s="661" t="s">
        <v>89</v>
      </c>
      <c r="AO218" s="661"/>
      <c r="AP218" s="610"/>
      <c r="AQ218" s="610"/>
      <c r="AR218" s="610"/>
    </row>
    <row r="219" ht="15.75" customHeight="1" spans="1:44">
      <c r="A219" s="610" t="s">
        <v>89</v>
      </c>
      <c r="B219" s="610" t="s">
        <v>89</v>
      </c>
      <c r="C219" s="610" t="s">
        <v>89</v>
      </c>
      <c r="D219" s="661" t="s">
        <v>89</v>
      </c>
      <c r="E219" s="661" t="s">
        <v>89</v>
      </c>
      <c r="F219" s="661" t="s">
        <v>89</v>
      </c>
      <c r="G219" s="661" t="s">
        <v>89</v>
      </c>
      <c r="H219" s="661" t="s">
        <v>89</v>
      </c>
      <c r="I219" s="661" t="s">
        <v>89</v>
      </c>
      <c r="J219" s="661" t="s">
        <v>89</v>
      </c>
      <c r="K219" s="661" t="s">
        <v>89</v>
      </c>
      <c r="L219" s="661" t="s">
        <v>89</v>
      </c>
      <c r="M219" s="661" t="s">
        <v>89</v>
      </c>
      <c r="N219" s="661" t="s">
        <v>89</v>
      </c>
      <c r="O219" s="661" t="s">
        <v>89</v>
      </c>
      <c r="P219" s="661" t="s">
        <v>89</v>
      </c>
      <c r="Q219" s="661" t="s">
        <v>89</v>
      </c>
      <c r="R219" s="661" t="s">
        <v>89</v>
      </c>
      <c r="S219" s="661" t="s">
        <v>89</v>
      </c>
      <c r="T219" s="661" t="s">
        <v>89</v>
      </c>
      <c r="U219" s="661" t="s">
        <v>89</v>
      </c>
      <c r="V219" s="661" t="s">
        <v>89</v>
      </c>
      <c r="W219" s="661" t="s">
        <v>89</v>
      </c>
      <c r="X219" s="661" t="s">
        <v>89</v>
      </c>
      <c r="Y219" s="661" t="s">
        <v>89</v>
      </c>
      <c r="Z219" s="661" t="s">
        <v>89</v>
      </c>
      <c r="AA219" s="661" t="s">
        <v>89</v>
      </c>
      <c r="AB219" s="661" t="s">
        <v>89</v>
      </c>
      <c r="AC219" s="661" t="s">
        <v>89</v>
      </c>
      <c r="AD219" s="661" t="s">
        <v>89</v>
      </c>
      <c r="AE219" s="661" t="s">
        <v>89</v>
      </c>
      <c r="AF219" s="661" t="s">
        <v>89</v>
      </c>
      <c r="AG219" s="661" t="s">
        <v>89</v>
      </c>
      <c r="AH219" s="661"/>
      <c r="AI219" s="661" t="s">
        <v>89</v>
      </c>
      <c r="AJ219" s="661" t="s">
        <v>89</v>
      </c>
      <c r="AK219" s="661" t="s">
        <v>89</v>
      </c>
      <c r="AL219" s="661" t="s">
        <v>89</v>
      </c>
      <c r="AM219" s="661" t="s">
        <v>89</v>
      </c>
      <c r="AN219" s="661" t="s">
        <v>89</v>
      </c>
      <c r="AO219" s="661"/>
      <c r="AP219" s="610"/>
      <c r="AQ219" s="610"/>
      <c r="AR219" s="610"/>
    </row>
    <row r="220" ht="15.75" customHeight="1" spans="1:44">
      <c r="A220" s="610" t="s">
        <v>89</v>
      </c>
      <c r="B220" s="610" t="s">
        <v>89</v>
      </c>
      <c r="C220" s="610" t="s">
        <v>89</v>
      </c>
      <c r="D220" s="661" t="s">
        <v>89</v>
      </c>
      <c r="E220" s="661" t="s">
        <v>89</v>
      </c>
      <c r="F220" s="661" t="s">
        <v>89</v>
      </c>
      <c r="G220" s="661" t="s">
        <v>89</v>
      </c>
      <c r="H220" s="661" t="s">
        <v>89</v>
      </c>
      <c r="I220" s="661" t="s">
        <v>89</v>
      </c>
      <c r="J220" s="661" t="s">
        <v>89</v>
      </c>
      <c r="K220" s="661" t="s">
        <v>89</v>
      </c>
      <c r="L220" s="661" t="s">
        <v>89</v>
      </c>
      <c r="M220" s="661" t="s">
        <v>89</v>
      </c>
      <c r="N220" s="661" t="s">
        <v>89</v>
      </c>
      <c r="O220" s="661" t="s">
        <v>89</v>
      </c>
      <c r="P220" s="661" t="s">
        <v>89</v>
      </c>
      <c r="Q220" s="661" t="s">
        <v>89</v>
      </c>
      <c r="R220" s="661" t="s">
        <v>89</v>
      </c>
      <c r="S220" s="661" t="s">
        <v>89</v>
      </c>
      <c r="T220" s="661" t="s">
        <v>89</v>
      </c>
      <c r="U220" s="661" t="s">
        <v>89</v>
      </c>
      <c r="V220" s="661" t="s">
        <v>89</v>
      </c>
      <c r="W220" s="661" t="s">
        <v>89</v>
      </c>
      <c r="X220" s="661" t="s">
        <v>89</v>
      </c>
      <c r="Y220" s="661" t="s">
        <v>89</v>
      </c>
      <c r="Z220" s="661" t="s">
        <v>89</v>
      </c>
      <c r="AA220" s="661" t="s">
        <v>89</v>
      </c>
      <c r="AB220" s="661" t="s">
        <v>89</v>
      </c>
      <c r="AC220" s="661" t="s">
        <v>89</v>
      </c>
      <c r="AD220" s="661" t="s">
        <v>89</v>
      </c>
      <c r="AE220" s="661" t="s">
        <v>89</v>
      </c>
      <c r="AF220" s="661" t="s">
        <v>89</v>
      </c>
      <c r="AG220" s="661" t="s">
        <v>89</v>
      </c>
      <c r="AH220" s="661"/>
      <c r="AI220" s="661" t="s">
        <v>89</v>
      </c>
      <c r="AJ220" s="661" t="s">
        <v>89</v>
      </c>
      <c r="AK220" s="661" t="s">
        <v>89</v>
      </c>
      <c r="AL220" s="661" t="s">
        <v>89</v>
      </c>
      <c r="AM220" s="661" t="s">
        <v>89</v>
      </c>
      <c r="AN220" s="661" t="s">
        <v>89</v>
      </c>
      <c r="AO220" s="661"/>
      <c r="AP220" s="610"/>
      <c r="AQ220" s="610"/>
      <c r="AR220" s="610"/>
    </row>
    <row r="221" ht="15.75" customHeight="1" spans="1:44">
      <c r="A221" s="610" t="s">
        <v>89</v>
      </c>
      <c r="B221" s="610" t="s">
        <v>89</v>
      </c>
      <c r="C221" s="610" t="s">
        <v>89</v>
      </c>
      <c r="D221" s="661" t="s">
        <v>89</v>
      </c>
      <c r="E221" s="661" t="s">
        <v>89</v>
      </c>
      <c r="F221" s="661" t="s">
        <v>89</v>
      </c>
      <c r="G221" s="661" t="s">
        <v>89</v>
      </c>
      <c r="H221" s="661" t="s">
        <v>89</v>
      </c>
      <c r="I221" s="661" t="s">
        <v>89</v>
      </c>
      <c r="J221" s="661" t="s">
        <v>89</v>
      </c>
      <c r="K221" s="661" t="s">
        <v>89</v>
      </c>
      <c r="L221" s="661" t="s">
        <v>89</v>
      </c>
      <c r="M221" s="661" t="s">
        <v>89</v>
      </c>
      <c r="N221" s="661" t="s">
        <v>89</v>
      </c>
      <c r="O221" s="661" t="s">
        <v>89</v>
      </c>
      <c r="P221" s="661" t="s">
        <v>89</v>
      </c>
      <c r="Q221" s="661" t="s">
        <v>89</v>
      </c>
      <c r="R221" s="661" t="s">
        <v>89</v>
      </c>
      <c r="S221" s="661" t="s">
        <v>89</v>
      </c>
      <c r="T221" s="661" t="s">
        <v>89</v>
      </c>
      <c r="U221" s="661" t="s">
        <v>89</v>
      </c>
      <c r="V221" s="661" t="s">
        <v>89</v>
      </c>
      <c r="W221" s="661" t="s">
        <v>89</v>
      </c>
      <c r="X221" s="661" t="s">
        <v>89</v>
      </c>
      <c r="Y221" s="661" t="s">
        <v>89</v>
      </c>
      <c r="Z221" s="661" t="s">
        <v>89</v>
      </c>
      <c r="AA221" s="661" t="s">
        <v>89</v>
      </c>
      <c r="AB221" s="661" t="s">
        <v>89</v>
      </c>
      <c r="AC221" s="661" t="s">
        <v>89</v>
      </c>
      <c r="AD221" s="661" t="s">
        <v>89</v>
      </c>
      <c r="AE221" s="661" t="s">
        <v>89</v>
      </c>
      <c r="AF221" s="661" t="s">
        <v>89</v>
      </c>
      <c r="AG221" s="661" t="s">
        <v>89</v>
      </c>
      <c r="AH221" s="661"/>
      <c r="AI221" s="661" t="s">
        <v>89</v>
      </c>
      <c r="AJ221" s="661" t="s">
        <v>89</v>
      </c>
      <c r="AK221" s="661" t="s">
        <v>89</v>
      </c>
      <c r="AL221" s="661" t="s">
        <v>89</v>
      </c>
      <c r="AM221" s="661" t="s">
        <v>89</v>
      </c>
      <c r="AN221" s="661" t="s">
        <v>89</v>
      </c>
      <c r="AO221" s="661"/>
      <c r="AP221" s="610"/>
      <c r="AQ221" s="610"/>
      <c r="AR221" s="610"/>
    </row>
    <row r="222" ht="15.75" customHeight="1" spans="1:44">
      <c r="A222" s="610" t="s">
        <v>89</v>
      </c>
      <c r="B222" s="610" t="s">
        <v>89</v>
      </c>
      <c r="C222" s="610" t="s">
        <v>89</v>
      </c>
      <c r="D222" s="661" t="s">
        <v>89</v>
      </c>
      <c r="E222" s="661" t="s">
        <v>89</v>
      </c>
      <c r="F222" s="661" t="s">
        <v>89</v>
      </c>
      <c r="G222" s="661" t="s">
        <v>89</v>
      </c>
      <c r="H222" s="661" t="s">
        <v>89</v>
      </c>
      <c r="I222" s="661" t="s">
        <v>89</v>
      </c>
      <c r="J222" s="661" t="s">
        <v>89</v>
      </c>
      <c r="K222" s="661" t="s">
        <v>89</v>
      </c>
      <c r="L222" s="661" t="s">
        <v>89</v>
      </c>
      <c r="M222" s="661" t="s">
        <v>89</v>
      </c>
      <c r="N222" s="661" t="s">
        <v>89</v>
      </c>
      <c r="O222" s="661" t="s">
        <v>89</v>
      </c>
      <c r="P222" s="661" t="s">
        <v>89</v>
      </c>
      <c r="Q222" s="661" t="s">
        <v>89</v>
      </c>
      <c r="R222" s="661" t="s">
        <v>89</v>
      </c>
      <c r="S222" s="661" t="s">
        <v>89</v>
      </c>
      <c r="T222" s="661" t="s">
        <v>89</v>
      </c>
      <c r="U222" s="661" t="s">
        <v>89</v>
      </c>
      <c r="V222" s="661" t="s">
        <v>89</v>
      </c>
      <c r="W222" s="661" t="s">
        <v>89</v>
      </c>
      <c r="X222" s="661" t="s">
        <v>89</v>
      </c>
      <c r="Y222" s="661" t="s">
        <v>89</v>
      </c>
      <c r="Z222" s="661" t="s">
        <v>89</v>
      </c>
      <c r="AA222" s="661" t="s">
        <v>89</v>
      </c>
      <c r="AB222" s="661" t="s">
        <v>89</v>
      </c>
      <c r="AC222" s="661" t="s">
        <v>89</v>
      </c>
      <c r="AD222" s="661" t="s">
        <v>89</v>
      </c>
      <c r="AE222" s="661" t="s">
        <v>89</v>
      </c>
      <c r="AF222" s="661" t="s">
        <v>89</v>
      </c>
      <c r="AG222" s="661" t="s">
        <v>89</v>
      </c>
      <c r="AH222" s="661"/>
      <c r="AI222" s="661" t="s">
        <v>89</v>
      </c>
      <c r="AJ222" s="661" t="s">
        <v>89</v>
      </c>
      <c r="AK222" s="661" t="s">
        <v>89</v>
      </c>
      <c r="AL222" s="661" t="s">
        <v>89</v>
      </c>
      <c r="AM222" s="661" t="s">
        <v>89</v>
      </c>
      <c r="AN222" s="661" t="s">
        <v>89</v>
      </c>
      <c r="AO222" s="661"/>
      <c r="AP222" s="610"/>
      <c r="AQ222" s="610"/>
      <c r="AR222" s="610"/>
    </row>
    <row r="223" ht="15.75" customHeight="1" spans="1:44">
      <c r="A223" s="610" t="s">
        <v>89</v>
      </c>
      <c r="B223" s="610" t="s">
        <v>89</v>
      </c>
      <c r="C223" s="610" t="s">
        <v>89</v>
      </c>
      <c r="D223" s="661" t="s">
        <v>89</v>
      </c>
      <c r="E223" s="661" t="s">
        <v>89</v>
      </c>
      <c r="F223" s="661" t="s">
        <v>89</v>
      </c>
      <c r="G223" s="661" t="s">
        <v>89</v>
      </c>
      <c r="H223" s="661" t="s">
        <v>89</v>
      </c>
      <c r="I223" s="661" t="s">
        <v>89</v>
      </c>
      <c r="J223" s="661" t="s">
        <v>89</v>
      </c>
      <c r="K223" s="661" t="s">
        <v>89</v>
      </c>
      <c r="L223" s="661" t="s">
        <v>89</v>
      </c>
      <c r="M223" s="661" t="s">
        <v>89</v>
      </c>
      <c r="N223" s="661" t="s">
        <v>89</v>
      </c>
      <c r="O223" s="661" t="s">
        <v>89</v>
      </c>
      <c r="P223" s="661" t="s">
        <v>89</v>
      </c>
      <c r="Q223" s="661" t="s">
        <v>89</v>
      </c>
      <c r="R223" s="661" t="s">
        <v>89</v>
      </c>
      <c r="S223" s="661" t="s">
        <v>89</v>
      </c>
      <c r="T223" s="661" t="s">
        <v>89</v>
      </c>
      <c r="U223" s="661" t="s">
        <v>89</v>
      </c>
      <c r="V223" s="661" t="s">
        <v>89</v>
      </c>
      <c r="W223" s="661" t="s">
        <v>89</v>
      </c>
      <c r="X223" s="661" t="s">
        <v>89</v>
      </c>
      <c r="Y223" s="661" t="s">
        <v>89</v>
      </c>
      <c r="Z223" s="661" t="s">
        <v>89</v>
      </c>
      <c r="AA223" s="661" t="s">
        <v>89</v>
      </c>
      <c r="AB223" s="661" t="s">
        <v>89</v>
      </c>
      <c r="AC223" s="661" t="s">
        <v>89</v>
      </c>
      <c r="AD223" s="661" t="s">
        <v>89</v>
      </c>
      <c r="AE223" s="661" t="s">
        <v>89</v>
      </c>
      <c r="AF223" s="661" t="s">
        <v>89</v>
      </c>
      <c r="AG223" s="661" t="s">
        <v>89</v>
      </c>
      <c r="AH223" s="661"/>
      <c r="AI223" s="661" t="s">
        <v>89</v>
      </c>
      <c r="AJ223" s="661" t="s">
        <v>89</v>
      </c>
      <c r="AK223" s="661" t="s">
        <v>89</v>
      </c>
      <c r="AL223" s="661" t="s">
        <v>89</v>
      </c>
      <c r="AM223" s="661" t="s">
        <v>89</v>
      </c>
      <c r="AN223" s="661" t="s">
        <v>89</v>
      </c>
      <c r="AO223" s="661"/>
      <c r="AP223" s="610"/>
      <c r="AQ223" s="610"/>
      <c r="AR223" s="610"/>
    </row>
    <row r="224" ht="15.75" customHeight="1" spans="1:44">
      <c r="A224" s="610" t="s">
        <v>89</v>
      </c>
      <c r="B224" s="610" t="s">
        <v>89</v>
      </c>
      <c r="C224" s="610" t="s">
        <v>89</v>
      </c>
      <c r="D224" s="661" t="s">
        <v>89</v>
      </c>
      <c r="E224" s="661" t="s">
        <v>89</v>
      </c>
      <c r="F224" s="661" t="s">
        <v>89</v>
      </c>
      <c r="G224" s="661" t="s">
        <v>89</v>
      </c>
      <c r="H224" s="661" t="s">
        <v>89</v>
      </c>
      <c r="I224" s="661" t="s">
        <v>89</v>
      </c>
      <c r="J224" s="661" t="s">
        <v>89</v>
      </c>
      <c r="K224" s="661" t="s">
        <v>89</v>
      </c>
      <c r="L224" s="661" t="s">
        <v>89</v>
      </c>
      <c r="M224" s="661" t="s">
        <v>89</v>
      </c>
      <c r="N224" s="661" t="s">
        <v>89</v>
      </c>
      <c r="O224" s="661" t="s">
        <v>89</v>
      </c>
      <c r="P224" s="661" t="s">
        <v>89</v>
      </c>
      <c r="Q224" s="661" t="s">
        <v>89</v>
      </c>
      <c r="R224" s="661" t="s">
        <v>89</v>
      </c>
      <c r="S224" s="661" t="s">
        <v>89</v>
      </c>
      <c r="T224" s="661" t="s">
        <v>89</v>
      </c>
      <c r="U224" s="661" t="s">
        <v>89</v>
      </c>
      <c r="V224" s="661" t="s">
        <v>89</v>
      </c>
      <c r="W224" s="661" t="s">
        <v>89</v>
      </c>
      <c r="X224" s="661" t="s">
        <v>89</v>
      </c>
      <c r="Y224" s="661" t="s">
        <v>89</v>
      </c>
      <c r="Z224" s="661" t="s">
        <v>89</v>
      </c>
      <c r="AA224" s="661" t="s">
        <v>89</v>
      </c>
      <c r="AB224" s="661" t="s">
        <v>89</v>
      </c>
      <c r="AC224" s="661" t="s">
        <v>89</v>
      </c>
      <c r="AD224" s="661" t="s">
        <v>89</v>
      </c>
      <c r="AE224" s="661" t="s">
        <v>89</v>
      </c>
      <c r="AF224" s="661" t="s">
        <v>89</v>
      </c>
      <c r="AG224" s="661" t="s">
        <v>89</v>
      </c>
      <c r="AH224" s="661"/>
      <c r="AI224" s="661" t="s">
        <v>89</v>
      </c>
      <c r="AJ224" s="661" t="s">
        <v>89</v>
      </c>
      <c r="AK224" s="661" t="s">
        <v>89</v>
      </c>
      <c r="AL224" s="661" t="s">
        <v>89</v>
      </c>
      <c r="AM224" s="661" t="s">
        <v>89</v>
      </c>
      <c r="AN224" s="661" t="s">
        <v>89</v>
      </c>
      <c r="AO224" s="661"/>
      <c r="AP224" s="610"/>
      <c r="AQ224" s="610"/>
      <c r="AR224" s="610"/>
    </row>
    <row r="225" ht="15.75" customHeight="1" spans="1:44">
      <c r="A225" s="610" t="s">
        <v>89</v>
      </c>
      <c r="B225" s="610" t="s">
        <v>89</v>
      </c>
      <c r="C225" s="610" t="s">
        <v>89</v>
      </c>
      <c r="D225" s="661" t="s">
        <v>89</v>
      </c>
      <c r="E225" s="661" t="s">
        <v>89</v>
      </c>
      <c r="F225" s="661" t="s">
        <v>89</v>
      </c>
      <c r="G225" s="661" t="s">
        <v>89</v>
      </c>
      <c r="H225" s="661" t="s">
        <v>89</v>
      </c>
      <c r="I225" s="661" t="s">
        <v>89</v>
      </c>
      <c r="J225" s="661" t="s">
        <v>89</v>
      </c>
      <c r="K225" s="661" t="s">
        <v>89</v>
      </c>
      <c r="L225" s="661" t="s">
        <v>89</v>
      </c>
      <c r="M225" s="661" t="s">
        <v>89</v>
      </c>
      <c r="N225" s="661" t="s">
        <v>89</v>
      </c>
      <c r="O225" s="661" t="s">
        <v>89</v>
      </c>
      <c r="P225" s="661" t="s">
        <v>89</v>
      </c>
      <c r="Q225" s="661" t="s">
        <v>89</v>
      </c>
      <c r="R225" s="661" t="s">
        <v>89</v>
      </c>
      <c r="S225" s="661" t="s">
        <v>89</v>
      </c>
      <c r="T225" s="661" t="s">
        <v>89</v>
      </c>
      <c r="U225" s="661" t="s">
        <v>89</v>
      </c>
      <c r="V225" s="661" t="s">
        <v>89</v>
      </c>
      <c r="W225" s="661" t="s">
        <v>89</v>
      </c>
      <c r="X225" s="661" t="s">
        <v>89</v>
      </c>
      <c r="Y225" s="661" t="s">
        <v>89</v>
      </c>
      <c r="Z225" s="661" t="s">
        <v>89</v>
      </c>
      <c r="AA225" s="661" t="s">
        <v>89</v>
      </c>
      <c r="AB225" s="661" t="s">
        <v>89</v>
      </c>
      <c r="AC225" s="661" t="s">
        <v>89</v>
      </c>
      <c r="AD225" s="661" t="s">
        <v>89</v>
      </c>
      <c r="AE225" s="661" t="s">
        <v>89</v>
      </c>
      <c r="AF225" s="661" t="s">
        <v>89</v>
      </c>
      <c r="AG225" s="661" t="s">
        <v>89</v>
      </c>
      <c r="AH225" s="661"/>
      <c r="AI225" s="661" t="s">
        <v>89</v>
      </c>
      <c r="AJ225" s="661" t="s">
        <v>89</v>
      </c>
      <c r="AK225" s="661" t="s">
        <v>89</v>
      </c>
      <c r="AL225" s="661" t="s">
        <v>89</v>
      </c>
      <c r="AM225" s="661" t="s">
        <v>89</v>
      </c>
      <c r="AN225" s="661" t="s">
        <v>89</v>
      </c>
      <c r="AO225" s="661"/>
      <c r="AP225" s="610"/>
      <c r="AQ225" s="610"/>
      <c r="AR225" s="610"/>
    </row>
    <row r="226" ht="15.75" customHeight="1" spans="1:44">
      <c r="A226" s="610" t="s">
        <v>89</v>
      </c>
      <c r="B226" s="610" t="s">
        <v>89</v>
      </c>
      <c r="C226" s="610" t="s">
        <v>89</v>
      </c>
      <c r="D226" s="661" t="s">
        <v>89</v>
      </c>
      <c r="E226" s="661" t="s">
        <v>89</v>
      </c>
      <c r="F226" s="661" t="s">
        <v>89</v>
      </c>
      <c r="G226" s="661" t="s">
        <v>89</v>
      </c>
      <c r="H226" s="661" t="s">
        <v>89</v>
      </c>
      <c r="I226" s="661" t="s">
        <v>89</v>
      </c>
      <c r="J226" s="661" t="s">
        <v>89</v>
      </c>
      <c r="K226" s="661" t="s">
        <v>89</v>
      </c>
      <c r="L226" s="661" t="s">
        <v>89</v>
      </c>
      <c r="M226" s="661" t="s">
        <v>89</v>
      </c>
      <c r="N226" s="661" t="s">
        <v>89</v>
      </c>
      <c r="O226" s="661" t="s">
        <v>89</v>
      </c>
      <c r="P226" s="661" t="s">
        <v>89</v>
      </c>
      <c r="Q226" s="661" t="s">
        <v>89</v>
      </c>
      <c r="R226" s="661" t="s">
        <v>89</v>
      </c>
      <c r="S226" s="661" t="s">
        <v>89</v>
      </c>
      <c r="T226" s="661" t="s">
        <v>89</v>
      </c>
      <c r="U226" s="661" t="s">
        <v>89</v>
      </c>
      <c r="V226" s="661" t="s">
        <v>89</v>
      </c>
      <c r="W226" s="661" t="s">
        <v>89</v>
      </c>
      <c r="X226" s="661" t="s">
        <v>89</v>
      </c>
      <c r="Y226" s="661" t="s">
        <v>89</v>
      </c>
      <c r="Z226" s="661" t="s">
        <v>89</v>
      </c>
      <c r="AA226" s="661" t="s">
        <v>89</v>
      </c>
      <c r="AB226" s="661" t="s">
        <v>89</v>
      </c>
      <c r="AC226" s="661" t="s">
        <v>89</v>
      </c>
      <c r="AD226" s="661" t="s">
        <v>89</v>
      </c>
      <c r="AE226" s="661" t="s">
        <v>89</v>
      </c>
      <c r="AF226" s="661" t="s">
        <v>89</v>
      </c>
      <c r="AG226" s="661" t="s">
        <v>89</v>
      </c>
      <c r="AH226" s="661"/>
      <c r="AI226" s="661" t="s">
        <v>89</v>
      </c>
      <c r="AJ226" s="661" t="s">
        <v>89</v>
      </c>
      <c r="AK226" s="661" t="s">
        <v>89</v>
      </c>
      <c r="AL226" s="661" t="s">
        <v>89</v>
      </c>
      <c r="AM226" s="661" t="s">
        <v>89</v>
      </c>
      <c r="AN226" s="661" t="s">
        <v>89</v>
      </c>
      <c r="AO226" s="661"/>
      <c r="AP226" s="610"/>
      <c r="AQ226" s="610"/>
      <c r="AR226" s="610"/>
    </row>
    <row r="227" ht="15.75" customHeight="1" spans="1:44">
      <c r="A227" s="610" t="s">
        <v>89</v>
      </c>
      <c r="B227" s="610" t="s">
        <v>89</v>
      </c>
      <c r="C227" s="610" t="s">
        <v>89</v>
      </c>
      <c r="D227" s="661" t="s">
        <v>89</v>
      </c>
      <c r="E227" s="661" t="s">
        <v>89</v>
      </c>
      <c r="F227" s="661" t="s">
        <v>89</v>
      </c>
      <c r="G227" s="661" t="s">
        <v>89</v>
      </c>
      <c r="H227" s="661" t="s">
        <v>89</v>
      </c>
      <c r="I227" s="661" t="s">
        <v>89</v>
      </c>
      <c r="J227" s="661" t="s">
        <v>89</v>
      </c>
      <c r="K227" s="661" t="s">
        <v>89</v>
      </c>
      <c r="L227" s="661" t="s">
        <v>89</v>
      </c>
      <c r="M227" s="661" t="s">
        <v>89</v>
      </c>
      <c r="N227" s="661" t="s">
        <v>89</v>
      </c>
      <c r="O227" s="661" t="s">
        <v>89</v>
      </c>
      <c r="P227" s="661" t="s">
        <v>89</v>
      </c>
      <c r="Q227" s="661" t="s">
        <v>89</v>
      </c>
      <c r="R227" s="661" t="s">
        <v>89</v>
      </c>
      <c r="S227" s="661" t="s">
        <v>89</v>
      </c>
      <c r="T227" s="661" t="s">
        <v>89</v>
      </c>
      <c r="U227" s="661" t="s">
        <v>89</v>
      </c>
      <c r="V227" s="661" t="s">
        <v>89</v>
      </c>
      <c r="W227" s="661" t="s">
        <v>89</v>
      </c>
      <c r="X227" s="661" t="s">
        <v>89</v>
      </c>
      <c r="Y227" s="661" t="s">
        <v>89</v>
      </c>
      <c r="Z227" s="661" t="s">
        <v>89</v>
      </c>
      <c r="AA227" s="661" t="s">
        <v>89</v>
      </c>
      <c r="AB227" s="661" t="s">
        <v>89</v>
      </c>
      <c r="AC227" s="661" t="s">
        <v>89</v>
      </c>
      <c r="AD227" s="661" t="s">
        <v>89</v>
      </c>
      <c r="AE227" s="661" t="s">
        <v>89</v>
      </c>
      <c r="AF227" s="661" t="s">
        <v>89</v>
      </c>
      <c r="AG227" s="661" t="s">
        <v>89</v>
      </c>
      <c r="AH227" s="661"/>
      <c r="AI227" s="661" t="s">
        <v>89</v>
      </c>
      <c r="AJ227" s="661" t="s">
        <v>89</v>
      </c>
      <c r="AK227" s="661" t="s">
        <v>89</v>
      </c>
      <c r="AL227" s="661" t="s">
        <v>89</v>
      </c>
      <c r="AM227" s="661" t="s">
        <v>89</v>
      </c>
      <c r="AN227" s="661" t="s">
        <v>89</v>
      </c>
      <c r="AO227" s="661"/>
      <c r="AP227" s="610"/>
      <c r="AQ227" s="610"/>
      <c r="AR227" s="610"/>
    </row>
    <row r="228" ht="15.75" customHeight="1" spans="1:44">
      <c r="A228" s="610" t="s">
        <v>89</v>
      </c>
      <c r="B228" s="610" t="s">
        <v>89</v>
      </c>
      <c r="C228" s="610" t="s">
        <v>89</v>
      </c>
      <c r="D228" s="661" t="s">
        <v>89</v>
      </c>
      <c r="E228" s="661" t="s">
        <v>89</v>
      </c>
      <c r="F228" s="661" t="s">
        <v>89</v>
      </c>
      <c r="G228" s="661" t="s">
        <v>89</v>
      </c>
      <c r="H228" s="661" t="s">
        <v>89</v>
      </c>
      <c r="I228" s="661" t="s">
        <v>89</v>
      </c>
      <c r="J228" s="661" t="s">
        <v>89</v>
      </c>
      <c r="K228" s="661" t="s">
        <v>89</v>
      </c>
      <c r="L228" s="661" t="s">
        <v>89</v>
      </c>
      <c r="M228" s="661" t="s">
        <v>89</v>
      </c>
      <c r="N228" s="661" t="s">
        <v>89</v>
      </c>
      <c r="O228" s="661" t="s">
        <v>89</v>
      </c>
      <c r="P228" s="661" t="s">
        <v>89</v>
      </c>
      <c r="Q228" s="661" t="s">
        <v>89</v>
      </c>
      <c r="R228" s="661" t="s">
        <v>89</v>
      </c>
      <c r="S228" s="661" t="s">
        <v>89</v>
      </c>
      <c r="T228" s="661" t="s">
        <v>89</v>
      </c>
      <c r="U228" s="661" t="s">
        <v>89</v>
      </c>
      <c r="V228" s="661" t="s">
        <v>89</v>
      </c>
      <c r="W228" s="661" t="s">
        <v>89</v>
      </c>
      <c r="X228" s="661" t="s">
        <v>89</v>
      </c>
      <c r="Y228" s="661" t="s">
        <v>89</v>
      </c>
      <c r="Z228" s="661" t="s">
        <v>89</v>
      </c>
      <c r="AA228" s="661" t="s">
        <v>89</v>
      </c>
      <c r="AB228" s="661" t="s">
        <v>89</v>
      </c>
      <c r="AC228" s="661" t="s">
        <v>89</v>
      </c>
      <c r="AD228" s="661" t="s">
        <v>89</v>
      </c>
      <c r="AE228" s="661" t="s">
        <v>89</v>
      </c>
      <c r="AF228" s="661" t="s">
        <v>89</v>
      </c>
      <c r="AG228" s="661" t="s">
        <v>89</v>
      </c>
      <c r="AH228" s="661"/>
      <c r="AI228" s="661" t="s">
        <v>89</v>
      </c>
      <c r="AJ228" s="661" t="s">
        <v>89</v>
      </c>
      <c r="AK228" s="661" t="s">
        <v>89</v>
      </c>
      <c r="AL228" s="661" t="s">
        <v>89</v>
      </c>
      <c r="AM228" s="661" t="s">
        <v>89</v>
      </c>
      <c r="AN228" s="661" t="s">
        <v>89</v>
      </c>
      <c r="AO228" s="661"/>
      <c r="AP228" s="610"/>
      <c r="AQ228" s="610"/>
      <c r="AR228" s="610"/>
    </row>
    <row r="229" ht="15.75" customHeight="1" spans="1:44">
      <c r="A229" s="610" t="s">
        <v>89</v>
      </c>
      <c r="B229" s="610" t="s">
        <v>89</v>
      </c>
      <c r="C229" s="610" t="s">
        <v>89</v>
      </c>
      <c r="D229" s="661" t="s">
        <v>89</v>
      </c>
      <c r="E229" s="661" t="s">
        <v>89</v>
      </c>
      <c r="F229" s="661" t="s">
        <v>89</v>
      </c>
      <c r="G229" s="661" t="s">
        <v>89</v>
      </c>
      <c r="H229" s="661" t="s">
        <v>89</v>
      </c>
      <c r="I229" s="661" t="s">
        <v>89</v>
      </c>
      <c r="J229" s="661" t="s">
        <v>89</v>
      </c>
      <c r="K229" s="661" t="s">
        <v>89</v>
      </c>
      <c r="L229" s="661" t="s">
        <v>89</v>
      </c>
      <c r="M229" s="661" t="s">
        <v>89</v>
      </c>
      <c r="N229" s="661" t="s">
        <v>89</v>
      </c>
      <c r="O229" s="661" t="s">
        <v>89</v>
      </c>
      <c r="P229" s="661" t="s">
        <v>89</v>
      </c>
      <c r="Q229" s="661" t="s">
        <v>89</v>
      </c>
      <c r="R229" s="661" t="s">
        <v>89</v>
      </c>
      <c r="S229" s="661" t="s">
        <v>89</v>
      </c>
      <c r="T229" s="661" t="s">
        <v>89</v>
      </c>
      <c r="U229" s="661" t="s">
        <v>89</v>
      </c>
      <c r="V229" s="661" t="s">
        <v>89</v>
      </c>
      <c r="W229" s="661" t="s">
        <v>89</v>
      </c>
      <c r="X229" s="661" t="s">
        <v>89</v>
      </c>
      <c r="Y229" s="661" t="s">
        <v>89</v>
      </c>
      <c r="Z229" s="661" t="s">
        <v>89</v>
      </c>
      <c r="AA229" s="661" t="s">
        <v>89</v>
      </c>
      <c r="AB229" s="661" t="s">
        <v>89</v>
      </c>
      <c r="AC229" s="661" t="s">
        <v>89</v>
      </c>
      <c r="AD229" s="661" t="s">
        <v>89</v>
      </c>
      <c r="AE229" s="661" t="s">
        <v>89</v>
      </c>
      <c r="AF229" s="661" t="s">
        <v>89</v>
      </c>
      <c r="AG229" s="661" t="s">
        <v>89</v>
      </c>
      <c r="AH229" s="661"/>
      <c r="AI229" s="661" t="s">
        <v>89</v>
      </c>
      <c r="AJ229" s="661" t="s">
        <v>89</v>
      </c>
      <c r="AK229" s="661" t="s">
        <v>89</v>
      </c>
      <c r="AL229" s="661" t="s">
        <v>89</v>
      </c>
      <c r="AM229" s="661" t="s">
        <v>89</v>
      </c>
      <c r="AN229" s="661" t="s">
        <v>89</v>
      </c>
      <c r="AO229" s="661"/>
      <c r="AP229" s="610"/>
      <c r="AQ229" s="610"/>
      <c r="AR229" s="610"/>
    </row>
    <row r="230" ht="15.75" customHeight="1" spans="1:44">
      <c r="A230" s="610" t="s">
        <v>89</v>
      </c>
      <c r="B230" s="610" t="s">
        <v>89</v>
      </c>
      <c r="C230" s="610" t="s">
        <v>89</v>
      </c>
      <c r="D230" s="661" t="s">
        <v>89</v>
      </c>
      <c r="E230" s="661" t="s">
        <v>89</v>
      </c>
      <c r="F230" s="661" t="s">
        <v>89</v>
      </c>
      <c r="G230" s="661" t="s">
        <v>89</v>
      </c>
      <c r="H230" s="661" t="s">
        <v>89</v>
      </c>
      <c r="I230" s="661" t="s">
        <v>89</v>
      </c>
      <c r="J230" s="661" t="s">
        <v>89</v>
      </c>
      <c r="K230" s="661" t="s">
        <v>89</v>
      </c>
      <c r="L230" s="661" t="s">
        <v>89</v>
      </c>
      <c r="M230" s="661" t="s">
        <v>89</v>
      </c>
      <c r="N230" s="661" t="s">
        <v>89</v>
      </c>
      <c r="O230" s="661" t="s">
        <v>89</v>
      </c>
      <c r="P230" s="661" t="s">
        <v>89</v>
      </c>
      <c r="Q230" s="661" t="s">
        <v>89</v>
      </c>
      <c r="R230" s="661" t="s">
        <v>89</v>
      </c>
      <c r="S230" s="661" t="s">
        <v>89</v>
      </c>
      <c r="T230" s="661" t="s">
        <v>89</v>
      </c>
      <c r="U230" s="661" t="s">
        <v>89</v>
      </c>
      <c r="V230" s="661" t="s">
        <v>89</v>
      </c>
      <c r="W230" s="661" t="s">
        <v>89</v>
      </c>
      <c r="X230" s="661" t="s">
        <v>89</v>
      </c>
      <c r="Y230" s="661" t="s">
        <v>89</v>
      </c>
      <c r="Z230" s="661" t="s">
        <v>89</v>
      </c>
      <c r="AA230" s="661" t="s">
        <v>89</v>
      </c>
      <c r="AB230" s="661" t="s">
        <v>89</v>
      </c>
      <c r="AC230" s="661" t="s">
        <v>89</v>
      </c>
      <c r="AD230" s="661" t="s">
        <v>89</v>
      </c>
      <c r="AE230" s="661" t="s">
        <v>89</v>
      </c>
      <c r="AF230" s="661" t="s">
        <v>89</v>
      </c>
      <c r="AG230" s="661" t="s">
        <v>89</v>
      </c>
      <c r="AH230" s="661"/>
      <c r="AI230" s="661" t="s">
        <v>89</v>
      </c>
      <c r="AJ230" s="661" t="s">
        <v>89</v>
      </c>
      <c r="AK230" s="661" t="s">
        <v>89</v>
      </c>
      <c r="AL230" s="661" t="s">
        <v>89</v>
      </c>
      <c r="AM230" s="661" t="s">
        <v>89</v>
      </c>
      <c r="AN230" s="661" t="s">
        <v>89</v>
      </c>
      <c r="AO230" s="661"/>
      <c r="AP230" s="610"/>
      <c r="AQ230" s="610"/>
      <c r="AR230" s="610"/>
    </row>
    <row r="231" ht="15.75" customHeight="1" spans="1:44">
      <c r="A231" s="610" t="s">
        <v>89</v>
      </c>
      <c r="B231" s="610" t="s">
        <v>89</v>
      </c>
      <c r="C231" s="610" t="s">
        <v>89</v>
      </c>
      <c r="D231" s="661" t="s">
        <v>89</v>
      </c>
      <c r="E231" s="661" t="s">
        <v>89</v>
      </c>
      <c r="F231" s="661" t="s">
        <v>89</v>
      </c>
      <c r="G231" s="661" t="s">
        <v>89</v>
      </c>
      <c r="H231" s="661" t="s">
        <v>89</v>
      </c>
      <c r="I231" s="661" t="s">
        <v>89</v>
      </c>
      <c r="J231" s="661" t="s">
        <v>89</v>
      </c>
      <c r="K231" s="661" t="s">
        <v>89</v>
      </c>
      <c r="L231" s="661" t="s">
        <v>89</v>
      </c>
      <c r="M231" s="661" t="s">
        <v>89</v>
      </c>
      <c r="N231" s="661" t="s">
        <v>89</v>
      </c>
      <c r="O231" s="661" t="s">
        <v>89</v>
      </c>
      <c r="P231" s="661" t="s">
        <v>89</v>
      </c>
      <c r="Q231" s="661" t="s">
        <v>89</v>
      </c>
      <c r="R231" s="661" t="s">
        <v>89</v>
      </c>
      <c r="S231" s="661" t="s">
        <v>89</v>
      </c>
      <c r="T231" s="661" t="s">
        <v>89</v>
      </c>
      <c r="U231" s="661" t="s">
        <v>89</v>
      </c>
      <c r="V231" s="661" t="s">
        <v>89</v>
      </c>
      <c r="W231" s="661" t="s">
        <v>89</v>
      </c>
      <c r="X231" s="661" t="s">
        <v>89</v>
      </c>
      <c r="Y231" s="661" t="s">
        <v>89</v>
      </c>
      <c r="Z231" s="661" t="s">
        <v>89</v>
      </c>
      <c r="AA231" s="661" t="s">
        <v>89</v>
      </c>
      <c r="AB231" s="661" t="s">
        <v>89</v>
      </c>
      <c r="AC231" s="661" t="s">
        <v>89</v>
      </c>
      <c r="AD231" s="661" t="s">
        <v>89</v>
      </c>
      <c r="AE231" s="661" t="s">
        <v>89</v>
      </c>
      <c r="AF231" s="661" t="s">
        <v>89</v>
      </c>
      <c r="AG231" s="661" t="s">
        <v>89</v>
      </c>
      <c r="AH231" s="661"/>
      <c r="AI231" s="661" t="s">
        <v>89</v>
      </c>
      <c r="AJ231" s="661" t="s">
        <v>89</v>
      </c>
      <c r="AK231" s="661" t="s">
        <v>89</v>
      </c>
      <c r="AL231" s="661" t="s">
        <v>89</v>
      </c>
      <c r="AM231" s="661" t="s">
        <v>89</v>
      </c>
      <c r="AN231" s="661" t="s">
        <v>89</v>
      </c>
      <c r="AO231" s="661"/>
      <c r="AP231" s="610"/>
      <c r="AQ231" s="610"/>
      <c r="AR231" s="610"/>
    </row>
    <row r="232" ht="15.75" customHeight="1" spans="1:44">
      <c r="A232" s="610" t="s">
        <v>89</v>
      </c>
      <c r="B232" s="610" t="s">
        <v>89</v>
      </c>
      <c r="C232" s="610" t="s">
        <v>89</v>
      </c>
      <c r="D232" s="661" t="s">
        <v>89</v>
      </c>
      <c r="E232" s="661" t="s">
        <v>89</v>
      </c>
      <c r="F232" s="661" t="s">
        <v>89</v>
      </c>
      <c r="G232" s="661" t="s">
        <v>89</v>
      </c>
      <c r="H232" s="661" t="s">
        <v>89</v>
      </c>
      <c r="I232" s="661" t="s">
        <v>89</v>
      </c>
      <c r="J232" s="661" t="s">
        <v>89</v>
      </c>
      <c r="K232" s="661" t="s">
        <v>89</v>
      </c>
      <c r="L232" s="661" t="s">
        <v>89</v>
      </c>
      <c r="M232" s="661" t="s">
        <v>89</v>
      </c>
      <c r="N232" s="661" t="s">
        <v>89</v>
      </c>
      <c r="O232" s="661" t="s">
        <v>89</v>
      </c>
      <c r="P232" s="661" t="s">
        <v>89</v>
      </c>
      <c r="Q232" s="661" t="s">
        <v>89</v>
      </c>
      <c r="R232" s="661" t="s">
        <v>89</v>
      </c>
      <c r="S232" s="661" t="s">
        <v>89</v>
      </c>
      <c r="T232" s="661" t="s">
        <v>89</v>
      </c>
      <c r="U232" s="661" t="s">
        <v>89</v>
      </c>
      <c r="V232" s="661" t="s">
        <v>89</v>
      </c>
      <c r="W232" s="661" t="s">
        <v>89</v>
      </c>
      <c r="X232" s="661" t="s">
        <v>89</v>
      </c>
      <c r="Y232" s="661" t="s">
        <v>89</v>
      </c>
      <c r="Z232" s="661" t="s">
        <v>89</v>
      </c>
      <c r="AA232" s="661" t="s">
        <v>89</v>
      </c>
      <c r="AB232" s="661" t="s">
        <v>89</v>
      </c>
      <c r="AC232" s="661" t="s">
        <v>89</v>
      </c>
      <c r="AD232" s="661" t="s">
        <v>89</v>
      </c>
      <c r="AE232" s="661" t="s">
        <v>89</v>
      </c>
      <c r="AF232" s="661" t="s">
        <v>89</v>
      </c>
      <c r="AG232" s="661" t="s">
        <v>89</v>
      </c>
      <c r="AH232" s="661"/>
      <c r="AI232" s="661" t="s">
        <v>89</v>
      </c>
      <c r="AJ232" s="661" t="s">
        <v>89</v>
      </c>
      <c r="AK232" s="661" t="s">
        <v>89</v>
      </c>
      <c r="AL232" s="661" t="s">
        <v>89</v>
      </c>
      <c r="AM232" s="661" t="s">
        <v>89</v>
      </c>
      <c r="AN232" s="661" t="s">
        <v>89</v>
      </c>
      <c r="AO232" s="661"/>
      <c r="AP232" s="610"/>
      <c r="AQ232" s="610"/>
      <c r="AR232" s="610"/>
    </row>
    <row r="233" ht="15.75" customHeight="1" spans="1:44">
      <c r="A233" s="610" t="s">
        <v>89</v>
      </c>
      <c r="B233" s="610" t="s">
        <v>89</v>
      </c>
      <c r="C233" s="610" t="s">
        <v>89</v>
      </c>
      <c r="D233" s="661" t="s">
        <v>89</v>
      </c>
      <c r="E233" s="661" t="s">
        <v>89</v>
      </c>
      <c r="F233" s="661" t="s">
        <v>89</v>
      </c>
      <c r="G233" s="661" t="s">
        <v>89</v>
      </c>
      <c r="H233" s="661" t="s">
        <v>89</v>
      </c>
      <c r="I233" s="661" t="s">
        <v>89</v>
      </c>
      <c r="J233" s="661" t="s">
        <v>89</v>
      </c>
      <c r="K233" s="661" t="s">
        <v>89</v>
      </c>
      <c r="L233" s="661" t="s">
        <v>89</v>
      </c>
      <c r="M233" s="661" t="s">
        <v>89</v>
      </c>
      <c r="N233" s="661" t="s">
        <v>89</v>
      </c>
      <c r="O233" s="661" t="s">
        <v>89</v>
      </c>
      <c r="P233" s="661" t="s">
        <v>89</v>
      </c>
      <c r="Q233" s="661" t="s">
        <v>89</v>
      </c>
      <c r="R233" s="661" t="s">
        <v>89</v>
      </c>
      <c r="S233" s="661" t="s">
        <v>89</v>
      </c>
      <c r="T233" s="661" t="s">
        <v>89</v>
      </c>
      <c r="U233" s="661" t="s">
        <v>89</v>
      </c>
      <c r="V233" s="661" t="s">
        <v>89</v>
      </c>
      <c r="W233" s="661" t="s">
        <v>89</v>
      </c>
      <c r="X233" s="661" t="s">
        <v>89</v>
      </c>
      <c r="Y233" s="661" t="s">
        <v>89</v>
      </c>
      <c r="Z233" s="661" t="s">
        <v>89</v>
      </c>
      <c r="AA233" s="661" t="s">
        <v>89</v>
      </c>
      <c r="AB233" s="661" t="s">
        <v>89</v>
      </c>
      <c r="AC233" s="661" t="s">
        <v>89</v>
      </c>
      <c r="AD233" s="661" t="s">
        <v>89</v>
      </c>
      <c r="AE233" s="661" t="s">
        <v>89</v>
      </c>
      <c r="AF233" s="661" t="s">
        <v>89</v>
      </c>
      <c r="AG233" s="661" t="s">
        <v>89</v>
      </c>
      <c r="AH233" s="661"/>
      <c r="AI233" s="661" t="s">
        <v>89</v>
      </c>
      <c r="AJ233" s="661" t="s">
        <v>89</v>
      </c>
      <c r="AK233" s="661" t="s">
        <v>89</v>
      </c>
      <c r="AL233" s="661" t="s">
        <v>89</v>
      </c>
      <c r="AM233" s="661" t="s">
        <v>89</v>
      </c>
      <c r="AN233" s="661" t="s">
        <v>89</v>
      </c>
      <c r="AO233" s="661"/>
      <c r="AP233" s="610"/>
      <c r="AQ233" s="610"/>
      <c r="AR233" s="610"/>
    </row>
    <row r="234" ht="15.75" customHeight="1" spans="1:44">
      <c r="A234" s="610" t="s">
        <v>89</v>
      </c>
      <c r="B234" s="610" t="s">
        <v>89</v>
      </c>
      <c r="C234" s="610" t="s">
        <v>89</v>
      </c>
      <c r="D234" s="661" t="s">
        <v>89</v>
      </c>
      <c r="E234" s="661" t="s">
        <v>89</v>
      </c>
      <c r="F234" s="661" t="s">
        <v>89</v>
      </c>
      <c r="G234" s="661" t="s">
        <v>89</v>
      </c>
      <c r="H234" s="661" t="s">
        <v>89</v>
      </c>
      <c r="I234" s="661" t="s">
        <v>89</v>
      </c>
      <c r="J234" s="661" t="s">
        <v>89</v>
      </c>
      <c r="K234" s="661" t="s">
        <v>89</v>
      </c>
      <c r="L234" s="661" t="s">
        <v>89</v>
      </c>
      <c r="M234" s="661" t="s">
        <v>89</v>
      </c>
      <c r="N234" s="661" t="s">
        <v>89</v>
      </c>
      <c r="O234" s="661" t="s">
        <v>89</v>
      </c>
      <c r="P234" s="661" t="s">
        <v>89</v>
      </c>
      <c r="Q234" s="661" t="s">
        <v>89</v>
      </c>
      <c r="R234" s="661" t="s">
        <v>89</v>
      </c>
      <c r="S234" s="661" t="s">
        <v>89</v>
      </c>
      <c r="T234" s="661" t="s">
        <v>89</v>
      </c>
      <c r="U234" s="661" t="s">
        <v>89</v>
      </c>
      <c r="V234" s="661" t="s">
        <v>89</v>
      </c>
      <c r="W234" s="661" t="s">
        <v>89</v>
      </c>
      <c r="X234" s="661" t="s">
        <v>89</v>
      </c>
      <c r="Y234" s="661" t="s">
        <v>89</v>
      </c>
      <c r="Z234" s="661" t="s">
        <v>89</v>
      </c>
      <c r="AA234" s="661" t="s">
        <v>89</v>
      </c>
      <c r="AB234" s="661" t="s">
        <v>89</v>
      </c>
      <c r="AC234" s="661" t="s">
        <v>89</v>
      </c>
      <c r="AD234" s="661" t="s">
        <v>89</v>
      </c>
      <c r="AE234" s="661" t="s">
        <v>89</v>
      </c>
      <c r="AF234" s="661" t="s">
        <v>89</v>
      </c>
      <c r="AG234" s="661" t="s">
        <v>89</v>
      </c>
      <c r="AH234" s="661"/>
      <c r="AI234" s="661" t="s">
        <v>89</v>
      </c>
      <c r="AJ234" s="661" t="s">
        <v>89</v>
      </c>
      <c r="AK234" s="661" t="s">
        <v>89</v>
      </c>
      <c r="AL234" s="661" t="s">
        <v>89</v>
      </c>
      <c r="AM234" s="661" t="s">
        <v>89</v>
      </c>
      <c r="AN234" s="661" t="s">
        <v>89</v>
      </c>
      <c r="AO234" s="661"/>
      <c r="AP234" s="610"/>
      <c r="AQ234" s="610"/>
      <c r="AR234" s="610"/>
    </row>
    <row r="235" ht="15.75" customHeight="1" spans="1:44">
      <c r="A235" s="610" t="s">
        <v>89</v>
      </c>
      <c r="B235" s="610" t="s">
        <v>89</v>
      </c>
      <c r="C235" s="610" t="s">
        <v>89</v>
      </c>
      <c r="D235" s="661" t="s">
        <v>89</v>
      </c>
      <c r="E235" s="661" t="s">
        <v>89</v>
      </c>
      <c r="F235" s="661" t="s">
        <v>89</v>
      </c>
      <c r="G235" s="661" t="s">
        <v>89</v>
      </c>
      <c r="H235" s="661" t="s">
        <v>89</v>
      </c>
      <c r="I235" s="661" t="s">
        <v>89</v>
      </c>
      <c r="J235" s="661" t="s">
        <v>89</v>
      </c>
      <c r="K235" s="661" t="s">
        <v>89</v>
      </c>
      <c r="L235" s="661" t="s">
        <v>89</v>
      </c>
      <c r="M235" s="661" t="s">
        <v>89</v>
      </c>
      <c r="N235" s="661" t="s">
        <v>89</v>
      </c>
      <c r="O235" s="661" t="s">
        <v>89</v>
      </c>
      <c r="P235" s="661" t="s">
        <v>89</v>
      </c>
      <c r="Q235" s="661" t="s">
        <v>89</v>
      </c>
      <c r="R235" s="661" t="s">
        <v>89</v>
      </c>
      <c r="S235" s="661" t="s">
        <v>89</v>
      </c>
      <c r="T235" s="661" t="s">
        <v>89</v>
      </c>
      <c r="U235" s="661" t="s">
        <v>89</v>
      </c>
      <c r="V235" s="661" t="s">
        <v>89</v>
      </c>
      <c r="W235" s="661" t="s">
        <v>89</v>
      </c>
      <c r="X235" s="661" t="s">
        <v>89</v>
      </c>
      <c r="Y235" s="661" t="s">
        <v>89</v>
      </c>
      <c r="Z235" s="661" t="s">
        <v>89</v>
      </c>
      <c r="AA235" s="661" t="s">
        <v>89</v>
      </c>
      <c r="AB235" s="661" t="s">
        <v>89</v>
      </c>
      <c r="AC235" s="661" t="s">
        <v>89</v>
      </c>
      <c r="AD235" s="661" t="s">
        <v>89</v>
      </c>
      <c r="AE235" s="661" t="s">
        <v>89</v>
      </c>
      <c r="AF235" s="661" t="s">
        <v>89</v>
      </c>
      <c r="AG235" s="661" t="s">
        <v>89</v>
      </c>
      <c r="AH235" s="661"/>
      <c r="AI235" s="661" t="s">
        <v>89</v>
      </c>
      <c r="AJ235" s="661" t="s">
        <v>89</v>
      </c>
      <c r="AK235" s="661" t="s">
        <v>89</v>
      </c>
      <c r="AL235" s="661" t="s">
        <v>89</v>
      </c>
      <c r="AM235" s="661" t="s">
        <v>89</v>
      </c>
      <c r="AN235" s="661" t="s">
        <v>89</v>
      </c>
      <c r="AO235" s="661"/>
      <c r="AP235" s="610"/>
      <c r="AQ235" s="610"/>
      <c r="AR235" s="610"/>
    </row>
    <row r="236" ht="15.75" customHeight="1" spans="1:44">
      <c r="A236" s="610" t="s">
        <v>89</v>
      </c>
      <c r="B236" s="610" t="s">
        <v>89</v>
      </c>
      <c r="C236" s="610" t="s">
        <v>89</v>
      </c>
      <c r="D236" s="661" t="s">
        <v>89</v>
      </c>
      <c r="E236" s="661" t="s">
        <v>89</v>
      </c>
      <c r="F236" s="661" t="s">
        <v>89</v>
      </c>
      <c r="G236" s="661" t="s">
        <v>89</v>
      </c>
      <c r="H236" s="661" t="s">
        <v>89</v>
      </c>
      <c r="I236" s="661" t="s">
        <v>89</v>
      </c>
      <c r="J236" s="661" t="s">
        <v>89</v>
      </c>
      <c r="K236" s="661" t="s">
        <v>89</v>
      </c>
      <c r="L236" s="661" t="s">
        <v>89</v>
      </c>
      <c r="M236" s="661" t="s">
        <v>89</v>
      </c>
      <c r="N236" s="661" t="s">
        <v>89</v>
      </c>
      <c r="O236" s="661" t="s">
        <v>89</v>
      </c>
      <c r="P236" s="661" t="s">
        <v>89</v>
      </c>
      <c r="Q236" s="661" t="s">
        <v>89</v>
      </c>
      <c r="R236" s="661" t="s">
        <v>89</v>
      </c>
      <c r="S236" s="661" t="s">
        <v>89</v>
      </c>
      <c r="T236" s="661" t="s">
        <v>89</v>
      </c>
      <c r="U236" s="661" t="s">
        <v>89</v>
      </c>
      <c r="V236" s="661" t="s">
        <v>89</v>
      </c>
      <c r="W236" s="661" t="s">
        <v>89</v>
      </c>
      <c r="X236" s="661" t="s">
        <v>89</v>
      </c>
      <c r="Y236" s="661" t="s">
        <v>89</v>
      </c>
      <c r="Z236" s="661" t="s">
        <v>89</v>
      </c>
      <c r="AA236" s="661" t="s">
        <v>89</v>
      </c>
      <c r="AB236" s="661" t="s">
        <v>89</v>
      </c>
      <c r="AC236" s="661" t="s">
        <v>89</v>
      </c>
      <c r="AD236" s="661" t="s">
        <v>89</v>
      </c>
      <c r="AE236" s="661" t="s">
        <v>89</v>
      </c>
      <c r="AF236" s="661" t="s">
        <v>89</v>
      </c>
      <c r="AG236" s="661" t="s">
        <v>89</v>
      </c>
      <c r="AH236" s="661"/>
      <c r="AI236" s="661" t="s">
        <v>89</v>
      </c>
      <c r="AJ236" s="661" t="s">
        <v>89</v>
      </c>
      <c r="AK236" s="661" t="s">
        <v>89</v>
      </c>
      <c r="AL236" s="661" t="s">
        <v>89</v>
      </c>
      <c r="AM236" s="661" t="s">
        <v>89</v>
      </c>
      <c r="AN236" s="661" t="s">
        <v>89</v>
      </c>
      <c r="AO236" s="661"/>
      <c r="AP236" s="610"/>
      <c r="AQ236" s="610"/>
      <c r="AR236" s="610"/>
    </row>
    <row r="237" ht="15.75" customHeight="1" spans="1:44">
      <c r="A237" s="610" t="s">
        <v>89</v>
      </c>
      <c r="B237" s="610" t="s">
        <v>89</v>
      </c>
      <c r="C237" s="610" t="s">
        <v>89</v>
      </c>
      <c r="D237" s="661" t="s">
        <v>89</v>
      </c>
      <c r="E237" s="661" t="s">
        <v>89</v>
      </c>
      <c r="F237" s="661" t="s">
        <v>89</v>
      </c>
      <c r="G237" s="661" t="s">
        <v>89</v>
      </c>
      <c r="H237" s="661" t="s">
        <v>89</v>
      </c>
      <c r="I237" s="661" t="s">
        <v>89</v>
      </c>
      <c r="J237" s="661" t="s">
        <v>89</v>
      </c>
      <c r="K237" s="661" t="s">
        <v>89</v>
      </c>
      <c r="L237" s="661" t="s">
        <v>89</v>
      </c>
      <c r="M237" s="661" t="s">
        <v>89</v>
      </c>
      <c r="N237" s="661" t="s">
        <v>89</v>
      </c>
      <c r="O237" s="661" t="s">
        <v>89</v>
      </c>
      <c r="P237" s="661" t="s">
        <v>89</v>
      </c>
      <c r="Q237" s="661" t="s">
        <v>89</v>
      </c>
      <c r="R237" s="661" t="s">
        <v>89</v>
      </c>
      <c r="S237" s="661" t="s">
        <v>89</v>
      </c>
      <c r="T237" s="661" t="s">
        <v>89</v>
      </c>
      <c r="U237" s="661" t="s">
        <v>89</v>
      </c>
      <c r="V237" s="661" t="s">
        <v>89</v>
      </c>
      <c r="W237" s="661" t="s">
        <v>89</v>
      </c>
      <c r="X237" s="661" t="s">
        <v>89</v>
      </c>
      <c r="Y237" s="661" t="s">
        <v>89</v>
      </c>
      <c r="Z237" s="661" t="s">
        <v>89</v>
      </c>
      <c r="AA237" s="661" t="s">
        <v>89</v>
      </c>
      <c r="AB237" s="661" t="s">
        <v>89</v>
      </c>
      <c r="AC237" s="661" t="s">
        <v>89</v>
      </c>
      <c r="AD237" s="661" t="s">
        <v>89</v>
      </c>
      <c r="AE237" s="661" t="s">
        <v>89</v>
      </c>
      <c r="AF237" s="661" t="s">
        <v>89</v>
      </c>
      <c r="AG237" s="661" t="s">
        <v>89</v>
      </c>
      <c r="AH237" s="661"/>
      <c r="AI237" s="661" t="s">
        <v>89</v>
      </c>
      <c r="AJ237" s="661" t="s">
        <v>89</v>
      </c>
      <c r="AK237" s="661" t="s">
        <v>89</v>
      </c>
      <c r="AL237" s="661" t="s">
        <v>89</v>
      </c>
      <c r="AM237" s="661" t="s">
        <v>89</v>
      </c>
      <c r="AN237" s="661" t="s">
        <v>89</v>
      </c>
      <c r="AO237" s="661"/>
      <c r="AP237" s="610"/>
      <c r="AQ237" s="610"/>
      <c r="AR237" s="610"/>
    </row>
    <row r="238" ht="15.75" customHeight="1" spans="1:44">
      <c r="A238" s="610" t="s">
        <v>89</v>
      </c>
      <c r="B238" s="610" t="s">
        <v>89</v>
      </c>
      <c r="C238" s="610" t="s">
        <v>89</v>
      </c>
      <c r="D238" s="661" t="s">
        <v>89</v>
      </c>
      <c r="E238" s="661" t="s">
        <v>89</v>
      </c>
      <c r="F238" s="661" t="s">
        <v>89</v>
      </c>
      <c r="G238" s="661" t="s">
        <v>89</v>
      </c>
      <c r="H238" s="661" t="s">
        <v>89</v>
      </c>
      <c r="I238" s="661" t="s">
        <v>89</v>
      </c>
      <c r="J238" s="661" t="s">
        <v>89</v>
      </c>
      <c r="K238" s="661" t="s">
        <v>89</v>
      </c>
      <c r="L238" s="661" t="s">
        <v>89</v>
      </c>
      <c r="M238" s="661" t="s">
        <v>89</v>
      </c>
      <c r="N238" s="661" t="s">
        <v>89</v>
      </c>
      <c r="O238" s="661" t="s">
        <v>89</v>
      </c>
      <c r="P238" s="661" t="s">
        <v>89</v>
      </c>
      <c r="Q238" s="661" t="s">
        <v>89</v>
      </c>
      <c r="R238" s="661" t="s">
        <v>89</v>
      </c>
      <c r="S238" s="661" t="s">
        <v>89</v>
      </c>
      <c r="T238" s="661" t="s">
        <v>89</v>
      </c>
      <c r="U238" s="661" t="s">
        <v>89</v>
      </c>
      <c r="V238" s="661" t="s">
        <v>89</v>
      </c>
      <c r="W238" s="661" t="s">
        <v>89</v>
      </c>
      <c r="X238" s="661" t="s">
        <v>89</v>
      </c>
      <c r="Y238" s="661" t="s">
        <v>89</v>
      </c>
      <c r="Z238" s="661" t="s">
        <v>89</v>
      </c>
      <c r="AA238" s="661" t="s">
        <v>89</v>
      </c>
      <c r="AB238" s="661" t="s">
        <v>89</v>
      </c>
      <c r="AC238" s="661" t="s">
        <v>89</v>
      </c>
      <c r="AD238" s="661" t="s">
        <v>89</v>
      </c>
      <c r="AE238" s="661" t="s">
        <v>89</v>
      </c>
      <c r="AF238" s="661" t="s">
        <v>89</v>
      </c>
      <c r="AG238" s="661" t="s">
        <v>89</v>
      </c>
      <c r="AH238" s="661"/>
      <c r="AI238" s="661" t="s">
        <v>89</v>
      </c>
      <c r="AJ238" s="661" t="s">
        <v>89</v>
      </c>
      <c r="AK238" s="661" t="s">
        <v>89</v>
      </c>
      <c r="AL238" s="661" t="s">
        <v>89</v>
      </c>
      <c r="AM238" s="661" t="s">
        <v>89</v>
      </c>
      <c r="AN238" s="661" t="s">
        <v>89</v>
      </c>
      <c r="AO238" s="661"/>
      <c r="AP238" s="610"/>
      <c r="AQ238" s="610"/>
      <c r="AR238" s="610"/>
    </row>
    <row r="239" ht="15.75" customHeight="1" spans="1:44">
      <c r="A239" s="610" t="s">
        <v>89</v>
      </c>
      <c r="B239" s="610" t="s">
        <v>89</v>
      </c>
      <c r="C239" s="610" t="s">
        <v>89</v>
      </c>
      <c r="D239" s="661" t="s">
        <v>89</v>
      </c>
      <c r="E239" s="661" t="s">
        <v>89</v>
      </c>
      <c r="F239" s="661" t="s">
        <v>89</v>
      </c>
      <c r="G239" s="661" t="s">
        <v>89</v>
      </c>
      <c r="H239" s="661" t="s">
        <v>89</v>
      </c>
      <c r="I239" s="661" t="s">
        <v>89</v>
      </c>
      <c r="J239" s="661" t="s">
        <v>89</v>
      </c>
      <c r="K239" s="661" t="s">
        <v>89</v>
      </c>
      <c r="L239" s="661" t="s">
        <v>89</v>
      </c>
      <c r="M239" s="661" t="s">
        <v>89</v>
      </c>
      <c r="N239" s="661" t="s">
        <v>89</v>
      </c>
      <c r="O239" s="661" t="s">
        <v>89</v>
      </c>
      <c r="P239" s="661" t="s">
        <v>89</v>
      </c>
      <c r="Q239" s="661" t="s">
        <v>89</v>
      </c>
      <c r="R239" s="661" t="s">
        <v>89</v>
      </c>
      <c r="S239" s="661" t="s">
        <v>89</v>
      </c>
      <c r="T239" s="661" t="s">
        <v>89</v>
      </c>
      <c r="U239" s="661" t="s">
        <v>89</v>
      </c>
      <c r="V239" s="661" t="s">
        <v>89</v>
      </c>
      <c r="W239" s="661" t="s">
        <v>89</v>
      </c>
      <c r="X239" s="661" t="s">
        <v>89</v>
      </c>
      <c r="Y239" s="661" t="s">
        <v>89</v>
      </c>
      <c r="Z239" s="661" t="s">
        <v>89</v>
      </c>
      <c r="AA239" s="661" t="s">
        <v>89</v>
      </c>
      <c r="AB239" s="661" t="s">
        <v>89</v>
      </c>
      <c r="AC239" s="661" t="s">
        <v>89</v>
      </c>
      <c r="AD239" s="661" t="s">
        <v>89</v>
      </c>
      <c r="AE239" s="661" t="s">
        <v>89</v>
      </c>
      <c r="AF239" s="661" t="s">
        <v>89</v>
      </c>
      <c r="AG239" s="661" t="s">
        <v>89</v>
      </c>
      <c r="AH239" s="661"/>
      <c r="AI239" s="661" t="s">
        <v>89</v>
      </c>
      <c r="AJ239" s="661" t="s">
        <v>89</v>
      </c>
      <c r="AK239" s="661" t="s">
        <v>89</v>
      </c>
      <c r="AL239" s="661" t="s">
        <v>89</v>
      </c>
      <c r="AM239" s="661" t="s">
        <v>89</v>
      </c>
      <c r="AN239" s="661" t="s">
        <v>89</v>
      </c>
      <c r="AO239" s="661"/>
      <c r="AP239" s="610"/>
      <c r="AQ239" s="610"/>
      <c r="AR239" s="610"/>
    </row>
    <row r="240" ht="15.75" customHeight="1" spans="1:44">
      <c r="A240" s="610" t="s">
        <v>89</v>
      </c>
      <c r="B240" s="610" t="s">
        <v>89</v>
      </c>
      <c r="C240" s="610" t="s">
        <v>89</v>
      </c>
      <c r="D240" s="661" t="s">
        <v>89</v>
      </c>
      <c r="E240" s="661" t="s">
        <v>89</v>
      </c>
      <c r="F240" s="661" t="s">
        <v>89</v>
      </c>
      <c r="G240" s="661" t="s">
        <v>89</v>
      </c>
      <c r="H240" s="661" t="s">
        <v>89</v>
      </c>
      <c r="I240" s="661" t="s">
        <v>89</v>
      </c>
      <c r="J240" s="661" t="s">
        <v>89</v>
      </c>
      <c r="K240" s="661" t="s">
        <v>89</v>
      </c>
      <c r="L240" s="661" t="s">
        <v>89</v>
      </c>
      <c r="M240" s="661" t="s">
        <v>89</v>
      </c>
      <c r="N240" s="661" t="s">
        <v>89</v>
      </c>
      <c r="O240" s="661" t="s">
        <v>89</v>
      </c>
      <c r="P240" s="661" t="s">
        <v>89</v>
      </c>
      <c r="Q240" s="661" t="s">
        <v>89</v>
      </c>
      <c r="R240" s="661" t="s">
        <v>89</v>
      </c>
      <c r="S240" s="661" t="s">
        <v>89</v>
      </c>
      <c r="T240" s="661" t="s">
        <v>89</v>
      </c>
      <c r="U240" s="661" t="s">
        <v>89</v>
      </c>
      <c r="V240" s="661" t="s">
        <v>89</v>
      </c>
      <c r="W240" s="661" t="s">
        <v>89</v>
      </c>
      <c r="X240" s="661" t="s">
        <v>89</v>
      </c>
      <c r="Y240" s="661" t="s">
        <v>89</v>
      </c>
      <c r="Z240" s="661" t="s">
        <v>89</v>
      </c>
      <c r="AA240" s="661" t="s">
        <v>89</v>
      </c>
      <c r="AB240" s="661" t="s">
        <v>89</v>
      </c>
      <c r="AC240" s="661" t="s">
        <v>89</v>
      </c>
      <c r="AD240" s="661" t="s">
        <v>89</v>
      </c>
      <c r="AE240" s="661" t="s">
        <v>89</v>
      </c>
      <c r="AF240" s="661" t="s">
        <v>89</v>
      </c>
      <c r="AG240" s="661" t="s">
        <v>89</v>
      </c>
      <c r="AH240" s="661"/>
      <c r="AI240" s="661" t="s">
        <v>89</v>
      </c>
      <c r="AJ240" s="661" t="s">
        <v>89</v>
      </c>
      <c r="AK240" s="661" t="s">
        <v>89</v>
      </c>
      <c r="AL240" s="661" t="s">
        <v>89</v>
      </c>
      <c r="AM240" s="661" t="s">
        <v>89</v>
      </c>
      <c r="AN240" s="661" t="s">
        <v>89</v>
      </c>
      <c r="AO240" s="661"/>
      <c r="AP240" s="610"/>
      <c r="AQ240" s="610"/>
      <c r="AR240" s="610"/>
    </row>
    <row r="241" ht="15.75" customHeight="1" spans="1:44">
      <c r="A241" s="610" t="s">
        <v>89</v>
      </c>
      <c r="B241" s="610" t="s">
        <v>89</v>
      </c>
      <c r="C241" s="610" t="s">
        <v>89</v>
      </c>
      <c r="D241" s="661" t="s">
        <v>89</v>
      </c>
      <c r="E241" s="661" t="s">
        <v>89</v>
      </c>
      <c r="F241" s="661" t="s">
        <v>89</v>
      </c>
      <c r="G241" s="661" t="s">
        <v>89</v>
      </c>
      <c r="H241" s="661" t="s">
        <v>89</v>
      </c>
      <c r="I241" s="661" t="s">
        <v>89</v>
      </c>
      <c r="J241" s="661" t="s">
        <v>89</v>
      </c>
      <c r="K241" s="661" t="s">
        <v>89</v>
      </c>
      <c r="L241" s="661" t="s">
        <v>89</v>
      </c>
      <c r="M241" s="661" t="s">
        <v>89</v>
      </c>
      <c r="N241" s="661" t="s">
        <v>89</v>
      </c>
      <c r="O241" s="661" t="s">
        <v>89</v>
      </c>
      <c r="P241" s="661" t="s">
        <v>89</v>
      </c>
      <c r="Q241" s="661" t="s">
        <v>89</v>
      </c>
      <c r="R241" s="661" t="s">
        <v>89</v>
      </c>
      <c r="S241" s="661" t="s">
        <v>89</v>
      </c>
      <c r="T241" s="661" t="s">
        <v>89</v>
      </c>
      <c r="U241" s="661" t="s">
        <v>89</v>
      </c>
      <c r="V241" s="661" t="s">
        <v>89</v>
      </c>
      <c r="W241" s="661" t="s">
        <v>89</v>
      </c>
      <c r="X241" s="661" t="s">
        <v>89</v>
      </c>
      <c r="Y241" s="661" t="s">
        <v>89</v>
      </c>
      <c r="Z241" s="661" t="s">
        <v>89</v>
      </c>
      <c r="AA241" s="661" t="s">
        <v>89</v>
      </c>
      <c r="AB241" s="661" t="s">
        <v>89</v>
      </c>
      <c r="AC241" s="661" t="s">
        <v>89</v>
      </c>
      <c r="AD241" s="661" t="s">
        <v>89</v>
      </c>
      <c r="AE241" s="661" t="s">
        <v>89</v>
      </c>
      <c r="AF241" s="661" t="s">
        <v>89</v>
      </c>
      <c r="AG241" s="661" t="s">
        <v>89</v>
      </c>
      <c r="AH241" s="661"/>
      <c r="AI241" s="661" t="s">
        <v>89</v>
      </c>
      <c r="AJ241" s="661" t="s">
        <v>89</v>
      </c>
      <c r="AK241" s="661" t="s">
        <v>89</v>
      </c>
      <c r="AL241" s="661" t="s">
        <v>89</v>
      </c>
      <c r="AM241" s="661" t="s">
        <v>89</v>
      </c>
      <c r="AN241" s="661" t="s">
        <v>89</v>
      </c>
      <c r="AO241" s="661"/>
      <c r="AP241" s="610"/>
      <c r="AQ241" s="610"/>
      <c r="AR241" s="610"/>
    </row>
    <row r="242" ht="15.75" customHeight="1" spans="1:44">
      <c r="A242" s="610" t="s">
        <v>89</v>
      </c>
      <c r="B242" s="610" t="s">
        <v>89</v>
      </c>
      <c r="C242" s="610" t="s">
        <v>89</v>
      </c>
      <c r="D242" s="661" t="s">
        <v>89</v>
      </c>
      <c r="E242" s="661" t="s">
        <v>89</v>
      </c>
      <c r="F242" s="661" t="s">
        <v>89</v>
      </c>
      <c r="G242" s="661" t="s">
        <v>89</v>
      </c>
      <c r="H242" s="661" t="s">
        <v>89</v>
      </c>
      <c r="I242" s="661" t="s">
        <v>89</v>
      </c>
      <c r="J242" s="661" t="s">
        <v>89</v>
      </c>
      <c r="K242" s="661" t="s">
        <v>89</v>
      </c>
      <c r="L242" s="661" t="s">
        <v>89</v>
      </c>
      <c r="M242" s="661" t="s">
        <v>89</v>
      </c>
      <c r="N242" s="661" t="s">
        <v>89</v>
      </c>
      <c r="O242" s="661" t="s">
        <v>89</v>
      </c>
      <c r="P242" s="661" t="s">
        <v>89</v>
      </c>
      <c r="Q242" s="661" t="s">
        <v>89</v>
      </c>
      <c r="R242" s="661" t="s">
        <v>89</v>
      </c>
      <c r="S242" s="661" t="s">
        <v>89</v>
      </c>
      <c r="T242" s="661" t="s">
        <v>89</v>
      </c>
      <c r="U242" s="661" t="s">
        <v>89</v>
      </c>
      <c r="V242" s="661" t="s">
        <v>89</v>
      </c>
      <c r="W242" s="661" t="s">
        <v>89</v>
      </c>
      <c r="X242" s="661" t="s">
        <v>89</v>
      </c>
      <c r="Y242" s="661" t="s">
        <v>89</v>
      </c>
      <c r="Z242" s="661" t="s">
        <v>89</v>
      </c>
      <c r="AA242" s="661" t="s">
        <v>89</v>
      </c>
      <c r="AB242" s="661" t="s">
        <v>89</v>
      </c>
      <c r="AC242" s="661" t="s">
        <v>89</v>
      </c>
      <c r="AD242" s="661" t="s">
        <v>89</v>
      </c>
      <c r="AE242" s="661" t="s">
        <v>89</v>
      </c>
      <c r="AF242" s="661" t="s">
        <v>89</v>
      </c>
      <c r="AG242" s="661" t="s">
        <v>89</v>
      </c>
      <c r="AH242" s="661"/>
      <c r="AI242" s="661" t="s">
        <v>89</v>
      </c>
      <c r="AJ242" s="661" t="s">
        <v>89</v>
      </c>
      <c r="AK242" s="661" t="s">
        <v>89</v>
      </c>
      <c r="AL242" s="661" t="s">
        <v>89</v>
      </c>
      <c r="AM242" s="661" t="s">
        <v>89</v>
      </c>
      <c r="AN242" s="661" t="s">
        <v>89</v>
      </c>
      <c r="AO242" s="661"/>
      <c r="AP242" s="610"/>
      <c r="AQ242" s="610"/>
      <c r="AR242" s="610"/>
    </row>
    <row r="243" ht="15.75" customHeight="1" spans="1:44">
      <c r="A243" s="610" t="s">
        <v>89</v>
      </c>
      <c r="B243" s="610" t="s">
        <v>89</v>
      </c>
      <c r="C243" s="610" t="s">
        <v>89</v>
      </c>
      <c r="D243" s="661" t="s">
        <v>89</v>
      </c>
      <c r="E243" s="661" t="s">
        <v>89</v>
      </c>
      <c r="F243" s="661" t="s">
        <v>89</v>
      </c>
      <c r="G243" s="661" t="s">
        <v>89</v>
      </c>
      <c r="H243" s="661" t="s">
        <v>89</v>
      </c>
      <c r="I243" s="661" t="s">
        <v>89</v>
      </c>
      <c r="J243" s="661" t="s">
        <v>89</v>
      </c>
      <c r="K243" s="661" t="s">
        <v>89</v>
      </c>
      <c r="L243" s="661" t="s">
        <v>89</v>
      </c>
      <c r="M243" s="661" t="s">
        <v>89</v>
      </c>
      <c r="N243" s="661" t="s">
        <v>89</v>
      </c>
      <c r="O243" s="661" t="s">
        <v>89</v>
      </c>
      <c r="P243" s="661" t="s">
        <v>89</v>
      </c>
      <c r="Q243" s="661" t="s">
        <v>89</v>
      </c>
      <c r="R243" s="661" t="s">
        <v>89</v>
      </c>
      <c r="S243" s="661" t="s">
        <v>89</v>
      </c>
      <c r="T243" s="661" t="s">
        <v>89</v>
      </c>
      <c r="U243" s="661" t="s">
        <v>89</v>
      </c>
      <c r="V243" s="661" t="s">
        <v>89</v>
      </c>
      <c r="W243" s="661" t="s">
        <v>89</v>
      </c>
      <c r="X243" s="661" t="s">
        <v>89</v>
      </c>
      <c r="Y243" s="661" t="s">
        <v>89</v>
      </c>
      <c r="Z243" s="661" t="s">
        <v>89</v>
      </c>
      <c r="AA243" s="661" t="s">
        <v>89</v>
      </c>
      <c r="AB243" s="661" t="s">
        <v>89</v>
      </c>
      <c r="AC243" s="661" t="s">
        <v>89</v>
      </c>
      <c r="AD243" s="661" t="s">
        <v>89</v>
      </c>
      <c r="AE243" s="661" t="s">
        <v>89</v>
      </c>
      <c r="AF243" s="661" t="s">
        <v>89</v>
      </c>
      <c r="AG243" s="661" t="s">
        <v>89</v>
      </c>
      <c r="AH243" s="661"/>
      <c r="AI243" s="661" t="s">
        <v>89</v>
      </c>
      <c r="AJ243" s="661" t="s">
        <v>89</v>
      </c>
      <c r="AK243" s="661" t="s">
        <v>89</v>
      </c>
      <c r="AL243" s="661" t="s">
        <v>89</v>
      </c>
      <c r="AM243" s="661" t="s">
        <v>89</v>
      </c>
      <c r="AN243" s="661" t="s">
        <v>89</v>
      </c>
      <c r="AO243" s="661"/>
      <c r="AP243" s="610"/>
      <c r="AQ243" s="610"/>
      <c r="AR243" s="610"/>
    </row>
    <row r="244" ht="15.75" customHeight="1" spans="1:44">
      <c r="A244" s="610" t="s">
        <v>89</v>
      </c>
      <c r="B244" s="610" t="s">
        <v>89</v>
      </c>
      <c r="C244" s="610" t="s">
        <v>89</v>
      </c>
      <c r="D244" s="661" t="s">
        <v>89</v>
      </c>
      <c r="E244" s="661" t="s">
        <v>89</v>
      </c>
      <c r="F244" s="661" t="s">
        <v>89</v>
      </c>
      <c r="G244" s="661" t="s">
        <v>89</v>
      </c>
      <c r="H244" s="661" t="s">
        <v>89</v>
      </c>
      <c r="I244" s="661" t="s">
        <v>89</v>
      </c>
      <c r="J244" s="661" t="s">
        <v>89</v>
      </c>
      <c r="K244" s="661" t="s">
        <v>89</v>
      </c>
      <c r="L244" s="661" t="s">
        <v>89</v>
      </c>
      <c r="M244" s="661" t="s">
        <v>89</v>
      </c>
      <c r="N244" s="661" t="s">
        <v>89</v>
      </c>
      <c r="O244" s="661" t="s">
        <v>89</v>
      </c>
      <c r="P244" s="661" t="s">
        <v>89</v>
      </c>
      <c r="Q244" s="661" t="s">
        <v>89</v>
      </c>
      <c r="R244" s="661" t="s">
        <v>89</v>
      </c>
      <c r="S244" s="661" t="s">
        <v>89</v>
      </c>
      <c r="T244" s="661" t="s">
        <v>89</v>
      </c>
      <c r="U244" s="661" t="s">
        <v>89</v>
      </c>
      <c r="V244" s="661" t="s">
        <v>89</v>
      </c>
      <c r="W244" s="661" t="s">
        <v>89</v>
      </c>
      <c r="X244" s="661" t="s">
        <v>89</v>
      </c>
      <c r="Y244" s="661" t="s">
        <v>89</v>
      </c>
      <c r="Z244" s="661" t="s">
        <v>89</v>
      </c>
      <c r="AA244" s="661" t="s">
        <v>89</v>
      </c>
      <c r="AB244" s="661" t="s">
        <v>89</v>
      </c>
      <c r="AC244" s="661" t="s">
        <v>89</v>
      </c>
      <c r="AD244" s="661" t="s">
        <v>89</v>
      </c>
      <c r="AE244" s="661" t="s">
        <v>89</v>
      </c>
      <c r="AF244" s="661" t="s">
        <v>89</v>
      </c>
      <c r="AG244" s="661" t="s">
        <v>89</v>
      </c>
      <c r="AH244" s="661"/>
      <c r="AI244" s="661" t="s">
        <v>89</v>
      </c>
      <c r="AJ244" s="661" t="s">
        <v>89</v>
      </c>
      <c r="AK244" s="661" t="s">
        <v>89</v>
      </c>
      <c r="AL244" s="661" t="s">
        <v>89</v>
      </c>
      <c r="AM244" s="661" t="s">
        <v>89</v>
      </c>
      <c r="AN244" s="661" t="s">
        <v>89</v>
      </c>
      <c r="AO244" s="661"/>
      <c r="AP244" s="610"/>
      <c r="AQ244" s="610"/>
      <c r="AR244" s="610"/>
    </row>
    <row r="245" ht="15.75" customHeight="1" spans="1:44">
      <c r="A245" s="610" t="s">
        <v>89</v>
      </c>
      <c r="B245" s="610" t="s">
        <v>89</v>
      </c>
      <c r="C245" s="610" t="s">
        <v>89</v>
      </c>
      <c r="D245" s="661" t="s">
        <v>89</v>
      </c>
      <c r="E245" s="661" t="s">
        <v>89</v>
      </c>
      <c r="F245" s="661" t="s">
        <v>89</v>
      </c>
      <c r="G245" s="661" t="s">
        <v>89</v>
      </c>
      <c r="H245" s="661" t="s">
        <v>89</v>
      </c>
      <c r="I245" s="661" t="s">
        <v>89</v>
      </c>
      <c r="J245" s="661" t="s">
        <v>89</v>
      </c>
      <c r="K245" s="661" t="s">
        <v>89</v>
      </c>
      <c r="L245" s="661" t="s">
        <v>89</v>
      </c>
      <c r="M245" s="661" t="s">
        <v>89</v>
      </c>
      <c r="N245" s="661" t="s">
        <v>89</v>
      </c>
      <c r="O245" s="661" t="s">
        <v>89</v>
      </c>
      <c r="P245" s="661" t="s">
        <v>89</v>
      </c>
      <c r="Q245" s="661" t="s">
        <v>89</v>
      </c>
      <c r="R245" s="661" t="s">
        <v>89</v>
      </c>
      <c r="S245" s="661" t="s">
        <v>89</v>
      </c>
      <c r="T245" s="661" t="s">
        <v>89</v>
      </c>
      <c r="U245" s="661" t="s">
        <v>89</v>
      </c>
      <c r="V245" s="661" t="s">
        <v>89</v>
      </c>
      <c r="W245" s="661" t="s">
        <v>89</v>
      </c>
      <c r="X245" s="661" t="s">
        <v>89</v>
      </c>
      <c r="Y245" s="661" t="s">
        <v>89</v>
      </c>
      <c r="Z245" s="661" t="s">
        <v>89</v>
      </c>
      <c r="AA245" s="661" t="s">
        <v>89</v>
      </c>
      <c r="AB245" s="661" t="s">
        <v>89</v>
      </c>
      <c r="AC245" s="661" t="s">
        <v>89</v>
      </c>
      <c r="AD245" s="661" t="s">
        <v>89</v>
      </c>
      <c r="AE245" s="661" t="s">
        <v>89</v>
      </c>
      <c r="AF245" s="661" t="s">
        <v>89</v>
      </c>
      <c r="AG245" s="661" t="s">
        <v>89</v>
      </c>
      <c r="AH245" s="661"/>
      <c r="AI245" s="661" t="s">
        <v>89</v>
      </c>
      <c r="AJ245" s="661" t="s">
        <v>89</v>
      </c>
      <c r="AK245" s="661" t="s">
        <v>89</v>
      </c>
      <c r="AL245" s="661" t="s">
        <v>89</v>
      </c>
      <c r="AM245" s="661" t="s">
        <v>89</v>
      </c>
      <c r="AN245" s="661" t="s">
        <v>89</v>
      </c>
      <c r="AO245" s="661"/>
      <c r="AP245" s="610"/>
      <c r="AQ245" s="610"/>
      <c r="AR245" s="610"/>
    </row>
    <row r="246" ht="15.75" customHeight="1" spans="1:44">
      <c r="A246" s="610" t="s">
        <v>89</v>
      </c>
      <c r="B246" s="610" t="s">
        <v>89</v>
      </c>
      <c r="C246" s="610" t="s">
        <v>89</v>
      </c>
      <c r="D246" s="661" t="s">
        <v>89</v>
      </c>
      <c r="E246" s="661" t="s">
        <v>89</v>
      </c>
      <c r="F246" s="661" t="s">
        <v>89</v>
      </c>
      <c r="G246" s="661" t="s">
        <v>89</v>
      </c>
      <c r="H246" s="661" t="s">
        <v>89</v>
      </c>
      <c r="I246" s="661" t="s">
        <v>89</v>
      </c>
      <c r="J246" s="661" t="s">
        <v>89</v>
      </c>
      <c r="K246" s="661" t="s">
        <v>89</v>
      </c>
      <c r="L246" s="661" t="s">
        <v>89</v>
      </c>
      <c r="M246" s="661" t="s">
        <v>89</v>
      </c>
      <c r="N246" s="661" t="s">
        <v>89</v>
      </c>
      <c r="O246" s="661" t="s">
        <v>89</v>
      </c>
      <c r="P246" s="661" t="s">
        <v>89</v>
      </c>
      <c r="Q246" s="661" t="s">
        <v>89</v>
      </c>
      <c r="R246" s="661" t="s">
        <v>89</v>
      </c>
      <c r="S246" s="661" t="s">
        <v>89</v>
      </c>
      <c r="T246" s="661" t="s">
        <v>89</v>
      </c>
      <c r="U246" s="661" t="s">
        <v>89</v>
      </c>
      <c r="V246" s="661" t="s">
        <v>89</v>
      </c>
      <c r="W246" s="661" t="s">
        <v>89</v>
      </c>
      <c r="X246" s="661" t="s">
        <v>89</v>
      </c>
      <c r="Y246" s="661" t="s">
        <v>89</v>
      </c>
      <c r="Z246" s="661" t="s">
        <v>89</v>
      </c>
      <c r="AA246" s="661" t="s">
        <v>89</v>
      </c>
      <c r="AB246" s="661" t="s">
        <v>89</v>
      </c>
      <c r="AC246" s="661" t="s">
        <v>89</v>
      </c>
      <c r="AD246" s="661" t="s">
        <v>89</v>
      </c>
      <c r="AE246" s="661" t="s">
        <v>89</v>
      </c>
      <c r="AF246" s="661" t="s">
        <v>89</v>
      </c>
      <c r="AG246" s="661" t="s">
        <v>89</v>
      </c>
      <c r="AH246" s="661"/>
      <c r="AI246" s="661" t="s">
        <v>89</v>
      </c>
      <c r="AJ246" s="661" t="s">
        <v>89</v>
      </c>
      <c r="AK246" s="661" t="s">
        <v>89</v>
      </c>
      <c r="AL246" s="661" t="s">
        <v>89</v>
      </c>
      <c r="AM246" s="661" t="s">
        <v>89</v>
      </c>
      <c r="AN246" s="661" t="s">
        <v>89</v>
      </c>
      <c r="AO246" s="661"/>
      <c r="AP246" s="610"/>
      <c r="AQ246" s="610"/>
      <c r="AR246" s="610"/>
    </row>
    <row r="247" ht="15.75" customHeight="1" spans="1:44">
      <c r="A247" s="610" t="s">
        <v>89</v>
      </c>
      <c r="B247" s="610" t="s">
        <v>89</v>
      </c>
      <c r="C247" s="610" t="s">
        <v>89</v>
      </c>
      <c r="D247" s="661" t="s">
        <v>89</v>
      </c>
      <c r="E247" s="661" t="s">
        <v>89</v>
      </c>
      <c r="F247" s="661" t="s">
        <v>89</v>
      </c>
      <c r="G247" s="661" t="s">
        <v>89</v>
      </c>
      <c r="H247" s="661" t="s">
        <v>89</v>
      </c>
      <c r="I247" s="661" t="s">
        <v>89</v>
      </c>
      <c r="J247" s="661" t="s">
        <v>89</v>
      </c>
      <c r="K247" s="661" t="s">
        <v>89</v>
      </c>
      <c r="L247" s="661" t="s">
        <v>89</v>
      </c>
      <c r="M247" s="661" t="s">
        <v>89</v>
      </c>
      <c r="N247" s="661" t="s">
        <v>89</v>
      </c>
      <c r="O247" s="661" t="s">
        <v>89</v>
      </c>
      <c r="P247" s="661" t="s">
        <v>89</v>
      </c>
      <c r="Q247" s="661" t="s">
        <v>89</v>
      </c>
      <c r="R247" s="661" t="s">
        <v>89</v>
      </c>
      <c r="S247" s="661" t="s">
        <v>89</v>
      </c>
      <c r="T247" s="661" t="s">
        <v>89</v>
      </c>
      <c r="U247" s="661" t="s">
        <v>89</v>
      </c>
      <c r="V247" s="661" t="s">
        <v>89</v>
      </c>
      <c r="W247" s="661" t="s">
        <v>89</v>
      </c>
      <c r="X247" s="661" t="s">
        <v>89</v>
      </c>
      <c r="Y247" s="661" t="s">
        <v>89</v>
      </c>
      <c r="Z247" s="661" t="s">
        <v>89</v>
      </c>
      <c r="AA247" s="661" t="s">
        <v>89</v>
      </c>
      <c r="AB247" s="661" t="s">
        <v>89</v>
      </c>
      <c r="AC247" s="661" t="s">
        <v>89</v>
      </c>
      <c r="AD247" s="661" t="s">
        <v>89</v>
      </c>
      <c r="AE247" s="661" t="s">
        <v>89</v>
      </c>
      <c r="AF247" s="661" t="s">
        <v>89</v>
      </c>
      <c r="AG247" s="661" t="s">
        <v>89</v>
      </c>
      <c r="AH247" s="661"/>
      <c r="AI247" s="661" t="s">
        <v>89</v>
      </c>
      <c r="AJ247" s="661" t="s">
        <v>89</v>
      </c>
      <c r="AK247" s="661" t="s">
        <v>89</v>
      </c>
      <c r="AL247" s="661" t="s">
        <v>89</v>
      </c>
      <c r="AM247" s="661" t="s">
        <v>89</v>
      </c>
      <c r="AN247" s="661" t="s">
        <v>89</v>
      </c>
      <c r="AO247" s="661"/>
      <c r="AP247" s="610"/>
      <c r="AQ247" s="610"/>
      <c r="AR247" s="610"/>
    </row>
    <row r="248" ht="15.75" customHeight="1" spans="1:44">
      <c r="A248" s="610" t="s">
        <v>89</v>
      </c>
      <c r="B248" s="610" t="s">
        <v>89</v>
      </c>
      <c r="C248" s="610" t="s">
        <v>89</v>
      </c>
      <c r="D248" s="661" t="s">
        <v>89</v>
      </c>
      <c r="E248" s="661" t="s">
        <v>89</v>
      </c>
      <c r="F248" s="661" t="s">
        <v>89</v>
      </c>
      <c r="G248" s="661" t="s">
        <v>89</v>
      </c>
      <c r="H248" s="661" t="s">
        <v>89</v>
      </c>
      <c r="I248" s="661" t="s">
        <v>89</v>
      </c>
      <c r="J248" s="661" t="s">
        <v>89</v>
      </c>
      <c r="K248" s="661" t="s">
        <v>89</v>
      </c>
      <c r="L248" s="661" t="s">
        <v>89</v>
      </c>
      <c r="M248" s="661" t="s">
        <v>89</v>
      </c>
      <c r="N248" s="661" t="s">
        <v>89</v>
      </c>
      <c r="O248" s="661" t="s">
        <v>89</v>
      </c>
      <c r="P248" s="661" t="s">
        <v>89</v>
      </c>
      <c r="Q248" s="661" t="s">
        <v>89</v>
      </c>
      <c r="R248" s="661" t="s">
        <v>89</v>
      </c>
      <c r="S248" s="661" t="s">
        <v>89</v>
      </c>
      <c r="T248" s="661" t="s">
        <v>89</v>
      </c>
      <c r="U248" s="661" t="s">
        <v>89</v>
      </c>
      <c r="V248" s="661" t="s">
        <v>89</v>
      </c>
      <c r="W248" s="661" t="s">
        <v>89</v>
      </c>
      <c r="X248" s="661" t="s">
        <v>89</v>
      </c>
      <c r="Y248" s="661" t="s">
        <v>89</v>
      </c>
      <c r="Z248" s="661" t="s">
        <v>89</v>
      </c>
      <c r="AA248" s="661" t="s">
        <v>89</v>
      </c>
      <c r="AB248" s="661" t="s">
        <v>89</v>
      </c>
      <c r="AC248" s="661" t="s">
        <v>89</v>
      </c>
      <c r="AD248" s="661" t="s">
        <v>89</v>
      </c>
      <c r="AE248" s="661" t="s">
        <v>89</v>
      </c>
      <c r="AF248" s="661" t="s">
        <v>89</v>
      </c>
      <c r="AG248" s="661" t="s">
        <v>89</v>
      </c>
      <c r="AH248" s="661"/>
      <c r="AI248" s="661" t="s">
        <v>89</v>
      </c>
      <c r="AJ248" s="661" t="s">
        <v>89</v>
      </c>
      <c r="AK248" s="661" t="s">
        <v>89</v>
      </c>
      <c r="AL248" s="661" t="s">
        <v>89</v>
      </c>
      <c r="AM248" s="661" t="s">
        <v>89</v>
      </c>
      <c r="AN248" s="661" t="s">
        <v>89</v>
      </c>
      <c r="AO248" s="661"/>
      <c r="AP248" s="610"/>
      <c r="AQ248" s="610"/>
      <c r="AR248" s="610"/>
    </row>
    <row r="249" ht="15.75" customHeight="1" spans="1:44">
      <c r="A249" s="610" t="s">
        <v>89</v>
      </c>
      <c r="B249" s="610" t="s">
        <v>89</v>
      </c>
      <c r="C249" s="610" t="s">
        <v>89</v>
      </c>
      <c r="D249" s="661" t="s">
        <v>89</v>
      </c>
      <c r="E249" s="661" t="s">
        <v>89</v>
      </c>
      <c r="F249" s="661" t="s">
        <v>89</v>
      </c>
      <c r="G249" s="661" t="s">
        <v>89</v>
      </c>
      <c r="H249" s="661" t="s">
        <v>89</v>
      </c>
      <c r="I249" s="661" t="s">
        <v>89</v>
      </c>
      <c r="J249" s="661" t="s">
        <v>89</v>
      </c>
      <c r="K249" s="661" t="s">
        <v>89</v>
      </c>
      <c r="L249" s="661" t="s">
        <v>89</v>
      </c>
      <c r="M249" s="661" t="s">
        <v>89</v>
      </c>
      <c r="N249" s="661" t="s">
        <v>89</v>
      </c>
      <c r="O249" s="661" t="s">
        <v>89</v>
      </c>
      <c r="P249" s="661" t="s">
        <v>89</v>
      </c>
      <c r="Q249" s="661" t="s">
        <v>89</v>
      </c>
      <c r="R249" s="661" t="s">
        <v>89</v>
      </c>
      <c r="S249" s="661" t="s">
        <v>89</v>
      </c>
      <c r="T249" s="661" t="s">
        <v>89</v>
      </c>
      <c r="U249" s="661" t="s">
        <v>89</v>
      </c>
      <c r="V249" s="661" t="s">
        <v>89</v>
      </c>
      <c r="W249" s="661" t="s">
        <v>89</v>
      </c>
      <c r="X249" s="661" t="s">
        <v>89</v>
      </c>
      <c r="Y249" s="661" t="s">
        <v>89</v>
      </c>
      <c r="Z249" s="661" t="s">
        <v>89</v>
      </c>
      <c r="AA249" s="661" t="s">
        <v>89</v>
      </c>
      <c r="AB249" s="661" t="s">
        <v>89</v>
      </c>
      <c r="AC249" s="661" t="s">
        <v>89</v>
      </c>
      <c r="AD249" s="661" t="s">
        <v>89</v>
      </c>
      <c r="AE249" s="661" t="s">
        <v>89</v>
      </c>
      <c r="AF249" s="661" t="s">
        <v>89</v>
      </c>
      <c r="AG249" s="661" t="s">
        <v>89</v>
      </c>
      <c r="AH249" s="661"/>
      <c r="AI249" s="661" t="s">
        <v>89</v>
      </c>
      <c r="AJ249" s="661" t="s">
        <v>89</v>
      </c>
      <c r="AK249" s="661" t="s">
        <v>89</v>
      </c>
      <c r="AL249" s="661" t="s">
        <v>89</v>
      </c>
      <c r="AM249" s="661" t="s">
        <v>89</v>
      </c>
      <c r="AN249" s="661" t="s">
        <v>89</v>
      </c>
      <c r="AO249" s="661"/>
      <c r="AP249" s="610"/>
      <c r="AQ249" s="610"/>
      <c r="AR249" s="610"/>
    </row>
    <row r="250" ht="15.75" customHeight="1" spans="1:44">
      <c r="A250" s="610" t="s">
        <v>89</v>
      </c>
      <c r="B250" s="610" t="s">
        <v>89</v>
      </c>
      <c r="C250" s="610" t="s">
        <v>89</v>
      </c>
      <c r="D250" s="661" t="s">
        <v>89</v>
      </c>
      <c r="E250" s="661" t="s">
        <v>89</v>
      </c>
      <c r="F250" s="661" t="s">
        <v>89</v>
      </c>
      <c r="G250" s="661" t="s">
        <v>89</v>
      </c>
      <c r="H250" s="661" t="s">
        <v>89</v>
      </c>
      <c r="I250" s="661" t="s">
        <v>89</v>
      </c>
      <c r="J250" s="661" t="s">
        <v>89</v>
      </c>
      <c r="K250" s="661" t="s">
        <v>89</v>
      </c>
      <c r="L250" s="661" t="s">
        <v>89</v>
      </c>
      <c r="M250" s="661" t="s">
        <v>89</v>
      </c>
      <c r="N250" s="661" t="s">
        <v>89</v>
      </c>
      <c r="O250" s="661" t="s">
        <v>89</v>
      </c>
      <c r="P250" s="661" t="s">
        <v>89</v>
      </c>
      <c r="Q250" s="661" t="s">
        <v>89</v>
      </c>
      <c r="R250" s="661" t="s">
        <v>89</v>
      </c>
      <c r="S250" s="661" t="s">
        <v>89</v>
      </c>
      <c r="T250" s="661" t="s">
        <v>89</v>
      </c>
      <c r="U250" s="661" t="s">
        <v>89</v>
      </c>
      <c r="V250" s="661" t="s">
        <v>89</v>
      </c>
      <c r="W250" s="661" t="s">
        <v>89</v>
      </c>
      <c r="X250" s="661" t="s">
        <v>89</v>
      </c>
      <c r="Y250" s="661" t="s">
        <v>89</v>
      </c>
      <c r="Z250" s="661" t="s">
        <v>89</v>
      </c>
      <c r="AA250" s="661" t="s">
        <v>89</v>
      </c>
      <c r="AB250" s="661" t="s">
        <v>89</v>
      </c>
      <c r="AC250" s="661" t="s">
        <v>89</v>
      </c>
      <c r="AD250" s="661" t="s">
        <v>89</v>
      </c>
      <c r="AE250" s="661" t="s">
        <v>89</v>
      </c>
      <c r="AF250" s="661" t="s">
        <v>89</v>
      </c>
      <c r="AG250" s="661" t="s">
        <v>89</v>
      </c>
      <c r="AH250" s="661"/>
      <c r="AI250" s="661" t="s">
        <v>89</v>
      </c>
      <c r="AJ250" s="661" t="s">
        <v>89</v>
      </c>
      <c r="AK250" s="661" t="s">
        <v>89</v>
      </c>
      <c r="AL250" s="661" t="s">
        <v>89</v>
      </c>
      <c r="AM250" s="661" t="s">
        <v>89</v>
      </c>
      <c r="AN250" s="661" t="s">
        <v>89</v>
      </c>
      <c r="AO250" s="661"/>
      <c r="AP250" s="610"/>
      <c r="AQ250" s="610"/>
      <c r="AR250" s="610"/>
    </row>
    <row r="251" ht="15.75" customHeight="1" spans="1:44">
      <c r="A251" s="610" t="s">
        <v>89</v>
      </c>
      <c r="B251" s="610" t="s">
        <v>89</v>
      </c>
      <c r="C251" s="610" t="s">
        <v>89</v>
      </c>
      <c r="D251" s="661" t="s">
        <v>89</v>
      </c>
      <c r="E251" s="661" t="s">
        <v>89</v>
      </c>
      <c r="F251" s="661" t="s">
        <v>89</v>
      </c>
      <c r="G251" s="661" t="s">
        <v>89</v>
      </c>
      <c r="H251" s="661" t="s">
        <v>89</v>
      </c>
      <c r="I251" s="661" t="s">
        <v>89</v>
      </c>
      <c r="J251" s="661" t="s">
        <v>89</v>
      </c>
      <c r="K251" s="661" t="s">
        <v>89</v>
      </c>
      <c r="L251" s="661" t="s">
        <v>89</v>
      </c>
      <c r="M251" s="661" t="s">
        <v>89</v>
      </c>
      <c r="N251" s="661" t="s">
        <v>89</v>
      </c>
      <c r="O251" s="661" t="s">
        <v>89</v>
      </c>
      <c r="P251" s="661" t="s">
        <v>89</v>
      </c>
      <c r="Q251" s="661" t="s">
        <v>89</v>
      </c>
      <c r="R251" s="661" t="s">
        <v>89</v>
      </c>
      <c r="S251" s="661" t="s">
        <v>89</v>
      </c>
      <c r="T251" s="661" t="s">
        <v>89</v>
      </c>
      <c r="U251" s="661" t="s">
        <v>89</v>
      </c>
      <c r="V251" s="661" t="s">
        <v>89</v>
      </c>
      <c r="W251" s="661" t="s">
        <v>89</v>
      </c>
      <c r="X251" s="661" t="s">
        <v>89</v>
      </c>
      <c r="Y251" s="661" t="s">
        <v>89</v>
      </c>
      <c r="Z251" s="661" t="s">
        <v>89</v>
      </c>
      <c r="AA251" s="661" t="s">
        <v>89</v>
      </c>
      <c r="AB251" s="661" t="s">
        <v>89</v>
      </c>
      <c r="AC251" s="661" t="s">
        <v>89</v>
      </c>
      <c r="AD251" s="661" t="s">
        <v>89</v>
      </c>
      <c r="AE251" s="661" t="s">
        <v>89</v>
      </c>
      <c r="AF251" s="661" t="s">
        <v>89</v>
      </c>
      <c r="AG251" s="661" t="s">
        <v>89</v>
      </c>
      <c r="AH251" s="661"/>
      <c r="AI251" s="661" t="s">
        <v>89</v>
      </c>
      <c r="AJ251" s="661" t="s">
        <v>89</v>
      </c>
      <c r="AK251" s="661" t="s">
        <v>89</v>
      </c>
      <c r="AL251" s="661" t="s">
        <v>89</v>
      </c>
      <c r="AM251" s="661" t="s">
        <v>89</v>
      </c>
      <c r="AN251" s="661" t="s">
        <v>89</v>
      </c>
      <c r="AO251" s="661"/>
      <c r="AP251" s="610"/>
      <c r="AQ251" s="610"/>
      <c r="AR251" s="610"/>
    </row>
    <row r="252" ht="15.75" customHeight="1" spans="1:44">
      <c r="A252" s="610" t="s">
        <v>89</v>
      </c>
      <c r="B252" s="610" t="s">
        <v>89</v>
      </c>
      <c r="C252" s="610" t="s">
        <v>89</v>
      </c>
      <c r="D252" s="661" t="s">
        <v>89</v>
      </c>
      <c r="E252" s="661" t="s">
        <v>89</v>
      </c>
      <c r="F252" s="661" t="s">
        <v>89</v>
      </c>
      <c r="G252" s="661" t="s">
        <v>89</v>
      </c>
      <c r="H252" s="661" t="s">
        <v>89</v>
      </c>
      <c r="I252" s="661" t="s">
        <v>89</v>
      </c>
      <c r="J252" s="661" t="s">
        <v>89</v>
      </c>
      <c r="K252" s="661" t="s">
        <v>89</v>
      </c>
      <c r="L252" s="661" t="s">
        <v>89</v>
      </c>
      <c r="M252" s="661" t="s">
        <v>89</v>
      </c>
      <c r="N252" s="661" t="s">
        <v>89</v>
      </c>
      <c r="O252" s="661" t="s">
        <v>89</v>
      </c>
      <c r="P252" s="661" t="s">
        <v>89</v>
      </c>
      <c r="Q252" s="661" t="s">
        <v>89</v>
      </c>
      <c r="R252" s="661" t="s">
        <v>89</v>
      </c>
      <c r="S252" s="661" t="s">
        <v>89</v>
      </c>
      <c r="T252" s="661" t="s">
        <v>89</v>
      </c>
      <c r="U252" s="661" t="s">
        <v>89</v>
      </c>
      <c r="V252" s="661" t="s">
        <v>89</v>
      </c>
      <c r="W252" s="661" t="s">
        <v>89</v>
      </c>
      <c r="X252" s="661" t="s">
        <v>89</v>
      </c>
      <c r="Y252" s="661" t="s">
        <v>89</v>
      </c>
      <c r="Z252" s="661" t="s">
        <v>89</v>
      </c>
      <c r="AA252" s="661" t="s">
        <v>89</v>
      </c>
      <c r="AB252" s="661" t="s">
        <v>89</v>
      </c>
      <c r="AC252" s="661" t="s">
        <v>89</v>
      </c>
      <c r="AD252" s="661" t="s">
        <v>89</v>
      </c>
      <c r="AE252" s="661" t="s">
        <v>89</v>
      </c>
      <c r="AF252" s="661" t="s">
        <v>89</v>
      </c>
      <c r="AG252" s="661" t="s">
        <v>89</v>
      </c>
      <c r="AH252" s="661"/>
      <c r="AI252" s="661" t="s">
        <v>89</v>
      </c>
      <c r="AJ252" s="661" t="s">
        <v>89</v>
      </c>
      <c r="AK252" s="661" t="s">
        <v>89</v>
      </c>
      <c r="AL252" s="661" t="s">
        <v>89</v>
      </c>
      <c r="AM252" s="661" t="s">
        <v>89</v>
      </c>
      <c r="AN252" s="661" t="s">
        <v>89</v>
      </c>
      <c r="AO252" s="661"/>
      <c r="AP252" s="610"/>
      <c r="AQ252" s="610"/>
      <c r="AR252" s="610"/>
    </row>
    <row r="253" ht="15.75" customHeight="1" spans="1:44">
      <c r="A253" s="610" t="s">
        <v>89</v>
      </c>
      <c r="B253" s="610" t="s">
        <v>89</v>
      </c>
      <c r="C253" s="610" t="s">
        <v>89</v>
      </c>
      <c r="D253" s="661" t="s">
        <v>89</v>
      </c>
      <c r="E253" s="661" t="s">
        <v>89</v>
      </c>
      <c r="F253" s="661" t="s">
        <v>89</v>
      </c>
      <c r="G253" s="661" t="s">
        <v>89</v>
      </c>
      <c r="H253" s="661" t="s">
        <v>89</v>
      </c>
      <c r="I253" s="661" t="s">
        <v>89</v>
      </c>
      <c r="J253" s="661" t="s">
        <v>89</v>
      </c>
      <c r="K253" s="661" t="s">
        <v>89</v>
      </c>
      <c r="L253" s="661" t="s">
        <v>89</v>
      </c>
      <c r="M253" s="661" t="s">
        <v>89</v>
      </c>
      <c r="N253" s="661" t="s">
        <v>89</v>
      </c>
      <c r="O253" s="661" t="s">
        <v>89</v>
      </c>
      <c r="P253" s="661" t="s">
        <v>89</v>
      </c>
      <c r="Q253" s="661" t="s">
        <v>89</v>
      </c>
      <c r="R253" s="661" t="s">
        <v>89</v>
      </c>
      <c r="S253" s="661" t="s">
        <v>89</v>
      </c>
      <c r="T253" s="661" t="s">
        <v>89</v>
      </c>
      <c r="U253" s="661" t="s">
        <v>89</v>
      </c>
      <c r="V253" s="661" t="s">
        <v>89</v>
      </c>
      <c r="W253" s="661" t="s">
        <v>89</v>
      </c>
      <c r="X253" s="661" t="s">
        <v>89</v>
      </c>
      <c r="Y253" s="661" t="s">
        <v>89</v>
      </c>
      <c r="Z253" s="661" t="s">
        <v>89</v>
      </c>
      <c r="AA253" s="661" t="s">
        <v>89</v>
      </c>
      <c r="AB253" s="661" t="s">
        <v>89</v>
      </c>
      <c r="AC253" s="661" t="s">
        <v>89</v>
      </c>
      <c r="AD253" s="661" t="s">
        <v>89</v>
      </c>
      <c r="AE253" s="661" t="s">
        <v>89</v>
      </c>
      <c r="AF253" s="661" t="s">
        <v>89</v>
      </c>
      <c r="AG253" s="661" t="s">
        <v>89</v>
      </c>
      <c r="AH253" s="661"/>
      <c r="AI253" s="661" t="s">
        <v>89</v>
      </c>
      <c r="AJ253" s="661" t="s">
        <v>89</v>
      </c>
      <c r="AK253" s="661" t="s">
        <v>89</v>
      </c>
      <c r="AL253" s="661" t="s">
        <v>89</v>
      </c>
      <c r="AM253" s="661" t="s">
        <v>89</v>
      </c>
      <c r="AN253" s="661" t="s">
        <v>89</v>
      </c>
      <c r="AO253" s="661"/>
      <c r="AP253" s="610"/>
      <c r="AQ253" s="610"/>
      <c r="AR253" s="610"/>
    </row>
    <row r="254" ht="15.75" customHeight="1" spans="1:44">
      <c r="A254" s="610" t="s">
        <v>89</v>
      </c>
      <c r="B254" s="610" t="s">
        <v>89</v>
      </c>
      <c r="C254" s="610" t="s">
        <v>89</v>
      </c>
      <c r="D254" s="661" t="s">
        <v>89</v>
      </c>
      <c r="E254" s="661" t="s">
        <v>89</v>
      </c>
      <c r="F254" s="661" t="s">
        <v>89</v>
      </c>
      <c r="G254" s="661" t="s">
        <v>89</v>
      </c>
      <c r="H254" s="661" t="s">
        <v>89</v>
      </c>
      <c r="I254" s="661" t="s">
        <v>89</v>
      </c>
      <c r="J254" s="661" t="s">
        <v>89</v>
      </c>
      <c r="K254" s="661" t="s">
        <v>89</v>
      </c>
      <c r="L254" s="661" t="s">
        <v>89</v>
      </c>
      <c r="M254" s="661" t="s">
        <v>89</v>
      </c>
      <c r="N254" s="661" t="s">
        <v>89</v>
      </c>
      <c r="O254" s="661" t="s">
        <v>89</v>
      </c>
      <c r="P254" s="661" t="s">
        <v>89</v>
      </c>
      <c r="Q254" s="661" t="s">
        <v>89</v>
      </c>
      <c r="R254" s="661" t="s">
        <v>89</v>
      </c>
      <c r="S254" s="661" t="s">
        <v>89</v>
      </c>
      <c r="T254" s="661" t="s">
        <v>89</v>
      </c>
      <c r="U254" s="661" t="s">
        <v>89</v>
      </c>
      <c r="V254" s="661" t="s">
        <v>89</v>
      </c>
      <c r="W254" s="661" t="s">
        <v>89</v>
      </c>
      <c r="X254" s="661" t="s">
        <v>89</v>
      </c>
      <c r="Y254" s="661" t="s">
        <v>89</v>
      </c>
      <c r="Z254" s="661" t="s">
        <v>89</v>
      </c>
      <c r="AA254" s="661" t="s">
        <v>89</v>
      </c>
      <c r="AB254" s="661" t="s">
        <v>89</v>
      </c>
      <c r="AC254" s="661" t="s">
        <v>89</v>
      </c>
      <c r="AD254" s="661" t="s">
        <v>89</v>
      </c>
      <c r="AE254" s="661" t="s">
        <v>89</v>
      </c>
      <c r="AF254" s="661" t="s">
        <v>89</v>
      </c>
      <c r="AG254" s="661" t="s">
        <v>89</v>
      </c>
      <c r="AH254" s="661"/>
      <c r="AI254" s="661" t="s">
        <v>89</v>
      </c>
      <c r="AJ254" s="661" t="s">
        <v>89</v>
      </c>
      <c r="AK254" s="661" t="s">
        <v>89</v>
      </c>
      <c r="AL254" s="661" t="s">
        <v>89</v>
      </c>
      <c r="AM254" s="661" t="s">
        <v>89</v>
      </c>
      <c r="AN254" s="661" t="s">
        <v>89</v>
      </c>
      <c r="AO254" s="661"/>
      <c r="AP254" s="610"/>
      <c r="AQ254" s="610"/>
      <c r="AR254" s="610"/>
    </row>
    <row r="255" ht="15.75" customHeight="1" spans="1:44">
      <c r="A255" s="610" t="s">
        <v>89</v>
      </c>
      <c r="B255" s="610" t="s">
        <v>89</v>
      </c>
      <c r="C255" s="610" t="s">
        <v>89</v>
      </c>
      <c r="D255" s="661" t="s">
        <v>89</v>
      </c>
      <c r="E255" s="661" t="s">
        <v>89</v>
      </c>
      <c r="F255" s="661" t="s">
        <v>89</v>
      </c>
      <c r="G255" s="661" t="s">
        <v>89</v>
      </c>
      <c r="H255" s="661" t="s">
        <v>89</v>
      </c>
      <c r="I255" s="661" t="s">
        <v>89</v>
      </c>
      <c r="J255" s="661" t="s">
        <v>89</v>
      </c>
      <c r="K255" s="661" t="s">
        <v>89</v>
      </c>
      <c r="L255" s="661" t="s">
        <v>89</v>
      </c>
      <c r="M255" s="661" t="s">
        <v>89</v>
      </c>
      <c r="N255" s="661" t="s">
        <v>89</v>
      </c>
      <c r="O255" s="661" t="s">
        <v>89</v>
      </c>
      <c r="P255" s="661" t="s">
        <v>89</v>
      </c>
      <c r="Q255" s="661" t="s">
        <v>89</v>
      </c>
      <c r="R255" s="661" t="s">
        <v>89</v>
      </c>
      <c r="S255" s="661" t="s">
        <v>89</v>
      </c>
      <c r="T255" s="661" t="s">
        <v>89</v>
      </c>
      <c r="U255" s="661" t="s">
        <v>89</v>
      </c>
      <c r="V255" s="661" t="s">
        <v>89</v>
      </c>
      <c r="W255" s="661" t="s">
        <v>89</v>
      </c>
      <c r="X255" s="661" t="s">
        <v>89</v>
      </c>
      <c r="Y255" s="661" t="s">
        <v>89</v>
      </c>
      <c r="Z255" s="661" t="s">
        <v>89</v>
      </c>
      <c r="AA255" s="661" t="s">
        <v>89</v>
      </c>
      <c r="AB255" s="661" t="s">
        <v>89</v>
      </c>
      <c r="AC255" s="661" t="s">
        <v>89</v>
      </c>
      <c r="AD255" s="661" t="s">
        <v>89</v>
      </c>
      <c r="AE255" s="661" t="s">
        <v>89</v>
      </c>
      <c r="AF255" s="661" t="s">
        <v>89</v>
      </c>
      <c r="AG255" s="661" t="s">
        <v>89</v>
      </c>
      <c r="AH255" s="661"/>
      <c r="AI255" s="661" t="s">
        <v>89</v>
      </c>
      <c r="AJ255" s="661" t="s">
        <v>89</v>
      </c>
      <c r="AK255" s="661" t="s">
        <v>89</v>
      </c>
      <c r="AL255" s="661" t="s">
        <v>89</v>
      </c>
      <c r="AM255" s="661" t="s">
        <v>89</v>
      </c>
      <c r="AN255" s="661" t="s">
        <v>89</v>
      </c>
      <c r="AO255" s="661"/>
      <c r="AP255" s="610"/>
      <c r="AQ255" s="610"/>
      <c r="AR255" s="610"/>
    </row>
    <row r="256" ht="15.75" customHeight="1" spans="1:44">
      <c r="A256" s="610" t="s">
        <v>89</v>
      </c>
      <c r="B256" s="610" t="s">
        <v>89</v>
      </c>
      <c r="C256" s="610" t="s">
        <v>89</v>
      </c>
      <c r="D256" s="661" t="s">
        <v>89</v>
      </c>
      <c r="E256" s="661" t="s">
        <v>89</v>
      </c>
      <c r="F256" s="661" t="s">
        <v>89</v>
      </c>
      <c r="G256" s="661" t="s">
        <v>89</v>
      </c>
      <c r="H256" s="661" t="s">
        <v>89</v>
      </c>
      <c r="I256" s="661" t="s">
        <v>89</v>
      </c>
      <c r="J256" s="661" t="s">
        <v>89</v>
      </c>
      <c r="K256" s="661" t="s">
        <v>89</v>
      </c>
      <c r="L256" s="661" t="s">
        <v>89</v>
      </c>
      <c r="M256" s="661" t="s">
        <v>89</v>
      </c>
      <c r="N256" s="661" t="s">
        <v>89</v>
      </c>
      <c r="O256" s="661" t="s">
        <v>89</v>
      </c>
      <c r="P256" s="661" t="s">
        <v>89</v>
      </c>
      <c r="Q256" s="661" t="s">
        <v>89</v>
      </c>
      <c r="R256" s="661" t="s">
        <v>89</v>
      </c>
      <c r="S256" s="661" t="s">
        <v>89</v>
      </c>
      <c r="T256" s="661" t="s">
        <v>89</v>
      </c>
      <c r="U256" s="661" t="s">
        <v>89</v>
      </c>
      <c r="V256" s="661" t="s">
        <v>89</v>
      </c>
      <c r="W256" s="661" t="s">
        <v>89</v>
      </c>
      <c r="X256" s="661" t="s">
        <v>89</v>
      </c>
      <c r="Y256" s="661" t="s">
        <v>89</v>
      </c>
      <c r="Z256" s="661" t="s">
        <v>89</v>
      </c>
      <c r="AA256" s="661" t="s">
        <v>89</v>
      </c>
      <c r="AB256" s="661" t="s">
        <v>89</v>
      </c>
      <c r="AC256" s="661" t="s">
        <v>89</v>
      </c>
      <c r="AD256" s="661" t="s">
        <v>89</v>
      </c>
      <c r="AE256" s="661" t="s">
        <v>89</v>
      </c>
      <c r="AF256" s="661" t="s">
        <v>89</v>
      </c>
      <c r="AG256" s="661" t="s">
        <v>89</v>
      </c>
      <c r="AH256" s="661"/>
      <c r="AI256" s="661" t="s">
        <v>89</v>
      </c>
      <c r="AJ256" s="661" t="s">
        <v>89</v>
      </c>
      <c r="AK256" s="661" t="s">
        <v>89</v>
      </c>
      <c r="AL256" s="661" t="s">
        <v>89</v>
      </c>
      <c r="AM256" s="661" t="s">
        <v>89</v>
      </c>
      <c r="AN256" s="661" t="s">
        <v>89</v>
      </c>
      <c r="AO256" s="661"/>
      <c r="AP256" s="610"/>
      <c r="AQ256" s="610"/>
      <c r="AR256" s="610"/>
    </row>
    <row r="257" ht="15.75" customHeight="1" spans="1:44">
      <c r="A257" s="610" t="s">
        <v>89</v>
      </c>
      <c r="B257" s="610" t="s">
        <v>89</v>
      </c>
      <c r="C257" s="610" t="s">
        <v>89</v>
      </c>
      <c r="D257" s="661" t="s">
        <v>89</v>
      </c>
      <c r="E257" s="661" t="s">
        <v>89</v>
      </c>
      <c r="F257" s="661" t="s">
        <v>89</v>
      </c>
      <c r="G257" s="661" t="s">
        <v>89</v>
      </c>
      <c r="H257" s="661" t="s">
        <v>89</v>
      </c>
      <c r="I257" s="661" t="s">
        <v>89</v>
      </c>
      <c r="J257" s="661" t="s">
        <v>89</v>
      </c>
      <c r="K257" s="661" t="s">
        <v>89</v>
      </c>
      <c r="L257" s="661" t="s">
        <v>89</v>
      </c>
      <c r="M257" s="661" t="s">
        <v>89</v>
      </c>
      <c r="N257" s="661" t="s">
        <v>89</v>
      </c>
      <c r="O257" s="661" t="s">
        <v>89</v>
      </c>
      <c r="P257" s="661" t="s">
        <v>89</v>
      </c>
      <c r="Q257" s="661" t="s">
        <v>89</v>
      </c>
      <c r="R257" s="661" t="s">
        <v>89</v>
      </c>
      <c r="S257" s="661" t="s">
        <v>89</v>
      </c>
      <c r="T257" s="661" t="s">
        <v>89</v>
      </c>
      <c r="U257" s="661" t="s">
        <v>89</v>
      </c>
      <c r="V257" s="661" t="s">
        <v>89</v>
      </c>
      <c r="W257" s="661" t="s">
        <v>89</v>
      </c>
      <c r="X257" s="661" t="s">
        <v>89</v>
      </c>
      <c r="Y257" s="661" t="s">
        <v>89</v>
      </c>
      <c r="Z257" s="661" t="s">
        <v>89</v>
      </c>
      <c r="AA257" s="661" t="s">
        <v>89</v>
      </c>
      <c r="AB257" s="661" t="s">
        <v>89</v>
      </c>
      <c r="AC257" s="661" t="s">
        <v>89</v>
      </c>
      <c r="AD257" s="661" t="s">
        <v>89</v>
      </c>
      <c r="AE257" s="661" t="s">
        <v>89</v>
      </c>
      <c r="AF257" s="661" t="s">
        <v>89</v>
      </c>
      <c r="AG257" s="661" t="s">
        <v>89</v>
      </c>
      <c r="AH257" s="661"/>
      <c r="AI257" s="661" t="s">
        <v>89</v>
      </c>
      <c r="AJ257" s="661" t="s">
        <v>89</v>
      </c>
      <c r="AK257" s="661" t="s">
        <v>89</v>
      </c>
      <c r="AL257" s="661" t="s">
        <v>89</v>
      </c>
      <c r="AM257" s="661" t="s">
        <v>89</v>
      </c>
      <c r="AN257" s="661" t="s">
        <v>89</v>
      </c>
      <c r="AO257" s="661"/>
      <c r="AP257" s="610"/>
      <c r="AQ257" s="610"/>
      <c r="AR257" s="610"/>
    </row>
    <row r="258" ht="15.75" customHeight="1" spans="1:44">
      <c r="A258" s="610" t="s">
        <v>89</v>
      </c>
      <c r="B258" s="610" t="s">
        <v>89</v>
      </c>
      <c r="C258" s="610" t="s">
        <v>89</v>
      </c>
      <c r="D258" s="661" t="s">
        <v>89</v>
      </c>
      <c r="E258" s="661" t="s">
        <v>89</v>
      </c>
      <c r="F258" s="661" t="s">
        <v>89</v>
      </c>
      <c r="G258" s="661" t="s">
        <v>89</v>
      </c>
      <c r="H258" s="661" t="s">
        <v>89</v>
      </c>
      <c r="I258" s="661" t="s">
        <v>89</v>
      </c>
      <c r="J258" s="661" t="s">
        <v>89</v>
      </c>
      <c r="K258" s="661" t="s">
        <v>89</v>
      </c>
      <c r="L258" s="661" t="s">
        <v>89</v>
      </c>
      <c r="M258" s="661" t="s">
        <v>89</v>
      </c>
      <c r="N258" s="661" t="s">
        <v>89</v>
      </c>
      <c r="O258" s="661" t="s">
        <v>89</v>
      </c>
      <c r="P258" s="661" t="s">
        <v>89</v>
      </c>
      <c r="Q258" s="661" t="s">
        <v>89</v>
      </c>
      <c r="R258" s="661" t="s">
        <v>89</v>
      </c>
      <c r="S258" s="661" t="s">
        <v>89</v>
      </c>
      <c r="T258" s="661" t="s">
        <v>89</v>
      </c>
      <c r="U258" s="661" t="s">
        <v>89</v>
      </c>
      <c r="V258" s="661" t="s">
        <v>89</v>
      </c>
      <c r="W258" s="661" t="s">
        <v>89</v>
      </c>
      <c r="X258" s="661" t="s">
        <v>89</v>
      </c>
      <c r="Y258" s="661" t="s">
        <v>89</v>
      </c>
      <c r="Z258" s="661" t="s">
        <v>89</v>
      </c>
      <c r="AA258" s="661" t="s">
        <v>89</v>
      </c>
      <c r="AB258" s="661" t="s">
        <v>89</v>
      </c>
      <c r="AC258" s="661" t="s">
        <v>89</v>
      </c>
      <c r="AD258" s="661" t="s">
        <v>89</v>
      </c>
      <c r="AE258" s="661" t="s">
        <v>89</v>
      </c>
      <c r="AF258" s="661" t="s">
        <v>89</v>
      </c>
      <c r="AG258" s="661" t="s">
        <v>89</v>
      </c>
      <c r="AH258" s="661"/>
      <c r="AI258" s="661" t="s">
        <v>89</v>
      </c>
      <c r="AJ258" s="661" t="s">
        <v>89</v>
      </c>
      <c r="AK258" s="661" t="s">
        <v>89</v>
      </c>
      <c r="AL258" s="661" t="s">
        <v>89</v>
      </c>
      <c r="AM258" s="661" t="s">
        <v>89</v>
      </c>
      <c r="AN258" s="661" t="s">
        <v>89</v>
      </c>
      <c r="AO258" s="661"/>
      <c r="AP258" s="610"/>
      <c r="AQ258" s="610"/>
      <c r="AR258" s="610"/>
    </row>
    <row r="259" ht="15.75" customHeight="1" spans="1:44">
      <c r="A259" s="610" t="s">
        <v>89</v>
      </c>
      <c r="B259" s="610" t="s">
        <v>89</v>
      </c>
      <c r="C259" s="610" t="s">
        <v>89</v>
      </c>
      <c r="D259" s="661" t="s">
        <v>89</v>
      </c>
      <c r="E259" s="661" t="s">
        <v>89</v>
      </c>
      <c r="F259" s="661" t="s">
        <v>89</v>
      </c>
      <c r="G259" s="661" t="s">
        <v>89</v>
      </c>
      <c r="H259" s="661" t="s">
        <v>89</v>
      </c>
      <c r="I259" s="661" t="s">
        <v>89</v>
      </c>
      <c r="J259" s="661" t="s">
        <v>89</v>
      </c>
      <c r="K259" s="661" t="s">
        <v>89</v>
      </c>
      <c r="L259" s="661" t="s">
        <v>89</v>
      </c>
      <c r="M259" s="661" t="s">
        <v>89</v>
      </c>
      <c r="N259" s="661" t="s">
        <v>89</v>
      </c>
      <c r="O259" s="661" t="s">
        <v>89</v>
      </c>
      <c r="P259" s="661" t="s">
        <v>89</v>
      </c>
      <c r="Q259" s="661" t="s">
        <v>89</v>
      </c>
      <c r="R259" s="661" t="s">
        <v>89</v>
      </c>
      <c r="S259" s="661" t="s">
        <v>89</v>
      </c>
      <c r="T259" s="661" t="s">
        <v>89</v>
      </c>
      <c r="U259" s="661" t="s">
        <v>89</v>
      </c>
      <c r="V259" s="661" t="s">
        <v>89</v>
      </c>
      <c r="W259" s="661" t="s">
        <v>89</v>
      </c>
      <c r="X259" s="661" t="s">
        <v>89</v>
      </c>
      <c r="Y259" s="661" t="s">
        <v>89</v>
      </c>
      <c r="Z259" s="661" t="s">
        <v>89</v>
      </c>
      <c r="AA259" s="661" t="s">
        <v>89</v>
      </c>
      <c r="AB259" s="661" t="s">
        <v>89</v>
      </c>
      <c r="AC259" s="661" t="s">
        <v>89</v>
      </c>
      <c r="AD259" s="661" t="s">
        <v>89</v>
      </c>
      <c r="AE259" s="661" t="s">
        <v>89</v>
      </c>
      <c r="AF259" s="661" t="s">
        <v>89</v>
      </c>
      <c r="AG259" s="661" t="s">
        <v>89</v>
      </c>
      <c r="AH259" s="661"/>
      <c r="AI259" s="661" t="s">
        <v>89</v>
      </c>
      <c r="AJ259" s="661" t="s">
        <v>89</v>
      </c>
      <c r="AK259" s="661" t="s">
        <v>89</v>
      </c>
      <c r="AL259" s="661" t="s">
        <v>89</v>
      </c>
      <c r="AM259" s="661" t="s">
        <v>89</v>
      </c>
      <c r="AN259" s="661" t="s">
        <v>89</v>
      </c>
      <c r="AO259" s="661"/>
      <c r="AP259" s="610"/>
      <c r="AQ259" s="610"/>
      <c r="AR259" s="610"/>
    </row>
    <row r="260" ht="15.75" customHeight="1" spans="1:44">
      <c r="A260" s="610" t="s">
        <v>89</v>
      </c>
      <c r="B260" s="610" t="s">
        <v>89</v>
      </c>
      <c r="C260" s="610" t="s">
        <v>89</v>
      </c>
      <c r="D260" s="661" t="s">
        <v>89</v>
      </c>
      <c r="E260" s="661" t="s">
        <v>89</v>
      </c>
      <c r="F260" s="661" t="s">
        <v>89</v>
      </c>
      <c r="G260" s="661" t="s">
        <v>89</v>
      </c>
      <c r="H260" s="661" t="s">
        <v>89</v>
      </c>
      <c r="I260" s="661" t="s">
        <v>89</v>
      </c>
      <c r="J260" s="661" t="s">
        <v>89</v>
      </c>
      <c r="K260" s="661" t="s">
        <v>89</v>
      </c>
      <c r="L260" s="661" t="s">
        <v>89</v>
      </c>
      <c r="M260" s="661" t="s">
        <v>89</v>
      </c>
      <c r="N260" s="661" t="s">
        <v>89</v>
      </c>
      <c r="O260" s="661" t="s">
        <v>89</v>
      </c>
      <c r="P260" s="661" t="s">
        <v>89</v>
      </c>
      <c r="Q260" s="661" t="s">
        <v>89</v>
      </c>
      <c r="R260" s="661" t="s">
        <v>89</v>
      </c>
      <c r="S260" s="661" t="s">
        <v>89</v>
      </c>
      <c r="T260" s="661" t="s">
        <v>89</v>
      </c>
      <c r="U260" s="661" t="s">
        <v>89</v>
      </c>
      <c r="V260" s="661" t="s">
        <v>89</v>
      </c>
      <c r="W260" s="661" t="s">
        <v>89</v>
      </c>
      <c r="X260" s="661" t="s">
        <v>89</v>
      </c>
      <c r="Y260" s="661" t="s">
        <v>89</v>
      </c>
      <c r="Z260" s="661" t="s">
        <v>89</v>
      </c>
      <c r="AA260" s="661" t="s">
        <v>89</v>
      </c>
      <c r="AB260" s="661" t="s">
        <v>89</v>
      </c>
      <c r="AC260" s="661" t="s">
        <v>89</v>
      </c>
      <c r="AD260" s="661" t="s">
        <v>89</v>
      </c>
      <c r="AE260" s="661" t="s">
        <v>89</v>
      </c>
      <c r="AF260" s="661" t="s">
        <v>89</v>
      </c>
      <c r="AG260" s="661" t="s">
        <v>89</v>
      </c>
      <c r="AH260" s="661"/>
      <c r="AI260" s="661" t="s">
        <v>89</v>
      </c>
      <c r="AJ260" s="661" t="s">
        <v>89</v>
      </c>
      <c r="AK260" s="661" t="s">
        <v>89</v>
      </c>
      <c r="AL260" s="661" t="s">
        <v>89</v>
      </c>
      <c r="AM260" s="661" t="s">
        <v>89</v>
      </c>
      <c r="AN260" s="661" t="s">
        <v>89</v>
      </c>
      <c r="AO260" s="661"/>
      <c r="AP260" s="610"/>
      <c r="AQ260" s="610"/>
      <c r="AR260" s="610"/>
    </row>
    <row r="261" ht="15.75" customHeight="1" spans="1:44">
      <c r="A261" s="610" t="s">
        <v>89</v>
      </c>
      <c r="B261" s="610" t="s">
        <v>89</v>
      </c>
      <c r="C261" s="610" t="s">
        <v>89</v>
      </c>
      <c r="D261" s="661" t="s">
        <v>89</v>
      </c>
      <c r="E261" s="661" t="s">
        <v>89</v>
      </c>
      <c r="F261" s="661" t="s">
        <v>89</v>
      </c>
      <c r="G261" s="661" t="s">
        <v>89</v>
      </c>
      <c r="H261" s="661" t="s">
        <v>89</v>
      </c>
      <c r="I261" s="661" t="s">
        <v>89</v>
      </c>
      <c r="J261" s="661" t="s">
        <v>89</v>
      </c>
      <c r="K261" s="661" t="s">
        <v>89</v>
      </c>
      <c r="L261" s="661" t="s">
        <v>89</v>
      </c>
      <c r="M261" s="661" t="s">
        <v>89</v>
      </c>
      <c r="N261" s="661" t="s">
        <v>89</v>
      </c>
      <c r="O261" s="661" t="s">
        <v>89</v>
      </c>
      <c r="P261" s="661" t="s">
        <v>89</v>
      </c>
      <c r="Q261" s="661" t="s">
        <v>89</v>
      </c>
      <c r="R261" s="661" t="s">
        <v>89</v>
      </c>
      <c r="S261" s="661" t="s">
        <v>89</v>
      </c>
      <c r="T261" s="661" t="s">
        <v>89</v>
      </c>
      <c r="U261" s="661" t="s">
        <v>89</v>
      </c>
      <c r="V261" s="661" t="s">
        <v>89</v>
      </c>
      <c r="W261" s="661" t="s">
        <v>89</v>
      </c>
      <c r="X261" s="661" t="s">
        <v>89</v>
      </c>
      <c r="Y261" s="661" t="s">
        <v>89</v>
      </c>
      <c r="Z261" s="661" t="s">
        <v>89</v>
      </c>
      <c r="AA261" s="661" t="s">
        <v>89</v>
      </c>
      <c r="AB261" s="661" t="s">
        <v>89</v>
      </c>
      <c r="AC261" s="661" t="s">
        <v>89</v>
      </c>
      <c r="AD261" s="661" t="s">
        <v>89</v>
      </c>
      <c r="AE261" s="661" t="s">
        <v>89</v>
      </c>
      <c r="AF261" s="661" t="s">
        <v>89</v>
      </c>
      <c r="AG261" s="661" t="s">
        <v>89</v>
      </c>
      <c r="AH261" s="661"/>
      <c r="AI261" s="661" t="s">
        <v>89</v>
      </c>
      <c r="AJ261" s="661" t="s">
        <v>89</v>
      </c>
      <c r="AK261" s="661" t="s">
        <v>89</v>
      </c>
      <c r="AL261" s="661" t="s">
        <v>89</v>
      </c>
      <c r="AM261" s="661" t="s">
        <v>89</v>
      </c>
      <c r="AN261" s="661" t="s">
        <v>89</v>
      </c>
      <c r="AO261" s="661"/>
      <c r="AP261" s="610"/>
      <c r="AQ261" s="610"/>
      <c r="AR261" s="610"/>
    </row>
    <row r="262" ht="15.75" customHeight="1" spans="1:44">
      <c r="A262" s="610" t="s">
        <v>89</v>
      </c>
      <c r="B262" s="610" t="s">
        <v>89</v>
      </c>
      <c r="C262" s="610" t="s">
        <v>89</v>
      </c>
      <c r="D262" s="661" t="s">
        <v>89</v>
      </c>
      <c r="E262" s="661" t="s">
        <v>89</v>
      </c>
      <c r="F262" s="661" t="s">
        <v>89</v>
      </c>
      <c r="G262" s="661" t="s">
        <v>89</v>
      </c>
      <c r="H262" s="661" t="s">
        <v>89</v>
      </c>
      <c r="I262" s="661" t="s">
        <v>89</v>
      </c>
      <c r="J262" s="661" t="s">
        <v>89</v>
      </c>
      <c r="K262" s="661" t="s">
        <v>89</v>
      </c>
      <c r="L262" s="661" t="s">
        <v>89</v>
      </c>
      <c r="M262" s="661" t="s">
        <v>89</v>
      </c>
      <c r="N262" s="661" t="s">
        <v>89</v>
      </c>
      <c r="O262" s="661" t="s">
        <v>89</v>
      </c>
      <c r="P262" s="661" t="s">
        <v>89</v>
      </c>
      <c r="Q262" s="661" t="s">
        <v>89</v>
      </c>
      <c r="R262" s="661" t="s">
        <v>89</v>
      </c>
      <c r="S262" s="661" t="s">
        <v>89</v>
      </c>
      <c r="T262" s="661" t="s">
        <v>89</v>
      </c>
      <c r="U262" s="661" t="s">
        <v>89</v>
      </c>
      <c r="V262" s="661" t="s">
        <v>89</v>
      </c>
      <c r="W262" s="661" t="s">
        <v>89</v>
      </c>
      <c r="X262" s="661" t="s">
        <v>89</v>
      </c>
      <c r="Y262" s="661" t="s">
        <v>89</v>
      </c>
      <c r="Z262" s="661" t="s">
        <v>89</v>
      </c>
      <c r="AA262" s="661" t="s">
        <v>89</v>
      </c>
      <c r="AB262" s="661" t="s">
        <v>89</v>
      </c>
      <c r="AC262" s="661" t="s">
        <v>89</v>
      </c>
      <c r="AD262" s="661" t="s">
        <v>89</v>
      </c>
      <c r="AE262" s="661" t="s">
        <v>89</v>
      </c>
      <c r="AF262" s="661" t="s">
        <v>89</v>
      </c>
      <c r="AG262" s="661" t="s">
        <v>89</v>
      </c>
      <c r="AH262" s="661"/>
      <c r="AI262" s="661" t="s">
        <v>89</v>
      </c>
      <c r="AJ262" s="661" t="s">
        <v>89</v>
      </c>
      <c r="AK262" s="661" t="s">
        <v>89</v>
      </c>
      <c r="AL262" s="661" t="s">
        <v>89</v>
      </c>
      <c r="AM262" s="661" t="s">
        <v>89</v>
      </c>
      <c r="AN262" s="661" t="s">
        <v>89</v>
      </c>
      <c r="AO262" s="661"/>
      <c r="AP262" s="610"/>
      <c r="AQ262" s="610"/>
      <c r="AR262" s="610"/>
    </row>
    <row r="263" ht="15.75" customHeight="1" spans="1:44">
      <c r="A263" s="610" t="s">
        <v>89</v>
      </c>
      <c r="B263" s="610" t="s">
        <v>89</v>
      </c>
      <c r="C263" s="610" t="s">
        <v>89</v>
      </c>
      <c r="D263" s="661" t="s">
        <v>89</v>
      </c>
      <c r="E263" s="661" t="s">
        <v>89</v>
      </c>
      <c r="F263" s="661" t="s">
        <v>89</v>
      </c>
      <c r="G263" s="661" t="s">
        <v>89</v>
      </c>
      <c r="H263" s="661" t="s">
        <v>89</v>
      </c>
      <c r="I263" s="661" t="s">
        <v>89</v>
      </c>
      <c r="J263" s="661" t="s">
        <v>89</v>
      </c>
      <c r="K263" s="661" t="s">
        <v>89</v>
      </c>
      <c r="L263" s="661" t="s">
        <v>89</v>
      </c>
      <c r="M263" s="661" t="s">
        <v>89</v>
      </c>
      <c r="N263" s="661" t="s">
        <v>89</v>
      </c>
      <c r="O263" s="661" t="s">
        <v>89</v>
      </c>
      <c r="P263" s="661" t="s">
        <v>89</v>
      </c>
      <c r="Q263" s="661" t="s">
        <v>89</v>
      </c>
      <c r="R263" s="661" t="s">
        <v>89</v>
      </c>
      <c r="S263" s="661" t="s">
        <v>89</v>
      </c>
      <c r="T263" s="661" t="s">
        <v>89</v>
      </c>
      <c r="U263" s="661" t="s">
        <v>89</v>
      </c>
      <c r="V263" s="661" t="s">
        <v>89</v>
      </c>
      <c r="W263" s="661" t="s">
        <v>89</v>
      </c>
      <c r="X263" s="661" t="s">
        <v>89</v>
      </c>
      <c r="Y263" s="661" t="s">
        <v>89</v>
      </c>
      <c r="Z263" s="661" t="s">
        <v>89</v>
      </c>
      <c r="AA263" s="661" t="s">
        <v>89</v>
      </c>
      <c r="AB263" s="661" t="s">
        <v>89</v>
      </c>
      <c r="AC263" s="661" t="s">
        <v>89</v>
      </c>
      <c r="AD263" s="661" t="s">
        <v>89</v>
      </c>
      <c r="AE263" s="661" t="s">
        <v>89</v>
      </c>
      <c r="AF263" s="661" t="s">
        <v>89</v>
      </c>
      <c r="AG263" s="661" t="s">
        <v>89</v>
      </c>
      <c r="AH263" s="661"/>
      <c r="AI263" s="661" t="s">
        <v>89</v>
      </c>
      <c r="AJ263" s="661" t="s">
        <v>89</v>
      </c>
      <c r="AK263" s="661" t="s">
        <v>89</v>
      </c>
      <c r="AL263" s="661" t="s">
        <v>89</v>
      </c>
      <c r="AM263" s="661" t="s">
        <v>89</v>
      </c>
      <c r="AN263" s="661" t="s">
        <v>89</v>
      </c>
      <c r="AO263" s="661"/>
      <c r="AP263" s="610"/>
      <c r="AQ263" s="610"/>
      <c r="AR263" s="610"/>
    </row>
    <row r="264" ht="15.75" customHeight="1" spans="1:44">
      <c r="A264" s="610" t="s">
        <v>89</v>
      </c>
      <c r="B264" s="610" t="s">
        <v>89</v>
      </c>
      <c r="C264" s="610" t="s">
        <v>89</v>
      </c>
      <c r="D264" s="661" t="s">
        <v>89</v>
      </c>
      <c r="E264" s="661" t="s">
        <v>89</v>
      </c>
      <c r="F264" s="661" t="s">
        <v>89</v>
      </c>
      <c r="G264" s="661" t="s">
        <v>89</v>
      </c>
      <c r="H264" s="661" t="s">
        <v>89</v>
      </c>
      <c r="I264" s="661" t="s">
        <v>89</v>
      </c>
      <c r="J264" s="661" t="s">
        <v>89</v>
      </c>
      <c r="K264" s="661" t="s">
        <v>89</v>
      </c>
      <c r="L264" s="661" t="s">
        <v>89</v>
      </c>
      <c r="M264" s="661" t="s">
        <v>89</v>
      </c>
      <c r="N264" s="661" t="s">
        <v>89</v>
      </c>
      <c r="O264" s="661" t="s">
        <v>89</v>
      </c>
      <c r="P264" s="661" t="s">
        <v>89</v>
      </c>
      <c r="Q264" s="661" t="s">
        <v>89</v>
      </c>
      <c r="R264" s="661" t="s">
        <v>89</v>
      </c>
      <c r="S264" s="661" t="s">
        <v>89</v>
      </c>
      <c r="T264" s="661" t="s">
        <v>89</v>
      </c>
      <c r="U264" s="661" t="s">
        <v>89</v>
      </c>
      <c r="V264" s="661" t="s">
        <v>89</v>
      </c>
      <c r="W264" s="661" t="s">
        <v>89</v>
      </c>
      <c r="X264" s="661" t="s">
        <v>89</v>
      </c>
      <c r="Y264" s="661" t="s">
        <v>89</v>
      </c>
      <c r="Z264" s="661" t="s">
        <v>89</v>
      </c>
      <c r="AA264" s="661" t="s">
        <v>89</v>
      </c>
      <c r="AB264" s="661" t="s">
        <v>89</v>
      </c>
      <c r="AC264" s="661" t="s">
        <v>89</v>
      </c>
      <c r="AD264" s="661" t="s">
        <v>89</v>
      </c>
      <c r="AE264" s="661" t="s">
        <v>89</v>
      </c>
      <c r="AF264" s="661" t="s">
        <v>89</v>
      </c>
      <c r="AG264" s="661" t="s">
        <v>89</v>
      </c>
      <c r="AH264" s="661"/>
      <c r="AI264" s="661" t="s">
        <v>89</v>
      </c>
      <c r="AJ264" s="661" t="s">
        <v>89</v>
      </c>
      <c r="AK264" s="661" t="s">
        <v>89</v>
      </c>
      <c r="AL264" s="661" t="s">
        <v>89</v>
      </c>
      <c r="AM264" s="661" t="s">
        <v>89</v>
      </c>
      <c r="AN264" s="661" t="s">
        <v>89</v>
      </c>
      <c r="AO264" s="661"/>
      <c r="AP264" s="610"/>
      <c r="AQ264" s="610"/>
      <c r="AR264" s="610"/>
    </row>
    <row r="265" ht="15.75" customHeight="1" spans="1:44">
      <c r="A265" s="610" t="s">
        <v>89</v>
      </c>
      <c r="B265" s="610" t="s">
        <v>89</v>
      </c>
      <c r="C265" s="610" t="s">
        <v>89</v>
      </c>
      <c r="D265" s="661" t="s">
        <v>89</v>
      </c>
      <c r="E265" s="661" t="s">
        <v>89</v>
      </c>
      <c r="F265" s="661" t="s">
        <v>89</v>
      </c>
      <c r="G265" s="661" t="s">
        <v>89</v>
      </c>
      <c r="H265" s="661" t="s">
        <v>89</v>
      </c>
      <c r="I265" s="661" t="s">
        <v>89</v>
      </c>
      <c r="J265" s="661" t="s">
        <v>89</v>
      </c>
      <c r="K265" s="661" t="s">
        <v>89</v>
      </c>
      <c r="L265" s="661" t="s">
        <v>89</v>
      </c>
      <c r="M265" s="661" t="s">
        <v>89</v>
      </c>
      <c r="N265" s="661" t="s">
        <v>89</v>
      </c>
      <c r="O265" s="661" t="s">
        <v>89</v>
      </c>
      <c r="P265" s="661" t="s">
        <v>89</v>
      </c>
      <c r="Q265" s="661" t="s">
        <v>89</v>
      </c>
      <c r="R265" s="661" t="s">
        <v>89</v>
      </c>
      <c r="S265" s="661" t="s">
        <v>89</v>
      </c>
      <c r="T265" s="661" t="s">
        <v>89</v>
      </c>
      <c r="U265" s="661" t="s">
        <v>89</v>
      </c>
      <c r="V265" s="661" t="s">
        <v>89</v>
      </c>
      <c r="W265" s="661" t="s">
        <v>89</v>
      </c>
      <c r="X265" s="661" t="s">
        <v>89</v>
      </c>
      <c r="Y265" s="661" t="s">
        <v>89</v>
      </c>
      <c r="Z265" s="661" t="s">
        <v>89</v>
      </c>
      <c r="AA265" s="661" t="s">
        <v>89</v>
      </c>
      <c r="AB265" s="661" t="s">
        <v>89</v>
      </c>
      <c r="AC265" s="661" t="s">
        <v>89</v>
      </c>
      <c r="AD265" s="661" t="s">
        <v>89</v>
      </c>
      <c r="AE265" s="661" t="s">
        <v>89</v>
      </c>
      <c r="AF265" s="661" t="s">
        <v>89</v>
      </c>
      <c r="AG265" s="661" t="s">
        <v>89</v>
      </c>
      <c r="AH265" s="661"/>
      <c r="AI265" s="661" t="s">
        <v>89</v>
      </c>
      <c r="AJ265" s="661" t="s">
        <v>89</v>
      </c>
      <c r="AK265" s="661" t="s">
        <v>89</v>
      </c>
      <c r="AL265" s="661" t="s">
        <v>89</v>
      </c>
      <c r="AM265" s="661" t="s">
        <v>89</v>
      </c>
      <c r="AN265" s="661" t="s">
        <v>89</v>
      </c>
      <c r="AO265" s="661"/>
      <c r="AP265" s="610"/>
      <c r="AQ265" s="610"/>
      <c r="AR265" s="610"/>
    </row>
    <row r="266" ht="15.75" customHeight="1" spans="1:44">
      <c r="A266" s="610" t="s">
        <v>89</v>
      </c>
      <c r="B266" s="610" t="s">
        <v>89</v>
      </c>
      <c r="C266" s="610" t="s">
        <v>89</v>
      </c>
      <c r="D266" s="661" t="s">
        <v>89</v>
      </c>
      <c r="E266" s="661" t="s">
        <v>89</v>
      </c>
      <c r="F266" s="661" t="s">
        <v>89</v>
      </c>
      <c r="G266" s="661" t="s">
        <v>89</v>
      </c>
      <c r="H266" s="661" t="s">
        <v>89</v>
      </c>
      <c r="I266" s="661" t="s">
        <v>89</v>
      </c>
      <c r="J266" s="661" t="s">
        <v>89</v>
      </c>
      <c r="K266" s="661" t="s">
        <v>89</v>
      </c>
      <c r="L266" s="661" t="s">
        <v>89</v>
      </c>
      <c r="M266" s="661" t="s">
        <v>89</v>
      </c>
      <c r="N266" s="661" t="s">
        <v>89</v>
      </c>
      <c r="O266" s="661" t="s">
        <v>89</v>
      </c>
      <c r="P266" s="661" t="s">
        <v>89</v>
      </c>
      <c r="Q266" s="661" t="s">
        <v>89</v>
      </c>
      <c r="R266" s="661" t="s">
        <v>89</v>
      </c>
      <c r="S266" s="661" t="s">
        <v>89</v>
      </c>
      <c r="T266" s="661" t="s">
        <v>89</v>
      </c>
      <c r="U266" s="661" t="s">
        <v>89</v>
      </c>
      <c r="V266" s="661" t="s">
        <v>89</v>
      </c>
      <c r="W266" s="661" t="s">
        <v>89</v>
      </c>
      <c r="X266" s="661" t="s">
        <v>89</v>
      </c>
      <c r="Y266" s="661" t="s">
        <v>89</v>
      </c>
      <c r="Z266" s="661" t="s">
        <v>89</v>
      </c>
      <c r="AA266" s="661" t="s">
        <v>89</v>
      </c>
      <c r="AB266" s="661" t="s">
        <v>89</v>
      </c>
      <c r="AC266" s="661" t="s">
        <v>89</v>
      </c>
      <c r="AD266" s="661" t="s">
        <v>89</v>
      </c>
      <c r="AE266" s="661" t="s">
        <v>89</v>
      </c>
      <c r="AF266" s="661" t="s">
        <v>89</v>
      </c>
      <c r="AG266" s="661" t="s">
        <v>89</v>
      </c>
      <c r="AH266" s="661"/>
      <c r="AI266" s="661" t="s">
        <v>89</v>
      </c>
      <c r="AJ266" s="661" t="s">
        <v>89</v>
      </c>
      <c r="AK266" s="661" t="s">
        <v>89</v>
      </c>
      <c r="AL266" s="661" t="s">
        <v>89</v>
      </c>
      <c r="AM266" s="661" t="s">
        <v>89</v>
      </c>
      <c r="AN266" s="661" t="s">
        <v>89</v>
      </c>
      <c r="AO266" s="661"/>
      <c r="AP266" s="610"/>
      <c r="AQ266" s="610"/>
      <c r="AR266" s="610"/>
    </row>
    <row r="267" ht="15.75" customHeight="1" spans="1:44">
      <c r="A267" s="610" t="s">
        <v>89</v>
      </c>
      <c r="B267" s="610" t="s">
        <v>89</v>
      </c>
      <c r="C267" s="610" t="s">
        <v>89</v>
      </c>
      <c r="D267" s="661" t="s">
        <v>89</v>
      </c>
      <c r="E267" s="661" t="s">
        <v>89</v>
      </c>
      <c r="F267" s="661" t="s">
        <v>89</v>
      </c>
      <c r="G267" s="661" t="s">
        <v>89</v>
      </c>
      <c r="H267" s="661" t="s">
        <v>89</v>
      </c>
      <c r="I267" s="661" t="s">
        <v>89</v>
      </c>
      <c r="J267" s="661" t="s">
        <v>89</v>
      </c>
      <c r="K267" s="661" t="s">
        <v>89</v>
      </c>
      <c r="L267" s="661" t="s">
        <v>89</v>
      </c>
      <c r="M267" s="661" t="s">
        <v>89</v>
      </c>
      <c r="N267" s="661" t="s">
        <v>89</v>
      </c>
      <c r="O267" s="661" t="s">
        <v>89</v>
      </c>
      <c r="P267" s="661" t="s">
        <v>89</v>
      </c>
      <c r="Q267" s="661" t="s">
        <v>89</v>
      </c>
      <c r="R267" s="661" t="s">
        <v>89</v>
      </c>
      <c r="S267" s="661" t="s">
        <v>89</v>
      </c>
      <c r="T267" s="661" t="s">
        <v>89</v>
      </c>
      <c r="U267" s="661" t="s">
        <v>89</v>
      </c>
      <c r="V267" s="661" t="s">
        <v>89</v>
      </c>
      <c r="W267" s="661" t="s">
        <v>89</v>
      </c>
      <c r="X267" s="661" t="s">
        <v>89</v>
      </c>
      <c r="Y267" s="661" t="s">
        <v>89</v>
      </c>
      <c r="Z267" s="661" t="s">
        <v>89</v>
      </c>
      <c r="AA267" s="661" t="s">
        <v>89</v>
      </c>
      <c r="AB267" s="661" t="s">
        <v>89</v>
      </c>
      <c r="AC267" s="661" t="s">
        <v>89</v>
      </c>
      <c r="AD267" s="661" t="s">
        <v>89</v>
      </c>
      <c r="AE267" s="661" t="s">
        <v>89</v>
      </c>
      <c r="AF267" s="661" t="s">
        <v>89</v>
      </c>
      <c r="AG267" s="661" t="s">
        <v>89</v>
      </c>
      <c r="AH267" s="661"/>
      <c r="AI267" s="661" t="s">
        <v>89</v>
      </c>
      <c r="AJ267" s="661" t="s">
        <v>89</v>
      </c>
      <c r="AK267" s="661" t="s">
        <v>89</v>
      </c>
      <c r="AL267" s="661" t="s">
        <v>89</v>
      </c>
      <c r="AM267" s="661" t="s">
        <v>89</v>
      </c>
      <c r="AN267" s="661" t="s">
        <v>89</v>
      </c>
      <c r="AO267" s="661"/>
      <c r="AP267" s="610"/>
      <c r="AQ267" s="610"/>
      <c r="AR267" s="610"/>
    </row>
    <row r="268" ht="15.75" customHeight="1" spans="1:44">
      <c r="A268" s="610" t="s">
        <v>89</v>
      </c>
      <c r="B268" s="610" t="s">
        <v>89</v>
      </c>
      <c r="C268" s="610" t="s">
        <v>89</v>
      </c>
      <c r="D268" s="661" t="s">
        <v>89</v>
      </c>
      <c r="E268" s="661" t="s">
        <v>89</v>
      </c>
      <c r="F268" s="661" t="s">
        <v>89</v>
      </c>
      <c r="G268" s="661" t="s">
        <v>89</v>
      </c>
      <c r="H268" s="661" t="s">
        <v>89</v>
      </c>
      <c r="I268" s="661" t="s">
        <v>89</v>
      </c>
      <c r="J268" s="661" t="s">
        <v>89</v>
      </c>
      <c r="K268" s="661" t="s">
        <v>89</v>
      </c>
      <c r="L268" s="661" t="s">
        <v>89</v>
      </c>
      <c r="M268" s="661" t="s">
        <v>89</v>
      </c>
      <c r="N268" s="661" t="s">
        <v>89</v>
      </c>
      <c r="O268" s="661" t="s">
        <v>89</v>
      </c>
      <c r="P268" s="661" t="s">
        <v>89</v>
      </c>
      <c r="Q268" s="661" t="s">
        <v>89</v>
      </c>
      <c r="R268" s="661" t="s">
        <v>89</v>
      </c>
      <c r="S268" s="661" t="s">
        <v>89</v>
      </c>
      <c r="T268" s="661" t="s">
        <v>89</v>
      </c>
      <c r="U268" s="661" t="s">
        <v>89</v>
      </c>
      <c r="V268" s="661" t="s">
        <v>89</v>
      </c>
      <c r="W268" s="661" t="s">
        <v>89</v>
      </c>
      <c r="X268" s="661" t="s">
        <v>89</v>
      </c>
      <c r="Y268" s="661" t="s">
        <v>89</v>
      </c>
      <c r="Z268" s="661" t="s">
        <v>89</v>
      </c>
      <c r="AA268" s="661" t="s">
        <v>89</v>
      </c>
      <c r="AB268" s="661" t="s">
        <v>89</v>
      </c>
      <c r="AC268" s="661" t="s">
        <v>89</v>
      </c>
      <c r="AD268" s="661" t="s">
        <v>89</v>
      </c>
      <c r="AE268" s="661" t="s">
        <v>89</v>
      </c>
      <c r="AF268" s="661" t="s">
        <v>89</v>
      </c>
      <c r="AG268" s="661" t="s">
        <v>89</v>
      </c>
      <c r="AH268" s="661"/>
      <c r="AI268" s="661" t="s">
        <v>89</v>
      </c>
      <c r="AJ268" s="661" t="s">
        <v>89</v>
      </c>
      <c r="AK268" s="661" t="s">
        <v>89</v>
      </c>
      <c r="AL268" s="661" t="s">
        <v>89</v>
      </c>
      <c r="AM268" s="661" t="s">
        <v>89</v>
      </c>
      <c r="AN268" s="661" t="s">
        <v>89</v>
      </c>
      <c r="AO268" s="661"/>
      <c r="AP268" s="610"/>
      <c r="AQ268" s="610"/>
      <c r="AR268" s="610"/>
    </row>
    <row r="269" ht="15.75" customHeight="1" spans="1:44">
      <c r="A269" s="610" t="s">
        <v>89</v>
      </c>
      <c r="B269" s="610" t="s">
        <v>89</v>
      </c>
      <c r="C269" s="610" t="s">
        <v>89</v>
      </c>
      <c r="D269" s="661" t="s">
        <v>89</v>
      </c>
      <c r="E269" s="661" t="s">
        <v>89</v>
      </c>
      <c r="F269" s="661" t="s">
        <v>89</v>
      </c>
      <c r="G269" s="661" t="s">
        <v>89</v>
      </c>
      <c r="H269" s="661" t="s">
        <v>89</v>
      </c>
      <c r="I269" s="661" t="s">
        <v>89</v>
      </c>
      <c r="J269" s="661" t="s">
        <v>89</v>
      </c>
      <c r="K269" s="661" t="s">
        <v>89</v>
      </c>
      <c r="L269" s="661" t="s">
        <v>89</v>
      </c>
      <c r="M269" s="661" t="s">
        <v>89</v>
      </c>
      <c r="N269" s="661" t="s">
        <v>89</v>
      </c>
      <c r="O269" s="661" t="s">
        <v>89</v>
      </c>
      <c r="P269" s="661" t="s">
        <v>89</v>
      </c>
      <c r="Q269" s="661" t="s">
        <v>89</v>
      </c>
      <c r="R269" s="661" t="s">
        <v>89</v>
      </c>
      <c r="S269" s="661" t="s">
        <v>89</v>
      </c>
      <c r="T269" s="661" t="s">
        <v>89</v>
      </c>
      <c r="U269" s="661" t="s">
        <v>89</v>
      </c>
      <c r="V269" s="661" t="s">
        <v>89</v>
      </c>
      <c r="W269" s="661" t="s">
        <v>89</v>
      </c>
      <c r="X269" s="661" t="s">
        <v>89</v>
      </c>
      <c r="Y269" s="661" t="s">
        <v>89</v>
      </c>
      <c r="Z269" s="661" t="s">
        <v>89</v>
      </c>
      <c r="AA269" s="661" t="s">
        <v>89</v>
      </c>
      <c r="AB269" s="661" t="s">
        <v>89</v>
      </c>
      <c r="AC269" s="661" t="s">
        <v>89</v>
      </c>
      <c r="AD269" s="661" t="s">
        <v>89</v>
      </c>
      <c r="AE269" s="661" t="s">
        <v>89</v>
      </c>
      <c r="AF269" s="661" t="s">
        <v>89</v>
      </c>
      <c r="AG269" s="661" t="s">
        <v>89</v>
      </c>
      <c r="AH269" s="661"/>
      <c r="AI269" s="661" t="s">
        <v>89</v>
      </c>
      <c r="AJ269" s="661" t="s">
        <v>89</v>
      </c>
      <c r="AK269" s="661" t="s">
        <v>89</v>
      </c>
      <c r="AL269" s="661" t="s">
        <v>89</v>
      </c>
      <c r="AM269" s="661" t="s">
        <v>89</v>
      </c>
      <c r="AN269" s="661" t="s">
        <v>89</v>
      </c>
      <c r="AO269" s="661"/>
      <c r="AP269" s="610"/>
      <c r="AQ269" s="610"/>
      <c r="AR269" s="610"/>
    </row>
    <row r="270" ht="15.75" customHeight="1" spans="1:44">
      <c r="A270" s="610" t="s">
        <v>89</v>
      </c>
      <c r="B270" s="610" t="s">
        <v>89</v>
      </c>
      <c r="C270" s="610" t="s">
        <v>89</v>
      </c>
      <c r="D270" s="661" t="s">
        <v>89</v>
      </c>
      <c r="E270" s="661" t="s">
        <v>89</v>
      </c>
      <c r="F270" s="661" t="s">
        <v>89</v>
      </c>
      <c r="G270" s="661" t="s">
        <v>89</v>
      </c>
      <c r="H270" s="661" t="s">
        <v>89</v>
      </c>
      <c r="I270" s="661" t="s">
        <v>89</v>
      </c>
      <c r="J270" s="661" t="s">
        <v>89</v>
      </c>
      <c r="K270" s="661" t="s">
        <v>89</v>
      </c>
      <c r="L270" s="661" t="s">
        <v>89</v>
      </c>
      <c r="M270" s="661" t="s">
        <v>89</v>
      </c>
      <c r="N270" s="661" t="s">
        <v>89</v>
      </c>
      <c r="O270" s="661" t="s">
        <v>89</v>
      </c>
      <c r="P270" s="661" t="s">
        <v>89</v>
      </c>
      <c r="Q270" s="661" t="s">
        <v>89</v>
      </c>
      <c r="R270" s="661" t="s">
        <v>89</v>
      </c>
      <c r="S270" s="661" t="s">
        <v>89</v>
      </c>
      <c r="T270" s="661" t="s">
        <v>89</v>
      </c>
      <c r="U270" s="661" t="s">
        <v>89</v>
      </c>
      <c r="V270" s="661" t="s">
        <v>89</v>
      </c>
      <c r="W270" s="661" t="s">
        <v>89</v>
      </c>
      <c r="X270" s="661" t="s">
        <v>89</v>
      </c>
      <c r="Y270" s="661" t="s">
        <v>89</v>
      </c>
      <c r="Z270" s="661" t="s">
        <v>89</v>
      </c>
      <c r="AA270" s="661" t="s">
        <v>89</v>
      </c>
      <c r="AB270" s="661" t="s">
        <v>89</v>
      </c>
      <c r="AC270" s="661" t="s">
        <v>89</v>
      </c>
      <c r="AD270" s="661" t="s">
        <v>89</v>
      </c>
      <c r="AE270" s="661" t="s">
        <v>89</v>
      </c>
      <c r="AF270" s="661" t="s">
        <v>89</v>
      </c>
      <c r="AG270" s="661" t="s">
        <v>89</v>
      </c>
      <c r="AH270" s="661"/>
      <c r="AI270" s="661" t="s">
        <v>89</v>
      </c>
      <c r="AJ270" s="661" t="s">
        <v>89</v>
      </c>
      <c r="AK270" s="661" t="s">
        <v>89</v>
      </c>
      <c r="AL270" s="661" t="s">
        <v>89</v>
      </c>
      <c r="AM270" s="661" t="s">
        <v>89</v>
      </c>
      <c r="AN270" s="661" t="s">
        <v>89</v>
      </c>
      <c r="AO270" s="661"/>
      <c r="AP270" s="610"/>
      <c r="AQ270" s="610"/>
      <c r="AR270" s="610"/>
    </row>
    <row r="271" ht="15.75" customHeight="1" spans="1:44">
      <c r="A271" s="610" t="s">
        <v>89</v>
      </c>
      <c r="B271" s="610" t="s">
        <v>89</v>
      </c>
      <c r="C271" s="610" t="s">
        <v>89</v>
      </c>
      <c r="D271" s="661" t="s">
        <v>89</v>
      </c>
      <c r="E271" s="661" t="s">
        <v>89</v>
      </c>
      <c r="F271" s="661" t="s">
        <v>89</v>
      </c>
      <c r="G271" s="661" t="s">
        <v>89</v>
      </c>
      <c r="H271" s="661" t="s">
        <v>89</v>
      </c>
      <c r="I271" s="661" t="s">
        <v>89</v>
      </c>
      <c r="J271" s="661" t="s">
        <v>89</v>
      </c>
      <c r="K271" s="661" t="s">
        <v>89</v>
      </c>
      <c r="L271" s="661" t="s">
        <v>89</v>
      </c>
      <c r="M271" s="661" t="s">
        <v>89</v>
      </c>
      <c r="N271" s="661" t="s">
        <v>89</v>
      </c>
      <c r="O271" s="661" t="s">
        <v>89</v>
      </c>
      <c r="P271" s="661" t="s">
        <v>89</v>
      </c>
      <c r="Q271" s="661" t="s">
        <v>89</v>
      </c>
      <c r="R271" s="661" t="s">
        <v>89</v>
      </c>
      <c r="S271" s="661" t="s">
        <v>89</v>
      </c>
      <c r="T271" s="661" t="s">
        <v>89</v>
      </c>
      <c r="U271" s="661" t="s">
        <v>89</v>
      </c>
      <c r="V271" s="661" t="s">
        <v>89</v>
      </c>
      <c r="W271" s="661" t="s">
        <v>89</v>
      </c>
      <c r="X271" s="661" t="s">
        <v>89</v>
      </c>
      <c r="Y271" s="661" t="s">
        <v>89</v>
      </c>
      <c r="Z271" s="661" t="s">
        <v>89</v>
      </c>
      <c r="AA271" s="661" t="s">
        <v>89</v>
      </c>
      <c r="AB271" s="661" t="s">
        <v>89</v>
      </c>
      <c r="AC271" s="661" t="s">
        <v>89</v>
      </c>
      <c r="AD271" s="661" t="s">
        <v>89</v>
      </c>
      <c r="AE271" s="661" t="s">
        <v>89</v>
      </c>
      <c r="AF271" s="661" t="s">
        <v>89</v>
      </c>
      <c r="AG271" s="661" t="s">
        <v>89</v>
      </c>
      <c r="AH271" s="661"/>
      <c r="AI271" s="661" t="s">
        <v>89</v>
      </c>
      <c r="AJ271" s="661" t="s">
        <v>89</v>
      </c>
      <c r="AK271" s="661" t="s">
        <v>89</v>
      </c>
      <c r="AL271" s="661" t="s">
        <v>89</v>
      </c>
      <c r="AM271" s="661" t="s">
        <v>89</v>
      </c>
      <c r="AN271" s="661" t="s">
        <v>89</v>
      </c>
      <c r="AO271" s="661"/>
      <c r="AP271" s="610"/>
      <c r="AQ271" s="610"/>
      <c r="AR271" s="610"/>
    </row>
    <row r="272" ht="15.75" customHeight="1" spans="1:44">
      <c r="A272" s="610" t="s">
        <v>89</v>
      </c>
      <c r="B272" s="610" t="s">
        <v>89</v>
      </c>
      <c r="C272" s="610" t="s">
        <v>89</v>
      </c>
      <c r="D272" s="661" t="s">
        <v>89</v>
      </c>
      <c r="E272" s="661" t="s">
        <v>89</v>
      </c>
      <c r="F272" s="661" t="s">
        <v>89</v>
      </c>
      <c r="G272" s="661" t="s">
        <v>89</v>
      </c>
      <c r="H272" s="661" t="s">
        <v>89</v>
      </c>
      <c r="I272" s="661" t="s">
        <v>89</v>
      </c>
      <c r="J272" s="661" t="s">
        <v>89</v>
      </c>
      <c r="K272" s="661" t="s">
        <v>89</v>
      </c>
      <c r="L272" s="661" t="s">
        <v>89</v>
      </c>
      <c r="M272" s="661" t="s">
        <v>89</v>
      </c>
      <c r="N272" s="661" t="s">
        <v>89</v>
      </c>
      <c r="O272" s="661" t="s">
        <v>89</v>
      </c>
      <c r="P272" s="661" t="s">
        <v>89</v>
      </c>
      <c r="Q272" s="661" t="s">
        <v>89</v>
      </c>
      <c r="R272" s="661" t="s">
        <v>89</v>
      </c>
      <c r="S272" s="661" t="s">
        <v>89</v>
      </c>
      <c r="T272" s="661" t="s">
        <v>89</v>
      </c>
      <c r="U272" s="661" t="s">
        <v>89</v>
      </c>
      <c r="V272" s="661" t="s">
        <v>89</v>
      </c>
      <c r="W272" s="661" t="s">
        <v>89</v>
      </c>
      <c r="X272" s="661" t="s">
        <v>89</v>
      </c>
      <c r="Y272" s="661" t="s">
        <v>89</v>
      </c>
      <c r="Z272" s="661" t="s">
        <v>89</v>
      </c>
      <c r="AA272" s="661" t="s">
        <v>89</v>
      </c>
      <c r="AB272" s="661" t="s">
        <v>89</v>
      </c>
      <c r="AC272" s="661" t="s">
        <v>89</v>
      </c>
      <c r="AD272" s="661" t="s">
        <v>89</v>
      </c>
      <c r="AE272" s="661" t="s">
        <v>89</v>
      </c>
      <c r="AF272" s="661" t="s">
        <v>89</v>
      </c>
      <c r="AG272" s="661" t="s">
        <v>89</v>
      </c>
      <c r="AH272" s="661"/>
      <c r="AI272" s="661" t="s">
        <v>89</v>
      </c>
      <c r="AJ272" s="661" t="s">
        <v>89</v>
      </c>
      <c r="AK272" s="661" t="s">
        <v>89</v>
      </c>
      <c r="AL272" s="661" t="s">
        <v>89</v>
      </c>
      <c r="AM272" s="661" t="s">
        <v>89</v>
      </c>
      <c r="AN272" s="661" t="s">
        <v>89</v>
      </c>
      <c r="AO272" s="661"/>
      <c r="AP272" s="610"/>
      <c r="AQ272" s="610"/>
      <c r="AR272" s="610"/>
    </row>
    <row r="273" ht="15.75" customHeight="1" spans="1:44">
      <c r="A273" s="610" t="s">
        <v>89</v>
      </c>
      <c r="B273" s="610" t="s">
        <v>89</v>
      </c>
      <c r="C273" s="610" t="s">
        <v>89</v>
      </c>
      <c r="D273" s="661" t="s">
        <v>89</v>
      </c>
      <c r="E273" s="661" t="s">
        <v>89</v>
      </c>
      <c r="F273" s="661" t="s">
        <v>89</v>
      </c>
      <c r="G273" s="661" t="s">
        <v>89</v>
      </c>
      <c r="H273" s="661" t="s">
        <v>89</v>
      </c>
      <c r="I273" s="661" t="s">
        <v>89</v>
      </c>
      <c r="J273" s="661" t="s">
        <v>89</v>
      </c>
      <c r="K273" s="661" t="s">
        <v>89</v>
      </c>
      <c r="L273" s="661" t="s">
        <v>89</v>
      </c>
      <c r="M273" s="661" t="s">
        <v>89</v>
      </c>
      <c r="N273" s="661" t="s">
        <v>89</v>
      </c>
      <c r="O273" s="661" t="s">
        <v>89</v>
      </c>
      <c r="P273" s="661" t="s">
        <v>89</v>
      </c>
      <c r="Q273" s="661" t="s">
        <v>89</v>
      </c>
      <c r="R273" s="661" t="s">
        <v>89</v>
      </c>
      <c r="S273" s="661" t="s">
        <v>89</v>
      </c>
      <c r="T273" s="661" t="s">
        <v>89</v>
      </c>
      <c r="U273" s="661" t="s">
        <v>89</v>
      </c>
      <c r="V273" s="661" t="s">
        <v>89</v>
      </c>
      <c r="W273" s="661" t="s">
        <v>89</v>
      </c>
      <c r="X273" s="661" t="s">
        <v>89</v>
      </c>
      <c r="Y273" s="661" t="s">
        <v>89</v>
      </c>
      <c r="Z273" s="661" t="s">
        <v>89</v>
      </c>
      <c r="AA273" s="661" t="s">
        <v>89</v>
      </c>
      <c r="AB273" s="661" t="s">
        <v>89</v>
      </c>
      <c r="AC273" s="661" t="s">
        <v>89</v>
      </c>
      <c r="AD273" s="661" t="s">
        <v>89</v>
      </c>
      <c r="AE273" s="661" t="s">
        <v>89</v>
      </c>
      <c r="AF273" s="661" t="s">
        <v>89</v>
      </c>
      <c r="AG273" s="661" t="s">
        <v>89</v>
      </c>
      <c r="AH273" s="661"/>
      <c r="AI273" s="661" t="s">
        <v>89</v>
      </c>
      <c r="AJ273" s="661" t="s">
        <v>89</v>
      </c>
      <c r="AK273" s="661" t="s">
        <v>89</v>
      </c>
      <c r="AL273" s="661" t="s">
        <v>89</v>
      </c>
      <c r="AM273" s="661" t="s">
        <v>89</v>
      </c>
      <c r="AN273" s="661" t="s">
        <v>89</v>
      </c>
      <c r="AO273" s="661"/>
      <c r="AP273" s="610"/>
      <c r="AQ273" s="610"/>
      <c r="AR273" s="610"/>
    </row>
    <row r="274" ht="15.75" customHeight="1" spans="1:44">
      <c r="A274" s="610" t="s">
        <v>89</v>
      </c>
      <c r="B274" s="610" t="s">
        <v>89</v>
      </c>
      <c r="C274" s="610" t="s">
        <v>89</v>
      </c>
      <c r="D274" s="661" t="s">
        <v>89</v>
      </c>
      <c r="E274" s="661" t="s">
        <v>89</v>
      </c>
      <c r="F274" s="661" t="s">
        <v>89</v>
      </c>
      <c r="G274" s="661" t="s">
        <v>89</v>
      </c>
      <c r="H274" s="661" t="s">
        <v>89</v>
      </c>
      <c r="I274" s="661" t="s">
        <v>89</v>
      </c>
      <c r="J274" s="661" t="s">
        <v>89</v>
      </c>
      <c r="K274" s="661" t="s">
        <v>89</v>
      </c>
      <c r="L274" s="661" t="s">
        <v>89</v>
      </c>
      <c r="M274" s="661" t="s">
        <v>89</v>
      </c>
      <c r="N274" s="661" t="s">
        <v>89</v>
      </c>
      <c r="O274" s="661" t="s">
        <v>89</v>
      </c>
      <c r="P274" s="661" t="s">
        <v>89</v>
      </c>
      <c r="Q274" s="661" t="s">
        <v>89</v>
      </c>
      <c r="R274" s="661" t="s">
        <v>89</v>
      </c>
      <c r="S274" s="661" t="s">
        <v>89</v>
      </c>
      <c r="T274" s="661" t="s">
        <v>89</v>
      </c>
      <c r="U274" s="661" t="s">
        <v>89</v>
      </c>
      <c r="V274" s="661" t="s">
        <v>89</v>
      </c>
      <c r="W274" s="661" t="s">
        <v>89</v>
      </c>
      <c r="X274" s="661" t="s">
        <v>89</v>
      </c>
      <c r="Y274" s="661" t="s">
        <v>89</v>
      </c>
      <c r="Z274" s="661" t="s">
        <v>89</v>
      </c>
      <c r="AA274" s="661" t="s">
        <v>89</v>
      </c>
      <c r="AB274" s="661" t="s">
        <v>89</v>
      </c>
      <c r="AC274" s="661" t="s">
        <v>89</v>
      </c>
      <c r="AD274" s="661" t="s">
        <v>89</v>
      </c>
      <c r="AE274" s="661" t="s">
        <v>89</v>
      </c>
      <c r="AF274" s="661" t="s">
        <v>89</v>
      </c>
      <c r="AG274" s="661" t="s">
        <v>89</v>
      </c>
      <c r="AH274" s="661"/>
      <c r="AI274" s="661" t="s">
        <v>89</v>
      </c>
      <c r="AJ274" s="661" t="s">
        <v>89</v>
      </c>
      <c r="AK274" s="661" t="s">
        <v>89</v>
      </c>
      <c r="AL274" s="661" t="s">
        <v>89</v>
      </c>
      <c r="AM274" s="661" t="s">
        <v>89</v>
      </c>
      <c r="AN274" s="661" t="s">
        <v>89</v>
      </c>
      <c r="AO274" s="661"/>
      <c r="AP274" s="610"/>
      <c r="AQ274" s="610"/>
      <c r="AR274" s="610"/>
    </row>
    <row r="275" ht="15.75" customHeight="1" spans="1:44">
      <c r="A275" s="610" t="s">
        <v>89</v>
      </c>
      <c r="B275" s="610" t="s">
        <v>89</v>
      </c>
      <c r="C275" s="610" t="s">
        <v>89</v>
      </c>
      <c r="D275" s="661" t="s">
        <v>89</v>
      </c>
      <c r="E275" s="661" t="s">
        <v>89</v>
      </c>
      <c r="F275" s="661" t="s">
        <v>89</v>
      </c>
      <c r="G275" s="661" t="s">
        <v>89</v>
      </c>
      <c r="H275" s="661" t="s">
        <v>89</v>
      </c>
      <c r="I275" s="661" t="s">
        <v>89</v>
      </c>
      <c r="J275" s="661" t="s">
        <v>89</v>
      </c>
      <c r="K275" s="661" t="s">
        <v>89</v>
      </c>
      <c r="L275" s="661" t="s">
        <v>89</v>
      </c>
      <c r="M275" s="661" t="s">
        <v>89</v>
      </c>
      <c r="N275" s="661" t="s">
        <v>89</v>
      </c>
      <c r="O275" s="661" t="s">
        <v>89</v>
      </c>
      <c r="P275" s="661" t="s">
        <v>89</v>
      </c>
      <c r="Q275" s="661" t="s">
        <v>89</v>
      </c>
      <c r="R275" s="661" t="s">
        <v>89</v>
      </c>
      <c r="S275" s="661" t="s">
        <v>89</v>
      </c>
      <c r="T275" s="661" t="s">
        <v>89</v>
      </c>
      <c r="U275" s="661" t="s">
        <v>89</v>
      </c>
      <c r="V275" s="661" t="s">
        <v>89</v>
      </c>
      <c r="W275" s="661" t="s">
        <v>89</v>
      </c>
      <c r="X275" s="661" t="s">
        <v>89</v>
      </c>
      <c r="Y275" s="661" t="s">
        <v>89</v>
      </c>
      <c r="Z275" s="661" t="s">
        <v>89</v>
      </c>
      <c r="AA275" s="661" t="s">
        <v>89</v>
      </c>
      <c r="AB275" s="661" t="s">
        <v>89</v>
      </c>
      <c r="AC275" s="661" t="s">
        <v>89</v>
      </c>
      <c r="AD275" s="661" t="s">
        <v>89</v>
      </c>
      <c r="AE275" s="661" t="s">
        <v>89</v>
      </c>
      <c r="AF275" s="661" t="s">
        <v>89</v>
      </c>
      <c r="AG275" s="661" t="s">
        <v>89</v>
      </c>
      <c r="AH275" s="661"/>
      <c r="AI275" s="661" t="s">
        <v>89</v>
      </c>
      <c r="AJ275" s="661" t="s">
        <v>89</v>
      </c>
      <c r="AK275" s="661" t="s">
        <v>89</v>
      </c>
      <c r="AL275" s="661" t="s">
        <v>89</v>
      </c>
      <c r="AM275" s="661" t="s">
        <v>89</v>
      </c>
      <c r="AN275" s="661" t="s">
        <v>89</v>
      </c>
      <c r="AO275" s="661"/>
      <c r="AP275" s="610"/>
      <c r="AQ275" s="610"/>
      <c r="AR275" s="610"/>
    </row>
    <row r="276" ht="15.75" customHeight="1" spans="1:44">
      <c r="A276" s="610" t="s">
        <v>89</v>
      </c>
      <c r="B276" s="610" t="s">
        <v>89</v>
      </c>
      <c r="C276" s="610" t="s">
        <v>89</v>
      </c>
      <c r="D276" s="661" t="s">
        <v>89</v>
      </c>
      <c r="E276" s="661" t="s">
        <v>89</v>
      </c>
      <c r="F276" s="661" t="s">
        <v>89</v>
      </c>
      <c r="G276" s="661" t="s">
        <v>89</v>
      </c>
      <c r="H276" s="661" t="s">
        <v>89</v>
      </c>
      <c r="I276" s="661" t="s">
        <v>89</v>
      </c>
      <c r="J276" s="661" t="s">
        <v>89</v>
      </c>
      <c r="K276" s="661" t="s">
        <v>89</v>
      </c>
      <c r="L276" s="661" t="s">
        <v>89</v>
      </c>
      <c r="M276" s="661" t="s">
        <v>89</v>
      </c>
      <c r="N276" s="661" t="s">
        <v>89</v>
      </c>
      <c r="O276" s="661" t="s">
        <v>89</v>
      </c>
      <c r="P276" s="661" t="s">
        <v>89</v>
      </c>
      <c r="Q276" s="661" t="s">
        <v>89</v>
      </c>
      <c r="R276" s="661" t="s">
        <v>89</v>
      </c>
      <c r="S276" s="661" t="s">
        <v>89</v>
      </c>
      <c r="T276" s="661" t="s">
        <v>89</v>
      </c>
      <c r="U276" s="661" t="s">
        <v>89</v>
      </c>
      <c r="V276" s="661" t="s">
        <v>89</v>
      </c>
      <c r="W276" s="661" t="s">
        <v>89</v>
      </c>
      <c r="X276" s="661" t="s">
        <v>89</v>
      </c>
      <c r="Y276" s="661" t="s">
        <v>89</v>
      </c>
      <c r="Z276" s="661" t="s">
        <v>89</v>
      </c>
      <c r="AA276" s="661" t="s">
        <v>89</v>
      </c>
      <c r="AB276" s="661" t="s">
        <v>89</v>
      </c>
      <c r="AC276" s="661" t="s">
        <v>89</v>
      </c>
      <c r="AD276" s="661" t="s">
        <v>89</v>
      </c>
      <c r="AE276" s="661" t="s">
        <v>89</v>
      </c>
      <c r="AF276" s="661" t="s">
        <v>89</v>
      </c>
      <c r="AG276" s="661" t="s">
        <v>89</v>
      </c>
      <c r="AH276" s="661"/>
      <c r="AI276" s="661" t="s">
        <v>89</v>
      </c>
      <c r="AJ276" s="661" t="s">
        <v>89</v>
      </c>
      <c r="AK276" s="661" t="s">
        <v>89</v>
      </c>
      <c r="AL276" s="661" t="s">
        <v>89</v>
      </c>
      <c r="AM276" s="661" t="s">
        <v>89</v>
      </c>
      <c r="AN276" s="661" t="s">
        <v>89</v>
      </c>
      <c r="AO276" s="661"/>
      <c r="AP276" s="610"/>
      <c r="AQ276" s="610"/>
      <c r="AR276" s="610"/>
    </row>
    <row r="277" ht="15.75" customHeight="1" spans="1:44">
      <c r="A277" s="610" t="s">
        <v>89</v>
      </c>
      <c r="B277" s="610" t="s">
        <v>89</v>
      </c>
      <c r="C277" s="610" t="s">
        <v>89</v>
      </c>
      <c r="D277" s="661" t="s">
        <v>89</v>
      </c>
      <c r="E277" s="661" t="s">
        <v>89</v>
      </c>
      <c r="F277" s="661" t="s">
        <v>89</v>
      </c>
      <c r="G277" s="661" t="s">
        <v>89</v>
      </c>
      <c r="H277" s="661" t="s">
        <v>89</v>
      </c>
      <c r="I277" s="661" t="s">
        <v>89</v>
      </c>
      <c r="J277" s="661" t="s">
        <v>89</v>
      </c>
      <c r="K277" s="661" t="s">
        <v>89</v>
      </c>
      <c r="L277" s="661" t="s">
        <v>89</v>
      </c>
      <c r="M277" s="661" t="s">
        <v>89</v>
      </c>
      <c r="N277" s="661" t="s">
        <v>89</v>
      </c>
      <c r="O277" s="661" t="s">
        <v>89</v>
      </c>
      <c r="P277" s="661" t="s">
        <v>89</v>
      </c>
      <c r="Q277" s="661" t="s">
        <v>89</v>
      </c>
      <c r="R277" s="661" t="s">
        <v>89</v>
      </c>
      <c r="S277" s="661" t="s">
        <v>89</v>
      </c>
      <c r="T277" s="661" t="s">
        <v>89</v>
      </c>
      <c r="U277" s="661" t="s">
        <v>89</v>
      </c>
      <c r="V277" s="661" t="s">
        <v>89</v>
      </c>
      <c r="W277" s="661" t="s">
        <v>89</v>
      </c>
      <c r="X277" s="661" t="s">
        <v>89</v>
      </c>
      <c r="Y277" s="661" t="s">
        <v>89</v>
      </c>
      <c r="Z277" s="661" t="s">
        <v>89</v>
      </c>
      <c r="AA277" s="661" t="s">
        <v>89</v>
      </c>
      <c r="AB277" s="661" t="s">
        <v>89</v>
      </c>
      <c r="AC277" s="661" t="s">
        <v>89</v>
      </c>
      <c r="AD277" s="661" t="s">
        <v>89</v>
      </c>
      <c r="AE277" s="661" t="s">
        <v>89</v>
      </c>
      <c r="AF277" s="661" t="s">
        <v>89</v>
      </c>
      <c r="AG277" s="661" t="s">
        <v>89</v>
      </c>
      <c r="AH277" s="661"/>
      <c r="AI277" s="661" t="s">
        <v>89</v>
      </c>
      <c r="AJ277" s="661" t="s">
        <v>89</v>
      </c>
      <c r="AK277" s="661" t="s">
        <v>89</v>
      </c>
      <c r="AL277" s="661" t="s">
        <v>89</v>
      </c>
      <c r="AM277" s="661" t="s">
        <v>89</v>
      </c>
      <c r="AN277" s="661" t="s">
        <v>89</v>
      </c>
      <c r="AO277" s="661"/>
      <c r="AP277" s="610"/>
      <c r="AQ277" s="610"/>
      <c r="AR277" s="610"/>
    </row>
    <row r="278" ht="15.75" customHeight="1" spans="1:44">
      <c r="A278" s="610" t="s">
        <v>89</v>
      </c>
      <c r="B278" s="610" t="s">
        <v>89</v>
      </c>
      <c r="C278" s="610" t="s">
        <v>89</v>
      </c>
      <c r="D278" s="661" t="s">
        <v>89</v>
      </c>
      <c r="E278" s="661" t="s">
        <v>89</v>
      </c>
      <c r="F278" s="661" t="s">
        <v>89</v>
      </c>
      <c r="G278" s="661" t="s">
        <v>89</v>
      </c>
      <c r="H278" s="661" t="s">
        <v>89</v>
      </c>
      <c r="I278" s="661" t="s">
        <v>89</v>
      </c>
      <c r="J278" s="661" t="s">
        <v>89</v>
      </c>
      <c r="K278" s="661" t="s">
        <v>89</v>
      </c>
      <c r="L278" s="661" t="s">
        <v>89</v>
      </c>
      <c r="M278" s="661" t="s">
        <v>89</v>
      </c>
      <c r="N278" s="661" t="s">
        <v>89</v>
      </c>
      <c r="O278" s="661" t="s">
        <v>89</v>
      </c>
      <c r="P278" s="661" t="s">
        <v>89</v>
      </c>
      <c r="Q278" s="661" t="s">
        <v>89</v>
      </c>
      <c r="R278" s="661" t="s">
        <v>89</v>
      </c>
      <c r="S278" s="661" t="s">
        <v>89</v>
      </c>
      <c r="T278" s="661" t="s">
        <v>89</v>
      </c>
      <c r="U278" s="661" t="s">
        <v>89</v>
      </c>
      <c r="V278" s="661" t="s">
        <v>89</v>
      </c>
      <c r="W278" s="661" t="s">
        <v>89</v>
      </c>
      <c r="X278" s="661" t="s">
        <v>89</v>
      </c>
      <c r="Y278" s="661" t="s">
        <v>89</v>
      </c>
      <c r="Z278" s="661" t="s">
        <v>89</v>
      </c>
      <c r="AA278" s="661" t="s">
        <v>89</v>
      </c>
      <c r="AB278" s="661" t="s">
        <v>89</v>
      </c>
      <c r="AC278" s="661" t="s">
        <v>89</v>
      </c>
      <c r="AD278" s="661" t="s">
        <v>89</v>
      </c>
      <c r="AE278" s="661" t="s">
        <v>89</v>
      </c>
      <c r="AF278" s="661" t="s">
        <v>89</v>
      </c>
      <c r="AG278" s="661" t="s">
        <v>89</v>
      </c>
      <c r="AH278" s="661"/>
      <c r="AI278" s="661" t="s">
        <v>89</v>
      </c>
      <c r="AJ278" s="661" t="s">
        <v>89</v>
      </c>
      <c r="AK278" s="661" t="s">
        <v>89</v>
      </c>
      <c r="AL278" s="661" t="s">
        <v>89</v>
      </c>
      <c r="AM278" s="661" t="s">
        <v>89</v>
      </c>
      <c r="AN278" s="661" t="s">
        <v>89</v>
      </c>
      <c r="AO278" s="661"/>
      <c r="AP278" s="610"/>
      <c r="AQ278" s="610"/>
      <c r="AR278" s="610"/>
    </row>
    <row r="279" ht="15.75" customHeight="1" spans="1:44">
      <c r="A279" s="610" t="s">
        <v>89</v>
      </c>
      <c r="B279" s="610" t="s">
        <v>89</v>
      </c>
      <c r="C279" s="610" t="s">
        <v>89</v>
      </c>
      <c r="D279" s="661" t="s">
        <v>89</v>
      </c>
      <c r="E279" s="661" t="s">
        <v>89</v>
      </c>
      <c r="F279" s="661" t="s">
        <v>89</v>
      </c>
      <c r="G279" s="661" t="s">
        <v>89</v>
      </c>
      <c r="H279" s="661" t="s">
        <v>89</v>
      </c>
      <c r="I279" s="661" t="s">
        <v>89</v>
      </c>
      <c r="J279" s="661" t="s">
        <v>89</v>
      </c>
      <c r="K279" s="661" t="s">
        <v>89</v>
      </c>
      <c r="L279" s="661" t="s">
        <v>89</v>
      </c>
      <c r="M279" s="661" t="s">
        <v>89</v>
      </c>
      <c r="N279" s="661" t="s">
        <v>89</v>
      </c>
      <c r="O279" s="661" t="s">
        <v>89</v>
      </c>
      <c r="P279" s="661" t="s">
        <v>89</v>
      </c>
      <c r="Q279" s="661" t="s">
        <v>89</v>
      </c>
      <c r="R279" s="661" t="s">
        <v>89</v>
      </c>
      <c r="S279" s="661" t="s">
        <v>89</v>
      </c>
      <c r="T279" s="661" t="s">
        <v>89</v>
      </c>
      <c r="U279" s="661" t="s">
        <v>89</v>
      </c>
      <c r="V279" s="661" t="s">
        <v>89</v>
      </c>
      <c r="W279" s="661" t="s">
        <v>89</v>
      </c>
      <c r="X279" s="661" t="s">
        <v>89</v>
      </c>
      <c r="Y279" s="661" t="s">
        <v>89</v>
      </c>
      <c r="Z279" s="661" t="s">
        <v>89</v>
      </c>
      <c r="AA279" s="661" t="s">
        <v>89</v>
      </c>
      <c r="AB279" s="661" t="s">
        <v>89</v>
      </c>
      <c r="AC279" s="661" t="s">
        <v>89</v>
      </c>
      <c r="AD279" s="661" t="s">
        <v>89</v>
      </c>
      <c r="AE279" s="661" t="s">
        <v>89</v>
      </c>
      <c r="AF279" s="661" t="s">
        <v>89</v>
      </c>
      <c r="AG279" s="661" t="s">
        <v>89</v>
      </c>
      <c r="AH279" s="661"/>
      <c r="AI279" s="661" t="s">
        <v>89</v>
      </c>
      <c r="AJ279" s="661" t="s">
        <v>89</v>
      </c>
      <c r="AK279" s="661" t="s">
        <v>89</v>
      </c>
      <c r="AL279" s="661" t="s">
        <v>89</v>
      </c>
      <c r="AM279" s="661" t="s">
        <v>89</v>
      </c>
      <c r="AN279" s="661" t="s">
        <v>89</v>
      </c>
      <c r="AO279" s="661"/>
      <c r="AP279" s="610"/>
      <c r="AQ279" s="610"/>
      <c r="AR279" s="610"/>
    </row>
    <row r="280" ht="15.75" customHeight="1" spans="1:44">
      <c r="A280" s="610" t="s">
        <v>89</v>
      </c>
      <c r="B280" s="610" t="s">
        <v>89</v>
      </c>
      <c r="C280" s="610" t="s">
        <v>89</v>
      </c>
      <c r="D280" s="661" t="s">
        <v>89</v>
      </c>
      <c r="E280" s="661" t="s">
        <v>89</v>
      </c>
      <c r="F280" s="661" t="s">
        <v>89</v>
      </c>
      <c r="G280" s="661" t="s">
        <v>89</v>
      </c>
      <c r="H280" s="661" t="s">
        <v>89</v>
      </c>
      <c r="I280" s="661" t="s">
        <v>89</v>
      </c>
      <c r="J280" s="661" t="s">
        <v>89</v>
      </c>
      <c r="K280" s="661" t="s">
        <v>89</v>
      </c>
      <c r="L280" s="661" t="s">
        <v>89</v>
      </c>
      <c r="M280" s="661" t="s">
        <v>89</v>
      </c>
      <c r="N280" s="661" t="s">
        <v>89</v>
      </c>
      <c r="O280" s="661" t="s">
        <v>89</v>
      </c>
      <c r="P280" s="661" t="s">
        <v>89</v>
      </c>
      <c r="Q280" s="661" t="s">
        <v>89</v>
      </c>
      <c r="R280" s="661" t="s">
        <v>89</v>
      </c>
      <c r="S280" s="661" t="s">
        <v>89</v>
      </c>
      <c r="T280" s="661" t="s">
        <v>89</v>
      </c>
      <c r="U280" s="661" t="s">
        <v>89</v>
      </c>
      <c r="V280" s="661" t="s">
        <v>89</v>
      </c>
      <c r="W280" s="661" t="s">
        <v>89</v>
      </c>
      <c r="X280" s="661" t="s">
        <v>89</v>
      </c>
      <c r="Y280" s="661" t="s">
        <v>89</v>
      </c>
      <c r="Z280" s="661" t="s">
        <v>89</v>
      </c>
      <c r="AA280" s="661" t="s">
        <v>89</v>
      </c>
      <c r="AB280" s="661" t="s">
        <v>89</v>
      </c>
      <c r="AC280" s="661" t="s">
        <v>89</v>
      </c>
      <c r="AD280" s="661" t="s">
        <v>89</v>
      </c>
      <c r="AE280" s="661" t="s">
        <v>89</v>
      </c>
      <c r="AF280" s="661" t="s">
        <v>89</v>
      </c>
      <c r="AG280" s="661" t="s">
        <v>89</v>
      </c>
      <c r="AH280" s="661"/>
      <c r="AI280" s="661" t="s">
        <v>89</v>
      </c>
      <c r="AJ280" s="661" t="s">
        <v>89</v>
      </c>
      <c r="AK280" s="661" t="s">
        <v>89</v>
      </c>
      <c r="AL280" s="661" t="s">
        <v>89</v>
      </c>
      <c r="AM280" s="661" t="s">
        <v>89</v>
      </c>
      <c r="AN280" s="661" t="s">
        <v>89</v>
      </c>
      <c r="AO280" s="661"/>
      <c r="AP280" s="610"/>
      <c r="AQ280" s="610"/>
      <c r="AR280" s="610"/>
    </row>
    <row r="281" ht="15.75" customHeight="1" spans="1:44">
      <c r="A281" s="610" t="s">
        <v>89</v>
      </c>
      <c r="B281" s="610" t="s">
        <v>89</v>
      </c>
      <c r="C281" s="610" t="s">
        <v>89</v>
      </c>
      <c r="D281" s="661" t="s">
        <v>89</v>
      </c>
      <c r="E281" s="661" t="s">
        <v>89</v>
      </c>
      <c r="F281" s="661" t="s">
        <v>89</v>
      </c>
      <c r="G281" s="661" t="s">
        <v>89</v>
      </c>
      <c r="H281" s="661" t="s">
        <v>89</v>
      </c>
      <c r="I281" s="661" t="s">
        <v>89</v>
      </c>
      <c r="J281" s="661" t="s">
        <v>89</v>
      </c>
      <c r="K281" s="661" t="s">
        <v>89</v>
      </c>
      <c r="L281" s="661" t="s">
        <v>89</v>
      </c>
      <c r="M281" s="661" t="s">
        <v>89</v>
      </c>
      <c r="N281" s="661" t="s">
        <v>89</v>
      </c>
      <c r="O281" s="661" t="s">
        <v>89</v>
      </c>
      <c r="P281" s="661" t="s">
        <v>89</v>
      </c>
      <c r="Q281" s="661" t="s">
        <v>89</v>
      </c>
      <c r="R281" s="661" t="s">
        <v>89</v>
      </c>
      <c r="S281" s="661" t="s">
        <v>89</v>
      </c>
      <c r="T281" s="661" t="s">
        <v>89</v>
      </c>
      <c r="U281" s="661" t="s">
        <v>89</v>
      </c>
      <c r="V281" s="661" t="s">
        <v>89</v>
      </c>
      <c r="W281" s="661" t="s">
        <v>89</v>
      </c>
      <c r="X281" s="661" t="s">
        <v>89</v>
      </c>
      <c r="Y281" s="661" t="s">
        <v>89</v>
      </c>
      <c r="Z281" s="661" t="s">
        <v>89</v>
      </c>
      <c r="AA281" s="661" t="s">
        <v>89</v>
      </c>
      <c r="AB281" s="661" t="s">
        <v>89</v>
      </c>
      <c r="AC281" s="661" t="s">
        <v>89</v>
      </c>
      <c r="AD281" s="661" t="s">
        <v>89</v>
      </c>
      <c r="AE281" s="661" t="s">
        <v>89</v>
      </c>
      <c r="AF281" s="661" t="s">
        <v>89</v>
      </c>
      <c r="AG281" s="661" t="s">
        <v>89</v>
      </c>
      <c r="AH281" s="661"/>
      <c r="AI281" s="661" t="s">
        <v>89</v>
      </c>
      <c r="AJ281" s="661" t="s">
        <v>89</v>
      </c>
      <c r="AK281" s="661" t="s">
        <v>89</v>
      </c>
      <c r="AL281" s="661" t="s">
        <v>89</v>
      </c>
      <c r="AM281" s="661" t="s">
        <v>89</v>
      </c>
      <c r="AN281" s="661" t="s">
        <v>89</v>
      </c>
      <c r="AO281" s="661"/>
      <c r="AP281" s="610"/>
      <c r="AQ281" s="610"/>
      <c r="AR281" s="610"/>
    </row>
    <row r="282" ht="15.75" customHeight="1" spans="1:44">
      <c r="A282" s="610" t="s">
        <v>89</v>
      </c>
      <c r="B282" s="610" t="s">
        <v>89</v>
      </c>
      <c r="C282" s="610" t="s">
        <v>89</v>
      </c>
      <c r="D282" s="661" t="s">
        <v>89</v>
      </c>
      <c r="E282" s="661" t="s">
        <v>89</v>
      </c>
      <c r="F282" s="661" t="s">
        <v>89</v>
      </c>
      <c r="G282" s="661" t="s">
        <v>89</v>
      </c>
      <c r="H282" s="661" t="s">
        <v>89</v>
      </c>
      <c r="I282" s="661" t="s">
        <v>89</v>
      </c>
      <c r="J282" s="661" t="s">
        <v>89</v>
      </c>
      <c r="K282" s="661" t="s">
        <v>89</v>
      </c>
      <c r="L282" s="661" t="s">
        <v>89</v>
      </c>
      <c r="M282" s="661" t="s">
        <v>89</v>
      </c>
      <c r="N282" s="661" t="s">
        <v>89</v>
      </c>
      <c r="O282" s="661" t="s">
        <v>89</v>
      </c>
      <c r="P282" s="661" t="s">
        <v>89</v>
      </c>
      <c r="Q282" s="661" t="s">
        <v>89</v>
      </c>
      <c r="R282" s="661" t="s">
        <v>89</v>
      </c>
      <c r="S282" s="661" t="s">
        <v>89</v>
      </c>
      <c r="T282" s="661" t="s">
        <v>89</v>
      </c>
      <c r="U282" s="661" t="s">
        <v>89</v>
      </c>
      <c r="V282" s="661" t="s">
        <v>89</v>
      </c>
      <c r="W282" s="661" t="s">
        <v>89</v>
      </c>
      <c r="X282" s="661" t="s">
        <v>89</v>
      </c>
      <c r="Y282" s="661" t="s">
        <v>89</v>
      </c>
      <c r="Z282" s="661" t="s">
        <v>89</v>
      </c>
      <c r="AA282" s="661" t="s">
        <v>89</v>
      </c>
      <c r="AB282" s="661" t="s">
        <v>89</v>
      </c>
      <c r="AC282" s="661" t="s">
        <v>89</v>
      </c>
      <c r="AD282" s="661" t="s">
        <v>89</v>
      </c>
      <c r="AE282" s="661" t="s">
        <v>89</v>
      </c>
      <c r="AF282" s="661" t="s">
        <v>89</v>
      </c>
      <c r="AG282" s="661" t="s">
        <v>89</v>
      </c>
      <c r="AH282" s="661"/>
      <c r="AI282" s="661" t="s">
        <v>89</v>
      </c>
      <c r="AJ282" s="661" t="s">
        <v>89</v>
      </c>
      <c r="AK282" s="661" t="s">
        <v>89</v>
      </c>
      <c r="AL282" s="661" t="s">
        <v>89</v>
      </c>
      <c r="AM282" s="661" t="s">
        <v>89</v>
      </c>
      <c r="AN282" s="661" t="s">
        <v>89</v>
      </c>
      <c r="AO282" s="661"/>
      <c r="AP282" s="610"/>
      <c r="AQ282" s="610"/>
      <c r="AR282" s="610"/>
    </row>
    <row r="283" ht="15.75" customHeight="1" spans="1:44">
      <c r="A283" s="610" t="s">
        <v>89</v>
      </c>
      <c r="B283" s="610" t="s">
        <v>89</v>
      </c>
      <c r="C283" s="610" t="s">
        <v>89</v>
      </c>
      <c r="D283" s="661" t="s">
        <v>89</v>
      </c>
      <c r="E283" s="661" t="s">
        <v>89</v>
      </c>
      <c r="F283" s="661" t="s">
        <v>89</v>
      </c>
      <c r="G283" s="661" t="s">
        <v>89</v>
      </c>
      <c r="H283" s="661" t="s">
        <v>89</v>
      </c>
      <c r="I283" s="661" t="s">
        <v>89</v>
      </c>
      <c r="J283" s="661" t="s">
        <v>89</v>
      </c>
      <c r="K283" s="661" t="s">
        <v>89</v>
      </c>
      <c r="L283" s="661" t="s">
        <v>89</v>
      </c>
      <c r="M283" s="661" t="s">
        <v>89</v>
      </c>
      <c r="N283" s="661" t="s">
        <v>89</v>
      </c>
      <c r="O283" s="661" t="s">
        <v>89</v>
      </c>
      <c r="P283" s="661" t="s">
        <v>89</v>
      </c>
      <c r="Q283" s="661" t="s">
        <v>89</v>
      </c>
      <c r="R283" s="661" t="s">
        <v>89</v>
      </c>
      <c r="S283" s="661" t="s">
        <v>89</v>
      </c>
      <c r="T283" s="661" t="s">
        <v>89</v>
      </c>
      <c r="U283" s="661" t="s">
        <v>89</v>
      </c>
      <c r="V283" s="661" t="s">
        <v>89</v>
      </c>
      <c r="W283" s="661" t="s">
        <v>89</v>
      </c>
      <c r="X283" s="661" t="s">
        <v>89</v>
      </c>
      <c r="Y283" s="661" t="s">
        <v>89</v>
      </c>
      <c r="Z283" s="661" t="s">
        <v>89</v>
      </c>
      <c r="AA283" s="661" t="s">
        <v>89</v>
      </c>
      <c r="AB283" s="661" t="s">
        <v>89</v>
      </c>
      <c r="AC283" s="661" t="s">
        <v>89</v>
      </c>
      <c r="AD283" s="661" t="s">
        <v>89</v>
      </c>
      <c r="AE283" s="661" t="s">
        <v>89</v>
      </c>
      <c r="AF283" s="661" t="s">
        <v>89</v>
      </c>
      <c r="AG283" s="661" t="s">
        <v>89</v>
      </c>
      <c r="AH283" s="661"/>
      <c r="AI283" s="661" t="s">
        <v>89</v>
      </c>
      <c r="AJ283" s="661" t="s">
        <v>89</v>
      </c>
      <c r="AK283" s="661" t="s">
        <v>89</v>
      </c>
      <c r="AL283" s="661" t="s">
        <v>89</v>
      </c>
      <c r="AM283" s="661" t="s">
        <v>89</v>
      </c>
      <c r="AN283" s="661" t="s">
        <v>89</v>
      </c>
      <c r="AO283" s="661"/>
      <c r="AP283" s="610"/>
      <c r="AQ283" s="610"/>
      <c r="AR283" s="610"/>
    </row>
    <row r="284" ht="15.75" customHeight="1" spans="1:44">
      <c r="A284" s="610" t="s">
        <v>89</v>
      </c>
      <c r="B284" s="610" t="s">
        <v>89</v>
      </c>
      <c r="C284" s="610" t="s">
        <v>89</v>
      </c>
      <c r="D284" s="661" t="s">
        <v>89</v>
      </c>
      <c r="E284" s="661" t="s">
        <v>89</v>
      </c>
      <c r="F284" s="661" t="s">
        <v>89</v>
      </c>
      <c r="G284" s="661" t="s">
        <v>89</v>
      </c>
      <c r="H284" s="661" t="s">
        <v>89</v>
      </c>
      <c r="I284" s="661" t="s">
        <v>89</v>
      </c>
      <c r="J284" s="661" t="s">
        <v>89</v>
      </c>
      <c r="K284" s="661" t="s">
        <v>89</v>
      </c>
      <c r="L284" s="661" t="s">
        <v>89</v>
      </c>
      <c r="M284" s="661" t="s">
        <v>89</v>
      </c>
      <c r="N284" s="661" t="s">
        <v>89</v>
      </c>
      <c r="O284" s="661" t="s">
        <v>89</v>
      </c>
      <c r="P284" s="661" t="s">
        <v>89</v>
      </c>
      <c r="Q284" s="661" t="s">
        <v>89</v>
      </c>
      <c r="R284" s="661" t="s">
        <v>89</v>
      </c>
      <c r="S284" s="661" t="s">
        <v>89</v>
      </c>
      <c r="T284" s="661" t="s">
        <v>89</v>
      </c>
      <c r="U284" s="661" t="s">
        <v>89</v>
      </c>
      <c r="V284" s="661" t="s">
        <v>89</v>
      </c>
      <c r="W284" s="661" t="s">
        <v>89</v>
      </c>
      <c r="X284" s="661" t="s">
        <v>89</v>
      </c>
      <c r="Y284" s="661" t="s">
        <v>89</v>
      </c>
      <c r="Z284" s="661" t="s">
        <v>89</v>
      </c>
      <c r="AA284" s="661" t="s">
        <v>89</v>
      </c>
      <c r="AB284" s="661" t="s">
        <v>89</v>
      </c>
      <c r="AC284" s="661" t="s">
        <v>89</v>
      </c>
      <c r="AD284" s="661" t="s">
        <v>89</v>
      </c>
      <c r="AE284" s="661" t="s">
        <v>89</v>
      </c>
      <c r="AF284" s="661" t="s">
        <v>89</v>
      </c>
      <c r="AG284" s="661" t="s">
        <v>89</v>
      </c>
      <c r="AH284" s="661"/>
      <c r="AI284" s="661" t="s">
        <v>89</v>
      </c>
      <c r="AJ284" s="661" t="s">
        <v>89</v>
      </c>
      <c r="AK284" s="661" t="s">
        <v>89</v>
      </c>
      <c r="AL284" s="661" t="s">
        <v>89</v>
      </c>
      <c r="AM284" s="661" t="s">
        <v>89</v>
      </c>
      <c r="AN284" s="661" t="s">
        <v>89</v>
      </c>
      <c r="AO284" s="661"/>
      <c r="AP284" s="610"/>
      <c r="AQ284" s="610"/>
      <c r="AR284" s="610"/>
    </row>
    <row r="285" ht="15.75" customHeight="1" spans="1:44">
      <c r="A285" s="610" t="s">
        <v>89</v>
      </c>
      <c r="B285" s="610" t="s">
        <v>89</v>
      </c>
      <c r="C285" s="610" t="s">
        <v>89</v>
      </c>
      <c r="D285" s="661" t="s">
        <v>89</v>
      </c>
      <c r="E285" s="661" t="s">
        <v>89</v>
      </c>
      <c r="F285" s="661" t="s">
        <v>89</v>
      </c>
      <c r="G285" s="661" t="s">
        <v>89</v>
      </c>
      <c r="H285" s="661" t="s">
        <v>89</v>
      </c>
      <c r="I285" s="661" t="s">
        <v>89</v>
      </c>
      <c r="J285" s="661" t="s">
        <v>89</v>
      </c>
      <c r="K285" s="661" t="s">
        <v>89</v>
      </c>
      <c r="L285" s="661" t="s">
        <v>89</v>
      </c>
      <c r="M285" s="661" t="s">
        <v>89</v>
      </c>
      <c r="N285" s="661" t="s">
        <v>89</v>
      </c>
      <c r="O285" s="661" t="s">
        <v>89</v>
      </c>
      <c r="P285" s="661" t="s">
        <v>89</v>
      </c>
      <c r="Q285" s="661" t="s">
        <v>89</v>
      </c>
      <c r="R285" s="661" t="s">
        <v>89</v>
      </c>
      <c r="S285" s="661" t="s">
        <v>89</v>
      </c>
      <c r="T285" s="661" t="s">
        <v>89</v>
      </c>
      <c r="U285" s="661" t="s">
        <v>89</v>
      </c>
      <c r="V285" s="661" t="s">
        <v>89</v>
      </c>
      <c r="W285" s="661" t="s">
        <v>89</v>
      </c>
      <c r="X285" s="661" t="s">
        <v>89</v>
      </c>
      <c r="Y285" s="661" t="s">
        <v>89</v>
      </c>
      <c r="Z285" s="661" t="s">
        <v>89</v>
      </c>
      <c r="AA285" s="661" t="s">
        <v>89</v>
      </c>
      <c r="AB285" s="661" t="s">
        <v>89</v>
      </c>
      <c r="AC285" s="661" t="s">
        <v>89</v>
      </c>
      <c r="AD285" s="661" t="s">
        <v>89</v>
      </c>
      <c r="AE285" s="661" t="s">
        <v>89</v>
      </c>
      <c r="AF285" s="661" t="s">
        <v>89</v>
      </c>
      <c r="AG285" s="661" t="s">
        <v>89</v>
      </c>
      <c r="AH285" s="661"/>
      <c r="AI285" s="661" t="s">
        <v>89</v>
      </c>
      <c r="AJ285" s="661" t="s">
        <v>89</v>
      </c>
      <c r="AK285" s="661" t="s">
        <v>89</v>
      </c>
      <c r="AL285" s="661" t="s">
        <v>89</v>
      </c>
      <c r="AM285" s="661" t="s">
        <v>89</v>
      </c>
      <c r="AN285" s="661" t="s">
        <v>89</v>
      </c>
      <c r="AO285" s="661"/>
      <c r="AP285" s="610"/>
      <c r="AQ285" s="610"/>
      <c r="AR285" s="610"/>
    </row>
    <row r="286" ht="15.75" customHeight="1" spans="1:44">
      <c r="A286" s="610" t="s">
        <v>89</v>
      </c>
      <c r="B286" s="610" t="s">
        <v>89</v>
      </c>
      <c r="C286" s="610" t="s">
        <v>89</v>
      </c>
      <c r="D286" s="661" t="s">
        <v>89</v>
      </c>
      <c r="E286" s="661" t="s">
        <v>89</v>
      </c>
      <c r="F286" s="661" t="s">
        <v>89</v>
      </c>
      <c r="G286" s="661" t="s">
        <v>89</v>
      </c>
      <c r="H286" s="661" t="s">
        <v>89</v>
      </c>
      <c r="I286" s="661" t="s">
        <v>89</v>
      </c>
      <c r="J286" s="661" t="s">
        <v>89</v>
      </c>
      <c r="K286" s="661" t="s">
        <v>89</v>
      </c>
      <c r="L286" s="661" t="s">
        <v>89</v>
      </c>
      <c r="M286" s="661" t="s">
        <v>89</v>
      </c>
      <c r="N286" s="661" t="s">
        <v>89</v>
      </c>
      <c r="O286" s="661" t="s">
        <v>89</v>
      </c>
      <c r="P286" s="661" t="s">
        <v>89</v>
      </c>
      <c r="Q286" s="661" t="s">
        <v>89</v>
      </c>
      <c r="R286" s="661" t="s">
        <v>89</v>
      </c>
      <c r="S286" s="661" t="s">
        <v>89</v>
      </c>
      <c r="T286" s="661" t="s">
        <v>89</v>
      </c>
      <c r="U286" s="661" t="s">
        <v>89</v>
      </c>
      <c r="V286" s="661" t="s">
        <v>89</v>
      </c>
      <c r="W286" s="661" t="s">
        <v>89</v>
      </c>
      <c r="X286" s="661" t="s">
        <v>89</v>
      </c>
      <c r="Y286" s="661" t="s">
        <v>89</v>
      </c>
      <c r="Z286" s="661" t="s">
        <v>89</v>
      </c>
      <c r="AA286" s="661" t="s">
        <v>89</v>
      </c>
      <c r="AB286" s="661" t="s">
        <v>89</v>
      </c>
      <c r="AC286" s="661" t="s">
        <v>89</v>
      </c>
      <c r="AD286" s="661" t="s">
        <v>89</v>
      </c>
      <c r="AE286" s="661" t="s">
        <v>89</v>
      </c>
      <c r="AF286" s="661" t="s">
        <v>89</v>
      </c>
      <c r="AG286" s="661" t="s">
        <v>89</v>
      </c>
      <c r="AH286" s="661"/>
      <c r="AI286" s="661" t="s">
        <v>89</v>
      </c>
      <c r="AJ286" s="661" t="s">
        <v>89</v>
      </c>
      <c r="AK286" s="661" t="s">
        <v>89</v>
      </c>
      <c r="AL286" s="661" t="s">
        <v>89</v>
      </c>
      <c r="AM286" s="661" t="s">
        <v>89</v>
      </c>
      <c r="AN286" s="661" t="s">
        <v>89</v>
      </c>
      <c r="AO286" s="661"/>
      <c r="AP286" s="610"/>
      <c r="AQ286" s="610"/>
      <c r="AR286" s="610"/>
    </row>
    <row r="287" ht="15.75" customHeight="1" spans="1:44">
      <c r="A287" s="610" t="s">
        <v>89</v>
      </c>
      <c r="B287" s="610" t="s">
        <v>89</v>
      </c>
      <c r="C287" s="610" t="s">
        <v>89</v>
      </c>
      <c r="D287" s="661" t="s">
        <v>89</v>
      </c>
      <c r="E287" s="661" t="s">
        <v>89</v>
      </c>
      <c r="F287" s="661" t="s">
        <v>89</v>
      </c>
      <c r="G287" s="661" t="s">
        <v>89</v>
      </c>
      <c r="H287" s="661" t="s">
        <v>89</v>
      </c>
      <c r="I287" s="661" t="s">
        <v>89</v>
      </c>
      <c r="J287" s="661" t="s">
        <v>89</v>
      </c>
      <c r="K287" s="661" t="s">
        <v>89</v>
      </c>
      <c r="L287" s="661" t="s">
        <v>89</v>
      </c>
      <c r="M287" s="661" t="s">
        <v>89</v>
      </c>
      <c r="N287" s="661" t="s">
        <v>89</v>
      </c>
      <c r="O287" s="661" t="s">
        <v>89</v>
      </c>
      <c r="P287" s="661" t="s">
        <v>89</v>
      </c>
      <c r="Q287" s="661" t="s">
        <v>89</v>
      </c>
      <c r="R287" s="661" t="s">
        <v>89</v>
      </c>
      <c r="S287" s="661" t="s">
        <v>89</v>
      </c>
      <c r="T287" s="661" t="s">
        <v>89</v>
      </c>
      <c r="U287" s="661" t="s">
        <v>89</v>
      </c>
      <c r="V287" s="661" t="s">
        <v>89</v>
      </c>
      <c r="W287" s="661" t="s">
        <v>89</v>
      </c>
      <c r="X287" s="661" t="s">
        <v>89</v>
      </c>
      <c r="Y287" s="661" t="s">
        <v>89</v>
      </c>
      <c r="Z287" s="661" t="s">
        <v>89</v>
      </c>
      <c r="AA287" s="661" t="s">
        <v>89</v>
      </c>
      <c r="AB287" s="661" t="s">
        <v>89</v>
      </c>
      <c r="AC287" s="661" t="s">
        <v>89</v>
      </c>
      <c r="AD287" s="661" t="s">
        <v>89</v>
      </c>
      <c r="AE287" s="661" t="s">
        <v>89</v>
      </c>
      <c r="AF287" s="661" t="s">
        <v>89</v>
      </c>
      <c r="AG287" s="661" t="s">
        <v>89</v>
      </c>
      <c r="AH287" s="661"/>
      <c r="AI287" s="661" t="s">
        <v>89</v>
      </c>
      <c r="AJ287" s="661" t="s">
        <v>89</v>
      </c>
      <c r="AK287" s="661" t="s">
        <v>89</v>
      </c>
      <c r="AL287" s="661" t="s">
        <v>89</v>
      </c>
      <c r="AM287" s="661" t="s">
        <v>89</v>
      </c>
      <c r="AN287" s="661" t="s">
        <v>89</v>
      </c>
      <c r="AO287" s="661"/>
      <c r="AP287" s="610"/>
      <c r="AQ287" s="610"/>
      <c r="AR287" s="610"/>
    </row>
    <row r="288" ht="15.75" customHeight="1" spans="1:44">
      <c r="A288" s="610" t="s">
        <v>89</v>
      </c>
      <c r="B288" s="610" t="s">
        <v>89</v>
      </c>
      <c r="C288" s="610" t="s">
        <v>89</v>
      </c>
      <c r="D288" s="661" t="s">
        <v>89</v>
      </c>
      <c r="E288" s="661" t="s">
        <v>89</v>
      </c>
      <c r="F288" s="661" t="s">
        <v>89</v>
      </c>
      <c r="G288" s="661" t="s">
        <v>89</v>
      </c>
      <c r="H288" s="661" t="s">
        <v>89</v>
      </c>
      <c r="I288" s="661" t="s">
        <v>89</v>
      </c>
      <c r="J288" s="661" t="s">
        <v>89</v>
      </c>
      <c r="K288" s="661" t="s">
        <v>89</v>
      </c>
      <c r="L288" s="661" t="s">
        <v>89</v>
      </c>
      <c r="M288" s="661" t="s">
        <v>89</v>
      </c>
      <c r="N288" s="661" t="s">
        <v>89</v>
      </c>
      <c r="O288" s="661" t="s">
        <v>89</v>
      </c>
      <c r="P288" s="661" t="s">
        <v>89</v>
      </c>
      <c r="Q288" s="661" t="s">
        <v>89</v>
      </c>
      <c r="R288" s="661" t="s">
        <v>89</v>
      </c>
      <c r="S288" s="661" t="s">
        <v>89</v>
      </c>
      <c r="T288" s="661" t="s">
        <v>89</v>
      </c>
      <c r="U288" s="661" t="s">
        <v>89</v>
      </c>
      <c r="V288" s="661" t="s">
        <v>89</v>
      </c>
      <c r="W288" s="661" t="s">
        <v>89</v>
      </c>
      <c r="X288" s="661" t="s">
        <v>89</v>
      </c>
      <c r="Y288" s="661" t="s">
        <v>89</v>
      </c>
      <c r="Z288" s="661" t="s">
        <v>89</v>
      </c>
      <c r="AA288" s="661" t="s">
        <v>89</v>
      </c>
      <c r="AB288" s="661" t="s">
        <v>89</v>
      </c>
      <c r="AC288" s="661" t="s">
        <v>89</v>
      </c>
      <c r="AD288" s="661" t="s">
        <v>89</v>
      </c>
      <c r="AE288" s="661" t="s">
        <v>89</v>
      </c>
      <c r="AF288" s="661" t="s">
        <v>89</v>
      </c>
      <c r="AG288" s="661" t="s">
        <v>89</v>
      </c>
      <c r="AH288" s="661"/>
      <c r="AI288" s="661" t="s">
        <v>89</v>
      </c>
      <c r="AJ288" s="661" t="s">
        <v>89</v>
      </c>
      <c r="AK288" s="661" t="s">
        <v>89</v>
      </c>
      <c r="AL288" s="661" t="s">
        <v>89</v>
      </c>
      <c r="AM288" s="661" t="s">
        <v>89</v>
      </c>
      <c r="AN288" s="661" t="s">
        <v>89</v>
      </c>
      <c r="AO288" s="661"/>
      <c r="AP288" s="610"/>
      <c r="AQ288" s="610"/>
      <c r="AR288" s="610"/>
    </row>
    <row r="289" ht="15.75" customHeight="1" spans="1:44">
      <c r="A289" s="610" t="s">
        <v>89</v>
      </c>
      <c r="B289" s="610" t="s">
        <v>89</v>
      </c>
      <c r="C289" s="610" t="s">
        <v>89</v>
      </c>
      <c r="D289" s="661" t="s">
        <v>89</v>
      </c>
      <c r="E289" s="661" t="s">
        <v>89</v>
      </c>
      <c r="F289" s="661" t="s">
        <v>89</v>
      </c>
      <c r="G289" s="661" t="s">
        <v>89</v>
      </c>
      <c r="H289" s="661" t="s">
        <v>89</v>
      </c>
      <c r="I289" s="661" t="s">
        <v>89</v>
      </c>
      <c r="J289" s="661" t="s">
        <v>89</v>
      </c>
      <c r="K289" s="661" t="s">
        <v>89</v>
      </c>
      <c r="L289" s="661" t="s">
        <v>89</v>
      </c>
      <c r="M289" s="661" t="s">
        <v>89</v>
      </c>
      <c r="N289" s="661" t="s">
        <v>89</v>
      </c>
      <c r="O289" s="661" t="s">
        <v>89</v>
      </c>
      <c r="P289" s="661" t="s">
        <v>89</v>
      </c>
      <c r="Q289" s="661" t="s">
        <v>89</v>
      </c>
      <c r="R289" s="661" t="s">
        <v>89</v>
      </c>
      <c r="S289" s="661" t="s">
        <v>89</v>
      </c>
      <c r="T289" s="661" t="s">
        <v>89</v>
      </c>
      <c r="U289" s="661" t="s">
        <v>89</v>
      </c>
      <c r="V289" s="661" t="s">
        <v>89</v>
      </c>
      <c r="W289" s="661" t="s">
        <v>89</v>
      </c>
      <c r="X289" s="661" t="s">
        <v>89</v>
      </c>
      <c r="Y289" s="661" t="s">
        <v>89</v>
      </c>
      <c r="Z289" s="661" t="s">
        <v>89</v>
      </c>
      <c r="AA289" s="661" t="s">
        <v>89</v>
      </c>
      <c r="AB289" s="661" t="s">
        <v>89</v>
      </c>
      <c r="AC289" s="661" t="s">
        <v>89</v>
      </c>
      <c r="AD289" s="661" t="s">
        <v>89</v>
      </c>
      <c r="AE289" s="661" t="s">
        <v>89</v>
      </c>
      <c r="AF289" s="661" t="s">
        <v>89</v>
      </c>
      <c r="AG289" s="661" t="s">
        <v>89</v>
      </c>
      <c r="AH289" s="661"/>
      <c r="AI289" s="661" t="s">
        <v>89</v>
      </c>
      <c r="AJ289" s="661" t="s">
        <v>89</v>
      </c>
      <c r="AK289" s="661" t="s">
        <v>89</v>
      </c>
      <c r="AL289" s="661" t="s">
        <v>89</v>
      </c>
      <c r="AM289" s="661" t="s">
        <v>89</v>
      </c>
      <c r="AN289" s="661" t="s">
        <v>89</v>
      </c>
      <c r="AO289" s="661"/>
      <c r="AP289" s="610"/>
      <c r="AQ289" s="610"/>
      <c r="AR289" s="610"/>
    </row>
    <row r="290" ht="15.75" customHeight="1" spans="1:44">
      <c r="A290" s="610" t="s">
        <v>89</v>
      </c>
      <c r="B290" s="610" t="s">
        <v>89</v>
      </c>
      <c r="C290" s="610" t="s">
        <v>89</v>
      </c>
      <c r="D290" s="661" t="s">
        <v>89</v>
      </c>
      <c r="E290" s="661" t="s">
        <v>89</v>
      </c>
      <c r="F290" s="661" t="s">
        <v>89</v>
      </c>
      <c r="G290" s="661" t="s">
        <v>89</v>
      </c>
      <c r="H290" s="661" t="s">
        <v>89</v>
      </c>
      <c r="I290" s="661" t="s">
        <v>89</v>
      </c>
      <c r="J290" s="661" t="s">
        <v>89</v>
      </c>
      <c r="K290" s="661" t="s">
        <v>89</v>
      </c>
      <c r="L290" s="661" t="s">
        <v>89</v>
      </c>
      <c r="M290" s="661" t="s">
        <v>89</v>
      </c>
      <c r="N290" s="661" t="s">
        <v>89</v>
      </c>
      <c r="O290" s="661" t="s">
        <v>89</v>
      </c>
      <c r="P290" s="661" t="s">
        <v>89</v>
      </c>
      <c r="Q290" s="661" t="s">
        <v>89</v>
      </c>
      <c r="R290" s="661" t="s">
        <v>89</v>
      </c>
      <c r="S290" s="661" t="s">
        <v>89</v>
      </c>
      <c r="T290" s="661" t="s">
        <v>89</v>
      </c>
      <c r="U290" s="661" t="s">
        <v>89</v>
      </c>
      <c r="V290" s="661" t="s">
        <v>89</v>
      </c>
      <c r="W290" s="661" t="s">
        <v>89</v>
      </c>
      <c r="X290" s="661" t="s">
        <v>89</v>
      </c>
      <c r="Y290" s="661" t="s">
        <v>89</v>
      </c>
      <c r="Z290" s="661" t="s">
        <v>89</v>
      </c>
      <c r="AA290" s="661" t="s">
        <v>89</v>
      </c>
      <c r="AB290" s="661" t="s">
        <v>89</v>
      </c>
      <c r="AC290" s="661" t="s">
        <v>89</v>
      </c>
      <c r="AD290" s="661" t="s">
        <v>89</v>
      </c>
      <c r="AE290" s="661" t="s">
        <v>89</v>
      </c>
      <c r="AF290" s="661" t="s">
        <v>89</v>
      </c>
      <c r="AG290" s="661" t="s">
        <v>89</v>
      </c>
      <c r="AH290" s="661"/>
      <c r="AI290" s="661" t="s">
        <v>89</v>
      </c>
      <c r="AJ290" s="661" t="s">
        <v>89</v>
      </c>
      <c r="AK290" s="661" t="s">
        <v>89</v>
      </c>
      <c r="AL290" s="661" t="s">
        <v>89</v>
      </c>
      <c r="AM290" s="661" t="s">
        <v>89</v>
      </c>
      <c r="AN290" s="661" t="s">
        <v>89</v>
      </c>
      <c r="AO290" s="661"/>
      <c r="AP290" s="610"/>
      <c r="AQ290" s="610"/>
      <c r="AR290" s="610"/>
    </row>
    <row r="291" ht="15.75" customHeight="1" spans="1:44">
      <c r="A291" s="610" t="s">
        <v>89</v>
      </c>
      <c r="B291" s="610" t="s">
        <v>89</v>
      </c>
      <c r="C291" s="610" t="s">
        <v>89</v>
      </c>
      <c r="D291" s="661" t="s">
        <v>89</v>
      </c>
      <c r="E291" s="661" t="s">
        <v>89</v>
      </c>
      <c r="F291" s="661" t="s">
        <v>89</v>
      </c>
      <c r="G291" s="661" t="s">
        <v>89</v>
      </c>
      <c r="H291" s="661" t="s">
        <v>89</v>
      </c>
      <c r="I291" s="661" t="s">
        <v>89</v>
      </c>
      <c r="J291" s="661" t="s">
        <v>89</v>
      </c>
      <c r="K291" s="661" t="s">
        <v>89</v>
      </c>
      <c r="L291" s="661" t="s">
        <v>89</v>
      </c>
      <c r="M291" s="661" t="s">
        <v>89</v>
      </c>
      <c r="N291" s="661" t="s">
        <v>89</v>
      </c>
      <c r="O291" s="661" t="s">
        <v>89</v>
      </c>
      <c r="P291" s="661" t="s">
        <v>89</v>
      </c>
      <c r="Q291" s="661" t="s">
        <v>89</v>
      </c>
      <c r="R291" s="661" t="s">
        <v>89</v>
      </c>
      <c r="S291" s="661" t="s">
        <v>89</v>
      </c>
      <c r="T291" s="661" t="s">
        <v>89</v>
      </c>
      <c r="U291" s="661" t="s">
        <v>89</v>
      </c>
      <c r="V291" s="661" t="s">
        <v>89</v>
      </c>
      <c r="W291" s="661" t="s">
        <v>89</v>
      </c>
      <c r="X291" s="661" t="s">
        <v>89</v>
      </c>
      <c r="Y291" s="661" t="s">
        <v>89</v>
      </c>
      <c r="Z291" s="661" t="s">
        <v>89</v>
      </c>
      <c r="AA291" s="661" t="s">
        <v>89</v>
      </c>
      <c r="AB291" s="661" t="s">
        <v>89</v>
      </c>
      <c r="AC291" s="661" t="s">
        <v>89</v>
      </c>
      <c r="AD291" s="661" t="s">
        <v>89</v>
      </c>
      <c r="AE291" s="661" t="s">
        <v>89</v>
      </c>
      <c r="AF291" s="661" t="s">
        <v>89</v>
      </c>
      <c r="AG291" s="661" t="s">
        <v>89</v>
      </c>
      <c r="AH291" s="661"/>
      <c r="AI291" s="661" t="s">
        <v>89</v>
      </c>
      <c r="AJ291" s="661" t="s">
        <v>89</v>
      </c>
      <c r="AK291" s="661" t="s">
        <v>89</v>
      </c>
      <c r="AL291" s="661" t="s">
        <v>89</v>
      </c>
      <c r="AM291" s="661" t="s">
        <v>89</v>
      </c>
      <c r="AN291" s="661" t="s">
        <v>89</v>
      </c>
      <c r="AO291" s="661"/>
      <c r="AP291" s="610"/>
      <c r="AQ291" s="610"/>
      <c r="AR291" s="610"/>
    </row>
    <row r="292" ht="15.75" customHeight="1" spans="1:44">
      <c r="A292" s="610" t="s">
        <v>89</v>
      </c>
      <c r="B292" s="610" t="s">
        <v>89</v>
      </c>
      <c r="C292" s="610" t="s">
        <v>89</v>
      </c>
      <c r="D292" s="661" t="s">
        <v>89</v>
      </c>
      <c r="E292" s="661" t="s">
        <v>89</v>
      </c>
      <c r="F292" s="661" t="s">
        <v>89</v>
      </c>
      <c r="G292" s="661" t="s">
        <v>89</v>
      </c>
      <c r="H292" s="661" t="s">
        <v>89</v>
      </c>
      <c r="I292" s="661" t="s">
        <v>89</v>
      </c>
      <c r="J292" s="661" t="s">
        <v>89</v>
      </c>
      <c r="K292" s="661" t="s">
        <v>89</v>
      </c>
      <c r="L292" s="661" t="s">
        <v>89</v>
      </c>
      <c r="M292" s="661" t="s">
        <v>89</v>
      </c>
      <c r="N292" s="661" t="s">
        <v>89</v>
      </c>
      <c r="O292" s="661" t="s">
        <v>89</v>
      </c>
      <c r="P292" s="661" t="s">
        <v>89</v>
      </c>
      <c r="Q292" s="661" t="s">
        <v>89</v>
      </c>
      <c r="R292" s="661" t="s">
        <v>89</v>
      </c>
      <c r="S292" s="661" t="s">
        <v>89</v>
      </c>
      <c r="T292" s="661" t="s">
        <v>89</v>
      </c>
      <c r="U292" s="661" t="s">
        <v>89</v>
      </c>
      <c r="V292" s="661" t="s">
        <v>89</v>
      </c>
      <c r="W292" s="661" t="s">
        <v>89</v>
      </c>
      <c r="X292" s="661" t="s">
        <v>89</v>
      </c>
      <c r="Y292" s="661" t="s">
        <v>89</v>
      </c>
      <c r="Z292" s="661" t="s">
        <v>89</v>
      </c>
      <c r="AA292" s="661" t="s">
        <v>89</v>
      </c>
      <c r="AB292" s="661" t="s">
        <v>89</v>
      </c>
      <c r="AC292" s="661" t="s">
        <v>89</v>
      </c>
      <c r="AD292" s="661" t="s">
        <v>89</v>
      </c>
      <c r="AE292" s="661" t="s">
        <v>89</v>
      </c>
      <c r="AF292" s="661" t="s">
        <v>89</v>
      </c>
      <c r="AG292" s="661" t="s">
        <v>89</v>
      </c>
      <c r="AH292" s="661"/>
      <c r="AI292" s="661" t="s">
        <v>89</v>
      </c>
      <c r="AJ292" s="661" t="s">
        <v>89</v>
      </c>
      <c r="AK292" s="661" t="s">
        <v>89</v>
      </c>
      <c r="AL292" s="661" t="s">
        <v>89</v>
      </c>
      <c r="AM292" s="661" t="s">
        <v>89</v>
      </c>
      <c r="AN292" s="661" t="s">
        <v>89</v>
      </c>
      <c r="AO292" s="661"/>
      <c r="AP292" s="610"/>
      <c r="AQ292" s="610"/>
      <c r="AR292" s="610"/>
    </row>
    <row r="293" ht="15.75" customHeight="1" spans="1:44">
      <c r="A293" s="610" t="s">
        <v>89</v>
      </c>
      <c r="B293" s="610" t="s">
        <v>89</v>
      </c>
      <c r="C293" s="610" t="s">
        <v>89</v>
      </c>
      <c r="D293" s="661" t="s">
        <v>89</v>
      </c>
      <c r="E293" s="661" t="s">
        <v>89</v>
      </c>
      <c r="F293" s="661" t="s">
        <v>89</v>
      </c>
      <c r="G293" s="661" t="s">
        <v>89</v>
      </c>
      <c r="H293" s="661" t="s">
        <v>89</v>
      </c>
      <c r="I293" s="661" t="s">
        <v>89</v>
      </c>
      <c r="J293" s="661" t="s">
        <v>89</v>
      </c>
      <c r="K293" s="661" t="s">
        <v>89</v>
      </c>
      <c r="L293" s="661" t="s">
        <v>89</v>
      </c>
      <c r="M293" s="661" t="s">
        <v>89</v>
      </c>
      <c r="N293" s="661" t="s">
        <v>89</v>
      </c>
      <c r="O293" s="661" t="s">
        <v>89</v>
      </c>
      <c r="P293" s="661" t="s">
        <v>89</v>
      </c>
      <c r="Q293" s="661" t="s">
        <v>89</v>
      </c>
      <c r="R293" s="661" t="s">
        <v>89</v>
      </c>
      <c r="S293" s="661" t="s">
        <v>89</v>
      </c>
      <c r="T293" s="661" t="s">
        <v>89</v>
      </c>
      <c r="U293" s="661" t="s">
        <v>89</v>
      </c>
      <c r="V293" s="661" t="s">
        <v>89</v>
      </c>
      <c r="W293" s="661" t="s">
        <v>89</v>
      </c>
      <c r="X293" s="661" t="s">
        <v>89</v>
      </c>
      <c r="Y293" s="661" t="s">
        <v>89</v>
      </c>
      <c r="Z293" s="661" t="s">
        <v>89</v>
      </c>
      <c r="AA293" s="661" t="s">
        <v>89</v>
      </c>
      <c r="AB293" s="661" t="s">
        <v>89</v>
      </c>
      <c r="AC293" s="661" t="s">
        <v>89</v>
      </c>
      <c r="AD293" s="661" t="s">
        <v>89</v>
      </c>
      <c r="AE293" s="661" t="s">
        <v>89</v>
      </c>
      <c r="AF293" s="661" t="s">
        <v>89</v>
      </c>
      <c r="AG293" s="661" t="s">
        <v>89</v>
      </c>
      <c r="AH293" s="661"/>
      <c r="AI293" s="661" t="s">
        <v>89</v>
      </c>
      <c r="AJ293" s="661" t="s">
        <v>89</v>
      </c>
      <c r="AK293" s="661" t="s">
        <v>89</v>
      </c>
      <c r="AL293" s="661" t="s">
        <v>89</v>
      </c>
      <c r="AM293" s="661" t="s">
        <v>89</v>
      </c>
      <c r="AN293" s="661" t="s">
        <v>89</v>
      </c>
      <c r="AO293" s="661"/>
      <c r="AP293" s="610"/>
      <c r="AQ293" s="610"/>
      <c r="AR293" s="610"/>
    </row>
    <row r="294" ht="15.75" customHeight="1" spans="1:44">
      <c r="A294" s="610" t="s">
        <v>89</v>
      </c>
      <c r="B294" s="610" t="s">
        <v>89</v>
      </c>
      <c r="C294" s="610" t="s">
        <v>89</v>
      </c>
      <c r="D294" s="661" t="s">
        <v>89</v>
      </c>
      <c r="E294" s="661" t="s">
        <v>89</v>
      </c>
      <c r="F294" s="661" t="s">
        <v>89</v>
      </c>
      <c r="G294" s="661" t="s">
        <v>89</v>
      </c>
      <c r="H294" s="661" t="s">
        <v>89</v>
      </c>
      <c r="I294" s="661" t="s">
        <v>89</v>
      </c>
      <c r="J294" s="661" t="s">
        <v>89</v>
      </c>
      <c r="K294" s="661" t="s">
        <v>89</v>
      </c>
      <c r="L294" s="661" t="s">
        <v>89</v>
      </c>
      <c r="M294" s="661" t="s">
        <v>89</v>
      </c>
      <c r="N294" s="661" t="s">
        <v>89</v>
      </c>
      <c r="O294" s="661" t="s">
        <v>89</v>
      </c>
      <c r="P294" s="661" t="s">
        <v>89</v>
      </c>
      <c r="Q294" s="661" t="s">
        <v>89</v>
      </c>
      <c r="R294" s="661" t="s">
        <v>89</v>
      </c>
      <c r="S294" s="661" t="s">
        <v>89</v>
      </c>
      <c r="T294" s="661" t="s">
        <v>89</v>
      </c>
      <c r="U294" s="661" t="s">
        <v>89</v>
      </c>
      <c r="V294" s="661" t="s">
        <v>89</v>
      </c>
      <c r="W294" s="661" t="s">
        <v>89</v>
      </c>
      <c r="X294" s="661" t="s">
        <v>89</v>
      </c>
      <c r="Y294" s="661" t="s">
        <v>89</v>
      </c>
      <c r="Z294" s="661" t="s">
        <v>89</v>
      </c>
      <c r="AA294" s="661" t="s">
        <v>89</v>
      </c>
      <c r="AB294" s="661" t="s">
        <v>89</v>
      </c>
      <c r="AC294" s="661" t="s">
        <v>89</v>
      </c>
      <c r="AD294" s="661" t="s">
        <v>89</v>
      </c>
      <c r="AE294" s="661" t="s">
        <v>89</v>
      </c>
      <c r="AF294" s="661" t="s">
        <v>89</v>
      </c>
      <c r="AG294" s="661" t="s">
        <v>89</v>
      </c>
      <c r="AH294" s="661"/>
      <c r="AI294" s="661" t="s">
        <v>89</v>
      </c>
      <c r="AJ294" s="661" t="s">
        <v>89</v>
      </c>
      <c r="AK294" s="661" t="s">
        <v>89</v>
      </c>
      <c r="AL294" s="661" t="s">
        <v>89</v>
      </c>
      <c r="AM294" s="661" t="s">
        <v>89</v>
      </c>
      <c r="AN294" s="661" t="s">
        <v>89</v>
      </c>
      <c r="AO294" s="661"/>
      <c r="AP294" s="610"/>
      <c r="AQ294" s="610"/>
      <c r="AR294" s="610"/>
    </row>
    <row r="295" ht="15.75" customHeight="1" spans="1:44">
      <c r="A295" s="610" t="s">
        <v>89</v>
      </c>
      <c r="B295" s="610" t="s">
        <v>89</v>
      </c>
      <c r="C295" s="610" t="s">
        <v>89</v>
      </c>
      <c r="D295" s="661" t="s">
        <v>89</v>
      </c>
      <c r="E295" s="661" t="s">
        <v>89</v>
      </c>
      <c r="F295" s="661" t="s">
        <v>89</v>
      </c>
      <c r="G295" s="661" t="s">
        <v>89</v>
      </c>
      <c r="H295" s="661" t="s">
        <v>89</v>
      </c>
      <c r="I295" s="661" t="s">
        <v>89</v>
      </c>
      <c r="J295" s="661" t="s">
        <v>89</v>
      </c>
      <c r="K295" s="661" t="s">
        <v>89</v>
      </c>
      <c r="L295" s="661" t="s">
        <v>89</v>
      </c>
      <c r="M295" s="661" t="s">
        <v>89</v>
      </c>
      <c r="N295" s="661" t="s">
        <v>89</v>
      </c>
      <c r="O295" s="661" t="s">
        <v>89</v>
      </c>
      <c r="P295" s="661" t="s">
        <v>89</v>
      </c>
      <c r="Q295" s="661" t="s">
        <v>89</v>
      </c>
      <c r="R295" s="661" t="s">
        <v>89</v>
      </c>
      <c r="S295" s="661" t="s">
        <v>89</v>
      </c>
      <c r="T295" s="661" t="s">
        <v>89</v>
      </c>
      <c r="U295" s="661" t="s">
        <v>89</v>
      </c>
      <c r="V295" s="661" t="s">
        <v>89</v>
      </c>
      <c r="W295" s="661" t="s">
        <v>89</v>
      </c>
      <c r="X295" s="661" t="s">
        <v>89</v>
      </c>
      <c r="Y295" s="661" t="s">
        <v>89</v>
      </c>
      <c r="Z295" s="661" t="s">
        <v>89</v>
      </c>
      <c r="AA295" s="661" t="s">
        <v>89</v>
      </c>
      <c r="AB295" s="661" t="s">
        <v>89</v>
      </c>
      <c r="AC295" s="661" t="s">
        <v>89</v>
      </c>
      <c r="AD295" s="661" t="s">
        <v>89</v>
      </c>
      <c r="AE295" s="661" t="s">
        <v>89</v>
      </c>
      <c r="AF295" s="661" t="s">
        <v>89</v>
      </c>
      <c r="AG295" s="661" t="s">
        <v>89</v>
      </c>
      <c r="AH295" s="661"/>
      <c r="AI295" s="661" t="s">
        <v>89</v>
      </c>
      <c r="AJ295" s="661" t="s">
        <v>89</v>
      </c>
      <c r="AK295" s="661" t="s">
        <v>89</v>
      </c>
      <c r="AL295" s="661" t="s">
        <v>89</v>
      </c>
      <c r="AM295" s="661" t="s">
        <v>89</v>
      </c>
      <c r="AN295" s="661" t="s">
        <v>89</v>
      </c>
      <c r="AO295" s="661"/>
      <c r="AP295" s="610"/>
      <c r="AQ295" s="610"/>
      <c r="AR295" s="610"/>
    </row>
    <row r="296" ht="15.75" customHeight="1" spans="1:44">
      <c r="A296" s="610" t="s">
        <v>89</v>
      </c>
      <c r="B296" s="610" t="s">
        <v>89</v>
      </c>
      <c r="C296" s="610" t="s">
        <v>89</v>
      </c>
      <c r="D296" s="661" t="s">
        <v>89</v>
      </c>
      <c r="E296" s="661" t="s">
        <v>89</v>
      </c>
      <c r="F296" s="661" t="s">
        <v>89</v>
      </c>
      <c r="G296" s="661" t="s">
        <v>89</v>
      </c>
      <c r="H296" s="661" t="s">
        <v>89</v>
      </c>
      <c r="I296" s="661" t="s">
        <v>89</v>
      </c>
      <c r="J296" s="661" t="s">
        <v>89</v>
      </c>
      <c r="K296" s="661" t="s">
        <v>89</v>
      </c>
      <c r="L296" s="661" t="s">
        <v>89</v>
      </c>
      <c r="M296" s="661" t="s">
        <v>89</v>
      </c>
      <c r="N296" s="661" t="s">
        <v>89</v>
      </c>
      <c r="O296" s="661" t="s">
        <v>89</v>
      </c>
      <c r="P296" s="661" t="s">
        <v>89</v>
      </c>
      <c r="Q296" s="661" t="s">
        <v>89</v>
      </c>
      <c r="R296" s="661" t="s">
        <v>89</v>
      </c>
      <c r="S296" s="661" t="s">
        <v>89</v>
      </c>
      <c r="T296" s="661" t="s">
        <v>89</v>
      </c>
      <c r="U296" s="661" t="s">
        <v>89</v>
      </c>
      <c r="V296" s="661" t="s">
        <v>89</v>
      </c>
      <c r="W296" s="661" t="s">
        <v>89</v>
      </c>
      <c r="X296" s="661" t="s">
        <v>89</v>
      </c>
      <c r="Y296" s="661" t="s">
        <v>89</v>
      </c>
      <c r="Z296" s="661" t="s">
        <v>89</v>
      </c>
      <c r="AA296" s="661" t="s">
        <v>89</v>
      </c>
      <c r="AB296" s="661" t="s">
        <v>89</v>
      </c>
      <c r="AC296" s="661" t="s">
        <v>89</v>
      </c>
      <c r="AD296" s="661" t="s">
        <v>89</v>
      </c>
      <c r="AE296" s="661" t="s">
        <v>89</v>
      </c>
      <c r="AF296" s="661" t="s">
        <v>89</v>
      </c>
      <c r="AG296" s="661" t="s">
        <v>89</v>
      </c>
      <c r="AH296" s="661"/>
      <c r="AI296" s="661" t="s">
        <v>89</v>
      </c>
      <c r="AJ296" s="661" t="s">
        <v>89</v>
      </c>
      <c r="AK296" s="661" t="s">
        <v>89</v>
      </c>
      <c r="AL296" s="661" t="s">
        <v>89</v>
      </c>
      <c r="AM296" s="661" t="s">
        <v>89</v>
      </c>
      <c r="AN296" s="661" t="s">
        <v>89</v>
      </c>
      <c r="AO296" s="661"/>
      <c r="AP296" s="610"/>
      <c r="AQ296" s="610"/>
      <c r="AR296" s="610"/>
    </row>
    <row r="297" ht="15.75" customHeight="1" spans="1:44">
      <c r="A297" s="610" t="s">
        <v>89</v>
      </c>
      <c r="B297" s="610" t="s">
        <v>89</v>
      </c>
      <c r="C297" s="610" t="s">
        <v>89</v>
      </c>
      <c r="D297" s="661" t="s">
        <v>89</v>
      </c>
      <c r="E297" s="661" t="s">
        <v>89</v>
      </c>
      <c r="F297" s="661" t="s">
        <v>89</v>
      </c>
      <c r="G297" s="661" t="s">
        <v>89</v>
      </c>
      <c r="H297" s="661" t="s">
        <v>89</v>
      </c>
      <c r="I297" s="661" t="s">
        <v>89</v>
      </c>
      <c r="J297" s="661" t="s">
        <v>89</v>
      </c>
      <c r="K297" s="661" t="s">
        <v>89</v>
      </c>
      <c r="L297" s="661" t="s">
        <v>89</v>
      </c>
      <c r="M297" s="661" t="s">
        <v>89</v>
      </c>
      <c r="N297" s="661" t="s">
        <v>89</v>
      </c>
      <c r="O297" s="661" t="s">
        <v>89</v>
      </c>
      <c r="P297" s="661" t="s">
        <v>89</v>
      </c>
      <c r="Q297" s="661" t="s">
        <v>89</v>
      </c>
      <c r="R297" s="661" t="s">
        <v>89</v>
      </c>
      <c r="S297" s="661" t="s">
        <v>89</v>
      </c>
      <c r="T297" s="661" t="s">
        <v>89</v>
      </c>
      <c r="U297" s="661" t="s">
        <v>89</v>
      </c>
      <c r="V297" s="661" t="s">
        <v>89</v>
      </c>
      <c r="W297" s="661" t="s">
        <v>89</v>
      </c>
      <c r="X297" s="661" t="s">
        <v>89</v>
      </c>
      <c r="Y297" s="661" t="s">
        <v>89</v>
      </c>
      <c r="Z297" s="661" t="s">
        <v>89</v>
      </c>
      <c r="AA297" s="661" t="s">
        <v>89</v>
      </c>
      <c r="AB297" s="661" t="s">
        <v>89</v>
      </c>
      <c r="AC297" s="661" t="s">
        <v>89</v>
      </c>
      <c r="AD297" s="661" t="s">
        <v>89</v>
      </c>
      <c r="AE297" s="661" t="s">
        <v>89</v>
      </c>
      <c r="AF297" s="661" t="s">
        <v>89</v>
      </c>
      <c r="AG297" s="661" t="s">
        <v>89</v>
      </c>
      <c r="AH297" s="661"/>
      <c r="AI297" s="661" t="s">
        <v>89</v>
      </c>
      <c r="AJ297" s="661" t="s">
        <v>89</v>
      </c>
      <c r="AK297" s="661" t="s">
        <v>89</v>
      </c>
      <c r="AL297" s="661" t="s">
        <v>89</v>
      </c>
      <c r="AM297" s="661" t="s">
        <v>89</v>
      </c>
      <c r="AN297" s="661" t="s">
        <v>89</v>
      </c>
      <c r="AO297" s="661"/>
      <c r="AP297" s="610"/>
      <c r="AQ297" s="610"/>
      <c r="AR297" s="610"/>
    </row>
    <row r="298" ht="15.75" customHeight="1" spans="1:44">
      <c r="A298" s="610" t="s">
        <v>89</v>
      </c>
      <c r="B298" s="610" t="s">
        <v>89</v>
      </c>
      <c r="C298" s="610" t="s">
        <v>89</v>
      </c>
      <c r="D298" s="661" t="s">
        <v>89</v>
      </c>
      <c r="E298" s="661" t="s">
        <v>89</v>
      </c>
      <c r="F298" s="661" t="s">
        <v>89</v>
      </c>
      <c r="G298" s="661" t="s">
        <v>89</v>
      </c>
      <c r="H298" s="661" t="s">
        <v>89</v>
      </c>
      <c r="I298" s="661" t="s">
        <v>89</v>
      </c>
      <c r="J298" s="661" t="s">
        <v>89</v>
      </c>
      <c r="K298" s="661" t="s">
        <v>89</v>
      </c>
      <c r="L298" s="661" t="s">
        <v>89</v>
      </c>
      <c r="M298" s="661" t="s">
        <v>89</v>
      </c>
      <c r="N298" s="661" t="s">
        <v>89</v>
      </c>
      <c r="O298" s="661" t="s">
        <v>89</v>
      </c>
      <c r="P298" s="661" t="s">
        <v>89</v>
      </c>
      <c r="Q298" s="661" t="s">
        <v>89</v>
      </c>
      <c r="R298" s="661" t="s">
        <v>89</v>
      </c>
      <c r="S298" s="661" t="s">
        <v>89</v>
      </c>
      <c r="T298" s="661" t="s">
        <v>89</v>
      </c>
      <c r="U298" s="661" t="s">
        <v>89</v>
      </c>
      <c r="V298" s="661" t="s">
        <v>89</v>
      </c>
      <c r="W298" s="661" t="s">
        <v>89</v>
      </c>
      <c r="X298" s="661" t="s">
        <v>89</v>
      </c>
      <c r="Y298" s="661" t="s">
        <v>89</v>
      </c>
      <c r="Z298" s="661" t="s">
        <v>89</v>
      </c>
      <c r="AA298" s="661" t="s">
        <v>89</v>
      </c>
      <c r="AB298" s="661" t="s">
        <v>89</v>
      </c>
      <c r="AC298" s="661" t="s">
        <v>89</v>
      </c>
      <c r="AD298" s="661" t="s">
        <v>89</v>
      </c>
      <c r="AE298" s="661" t="s">
        <v>89</v>
      </c>
      <c r="AF298" s="661" t="s">
        <v>89</v>
      </c>
      <c r="AG298" s="661" t="s">
        <v>89</v>
      </c>
      <c r="AH298" s="661"/>
      <c r="AI298" s="661" t="s">
        <v>89</v>
      </c>
      <c r="AJ298" s="661" t="s">
        <v>89</v>
      </c>
      <c r="AK298" s="661" t="s">
        <v>89</v>
      </c>
      <c r="AL298" s="661" t="s">
        <v>89</v>
      </c>
      <c r="AM298" s="661" t="s">
        <v>89</v>
      </c>
      <c r="AN298" s="661" t="s">
        <v>89</v>
      </c>
      <c r="AO298" s="661"/>
      <c r="AP298" s="610"/>
      <c r="AQ298" s="610"/>
      <c r="AR298" s="610"/>
    </row>
    <row r="299" ht="15.75" customHeight="1" spans="1:44">
      <c r="A299" s="610" t="s">
        <v>89</v>
      </c>
      <c r="B299" s="610" t="s">
        <v>89</v>
      </c>
      <c r="C299" s="610" t="s">
        <v>89</v>
      </c>
      <c r="D299" s="661" t="s">
        <v>89</v>
      </c>
      <c r="E299" s="661" t="s">
        <v>89</v>
      </c>
      <c r="F299" s="661" t="s">
        <v>89</v>
      </c>
      <c r="G299" s="661" t="s">
        <v>89</v>
      </c>
      <c r="H299" s="661" t="s">
        <v>89</v>
      </c>
      <c r="I299" s="661" t="s">
        <v>89</v>
      </c>
      <c r="J299" s="661" t="s">
        <v>89</v>
      </c>
      <c r="K299" s="661" t="s">
        <v>89</v>
      </c>
      <c r="L299" s="661" t="s">
        <v>89</v>
      </c>
      <c r="M299" s="661" t="s">
        <v>89</v>
      </c>
      <c r="N299" s="661" t="s">
        <v>89</v>
      </c>
      <c r="O299" s="661" t="s">
        <v>89</v>
      </c>
      <c r="P299" s="661" t="s">
        <v>89</v>
      </c>
      <c r="Q299" s="661" t="s">
        <v>89</v>
      </c>
      <c r="R299" s="661" t="s">
        <v>89</v>
      </c>
      <c r="S299" s="661" t="s">
        <v>89</v>
      </c>
      <c r="T299" s="661" t="s">
        <v>89</v>
      </c>
      <c r="U299" s="661" t="s">
        <v>89</v>
      </c>
      <c r="V299" s="661" t="s">
        <v>89</v>
      </c>
      <c r="W299" s="661" t="s">
        <v>89</v>
      </c>
      <c r="X299" s="661" t="s">
        <v>89</v>
      </c>
      <c r="Y299" s="661" t="s">
        <v>89</v>
      </c>
      <c r="Z299" s="661" t="s">
        <v>89</v>
      </c>
      <c r="AA299" s="661" t="s">
        <v>89</v>
      </c>
      <c r="AB299" s="661" t="s">
        <v>89</v>
      </c>
      <c r="AC299" s="661" t="s">
        <v>89</v>
      </c>
      <c r="AD299" s="661" t="s">
        <v>89</v>
      </c>
      <c r="AE299" s="661" t="s">
        <v>89</v>
      </c>
      <c r="AF299" s="661" t="s">
        <v>89</v>
      </c>
      <c r="AG299" s="661" t="s">
        <v>89</v>
      </c>
      <c r="AH299" s="661"/>
      <c r="AI299" s="661" t="s">
        <v>89</v>
      </c>
      <c r="AJ299" s="661" t="s">
        <v>89</v>
      </c>
      <c r="AK299" s="661" t="s">
        <v>89</v>
      </c>
      <c r="AL299" s="661" t="s">
        <v>89</v>
      </c>
      <c r="AM299" s="661" t="s">
        <v>89</v>
      </c>
      <c r="AN299" s="661" t="s">
        <v>89</v>
      </c>
      <c r="AO299" s="661"/>
      <c r="AP299" s="610"/>
      <c r="AQ299" s="610"/>
      <c r="AR299" s="610"/>
    </row>
    <row r="300" ht="15.75" customHeight="1" spans="1:44">
      <c r="A300" s="610" t="s">
        <v>89</v>
      </c>
      <c r="B300" s="610" t="s">
        <v>89</v>
      </c>
      <c r="C300" s="610" t="s">
        <v>89</v>
      </c>
      <c r="D300" s="661" t="s">
        <v>89</v>
      </c>
      <c r="E300" s="661" t="s">
        <v>89</v>
      </c>
      <c r="F300" s="661" t="s">
        <v>89</v>
      </c>
      <c r="G300" s="661" t="s">
        <v>89</v>
      </c>
      <c r="H300" s="661" t="s">
        <v>89</v>
      </c>
      <c r="I300" s="661" t="s">
        <v>89</v>
      </c>
      <c r="J300" s="661" t="s">
        <v>89</v>
      </c>
      <c r="K300" s="661" t="s">
        <v>89</v>
      </c>
      <c r="L300" s="661" t="s">
        <v>89</v>
      </c>
      <c r="M300" s="661" t="s">
        <v>89</v>
      </c>
      <c r="N300" s="661" t="s">
        <v>89</v>
      </c>
      <c r="O300" s="661" t="s">
        <v>89</v>
      </c>
      <c r="P300" s="661" t="s">
        <v>89</v>
      </c>
      <c r="Q300" s="661" t="s">
        <v>89</v>
      </c>
      <c r="R300" s="661" t="s">
        <v>89</v>
      </c>
      <c r="S300" s="661" t="s">
        <v>89</v>
      </c>
      <c r="T300" s="661" t="s">
        <v>89</v>
      </c>
      <c r="U300" s="661" t="s">
        <v>89</v>
      </c>
      <c r="V300" s="661" t="s">
        <v>89</v>
      </c>
      <c r="W300" s="661" t="s">
        <v>89</v>
      </c>
      <c r="X300" s="661" t="s">
        <v>89</v>
      </c>
      <c r="Y300" s="661" t="s">
        <v>89</v>
      </c>
      <c r="Z300" s="661" t="s">
        <v>89</v>
      </c>
      <c r="AA300" s="661" t="s">
        <v>89</v>
      </c>
      <c r="AB300" s="661" t="s">
        <v>89</v>
      </c>
      <c r="AC300" s="661" t="s">
        <v>89</v>
      </c>
      <c r="AD300" s="661" t="s">
        <v>89</v>
      </c>
      <c r="AE300" s="661" t="s">
        <v>89</v>
      </c>
      <c r="AF300" s="661" t="s">
        <v>89</v>
      </c>
      <c r="AG300" s="661" t="s">
        <v>89</v>
      </c>
      <c r="AH300" s="661"/>
      <c r="AI300" s="661" t="s">
        <v>89</v>
      </c>
      <c r="AJ300" s="661" t="s">
        <v>89</v>
      </c>
      <c r="AK300" s="661" t="s">
        <v>89</v>
      </c>
      <c r="AL300" s="661" t="s">
        <v>89</v>
      </c>
      <c r="AM300" s="661" t="s">
        <v>89</v>
      </c>
      <c r="AN300" s="661" t="s">
        <v>89</v>
      </c>
      <c r="AO300" s="661"/>
      <c r="AP300" s="610"/>
      <c r="AQ300" s="610"/>
      <c r="AR300" s="610"/>
    </row>
    <row r="301" ht="15.75" customHeight="1" spans="1:44">
      <c r="A301" s="610" t="s">
        <v>89</v>
      </c>
      <c r="B301" s="610" t="s">
        <v>89</v>
      </c>
      <c r="C301" s="610" t="s">
        <v>89</v>
      </c>
      <c r="D301" s="661" t="s">
        <v>89</v>
      </c>
      <c r="E301" s="661" t="s">
        <v>89</v>
      </c>
      <c r="F301" s="661" t="s">
        <v>89</v>
      </c>
      <c r="G301" s="661" t="s">
        <v>89</v>
      </c>
      <c r="H301" s="661" t="s">
        <v>89</v>
      </c>
      <c r="I301" s="661" t="s">
        <v>89</v>
      </c>
      <c r="J301" s="661" t="s">
        <v>89</v>
      </c>
      <c r="K301" s="661" t="s">
        <v>89</v>
      </c>
      <c r="L301" s="661" t="s">
        <v>89</v>
      </c>
      <c r="M301" s="661" t="s">
        <v>89</v>
      </c>
      <c r="N301" s="661" t="s">
        <v>89</v>
      </c>
      <c r="O301" s="661" t="s">
        <v>89</v>
      </c>
      <c r="P301" s="661" t="s">
        <v>89</v>
      </c>
      <c r="Q301" s="661" t="s">
        <v>89</v>
      </c>
      <c r="R301" s="661" t="s">
        <v>89</v>
      </c>
      <c r="S301" s="661" t="s">
        <v>89</v>
      </c>
      <c r="T301" s="661" t="s">
        <v>89</v>
      </c>
      <c r="U301" s="661" t="s">
        <v>89</v>
      </c>
      <c r="V301" s="661" t="s">
        <v>89</v>
      </c>
      <c r="W301" s="661" t="s">
        <v>89</v>
      </c>
      <c r="X301" s="661" t="s">
        <v>89</v>
      </c>
      <c r="Y301" s="661" t="s">
        <v>89</v>
      </c>
      <c r="Z301" s="661" t="s">
        <v>89</v>
      </c>
      <c r="AA301" s="661" t="s">
        <v>89</v>
      </c>
      <c r="AB301" s="661" t="s">
        <v>89</v>
      </c>
      <c r="AC301" s="661" t="s">
        <v>89</v>
      </c>
      <c r="AD301" s="661" t="s">
        <v>89</v>
      </c>
      <c r="AE301" s="661" t="s">
        <v>89</v>
      </c>
      <c r="AF301" s="661" t="s">
        <v>89</v>
      </c>
      <c r="AG301" s="661" t="s">
        <v>89</v>
      </c>
      <c r="AH301" s="661"/>
      <c r="AI301" s="661" t="s">
        <v>89</v>
      </c>
      <c r="AJ301" s="661" t="s">
        <v>89</v>
      </c>
      <c r="AK301" s="661" t="s">
        <v>89</v>
      </c>
      <c r="AL301" s="661" t="s">
        <v>89</v>
      </c>
      <c r="AM301" s="661" t="s">
        <v>89</v>
      </c>
      <c r="AN301" s="661" t="s">
        <v>89</v>
      </c>
      <c r="AO301" s="661"/>
      <c r="AP301" s="610"/>
      <c r="AQ301" s="610"/>
      <c r="AR301" s="610"/>
    </row>
    <row r="302" ht="15.75" customHeight="1" spans="1:44">
      <c r="A302" s="610" t="s">
        <v>89</v>
      </c>
      <c r="B302" s="610" t="s">
        <v>89</v>
      </c>
      <c r="C302" s="610" t="s">
        <v>89</v>
      </c>
      <c r="D302" s="661" t="s">
        <v>89</v>
      </c>
      <c r="E302" s="661" t="s">
        <v>89</v>
      </c>
      <c r="F302" s="661" t="s">
        <v>89</v>
      </c>
      <c r="G302" s="661" t="s">
        <v>89</v>
      </c>
      <c r="H302" s="661" t="s">
        <v>89</v>
      </c>
      <c r="I302" s="661" t="s">
        <v>89</v>
      </c>
      <c r="J302" s="661" t="s">
        <v>89</v>
      </c>
      <c r="K302" s="661" t="s">
        <v>89</v>
      </c>
      <c r="L302" s="661" t="s">
        <v>89</v>
      </c>
      <c r="M302" s="661" t="s">
        <v>89</v>
      </c>
      <c r="N302" s="661" t="s">
        <v>89</v>
      </c>
      <c r="O302" s="661" t="s">
        <v>89</v>
      </c>
      <c r="P302" s="661" t="s">
        <v>89</v>
      </c>
      <c r="Q302" s="661" t="s">
        <v>89</v>
      </c>
      <c r="R302" s="661" t="s">
        <v>89</v>
      </c>
      <c r="S302" s="661" t="s">
        <v>89</v>
      </c>
      <c r="T302" s="661" t="s">
        <v>89</v>
      </c>
      <c r="U302" s="661" t="s">
        <v>89</v>
      </c>
      <c r="V302" s="661" t="s">
        <v>89</v>
      </c>
      <c r="W302" s="661" t="s">
        <v>89</v>
      </c>
      <c r="X302" s="661" t="s">
        <v>89</v>
      </c>
      <c r="Y302" s="661" t="s">
        <v>89</v>
      </c>
      <c r="Z302" s="661" t="s">
        <v>89</v>
      </c>
      <c r="AA302" s="661" t="s">
        <v>89</v>
      </c>
      <c r="AB302" s="661" t="s">
        <v>89</v>
      </c>
      <c r="AC302" s="661" t="s">
        <v>89</v>
      </c>
      <c r="AD302" s="661" t="s">
        <v>89</v>
      </c>
      <c r="AE302" s="661" t="s">
        <v>89</v>
      </c>
      <c r="AF302" s="661" t="s">
        <v>89</v>
      </c>
      <c r="AG302" s="661" t="s">
        <v>89</v>
      </c>
      <c r="AH302" s="661"/>
      <c r="AI302" s="661" t="s">
        <v>89</v>
      </c>
      <c r="AJ302" s="661" t="s">
        <v>89</v>
      </c>
      <c r="AK302" s="661" t="s">
        <v>89</v>
      </c>
      <c r="AL302" s="661" t="s">
        <v>89</v>
      </c>
      <c r="AM302" s="661" t="s">
        <v>89</v>
      </c>
      <c r="AN302" s="661" t="s">
        <v>89</v>
      </c>
      <c r="AO302" s="661"/>
      <c r="AP302" s="610"/>
      <c r="AQ302" s="610"/>
      <c r="AR302" s="610"/>
    </row>
    <row r="303" ht="15.75" customHeight="1" spans="1:44">
      <c r="A303" s="610" t="s">
        <v>89</v>
      </c>
      <c r="B303" s="610" t="s">
        <v>89</v>
      </c>
      <c r="C303" s="610" t="s">
        <v>89</v>
      </c>
      <c r="D303" s="661" t="s">
        <v>89</v>
      </c>
      <c r="E303" s="661" t="s">
        <v>89</v>
      </c>
      <c r="F303" s="661" t="s">
        <v>89</v>
      </c>
      <c r="G303" s="661" t="s">
        <v>89</v>
      </c>
      <c r="H303" s="661" t="s">
        <v>89</v>
      </c>
      <c r="I303" s="661" t="s">
        <v>89</v>
      </c>
      <c r="J303" s="661" t="s">
        <v>89</v>
      </c>
      <c r="K303" s="661" t="s">
        <v>89</v>
      </c>
      <c r="L303" s="661" t="s">
        <v>89</v>
      </c>
      <c r="M303" s="661" t="s">
        <v>89</v>
      </c>
      <c r="N303" s="661" t="s">
        <v>89</v>
      </c>
      <c r="O303" s="661" t="s">
        <v>89</v>
      </c>
      <c r="P303" s="661" t="s">
        <v>89</v>
      </c>
      <c r="Q303" s="661" t="s">
        <v>89</v>
      </c>
      <c r="R303" s="661" t="s">
        <v>89</v>
      </c>
      <c r="S303" s="661" t="s">
        <v>89</v>
      </c>
      <c r="T303" s="661" t="s">
        <v>89</v>
      </c>
      <c r="U303" s="661" t="s">
        <v>89</v>
      </c>
      <c r="V303" s="661" t="s">
        <v>89</v>
      </c>
      <c r="W303" s="661" t="s">
        <v>89</v>
      </c>
      <c r="X303" s="661" t="s">
        <v>89</v>
      </c>
      <c r="Y303" s="661" t="s">
        <v>89</v>
      </c>
      <c r="Z303" s="661" t="s">
        <v>89</v>
      </c>
      <c r="AA303" s="661" t="s">
        <v>89</v>
      </c>
      <c r="AB303" s="661" t="s">
        <v>89</v>
      </c>
      <c r="AC303" s="661" t="s">
        <v>89</v>
      </c>
      <c r="AD303" s="661" t="s">
        <v>89</v>
      </c>
      <c r="AE303" s="661" t="s">
        <v>89</v>
      </c>
      <c r="AF303" s="661" t="s">
        <v>89</v>
      </c>
      <c r="AG303" s="661" t="s">
        <v>89</v>
      </c>
      <c r="AH303" s="661"/>
      <c r="AI303" s="661" t="s">
        <v>89</v>
      </c>
      <c r="AJ303" s="661" t="s">
        <v>89</v>
      </c>
      <c r="AK303" s="661" t="s">
        <v>89</v>
      </c>
      <c r="AL303" s="661" t="s">
        <v>89</v>
      </c>
      <c r="AM303" s="661" t="s">
        <v>89</v>
      </c>
      <c r="AN303" s="661" t="s">
        <v>89</v>
      </c>
      <c r="AO303" s="661"/>
      <c r="AP303" s="610"/>
      <c r="AQ303" s="610"/>
      <c r="AR303" s="610"/>
    </row>
    <row r="304" ht="15.75" customHeight="1" spans="1:44">
      <c r="A304" s="610" t="s">
        <v>89</v>
      </c>
      <c r="B304" s="610" t="s">
        <v>89</v>
      </c>
      <c r="C304" s="610" t="s">
        <v>89</v>
      </c>
      <c r="D304" s="661" t="s">
        <v>89</v>
      </c>
      <c r="E304" s="661" t="s">
        <v>89</v>
      </c>
      <c r="F304" s="661" t="s">
        <v>89</v>
      </c>
      <c r="G304" s="661" t="s">
        <v>89</v>
      </c>
      <c r="H304" s="661" t="s">
        <v>89</v>
      </c>
      <c r="I304" s="661" t="s">
        <v>89</v>
      </c>
      <c r="J304" s="661" t="s">
        <v>89</v>
      </c>
      <c r="K304" s="661" t="s">
        <v>89</v>
      </c>
      <c r="L304" s="661" t="s">
        <v>89</v>
      </c>
      <c r="M304" s="661" t="s">
        <v>89</v>
      </c>
      <c r="N304" s="661" t="s">
        <v>89</v>
      </c>
      <c r="O304" s="661" t="s">
        <v>89</v>
      </c>
      <c r="P304" s="661" t="s">
        <v>89</v>
      </c>
      <c r="Q304" s="661" t="s">
        <v>89</v>
      </c>
      <c r="R304" s="661" t="s">
        <v>89</v>
      </c>
      <c r="S304" s="661" t="s">
        <v>89</v>
      </c>
      <c r="T304" s="661" t="s">
        <v>89</v>
      </c>
      <c r="U304" s="661" t="s">
        <v>89</v>
      </c>
      <c r="V304" s="661" t="s">
        <v>89</v>
      </c>
      <c r="W304" s="661" t="s">
        <v>89</v>
      </c>
      <c r="X304" s="661" t="s">
        <v>89</v>
      </c>
      <c r="Y304" s="661" t="s">
        <v>89</v>
      </c>
      <c r="Z304" s="661" t="s">
        <v>89</v>
      </c>
      <c r="AA304" s="661" t="s">
        <v>89</v>
      </c>
      <c r="AB304" s="661" t="s">
        <v>89</v>
      </c>
      <c r="AC304" s="661" t="s">
        <v>89</v>
      </c>
      <c r="AD304" s="661" t="s">
        <v>89</v>
      </c>
      <c r="AE304" s="661" t="s">
        <v>89</v>
      </c>
      <c r="AF304" s="661" t="s">
        <v>89</v>
      </c>
      <c r="AG304" s="661" t="s">
        <v>89</v>
      </c>
      <c r="AH304" s="661"/>
      <c r="AI304" s="661" t="s">
        <v>89</v>
      </c>
      <c r="AJ304" s="661" t="s">
        <v>89</v>
      </c>
      <c r="AK304" s="661" t="s">
        <v>89</v>
      </c>
      <c r="AL304" s="661" t="s">
        <v>89</v>
      </c>
      <c r="AM304" s="661" t="s">
        <v>89</v>
      </c>
      <c r="AN304" s="661" t="s">
        <v>89</v>
      </c>
      <c r="AO304" s="661"/>
      <c r="AP304" s="610"/>
      <c r="AQ304" s="610"/>
      <c r="AR304" s="610"/>
    </row>
    <row r="305" ht="15.75" customHeight="1" spans="1:44">
      <c r="A305" s="610" t="s">
        <v>89</v>
      </c>
      <c r="B305" s="610" t="s">
        <v>89</v>
      </c>
      <c r="C305" s="610" t="s">
        <v>89</v>
      </c>
      <c r="D305" s="661" t="s">
        <v>89</v>
      </c>
      <c r="E305" s="661" t="s">
        <v>89</v>
      </c>
      <c r="F305" s="661" t="s">
        <v>89</v>
      </c>
      <c r="G305" s="661" t="s">
        <v>89</v>
      </c>
      <c r="H305" s="661" t="s">
        <v>89</v>
      </c>
      <c r="I305" s="661" t="s">
        <v>89</v>
      </c>
      <c r="J305" s="661" t="s">
        <v>89</v>
      </c>
      <c r="K305" s="661" t="s">
        <v>89</v>
      </c>
      <c r="L305" s="661" t="s">
        <v>89</v>
      </c>
      <c r="M305" s="661" t="s">
        <v>89</v>
      </c>
      <c r="N305" s="661" t="s">
        <v>89</v>
      </c>
      <c r="O305" s="661" t="s">
        <v>89</v>
      </c>
      <c r="P305" s="661" t="s">
        <v>89</v>
      </c>
      <c r="Q305" s="661" t="s">
        <v>89</v>
      </c>
      <c r="R305" s="661" t="s">
        <v>89</v>
      </c>
      <c r="S305" s="661" t="s">
        <v>89</v>
      </c>
      <c r="T305" s="661" t="s">
        <v>89</v>
      </c>
      <c r="U305" s="661" t="s">
        <v>89</v>
      </c>
      <c r="V305" s="661" t="s">
        <v>89</v>
      </c>
      <c r="W305" s="661" t="s">
        <v>89</v>
      </c>
      <c r="X305" s="661" t="s">
        <v>89</v>
      </c>
      <c r="Y305" s="661" t="s">
        <v>89</v>
      </c>
      <c r="Z305" s="661" t="s">
        <v>89</v>
      </c>
      <c r="AA305" s="661" t="s">
        <v>89</v>
      </c>
      <c r="AB305" s="661" t="s">
        <v>89</v>
      </c>
      <c r="AC305" s="661" t="s">
        <v>89</v>
      </c>
      <c r="AD305" s="661" t="s">
        <v>89</v>
      </c>
      <c r="AE305" s="661" t="s">
        <v>89</v>
      </c>
      <c r="AF305" s="661" t="s">
        <v>89</v>
      </c>
      <c r="AG305" s="661" t="s">
        <v>89</v>
      </c>
      <c r="AH305" s="661"/>
      <c r="AI305" s="661" t="s">
        <v>89</v>
      </c>
      <c r="AJ305" s="661" t="s">
        <v>89</v>
      </c>
      <c r="AK305" s="661" t="s">
        <v>89</v>
      </c>
      <c r="AL305" s="661" t="s">
        <v>89</v>
      </c>
      <c r="AM305" s="661" t="s">
        <v>89</v>
      </c>
      <c r="AN305" s="661" t="s">
        <v>89</v>
      </c>
      <c r="AO305" s="661"/>
      <c r="AP305" s="610"/>
      <c r="AQ305" s="610"/>
      <c r="AR305" s="610"/>
    </row>
    <row r="306" ht="15.75" customHeight="1" spans="1:44">
      <c r="A306" s="610" t="s">
        <v>89</v>
      </c>
      <c r="B306" s="610" t="s">
        <v>89</v>
      </c>
      <c r="C306" s="610" t="s">
        <v>89</v>
      </c>
      <c r="D306" s="661" t="s">
        <v>89</v>
      </c>
      <c r="E306" s="661" t="s">
        <v>89</v>
      </c>
      <c r="F306" s="661" t="s">
        <v>89</v>
      </c>
      <c r="G306" s="661" t="s">
        <v>89</v>
      </c>
      <c r="H306" s="661" t="s">
        <v>89</v>
      </c>
      <c r="I306" s="661" t="s">
        <v>89</v>
      </c>
      <c r="J306" s="661" t="s">
        <v>89</v>
      </c>
      <c r="K306" s="661" t="s">
        <v>89</v>
      </c>
      <c r="L306" s="661" t="s">
        <v>89</v>
      </c>
      <c r="M306" s="661" t="s">
        <v>89</v>
      </c>
      <c r="N306" s="661" t="s">
        <v>89</v>
      </c>
      <c r="O306" s="661" t="s">
        <v>89</v>
      </c>
      <c r="P306" s="661" t="s">
        <v>89</v>
      </c>
      <c r="Q306" s="661" t="s">
        <v>89</v>
      </c>
      <c r="R306" s="661" t="s">
        <v>89</v>
      </c>
      <c r="S306" s="661" t="s">
        <v>89</v>
      </c>
      <c r="T306" s="661" t="s">
        <v>89</v>
      </c>
      <c r="U306" s="661" t="s">
        <v>89</v>
      </c>
      <c r="V306" s="661" t="s">
        <v>89</v>
      </c>
      <c r="W306" s="661" t="s">
        <v>89</v>
      </c>
      <c r="X306" s="661" t="s">
        <v>89</v>
      </c>
      <c r="Y306" s="661" t="s">
        <v>89</v>
      </c>
      <c r="Z306" s="661" t="s">
        <v>89</v>
      </c>
      <c r="AA306" s="661" t="s">
        <v>89</v>
      </c>
      <c r="AB306" s="661" t="s">
        <v>89</v>
      </c>
      <c r="AC306" s="661" t="s">
        <v>89</v>
      </c>
      <c r="AD306" s="661" t="s">
        <v>89</v>
      </c>
      <c r="AE306" s="661" t="s">
        <v>89</v>
      </c>
      <c r="AF306" s="661" t="s">
        <v>89</v>
      </c>
      <c r="AG306" s="661" t="s">
        <v>89</v>
      </c>
      <c r="AH306" s="661"/>
      <c r="AI306" s="661" t="s">
        <v>89</v>
      </c>
      <c r="AJ306" s="661" t="s">
        <v>89</v>
      </c>
      <c r="AK306" s="661" t="s">
        <v>89</v>
      </c>
      <c r="AL306" s="661" t="s">
        <v>89</v>
      </c>
      <c r="AM306" s="661" t="s">
        <v>89</v>
      </c>
      <c r="AN306" s="661" t="s">
        <v>89</v>
      </c>
      <c r="AO306" s="661"/>
      <c r="AP306" s="610"/>
      <c r="AQ306" s="610"/>
      <c r="AR306" s="610"/>
    </row>
    <row r="307" ht="15.75" customHeight="1" spans="1:44">
      <c r="A307" s="610" t="s">
        <v>89</v>
      </c>
      <c r="B307" s="610" t="s">
        <v>89</v>
      </c>
      <c r="C307" s="610" t="s">
        <v>89</v>
      </c>
      <c r="D307" s="661" t="s">
        <v>89</v>
      </c>
      <c r="E307" s="661" t="s">
        <v>89</v>
      </c>
      <c r="F307" s="661" t="s">
        <v>89</v>
      </c>
      <c r="G307" s="661" t="s">
        <v>89</v>
      </c>
      <c r="H307" s="661" t="s">
        <v>89</v>
      </c>
      <c r="I307" s="661" t="s">
        <v>89</v>
      </c>
      <c r="J307" s="661" t="s">
        <v>89</v>
      </c>
      <c r="K307" s="661" t="s">
        <v>89</v>
      </c>
      <c r="L307" s="661" t="s">
        <v>89</v>
      </c>
      <c r="M307" s="661" t="s">
        <v>89</v>
      </c>
      <c r="N307" s="661" t="s">
        <v>89</v>
      </c>
      <c r="O307" s="661" t="s">
        <v>89</v>
      </c>
      <c r="P307" s="661" t="s">
        <v>89</v>
      </c>
      <c r="Q307" s="661" t="s">
        <v>89</v>
      </c>
      <c r="R307" s="661" t="s">
        <v>89</v>
      </c>
      <c r="S307" s="661" t="s">
        <v>89</v>
      </c>
      <c r="T307" s="661" t="s">
        <v>89</v>
      </c>
      <c r="U307" s="661" t="s">
        <v>89</v>
      </c>
      <c r="V307" s="661" t="s">
        <v>89</v>
      </c>
      <c r="W307" s="661" t="s">
        <v>89</v>
      </c>
      <c r="X307" s="661" t="s">
        <v>89</v>
      </c>
      <c r="Y307" s="661" t="s">
        <v>89</v>
      </c>
      <c r="Z307" s="661" t="s">
        <v>89</v>
      </c>
      <c r="AA307" s="661" t="s">
        <v>89</v>
      </c>
      <c r="AB307" s="661" t="s">
        <v>89</v>
      </c>
      <c r="AC307" s="661" t="s">
        <v>89</v>
      </c>
      <c r="AD307" s="661" t="s">
        <v>89</v>
      </c>
      <c r="AE307" s="661" t="s">
        <v>89</v>
      </c>
      <c r="AF307" s="661" t="s">
        <v>89</v>
      </c>
      <c r="AG307" s="661" t="s">
        <v>89</v>
      </c>
      <c r="AH307" s="661"/>
      <c r="AI307" s="661" t="s">
        <v>89</v>
      </c>
      <c r="AJ307" s="661" t="s">
        <v>89</v>
      </c>
      <c r="AK307" s="661" t="s">
        <v>89</v>
      </c>
      <c r="AL307" s="661" t="s">
        <v>89</v>
      </c>
      <c r="AM307" s="661" t="s">
        <v>89</v>
      </c>
      <c r="AN307" s="661" t="s">
        <v>89</v>
      </c>
      <c r="AO307" s="661"/>
      <c r="AP307" s="610"/>
      <c r="AQ307" s="610"/>
      <c r="AR307" s="610"/>
    </row>
    <row r="308" ht="15.75" customHeight="1" spans="1:44">
      <c r="A308" s="610" t="s">
        <v>89</v>
      </c>
      <c r="B308" s="610" t="s">
        <v>89</v>
      </c>
      <c r="C308" s="610" t="s">
        <v>89</v>
      </c>
      <c r="D308" s="661" t="s">
        <v>89</v>
      </c>
      <c r="E308" s="661" t="s">
        <v>89</v>
      </c>
      <c r="F308" s="661" t="s">
        <v>89</v>
      </c>
      <c r="G308" s="661" t="s">
        <v>89</v>
      </c>
      <c r="H308" s="661" t="s">
        <v>89</v>
      </c>
      <c r="I308" s="661" t="s">
        <v>89</v>
      </c>
      <c r="J308" s="661" t="s">
        <v>89</v>
      </c>
      <c r="K308" s="661" t="s">
        <v>89</v>
      </c>
      <c r="L308" s="661" t="s">
        <v>89</v>
      </c>
      <c r="M308" s="661" t="s">
        <v>89</v>
      </c>
      <c r="N308" s="661" t="s">
        <v>89</v>
      </c>
      <c r="O308" s="661" t="s">
        <v>89</v>
      </c>
      <c r="P308" s="661" t="s">
        <v>89</v>
      </c>
      <c r="Q308" s="661" t="s">
        <v>89</v>
      </c>
      <c r="R308" s="661" t="s">
        <v>89</v>
      </c>
      <c r="S308" s="661" t="s">
        <v>89</v>
      </c>
      <c r="T308" s="661" t="s">
        <v>89</v>
      </c>
      <c r="U308" s="661" t="s">
        <v>89</v>
      </c>
      <c r="V308" s="661" t="s">
        <v>89</v>
      </c>
      <c r="W308" s="661" t="s">
        <v>89</v>
      </c>
      <c r="X308" s="661" t="s">
        <v>89</v>
      </c>
      <c r="Y308" s="661" t="s">
        <v>89</v>
      </c>
      <c r="Z308" s="661" t="s">
        <v>89</v>
      </c>
      <c r="AA308" s="661" t="s">
        <v>89</v>
      </c>
      <c r="AB308" s="661" t="s">
        <v>89</v>
      </c>
      <c r="AC308" s="661" t="s">
        <v>89</v>
      </c>
      <c r="AD308" s="661" t="s">
        <v>89</v>
      </c>
      <c r="AE308" s="661" t="s">
        <v>89</v>
      </c>
      <c r="AF308" s="661" t="s">
        <v>89</v>
      </c>
      <c r="AG308" s="661" t="s">
        <v>89</v>
      </c>
      <c r="AH308" s="661"/>
      <c r="AI308" s="661" t="s">
        <v>89</v>
      </c>
      <c r="AJ308" s="661" t="s">
        <v>89</v>
      </c>
      <c r="AK308" s="661" t="s">
        <v>89</v>
      </c>
      <c r="AL308" s="661" t="s">
        <v>89</v>
      </c>
      <c r="AM308" s="661" t="s">
        <v>89</v>
      </c>
      <c r="AN308" s="661" t="s">
        <v>89</v>
      </c>
      <c r="AO308" s="661"/>
      <c r="AP308" s="610"/>
      <c r="AQ308" s="610"/>
      <c r="AR308" s="610"/>
    </row>
    <row r="309" ht="15.75" customHeight="1" spans="1:44">
      <c r="A309" s="610" t="s">
        <v>89</v>
      </c>
      <c r="B309" s="610" t="s">
        <v>89</v>
      </c>
      <c r="C309" s="610" t="s">
        <v>89</v>
      </c>
      <c r="D309" s="661" t="s">
        <v>89</v>
      </c>
      <c r="E309" s="661" t="s">
        <v>89</v>
      </c>
      <c r="F309" s="661" t="s">
        <v>89</v>
      </c>
      <c r="G309" s="661" t="s">
        <v>89</v>
      </c>
      <c r="H309" s="661" t="s">
        <v>89</v>
      </c>
      <c r="I309" s="661" t="s">
        <v>89</v>
      </c>
      <c r="J309" s="661" t="s">
        <v>89</v>
      </c>
      <c r="K309" s="661" t="s">
        <v>89</v>
      </c>
      <c r="L309" s="661" t="s">
        <v>89</v>
      </c>
      <c r="M309" s="661" t="s">
        <v>89</v>
      </c>
      <c r="N309" s="661" t="s">
        <v>89</v>
      </c>
      <c r="O309" s="661" t="s">
        <v>89</v>
      </c>
      <c r="P309" s="661" t="s">
        <v>89</v>
      </c>
      <c r="Q309" s="661" t="s">
        <v>89</v>
      </c>
      <c r="R309" s="661" t="s">
        <v>89</v>
      </c>
      <c r="S309" s="661" t="s">
        <v>89</v>
      </c>
      <c r="T309" s="661" t="s">
        <v>89</v>
      </c>
      <c r="U309" s="661" t="s">
        <v>89</v>
      </c>
      <c r="V309" s="661" t="s">
        <v>89</v>
      </c>
      <c r="W309" s="661" t="s">
        <v>89</v>
      </c>
      <c r="X309" s="661" t="s">
        <v>89</v>
      </c>
      <c r="Y309" s="661" t="s">
        <v>89</v>
      </c>
      <c r="Z309" s="661" t="s">
        <v>89</v>
      </c>
      <c r="AA309" s="661" t="s">
        <v>89</v>
      </c>
      <c r="AB309" s="661" t="s">
        <v>89</v>
      </c>
      <c r="AC309" s="661" t="s">
        <v>89</v>
      </c>
      <c r="AD309" s="661" t="s">
        <v>89</v>
      </c>
      <c r="AE309" s="661" t="s">
        <v>89</v>
      </c>
      <c r="AF309" s="661" t="s">
        <v>89</v>
      </c>
      <c r="AG309" s="661" t="s">
        <v>89</v>
      </c>
      <c r="AH309" s="661"/>
      <c r="AI309" s="661" t="s">
        <v>89</v>
      </c>
      <c r="AJ309" s="661" t="s">
        <v>89</v>
      </c>
      <c r="AK309" s="661" t="s">
        <v>89</v>
      </c>
      <c r="AL309" s="661" t="s">
        <v>89</v>
      </c>
      <c r="AM309" s="661" t="s">
        <v>89</v>
      </c>
      <c r="AN309" s="661" t="s">
        <v>89</v>
      </c>
      <c r="AO309" s="661"/>
      <c r="AP309" s="610"/>
      <c r="AQ309" s="610"/>
      <c r="AR309" s="610"/>
    </row>
    <row r="310" ht="15.75" customHeight="1" spans="1:44">
      <c r="A310" s="610" t="s">
        <v>89</v>
      </c>
      <c r="B310" s="610" t="s">
        <v>89</v>
      </c>
      <c r="C310" s="610" t="s">
        <v>89</v>
      </c>
      <c r="D310" s="661" t="s">
        <v>89</v>
      </c>
      <c r="E310" s="661" t="s">
        <v>89</v>
      </c>
      <c r="F310" s="661" t="s">
        <v>89</v>
      </c>
      <c r="G310" s="661" t="s">
        <v>89</v>
      </c>
      <c r="H310" s="661" t="s">
        <v>89</v>
      </c>
      <c r="I310" s="661" t="s">
        <v>89</v>
      </c>
      <c r="J310" s="661" t="s">
        <v>89</v>
      </c>
      <c r="K310" s="661" t="s">
        <v>89</v>
      </c>
      <c r="L310" s="661" t="s">
        <v>89</v>
      </c>
      <c r="M310" s="661" t="s">
        <v>89</v>
      </c>
      <c r="N310" s="661" t="s">
        <v>89</v>
      </c>
      <c r="O310" s="661" t="s">
        <v>89</v>
      </c>
      <c r="P310" s="661" t="s">
        <v>89</v>
      </c>
      <c r="Q310" s="661" t="s">
        <v>89</v>
      </c>
      <c r="R310" s="661" t="s">
        <v>89</v>
      </c>
      <c r="S310" s="661" t="s">
        <v>89</v>
      </c>
      <c r="T310" s="661" t="s">
        <v>89</v>
      </c>
      <c r="U310" s="661" t="s">
        <v>89</v>
      </c>
      <c r="V310" s="661" t="s">
        <v>89</v>
      </c>
      <c r="W310" s="661" t="s">
        <v>89</v>
      </c>
      <c r="X310" s="661" t="s">
        <v>89</v>
      </c>
      <c r="Y310" s="661" t="s">
        <v>89</v>
      </c>
      <c r="Z310" s="661" t="s">
        <v>89</v>
      </c>
      <c r="AA310" s="661" t="s">
        <v>89</v>
      </c>
      <c r="AB310" s="661" t="s">
        <v>89</v>
      </c>
      <c r="AC310" s="661" t="s">
        <v>89</v>
      </c>
      <c r="AD310" s="661" t="s">
        <v>89</v>
      </c>
      <c r="AE310" s="661" t="s">
        <v>89</v>
      </c>
      <c r="AF310" s="661" t="s">
        <v>89</v>
      </c>
      <c r="AG310" s="661" t="s">
        <v>89</v>
      </c>
      <c r="AH310" s="661"/>
      <c r="AI310" s="661" t="s">
        <v>89</v>
      </c>
      <c r="AJ310" s="661" t="s">
        <v>89</v>
      </c>
      <c r="AK310" s="661" t="s">
        <v>89</v>
      </c>
      <c r="AL310" s="661" t="s">
        <v>89</v>
      </c>
      <c r="AM310" s="661" t="s">
        <v>89</v>
      </c>
      <c r="AN310" s="661" t="s">
        <v>89</v>
      </c>
      <c r="AO310" s="661"/>
      <c r="AP310" s="610"/>
      <c r="AQ310" s="610"/>
      <c r="AR310" s="610"/>
    </row>
    <row r="311" ht="15.75" customHeight="1" spans="1:44">
      <c r="A311" s="610" t="s">
        <v>89</v>
      </c>
      <c r="B311" s="610" t="s">
        <v>89</v>
      </c>
      <c r="C311" s="610" t="s">
        <v>89</v>
      </c>
      <c r="D311" s="661" t="s">
        <v>89</v>
      </c>
      <c r="E311" s="661" t="s">
        <v>89</v>
      </c>
      <c r="F311" s="661" t="s">
        <v>89</v>
      </c>
      <c r="G311" s="661" t="s">
        <v>89</v>
      </c>
      <c r="H311" s="661" t="s">
        <v>89</v>
      </c>
      <c r="I311" s="661" t="s">
        <v>89</v>
      </c>
      <c r="J311" s="661" t="s">
        <v>89</v>
      </c>
      <c r="K311" s="661" t="s">
        <v>89</v>
      </c>
      <c r="L311" s="661" t="s">
        <v>89</v>
      </c>
      <c r="M311" s="661" t="s">
        <v>89</v>
      </c>
      <c r="N311" s="661" t="s">
        <v>89</v>
      </c>
      <c r="O311" s="661" t="s">
        <v>89</v>
      </c>
      <c r="P311" s="661" t="s">
        <v>89</v>
      </c>
      <c r="Q311" s="661" t="s">
        <v>89</v>
      </c>
      <c r="R311" s="661" t="s">
        <v>89</v>
      </c>
      <c r="S311" s="661" t="s">
        <v>89</v>
      </c>
      <c r="T311" s="661" t="s">
        <v>89</v>
      </c>
      <c r="U311" s="661" t="s">
        <v>89</v>
      </c>
      <c r="V311" s="661" t="s">
        <v>89</v>
      </c>
      <c r="W311" s="661" t="s">
        <v>89</v>
      </c>
      <c r="X311" s="661" t="s">
        <v>89</v>
      </c>
      <c r="Y311" s="661" t="s">
        <v>89</v>
      </c>
      <c r="Z311" s="661" t="s">
        <v>89</v>
      </c>
      <c r="AA311" s="661" t="s">
        <v>89</v>
      </c>
      <c r="AB311" s="661" t="s">
        <v>89</v>
      </c>
      <c r="AC311" s="661" t="s">
        <v>89</v>
      </c>
      <c r="AD311" s="661" t="s">
        <v>89</v>
      </c>
      <c r="AE311" s="661" t="s">
        <v>89</v>
      </c>
      <c r="AF311" s="661" t="s">
        <v>89</v>
      </c>
      <c r="AG311" s="661" t="s">
        <v>89</v>
      </c>
      <c r="AH311" s="661"/>
      <c r="AI311" s="661" t="s">
        <v>89</v>
      </c>
      <c r="AJ311" s="661" t="s">
        <v>89</v>
      </c>
      <c r="AK311" s="661" t="s">
        <v>89</v>
      </c>
      <c r="AL311" s="661" t="s">
        <v>89</v>
      </c>
      <c r="AM311" s="661" t="s">
        <v>89</v>
      </c>
      <c r="AN311" s="661" t="s">
        <v>89</v>
      </c>
      <c r="AO311" s="661"/>
      <c r="AP311" s="610"/>
      <c r="AQ311" s="610"/>
      <c r="AR311" s="610"/>
    </row>
    <row r="312" ht="15.75" customHeight="1" spans="1:44">
      <c r="A312" s="610" t="s">
        <v>89</v>
      </c>
      <c r="B312" s="610" t="s">
        <v>89</v>
      </c>
      <c r="C312" s="610" t="s">
        <v>89</v>
      </c>
      <c r="D312" s="661" t="s">
        <v>89</v>
      </c>
      <c r="E312" s="661" t="s">
        <v>89</v>
      </c>
      <c r="F312" s="661" t="s">
        <v>89</v>
      </c>
      <c r="G312" s="661" t="s">
        <v>89</v>
      </c>
      <c r="H312" s="661" t="s">
        <v>89</v>
      </c>
      <c r="I312" s="661" t="s">
        <v>89</v>
      </c>
      <c r="J312" s="661" t="s">
        <v>89</v>
      </c>
      <c r="K312" s="661" t="s">
        <v>89</v>
      </c>
      <c r="L312" s="661" t="s">
        <v>89</v>
      </c>
      <c r="M312" s="661" t="s">
        <v>89</v>
      </c>
      <c r="N312" s="661" t="s">
        <v>89</v>
      </c>
      <c r="O312" s="661" t="s">
        <v>89</v>
      </c>
      <c r="P312" s="661" t="s">
        <v>89</v>
      </c>
      <c r="Q312" s="661" t="s">
        <v>89</v>
      </c>
      <c r="R312" s="661" t="s">
        <v>89</v>
      </c>
      <c r="S312" s="661" t="s">
        <v>89</v>
      </c>
      <c r="T312" s="661" t="s">
        <v>89</v>
      </c>
      <c r="U312" s="661" t="s">
        <v>89</v>
      </c>
      <c r="V312" s="661" t="s">
        <v>89</v>
      </c>
      <c r="W312" s="661" t="s">
        <v>89</v>
      </c>
      <c r="X312" s="661" t="s">
        <v>89</v>
      </c>
      <c r="Y312" s="661" t="s">
        <v>89</v>
      </c>
      <c r="Z312" s="661" t="s">
        <v>89</v>
      </c>
      <c r="AA312" s="661" t="s">
        <v>89</v>
      </c>
      <c r="AB312" s="661" t="s">
        <v>89</v>
      </c>
      <c r="AC312" s="661" t="s">
        <v>89</v>
      </c>
      <c r="AD312" s="661" t="s">
        <v>89</v>
      </c>
      <c r="AE312" s="661" t="s">
        <v>89</v>
      </c>
      <c r="AF312" s="661" t="s">
        <v>89</v>
      </c>
      <c r="AG312" s="661" t="s">
        <v>89</v>
      </c>
      <c r="AH312" s="661"/>
      <c r="AI312" s="661" t="s">
        <v>89</v>
      </c>
      <c r="AJ312" s="661" t="s">
        <v>89</v>
      </c>
      <c r="AK312" s="661" t="s">
        <v>89</v>
      </c>
      <c r="AL312" s="661" t="s">
        <v>89</v>
      </c>
      <c r="AM312" s="661" t="s">
        <v>89</v>
      </c>
      <c r="AN312" s="661" t="s">
        <v>89</v>
      </c>
      <c r="AO312" s="661"/>
      <c r="AP312" s="610"/>
      <c r="AQ312" s="610"/>
      <c r="AR312" s="610"/>
    </row>
    <row r="313" ht="15.75" customHeight="1" spans="1:44">
      <c r="A313" s="610" t="s">
        <v>89</v>
      </c>
      <c r="B313" s="610" t="s">
        <v>89</v>
      </c>
      <c r="C313" s="610" t="s">
        <v>89</v>
      </c>
      <c r="D313" s="661" t="s">
        <v>89</v>
      </c>
      <c r="E313" s="661" t="s">
        <v>89</v>
      </c>
      <c r="F313" s="661" t="s">
        <v>89</v>
      </c>
      <c r="G313" s="661" t="s">
        <v>89</v>
      </c>
      <c r="H313" s="661" t="s">
        <v>89</v>
      </c>
      <c r="I313" s="661" t="s">
        <v>89</v>
      </c>
      <c r="J313" s="661" t="s">
        <v>89</v>
      </c>
      <c r="K313" s="661" t="s">
        <v>89</v>
      </c>
      <c r="L313" s="661" t="s">
        <v>89</v>
      </c>
      <c r="M313" s="661" t="s">
        <v>89</v>
      </c>
      <c r="N313" s="661" t="s">
        <v>89</v>
      </c>
      <c r="O313" s="661" t="s">
        <v>89</v>
      </c>
      <c r="P313" s="661" t="s">
        <v>89</v>
      </c>
      <c r="Q313" s="661" t="s">
        <v>89</v>
      </c>
      <c r="R313" s="661" t="s">
        <v>89</v>
      </c>
      <c r="S313" s="661" t="s">
        <v>89</v>
      </c>
      <c r="T313" s="661" t="s">
        <v>89</v>
      </c>
      <c r="U313" s="661" t="s">
        <v>89</v>
      </c>
      <c r="V313" s="661" t="s">
        <v>89</v>
      </c>
      <c r="W313" s="661" t="s">
        <v>89</v>
      </c>
      <c r="X313" s="661" t="s">
        <v>89</v>
      </c>
      <c r="Y313" s="661" t="s">
        <v>89</v>
      </c>
      <c r="Z313" s="661" t="s">
        <v>89</v>
      </c>
      <c r="AA313" s="661" t="s">
        <v>89</v>
      </c>
      <c r="AB313" s="661" t="s">
        <v>89</v>
      </c>
      <c r="AC313" s="661" t="s">
        <v>89</v>
      </c>
      <c r="AD313" s="661" t="s">
        <v>89</v>
      </c>
      <c r="AE313" s="661" t="s">
        <v>89</v>
      </c>
      <c r="AF313" s="661" t="s">
        <v>89</v>
      </c>
      <c r="AG313" s="661" t="s">
        <v>89</v>
      </c>
      <c r="AH313" s="661"/>
      <c r="AI313" s="661" t="s">
        <v>89</v>
      </c>
      <c r="AJ313" s="661" t="s">
        <v>89</v>
      </c>
      <c r="AK313" s="661" t="s">
        <v>89</v>
      </c>
      <c r="AL313" s="661" t="s">
        <v>89</v>
      </c>
      <c r="AM313" s="661" t="s">
        <v>89</v>
      </c>
      <c r="AN313" s="661" t="s">
        <v>89</v>
      </c>
      <c r="AO313" s="661"/>
      <c r="AP313" s="610"/>
      <c r="AQ313" s="610"/>
      <c r="AR313" s="610"/>
    </row>
    <row r="314" ht="15.75" customHeight="1" spans="1:44">
      <c r="A314" s="610" t="s">
        <v>89</v>
      </c>
      <c r="B314" s="610" t="s">
        <v>89</v>
      </c>
      <c r="C314" s="610" t="s">
        <v>89</v>
      </c>
      <c r="D314" s="661" t="s">
        <v>89</v>
      </c>
      <c r="E314" s="661" t="s">
        <v>89</v>
      </c>
      <c r="F314" s="661" t="s">
        <v>89</v>
      </c>
      <c r="G314" s="661" t="s">
        <v>89</v>
      </c>
      <c r="H314" s="661" t="s">
        <v>89</v>
      </c>
      <c r="I314" s="661" t="s">
        <v>89</v>
      </c>
      <c r="J314" s="661" t="s">
        <v>89</v>
      </c>
      <c r="K314" s="661" t="s">
        <v>89</v>
      </c>
      <c r="L314" s="661" t="s">
        <v>89</v>
      </c>
      <c r="M314" s="661" t="s">
        <v>89</v>
      </c>
      <c r="N314" s="661" t="s">
        <v>89</v>
      </c>
      <c r="O314" s="661" t="s">
        <v>89</v>
      </c>
      <c r="P314" s="661" t="s">
        <v>89</v>
      </c>
      <c r="Q314" s="661" t="s">
        <v>89</v>
      </c>
      <c r="R314" s="661" t="s">
        <v>89</v>
      </c>
      <c r="S314" s="661" t="s">
        <v>89</v>
      </c>
      <c r="T314" s="661" t="s">
        <v>89</v>
      </c>
      <c r="U314" s="661" t="s">
        <v>89</v>
      </c>
      <c r="V314" s="661" t="s">
        <v>89</v>
      </c>
      <c r="W314" s="661" t="s">
        <v>89</v>
      </c>
      <c r="X314" s="661" t="s">
        <v>89</v>
      </c>
      <c r="Y314" s="661" t="s">
        <v>89</v>
      </c>
      <c r="Z314" s="661" t="s">
        <v>89</v>
      </c>
      <c r="AA314" s="661" t="s">
        <v>89</v>
      </c>
      <c r="AB314" s="661" t="s">
        <v>89</v>
      </c>
      <c r="AC314" s="661" t="s">
        <v>89</v>
      </c>
      <c r="AD314" s="661" t="s">
        <v>89</v>
      </c>
      <c r="AE314" s="661" t="s">
        <v>89</v>
      </c>
      <c r="AF314" s="661" t="s">
        <v>89</v>
      </c>
      <c r="AG314" s="661" t="s">
        <v>89</v>
      </c>
      <c r="AH314" s="661"/>
      <c r="AI314" s="661" t="s">
        <v>89</v>
      </c>
      <c r="AJ314" s="661" t="s">
        <v>89</v>
      </c>
      <c r="AK314" s="661" t="s">
        <v>89</v>
      </c>
      <c r="AL314" s="661" t="s">
        <v>89</v>
      </c>
      <c r="AM314" s="661" t="s">
        <v>89</v>
      </c>
      <c r="AN314" s="661" t="s">
        <v>89</v>
      </c>
      <c r="AO314" s="661"/>
      <c r="AP314" s="610"/>
      <c r="AQ314" s="610"/>
      <c r="AR314" s="610"/>
    </row>
    <row r="315" ht="15.75" customHeight="1" spans="1:44">
      <c r="A315" s="610" t="s">
        <v>89</v>
      </c>
      <c r="B315" s="610" t="s">
        <v>89</v>
      </c>
      <c r="C315" s="610" t="s">
        <v>89</v>
      </c>
      <c r="D315" s="661" t="s">
        <v>89</v>
      </c>
      <c r="E315" s="661" t="s">
        <v>89</v>
      </c>
      <c r="F315" s="661" t="s">
        <v>89</v>
      </c>
      <c r="G315" s="661" t="s">
        <v>89</v>
      </c>
      <c r="H315" s="661" t="s">
        <v>89</v>
      </c>
      <c r="I315" s="661" t="s">
        <v>89</v>
      </c>
      <c r="J315" s="661" t="s">
        <v>89</v>
      </c>
      <c r="K315" s="661" t="s">
        <v>89</v>
      </c>
      <c r="L315" s="661" t="s">
        <v>89</v>
      </c>
      <c r="M315" s="661" t="s">
        <v>89</v>
      </c>
      <c r="N315" s="661" t="s">
        <v>89</v>
      </c>
      <c r="O315" s="661" t="s">
        <v>89</v>
      </c>
      <c r="P315" s="661" t="s">
        <v>89</v>
      </c>
      <c r="Q315" s="661" t="s">
        <v>89</v>
      </c>
      <c r="R315" s="661" t="s">
        <v>89</v>
      </c>
      <c r="S315" s="661" t="s">
        <v>89</v>
      </c>
      <c r="T315" s="661" t="s">
        <v>89</v>
      </c>
      <c r="U315" s="661" t="s">
        <v>89</v>
      </c>
      <c r="V315" s="661" t="s">
        <v>89</v>
      </c>
      <c r="W315" s="661" t="s">
        <v>89</v>
      </c>
      <c r="X315" s="661" t="s">
        <v>89</v>
      </c>
      <c r="Y315" s="661" t="s">
        <v>89</v>
      </c>
      <c r="Z315" s="661" t="s">
        <v>89</v>
      </c>
      <c r="AA315" s="661" t="s">
        <v>89</v>
      </c>
      <c r="AB315" s="661" t="s">
        <v>89</v>
      </c>
      <c r="AC315" s="661" t="s">
        <v>89</v>
      </c>
      <c r="AD315" s="661" t="s">
        <v>89</v>
      </c>
      <c r="AE315" s="661" t="s">
        <v>89</v>
      </c>
      <c r="AF315" s="661" t="s">
        <v>89</v>
      </c>
      <c r="AG315" s="661" t="s">
        <v>89</v>
      </c>
      <c r="AH315" s="661"/>
      <c r="AI315" s="661" t="s">
        <v>89</v>
      </c>
      <c r="AJ315" s="661" t="s">
        <v>89</v>
      </c>
      <c r="AK315" s="661" t="s">
        <v>89</v>
      </c>
      <c r="AL315" s="661" t="s">
        <v>89</v>
      </c>
      <c r="AM315" s="661" t="s">
        <v>89</v>
      </c>
      <c r="AN315" s="661" t="s">
        <v>89</v>
      </c>
      <c r="AO315" s="661"/>
      <c r="AP315" s="610"/>
      <c r="AQ315" s="610"/>
      <c r="AR315" s="610"/>
    </row>
    <row r="316" ht="15.75" customHeight="1" spans="1:44">
      <c r="A316" s="610" t="s">
        <v>89</v>
      </c>
      <c r="B316" s="610" t="s">
        <v>89</v>
      </c>
      <c r="C316" s="610" t="s">
        <v>89</v>
      </c>
      <c r="D316" s="661" t="s">
        <v>89</v>
      </c>
      <c r="E316" s="661" t="s">
        <v>89</v>
      </c>
      <c r="F316" s="661" t="s">
        <v>89</v>
      </c>
      <c r="G316" s="661" t="s">
        <v>89</v>
      </c>
      <c r="H316" s="661" t="s">
        <v>89</v>
      </c>
      <c r="I316" s="661" t="s">
        <v>89</v>
      </c>
      <c r="J316" s="661" t="s">
        <v>89</v>
      </c>
      <c r="K316" s="661" t="s">
        <v>89</v>
      </c>
      <c r="L316" s="661" t="s">
        <v>89</v>
      </c>
      <c r="M316" s="661" t="s">
        <v>89</v>
      </c>
      <c r="N316" s="661" t="s">
        <v>89</v>
      </c>
      <c r="O316" s="661" t="s">
        <v>89</v>
      </c>
      <c r="P316" s="661" t="s">
        <v>89</v>
      </c>
      <c r="Q316" s="661" t="s">
        <v>89</v>
      </c>
      <c r="R316" s="661" t="s">
        <v>89</v>
      </c>
      <c r="S316" s="661" t="s">
        <v>89</v>
      </c>
      <c r="T316" s="661" t="s">
        <v>89</v>
      </c>
      <c r="U316" s="661" t="s">
        <v>89</v>
      </c>
      <c r="V316" s="661" t="s">
        <v>89</v>
      </c>
      <c r="W316" s="661" t="s">
        <v>89</v>
      </c>
      <c r="X316" s="661" t="s">
        <v>89</v>
      </c>
      <c r="Y316" s="661" t="s">
        <v>89</v>
      </c>
      <c r="Z316" s="661" t="s">
        <v>89</v>
      </c>
      <c r="AA316" s="661" t="s">
        <v>89</v>
      </c>
      <c r="AB316" s="661" t="s">
        <v>89</v>
      </c>
      <c r="AC316" s="661" t="s">
        <v>89</v>
      </c>
      <c r="AD316" s="661" t="s">
        <v>89</v>
      </c>
      <c r="AE316" s="661" t="s">
        <v>89</v>
      </c>
      <c r="AF316" s="661" t="s">
        <v>89</v>
      </c>
      <c r="AG316" s="661" t="s">
        <v>89</v>
      </c>
      <c r="AH316" s="661"/>
      <c r="AI316" s="661" t="s">
        <v>89</v>
      </c>
      <c r="AJ316" s="661" t="s">
        <v>89</v>
      </c>
      <c r="AK316" s="661" t="s">
        <v>89</v>
      </c>
      <c r="AL316" s="661" t="s">
        <v>89</v>
      </c>
      <c r="AM316" s="661" t="s">
        <v>89</v>
      </c>
      <c r="AN316" s="661" t="s">
        <v>89</v>
      </c>
      <c r="AO316" s="661"/>
      <c r="AP316" s="610"/>
      <c r="AQ316" s="610"/>
      <c r="AR316" s="610"/>
    </row>
    <row r="317" ht="15.75" customHeight="1" spans="1:44">
      <c r="A317" s="610" t="s">
        <v>89</v>
      </c>
      <c r="B317" s="610" t="s">
        <v>89</v>
      </c>
      <c r="C317" s="610" t="s">
        <v>89</v>
      </c>
      <c r="D317" s="661" t="s">
        <v>89</v>
      </c>
      <c r="E317" s="661" t="s">
        <v>89</v>
      </c>
      <c r="F317" s="661" t="s">
        <v>89</v>
      </c>
      <c r="G317" s="661" t="s">
        <v>89</v>
      </c>
      <c r="H317" s="661" t="s">
        <v>89</v>
      </c>
      <c r="I317" s="661" t="s">
        <v>89</v>
      </c>
      <c r="J317" s="661" t="s">
        <v>89</v>
      </c>
      <c r="K317" s="661" t="s">
        <v>89</v>
      </c>
      <c r="L317" s="661" t="s">
        <v>89</v>
      </c>
      <c r="M317" s="661" t="s">
        <v>89</v>
      </c>
      <c r="N317" s="661" t="s">
        <v>89</v>
      </c>
      <c r="O317" s="661" t="s">
        <v>89</v>
      </c>
      <c r="P317" s="661" t="s">
        <v>89</v>
      </c>
      <c r="Q317" s="661" t="s">
        <v>89</v>
      </c>
      <c r="R317" s="661" t="s">
        <v>89</v>
      </c>
      <c r="S317" s="661" t="s">
        <v>89</v>
      </c>
      <c r="T317" s="661" t="s">
        <v>89</v>
      </c>
      <c r="U317" s="661" t="s">
        <v>89</v>
      </c>
      <c r="V317" s="661" t="s">
        <v>89</v>
      </c>
      <c r="W317" s="661" t="s">
        <v>89</v>
      </c>
      <c r="X317" s="661" t="s">
        <v>89</v>
      </c>
      <c r="Y317" s="661" t="s">
        <v>89</v>
      </c>
      <c r="Z317" s="661" t="s">
        <v>89</v>
      </c>
      <c r="AA317" s="661" t="s">
        <v>89</v>
      </c>
      <c r="AB317" s="661" t="s">
        <v>89</v>
      </c>
      <c r="AC317" s="661" t="s">
        <v>89</v>
      </c>
      <c r="AD317" s="661" t="s">
        <v>89</v>
      </c>
      <c r="AE317" s="661" t="s">
        <v>89</v>
      </c>
      <c r="AF317" s="661" t="s">
        <v>89</v>
      </c>
      <c r="AG317" s="661" t="s">
        <v>89</v>
      </c>
      <c r="AH317" s="661"/>
      <c r="AI317" s="661" t="s">
        <v>89</v>
      </c>
      <c r="AJ317" s="661" t="s">
        <v>89</v>
      </c>
      <c r="AK317" s="661" t="s">
        <v>89</v>
      </c>
      <c r="AL317" s="661" t="s">
        <v>89</v>
      </c>
      <c r="AM317" s="661" t="s">
        <v>89</v>
      </c>
      <c r="AN317" s="661" t="s">
        <v>89</v>
      </c>
      <c r="AO317" s="661"/>
      <c r="AP317" s="610"/>
      <c r="AQ317" s="610"/>
      <c r="AR317" s="610"/>
    </row>
    <row r="318" ht="15.75" customHeight="1" spans="1:44">
      <c r="A318" s="610" t="s">
        <v>89</v>
      </c>
      <c r="B318" s="610" t="s">
        <v>89</v>
      </c>
      <c r="C318" s="610" t="s">
        <v>89</v>
      </c>
      <c r="D318" s="661" t="s">
        <v>89</v>
      </c>
      <c r="E318" s="661" t="s">
        <v>89</v>
      </c>
      <c r="F318" s="661" t="s">
        <v>89</v>
      </c>
      <c r="G318" s="661" t="s">
        <v>89</v>
      </c>
      <c r="H318" s="661" t="s">
        <v>89</v>
      </c>
      <c r="I318" s="661" t="s">
        <v>89</v>
      </c>
      <c r="J318" s="661" t="s">
        <v>89</v>
      </c>
      <c r="K318" s="661" t="s">
        <v>89</v>
      </c>
      <c r="L318" s="661" t="s">
        <v>89</v>
      </c>
      <c r="M318" s="661" t="s">
        <v>89</v>
      </c>
      <c r="N318" s="661" t="s">
        <v>89</v>
      </c>
      <c r="O318" s="661" t="s">
        <v>89</v>
      </c>
      <c r="P318" s="661" t="s">
        <v>89</v>
      </c>
      <c r="Q318" s="661" t="s">
        <v>89</v>
      </c>
      <c r="R318" s="661" t="s">
        <v>89</v>
      </c>
      <c r="S318" s="661" t="s">
        <v>89</v>
      </c>
      <c r="T318" s="661" t="s">
        <v>89</v>
      </c>
      <c r="U318" s="661" t="s">
        <v>89</v>
      </c>
      <c r="V318" s="661" t="s">
        <v>89</v>
      </c>
      <c r="W318" s="661" t="s">
        <v>89</v>
      </c>
      <c r="X318" s="661" t="s">
        <v>89</v>
      </c>
      <c r="Y318" s="661" t="s">
        <v>89</v>
      </c>
      <c r="Z318" s="661" t="s">
        <v>89</v>
      </c>
      <c r="AA318" s="661" t="s">
        <v>89</v>
      </c>
      <c r="AB318" s="661" t="s">
        <v>89</v>
      </c>
      <c r="AC318" s="661" t="s">
        <v>89</v>
      </c>
      <c r="AD318" s="661" t="s">
        <v>89</v>
      </c>
      <c r="AE318" s="661" t="s">
        <v>89</v>
      </c>
      <c r="AF318" s="661" t="s">
        <v>89</v>
      </c>
      <c r="AG318" s="661" t="s">
        <v>89</v>
      </c>
      <c r="AH318" s="661"/>
      <c r="AI318" s="661" t="s">
        <v>89</v>
      </c>
      <c r="AJ318" s="661" t="s">
        <v>89</v>
      </c>
      <c r="AK318" s="661" t="s">
        <v>89</v>
      </c>
      <c r="AL318" s="661" t="s">
        <v>89</v>
      </c>
      <c r="AM318" s="661" t="s">
        <v>89</v>
      </c>
      <c r="AN318" s="661" t="s">
        <v>89</v>
      </c>
      <c r="AO318" s="661"/>
      <c r="AP318" s="610"/>
      <c r="AQ318" s="610"/>
      <c r="AR318" s="610"/>
    </row>
    <row r="319" ht="15.75" customHeight="1" spans="1:44">
      <c r="A319" s="610" t="s">
        <v>89</v>
      </c>
      <c r="B319" s="610" t="s">
        <v>89</v>
      </c>
      <c r="C319" s="610" t="s">
        <v>89</v>
      </c>
      <c r="D319" s="661" t="s">
        <v>89</v>
      </c>
      <c r="E319" s="661" t="s">
        <v>89</v>
      </c>
      <c r="F319" s="661" t="s">
        <v>89</v>
      </c>
      <c r="G319" s="661" t="s">
        <v>89</v>
      </c>
      <c r="H319" s="661" t="s">
        <v>89</v>
      </c>
      <c r="I319" s="661" t="s">
        <v>89</v>
      </c>
      <c r="J319" s="661" t="s">
        <v>89</v>
      </c>
      <c r="K319" s="661" t="s">
        <v>89</v>
      </c>
      <c r="L319" s="661" t="s">
        <v>89</v>
      </c>
      <c r="M319" s="661" t="s">
        <v>89</v>
      </c>
      <c r="N319" s="661" t="s">
        <v>89</v>
      </c>
      <c r="O319" s="661" t="s">
        <v>89</v>
      </c>
      <c r="P319" s="661" t="s">
        <v>89</v>
      </c>
      <c r="Q319" s="661" t="s">
        <v>89</v>
      </c>
      <c r="R319" s="661" t="s">
        <v>89</v>
      </c>
      <c r="S319" s="661" t="s">
        <v>89</v>
      </c>
      <c r="T319" s="661" t="s">
        <v>89</v>
      </c>
      <c r="U319" s="661" t="s">
        <v>89</v>
      </c>
      <c r="V319" s="661" t="s">
        <v>89</v>
      </c>
      <c r="W319" s="661" t="s">
        <v>89</v>
      </c>
      <c r="X319" s="661" t="s">
        <v>89</v>
      </c>
      <c r="Y319" s="661" t="s">
        <v>89</v>
      </c>
      <c r="Z319" s="661" t="s">
        <v>89</v>
      </c>
      <c r="AA319" s="661" t="s">
        <v>89</v>
      </c>
      <c r="AB319" s="661" t="s">
        <v>89</v>
      </c>
      <c r="AC319" s="661" t="s">
        <v>89</v>
      </c>
      <c r="AD319" s="661" t="s">
        <v>89</v>
      </c>
      <c r="AE319" s="661" t="s">
        <v>89</v>
      </c>
      <c r="AF319" s="661" t="s">
        <v>89</v>
      </c>
      <c r="AG319" s="661" t="s">
        <v>89</v>
      </c>
      <c r="AH319" s="661"/>
      <c r="AI319" s="661" t="s">
        <v>89</v>
      </c>
      <c r="AJ319" s="661" t="s">
        <v>89</v>
      </c>
      <c r="AK319" s="661" t="s">
        <v>89</v>
      </c>
      <c r="AL319" s="661" t="s">
        <v>89</v>
      </c>
      <c r="AM319" s="661" t="s">
        <v>89</v>
      </c>
      <c r="AN319" s="661" t="s">
        <v>89</v>
      </c>
      <c r="AO319" s="661"/>
      <c r="AP319" s="610"/>
      <c r="AQ319" s="610"/>
      <c r="AR319" s="610"/>
    </row>
    <row r="320" ht="15.75" customHeight="1" spans="1:44">
      <c r="A320" s="610" t="s">
        <v>89</v>
      </c>
      <c r="B320" s="610" t="s">
        <v>89</v>
      </c>
      <c r="C320" s="610" t="s">
        <v>89</v>
      </c>
      <c r="D320" s="661" t="s">
        <v>89</v>
      </c>
      <c r="E320" s="661" t="s">
        <v>89</v>
      </c>
      <c r="F320" s="661" t="s">
        <v>89</v>
      </c>
      <c r="G320" s="661" t="s">
        <v>89</v>
      </c>
      <c r="H320" s="661" t="s">
        <v>89</v>
      </c>
      <c r="I320" s="661" t="s">
        <v>89</v>
      </c>
      <c r="J320" s="661" t="s">
        <v>89</v>
      </c>
      <c r="K320" s="661" t="s">
        <v>89</v>
      </c>
      <c r="L320" s="661" t="s">
        <v>89</v>
      </c>
      <c r="M320" s="661" t="s">
        <v>89</v>
      </c>
      <c r="N320" s="661" t="s">
        <v>89</v>
      </c>
      <c r="O320" s="661" t="s">
        <v>89</v>
      </c>
      <c r="P320" s="661" t="s">
        <v>89</v>
      </c>
      <c r="Q320" s="661" t="s">
        <v>89</v>
      </c>
      <c r="R320" s="661" t="s">
        <v>89</v>
      </c>
      <c r="S320" s="661" t="s">
        <v>89</v>
      </c>
      <c r="T320" s="661" t="s">
        <v>89</v>
      </c>
      <c r="U320" s="661" t="s">
        <v>89</v>
      </c>
      <c r="V320" s="661" t="s">
        <v>89</v>
      </c>
      <c r="W320" s="661" t="s">
        <v>89</v>
      </c>
      <c r="X320" s="661" t="s">
        <v>89</v>
      </c>
      <c r="Y320" s="661" t="s">
        <v>89</v>
      </c>
      <c r="Z320" s="661" t="s">
        <v>89</v>
      </c>
      <c r="AA320" s="661" t="s">
        <v>89</v>
      </c>
      <c r="AB320" s="661" t="s">
        <v>89</v>
      </c>
      <c r="AC320" s="661" t="s">
        <v>89</v>
      </c>
      <c r="AD320" s="661" t="s">
        <v>89</v>
      </c>
      <c r="AE320" s="661" t="s">
        <v>89</v>
      </c>
      <c r="AF320" s="661" t="s">
        <v>89</v>
      </c>
      <c r="AG320" s="661" t="s">
        <v>89</v>
      </c>
      <c r="AH320" s="661"/>
      <c r="AI320" s="661" t="s">
        <v>89</v>
      </c>
      <c r="AJ320" s="661" t="s">
        <v>89</v>
      </c>
      <c r="AK320" s="661" t="s">
        <v>89</v>
      </c>
      <c r="AL320" s="661" t="s">
        <v>89</v>
      </c>
      <c r="AM320" s="661" t="s">
        <v>89</v>
      </c>
      <c r="AN320" s="661" t="s">
        <v>89</v>
      </c>
      <c r="AO320" s="661"/>
      <c r="AP320" s="610"/>
      <c r="AQ320" s="610"/>
      <c r="AR320" s="610"/>
    </row>
    <row r="321" ht="15.75" customHeight="1" spans="1:44">
      <c r="A321" s="610" t="s">
        <v>89</v>
      </c>
      <c r="B321" s="610" t="s">
        <v>89</v>
      </c>
      <c r="C321" s="610" t="s">
        <v>89</v>
      </c>
      <c r="D321" s="661" t="s">
        <v>89</v>
      </c>
      <c r="E321" s="661" t="s">
        <v>89</v>
      </c>
      <c r="F321" s="661" t="s">
        <v>89</v>
      </c>
      <c r="G321" s="661" t="s">
        <v>89</v>
      </c>
      <c r="H321" s="661" t="s">
        <v>89</v>
      </c>
      <c r="I321" s="661" t="s">
        <v>89</v>
      </c>
      <c r="J321" s="661" t="s">
        <v>89</v>
      </c>
      <c r="K321" s="661" t="s">
        <v>89</v>
      </c>
      <c r="L321" s="661" t="s">
        <v>89</v>
      </c>
      <c r="M321" s="661" t="s">
        <v>89</v>
      </c>
      <c r="N321" s="661" t="s">
        <v>89</v>
      </c>
      <c r="O321" s="661" t="s">
        <v>89</v>
      </c>
      <c r="P321" s="661" t="s">
        <v>89</v>
      </c>
      <c r="Q321" s="661" t="s">
        <v>89</v>
      </c>
      <c r="R321" s="661" t="s">
        <v>89</v>
      </c>
      <c r="S321" s="661" t="s">
        <v>89</v>
      </c>
      <c r="T321" s="661" t="s">
        <v>89</v>
      </c>
      <c r="U321" s="661" t="s">
        <v>89</v>
      </c>
      <c r="V321" s="661" t="s">
        <v>89</v>
      </c>
      <c r="W321" s="661" t="s">
        <v>89</v>
      </c>
      <c r="X321" s="661" t="s">
        <v>89</v>
      </c>
      <c r="Y321" s="661" t="s">
        <v>89</v>
      </c>
      <c r="Z321" s="661" t="s">
        <v>89</v>
      </c>
      <c r="AA321" s="661" t="s">
        <v>89</v>
      </c>
      <c r="AB321" s="661" t="s">
        <v>89</v>
      </c>
      <c r="AC321" s="661" t="s">
        <v>89</v>
      </c>
      <c r="AD321" s="661" t="s">
        <v>89</v>
      </c>
      <c r="AE321" s="661" t="s">
        <v>89</v>
      </c>
      <c r="AF321" s="661" t="s">
        <v>89</v>
      </c>
      <c r="AG321" s="661" t="s">
        <v>89</v>
      </c>
      <c r="AH321" s="661"/>
      <c r="AI321" s="661" t="s">
        <v>89</v>
      </c>
      <c r="AJ321" s="661" t="s">
        <v>89</v>
      </c>
      <c r="AK321" s="661" t="s">
        <v>89</v>
      </c>
      <c r="AL321" s="661" t="s">
        <v>89</v>
      </c>
      <c r="AM321" s="661" t="s">
        <v>89</v>
      </c>
      <c r="AN321" s="661" t="s">
        <v>89</v>
      </c>
      <c r="AO321" s="661"/>
      <c r="AP321" s="610"/>
      <c r="AQ321" s="610"/>
      <c r="AR321" s="610"/>
    </row>
    <row r="322" ht="15.75" customHeight="1" spans="1:44">
      <c r="A322" s="610" t="s">
        <v>89</v>
      </c>
      <c r="B322" s="610" t="s">
        <v>89</v>
      </c>
      <c r="C322" s="610" t="s">
        <v>89</v>
      </c>
      <c r="D322" s="661" t="s">
        <v>89</v>
      </c>
      <c r="E322" s="661" t="s">
        <v>89</v>
      </c>
      <c r="F322" s="661" t="s">
        <v>89</v>
      </c>
      <c r="G322" s="661" t="s">
        <v>89</v>
      </c>
      <c r="H322" s="661" t="s">
        <v>89</v>
      </c>
      <c r="I322" s="661" t="s">
        <v>89</v>
      </c>
      <c r="J322" s="661" t="s">
        <v>89</v>
      </c>
      <c r="K322" s="661" t="s">
        <v>89</v>
      </c>
      <c r="L322" s="661" t="s">
        <v>89</v>
      </c>
      <c r="M322" s="661" t="s">
        <v>89</v>
      </c>
      <c r="N322" s="661" t="s">
        <v>89</v>
      </c>
      <c r="O322" s="661" t="s">
        <v>89</v>
      </c>
      <c r="P322" s="661" t="s">
        <v>89</v>
      </c>
      <c r="Q322" s="661" t="s">
        <v>89</v>
      </c>
      <c r="R322" s="661" t="s">
        <v>89</v>
      </c>
      <c r="S322" s="661" t="s">
        <v>89</v>
      </c>
      <c r="T322" s="661" t="s">
        <v>89</v>
      </c>
      <c r="U322" s="661" t="s">
        <v>89</v>
      </c>
      <c r="V322" s="661" t="s">
        <v>89</v>
      </c>
      <c r="W322" s="661" t="s">
        <v>89</v>
      </c>
      <c r="X322" s="661" t="s">
        <v>89</v>
      </c>
      <c r="Y322" s="661" t="s">
        <v>89</v>
      </c>
      <c r="Z322" s="661" t="s">
        <v>89</v>
      </c>
      <c r="AA322" s="661" t="s">
        <v>89</v>
      </c>
      <c r="AB322" s="661" t="s">
        <v>89</v>
      </c>
      <c r="AC322" s="661" t="s">
        <v>89</v>
      </c>
      <c r="AD322" s="661" t="s">
        <v>89</v>
      </c>
      <c r="AE322" s="661" t="s">
        <v>89</v>
      </c>
      <c r="AF322" s="661" t="s">
        <v>89</v>
      </c>
      <c r="AG322" s="661" t="s">
        <v>89</v>
      </c>
      <c r="AH322" s="661"/>
      <c r="AI322" s="661" t="s">
        <v>89</v>
      </c>
      <c r="AJ322" s="661" t="s">
        <v>89</v>
      </c>
      <c r="AK322" s="661" t="s">
        <v>89</v>
      </c>
      <c r="AL322" s="661" t="s">
        <v>89</v>
      </c>
      <c r="AM322" s="661" t="s">
        <v>89</v>
      </c>
      <c r="AN322" s="661" t="s">
        <v>89</v>
      </c>
      <c r="AO322" s="661"/>
      <c r="AP322" s="610"/>
      <c r="AQ322" s="610"/>
      <c r="AR322" s="610"/>
    </row>
    <row r="323" ht="15.75" customHeight="1" spans="1:44">
      <c r="A323" s="610" t="s">
        <v>89</v>
      </c>
      <c r="B323" s="610" t="s">
        <v>89</v>
      </c>
      <c r="C323" s="610" t="s">
        <v>89</v>
      </c>
      <c r="D323" s="661" t="s">
        <v>89</v>
      </c>
      <c r="E323" s="661" t="s">
        <v>89</v>
      </c>
      <c r="F323" s="661" t="s">
        <v>89</v>
      </c>
      <c r="G323" s="661" t="s">
        <v>89</v>
      </c>
      <c r="H323" s="661" t="s">
        <v>89</v>
      </c>
      <c r="I323" s="661" t="s">
        <v>89</v>
      </c>
      <c r="J323" s="661" t="s">
        <v>89</v>
      </c>
      <c r="K323" s="661" t="s">
        <v>89</v>
      </c>
      <c r="L323" s="661" t="s">
        <v>89</v>
      </c>
      <c r="M323" s="661" t="s">
        <v>89</v>
      </c>
      <c r="N323" s="661" t="s">
        <v>89</v>
      </c>
      <c r="O323" s="661" t="s">
        <v>89</v>
      </c>
      <c r="P323" s="661" t="s">
        <v>89</v>
      </c>
      <c r="Q323" s="661" t="s">
        <v>89</v>
      </c>
      <c r="R323" s="661" t="s">
        <v>89</v>
      </c>
      <c r="S323" s="661" t="s">
        <v>89</v>
      </c>
      <c r="T323" s="661" t="s">
        <v>89</v>
      </c>
      <c r="U323" s="661" t="s">
        <v>89</v>
      </c>
      <c r="V323" s="661" t="s">
        <v>89</v>
      </c>
      <c r="W323" s="661" t="s">
        <v>89</v>
      </c>
      <c r="X323" s="661" t="s">
        <v>89</v>
      </c>
      <c r="Y323" s="661" t="s">
        <v>89</v>
      </c>
      <c r="Z323" s="661" t="s">
        <v>89</v>
      </c>
      <c r="AA323" s="661" t="s">
        <v>89</v>
      </c>
      <c r="AB323" s="661" t="s">
        <v>89</v>
      </c>
      <c r="AC323" s="661" t="s">
        <v>89</v>
      </c>
      <c r="AD323" s="661" t="s">
        <v>89</v>
      </c>
      <c r="AE323" s="661" t="s">
        <v>89</v>
      </c>
      <c r="AF323" s="661" t="s">
        <v>89</v>
      </c>
      <c r="AG323" s="661" t="s">
        <v>89</v>
      </c>
      <c r="AH323" s="661"/>
      <c r="AI323" s="661" t="s">
        <v>89</v>
      </c>
      <c r="AJ323" s="661" t="s">
        <v>89</v>
      </c>
      <c r="AK323" s="661" t="s">
        <v>89</v>
      </c>
      <c r="AL323" s="661" t="s">
        <v>89</v>
      </c>
      <c r="AM323" s="661" t="s">
        <v>89</v>
      </c>
      <c r="AN323" s="661" t="s">
        <v>89</v>
      </c>
      <c r="AO323" s="661"/>
      <c r="AP323" s="610"/>
      <c r="AQ323" s="610"/>
      <c r="AR323" s="610"/>
    </row>
    <row r="324" ht="15.75" customHeight="1" spans="1:44">
      <c r="A324" s="610" t="s">
        <v>89</v>
      </c>
      <c r="B324" s="610" t="s">
        <v>89</v>
      </c>
      <c r="C324" s="610" t="s">
        <v>89</v>
      </c>
      <c r="D324" s="661" t="s">
        <v>89</v>
      </c>
      <c r="E324" s="661" t="s">
        <v>89</v>
      </c>
      <c r="F324" s="661" t="s">
        <v>89</v>
      </c>
      <c r="G324" s="661" t="s">
        <v>89</v>
      </c>
      <c r="H324" s="661" t="s">
        <v>89</v>
      </c>
      <c r="I324" s="661" t="s">
        <v>89</v>
      </c>
      <c r="J324" s="661" t="s">
        <v>89</v>
      </c>
      <c r="K324" s="661" t="s">
        <v>89</v>
      </c>
      <c r="L324" s="661" t="s">
        <v>89</v>
      </c>
      <c r="M324" s="661" t="s">
        <v>89</v>
      </c>
      <c r="N324" s="661" t="s">
        <v>89</v>
      </c>
      <c r="O324" s="661" t="s">
        <v>89</v>
      </c>
      <c r="P324" s="661" t="s">
        <v>89</v>
      </c>
      <c r="Q324" s="661" t="s">
        <v>89</v>
      </c>
      <c r="R324" s="661" t="s">
        <v>89</v>
      </c>
      <c r="S324" s="661" t="s">
        <v>89</v>
      </c>
      <c r="T324" s="661" t="s">
        <v>89</v>
      </c>
      <c r="U324" s="661" t="s">
        <v>89</v>
      </c>
      <c r="V324" s="661" t="s">
        <v>89</v>
      </c>
      <c r="W324" s="661" t="s">
        <v>89</v>
      </c>
      <c r="X324" s="661" t="s">
        <v>89</v>
      </c>
      <c r="Y324" s="661" t="s">
        <v>89</v>
      </c>
      <c r="Z324" s="661" t="s">
        <v>89</v>
      </c>
      <c r="AA324" s="661" t="s">
        <v>89</v>
      </c>
      <c r="AB324" s="661" t="s">
        <v>89</v>
      </c>
      <c r="AC324" s="661" t="s">
        <v>89</v>
      </c>
      <c r="AD324" s="661" t="s">
        <v>89</v>
      </c>
      <c r="AE324" s="661" t="s">
        <v>89</v>
      </c>
      <c r="AF324" s="661" t="s">
        <v>89</v>
      </c>
      <c r="AG324" s="661" t="s">
        <v>89</v>
      </c>
      <c r="AH324" s="661"/>
      <c r="AI324" s="661" t="s">
        <v>89</v>
      </c>
      <c r="AJ324" s="661" t="s">
        <v>89</v>
      </c>
      <c r="AK324" s="661" t="s">
        <v>89</v>
      </c>
      <c r="AL324" s="661" t="s">
        <v>89</v>
      </c>
      <c r="AM324" s="661" t="s">
        <v>89</v>
      </c>
      <c r="AN324" s="661" t="s">
        <v>89</v>
      </c>
      <c r="AO324" s="661"/>
      <c r="AP324" s="610"/>
      <c r="AQ324" s="610"/>
      <c r="AR324" s="610"/>
    </row>
    <row r="325" ht="15.75" customHeight="1" spans="1:44">
      <c r="A325" s="610" t="s">
        <v>89</v>
      </c>
      <c r="B325" s="610" t="s">
        <v>89</v>
      </c>
      <c r="C325" s="610" t="s">
        <v>89</v>
      </c>
      <c r="D325" s="661" t="s">
        <v>89</v>
      </c>
      <c r="E325" s="661" t="s">
        <v>89</v>
      </c>
      <c r="F325" s="661" t="s">
        <v>89</v>
      </c>
      <c r="G325" s="661" t="s">
        <v>89</v>
      </c>
      <c r="H325" s="661" t="s">
        <v>89</v>
      </c>
      <c r="I325" s="661" t="s">
        <v>89</v>
      </c>
      <c r="J325" s="661" t="s">
        <v>89</v>
      </c>
      <c r="K325" s="661" t="s">
        <v>89</v>
      </c>
      <c r="L325" s="661" t="s">
        <v>89</v>
      </c>
      <c r="M325" s="661" t="s">
        <v>89</v>
      </c>
      <c r="N325" s="661" t="s">
        <v>89</v>
      </c>
      <c r="O325" s="661" t="s">
        <v>89</v>
      </c>
      <c r="P325" s="661" t="s">
        <v>89</v>
      </c>
      <c r="Q325" s="661" t="s">
        <v>89</v>
      </c>
      <c r="R325" s="661" t="s">
        <v>89</v>
      </c>
      <c r="S325" s="661" t="s">
        <v>89</v>
      </c>
      <c r="T325" s="661" t="s">
        <v>89</v>
      </c>
      <c r="U325" s="661" t="s">
        <v>89</v>
      </c>
      <c r="V325" s="661" t="s">
        <v>89</v>
      </c>
      <c r="W325" s="661" t="s">
        <v>89</v>
      </c>
      <c r="X325" s="661" t="s">
        <v>89</v>
      </c>
      <c r="Y325" s="661" t="s">
        <v>89</v>
      </c>
      <c r="Z325" s="661" t="s">
        <v>89</v>
      </c>
      <c r="AA325" s="661" t="s">
        <v>89</v>
      </c>
      <c r="AB325" s="661" t="s">
        <v>89</v>
      </c>
      <c r="AC325" s="661" t="s">
        <v>89</v>
      </c>
      <c r="AD325" s="661" t="s">
        <v>89</v>
      </c>
      <c r="AE325" s="661" t="s">
        <v>89</v>
      </c>
      <c r="AF325" s="661" t="s">
        <v>89</v>
      </c>
      <c r="AG325" s="661" t="s">
        <v>89</v>
      </c>
      <c r="AH325" s="661"/>
      <c r="AI325" s="661" t="s">
        <v>89</v>
      </c>
      <c r="AJ325" s="661" t="s">
        <v>89</v>
      </c>
      <c r="AK325" s="661" t="s">
        <v>89</v>
      </c>
      <c r="AL325" s="661" t="s">
        <v>89</v>
      </c>
      <c r="AM325" s="661" t="s">
        <v>89</v>
      </c>
      <c r="AN325" s="661" t="s">
        <v>89</v>
      </c>
      <c r="AO325" s="661"/>
      <c r="AP325" s="610"/>
      <c r="AQ325" s="610"/>
      <c r="AR325" s="610"/>
    </row>
    <row r="326" ht="15.75" customHeight="1" spans="1:44">
      <c r="A326" s="610" t="s">
        <v>89</v>
      </c>
      <c r="B326" s="610" t="s">
        <v>89</v>
      </c>
      <c r="C326" s="610" t="s">
        <v>89</v>
      </c>
      <c r="D326" s="661" t="s">
        <v>89</v>
      </c>
      <c r="E326" s="661" t="s">
        <v>89</v>
      </c>
      <c r="F326" s="661" t="s">
        <v>89</v>
      </c>
      <c r="G326" s="661" t="s">
        <v>89</v>
      </c>
      <c r="H326" s="661" t="s">
        <v>89</v>
      </c>
      <c r="I326" s="661" t="s">
        <v>89</v>
      </c>
      <c r="J326" s="661" t="s">
        <v>89</v>
      </c>
      <c r="K326" s="661" t="s">
        <v>89</v>
      </c>
      <c r="L326" s="661" t="s">
        <v>89</v>
      </c>
      <c r="M326" s="661" t="s">
        <v>89</v>
      </c>
      <c r="N326" s="661" t="s">
        <v>89</v>
      </c>
      <c r="O326" s="661" t="s">
        <v>89</v>
      </c>
      <c r="P326" s="661" t="s">
        <v>89</v>
      </c>
      <c r="Q326" s="661" t="s">
        <v>89</v>
      </c>
      <c r="R326" s="661" t="s">
        <v>89</v>
      </c>
      <c r="S326" s="661" t="s">
        <v>89</v>
      </c>
      <c r="T326" s="661" t="s">
        <v>89</v>
      </c>
      <c r="U326" s="661" t="s">
        <v>89</v>
      </c>
      <c r="V326" s="661" t="s">
        <v>89</v>
      </c>
      <c r="W326" s="661" t="s">
        <v>89</v>
      </c>
      <c r="X326" s="661" t="s">
        <v>89</v>
      </c>
      <c r="Y326" s="661" t="s">
        <v>89</v>
      </c>
      <c r="Z326" s="661" t="s">
        <v>89</v>
      </c>
      <c r="AA326" s="661" t="s">
        <v>89</v>
      </c>
      <c r="AB326" s="661" t="s">
        <v>89</v>
      </c>
      <c r="AC326" s="661" t="s">
        <v>89</v>
      </c>
      <c r="AD326" s="661" t="s">
        <v>89</v>
      </c>
      <c r="AE326" s="661" t="s">
        <v>89</v>
      </c>
      <c r="AF326" s="661" t="s">
        <v>89</v>
      </c>
      <c r="AG326" s="661" t="s">
        <v>89</v>
      </c>
      <c r="AH326" s="661"/>
      <c r="AI326" s="661" t="s">
        <v>89</v>
      </c>
      <c r="AJ326" s="661" t="s">
        <v>89</v>
      </c>
      <c r="AK326" s="661" t="s">
        <v>89</v>
      </c>
      <c r="AL326" s="661" t="s">
        <v>89</v>
      </c>
      <c r="AM326" s="661" t="s">
        <v>89</v>
      </c>
      <c r="AN326" s="661" t="s">
        <v>89</v>
      </c>
      <c r="AO326" s="661"/>
      <c r="AP326" s="610"/>
      <c r="AQ326" s="610"/>
      <c r="AR326" s="610"/>
    </row>
    <row r="327" ht="15.75" customHeight="1" spans="1:44">
      <c r="A327" s="610" t="s">
        <v>89</v>
      </c>
      <c r="B327" s="610" t="s">
        <v>89</v>
      </c>
      <c r="C327" s="610" t="s">
        <v>89</v>
      </c>
      <c r="D327" s="661" t="s">
        <v>89</v>
      </c>
      <c r="E327" s="661" t="s">
        <v>89</v>
      </c>
      <c r="F327" s="661" t="s">
        <v>89</v>
      </c>
      <c r="G327" s="661" t="s">
        <v>89</v>
      </c>
      <c r="H327" s="661" t="s">
        <v>89</v>
      </c>
      <c r="I327" s="661" t="s">
        <v>89</v>
      </c>
      <c r="J327" s="661" t="s">
        <v>89</v>
      </c>
      <c r="K327" s="661" t="s">
        <v>89</v>
      </c>
      <c r="L327" s="661" t="s">
        <v>89</v>
      </c>
      <c r="M327" s="661" t="s">
        <v>89</v>
      </c>
      <c r="N327" s="661" t="s">
        <v>89</v>
      </c>
      <c r="O327" s="661" t="s">
        <v>89</v>
      </c>
      <c r="P327" s="661" t="s">
        <v>89</v>
      </c>
      <c r="Q327" s="661" t="s">
        <v>89</v>
      </c>
      <c r="R327" s="661" t="s">
        <v>89</v>
      </c>
      <c r="S327" s="661" t="s">
        <v>89</v>
      </c>
      <c r="T327" s="661" t="s">
        <v>89</v>
      </c>
      <c r="U327" s="661" t="s">
        <v>89</v>
      </c>
      <c r="V327" s="661" t="s">
        <v>89</v>
      </c>
      <c r="W327" s="661" t="s">
        <v>89</v>
      </c>
      <c r="X327" s="661" t="s">
        <v>89</v>
      </c>
      <c r="Y327" s="661" t="s">
        <v>89</v>
      </c>
      <c r="Z327" s="661" t="s">
        <v>89</v>
      </c>
      <c r="AA327" s="661" t="s">
        <v>89</v>
      </c>
      <c r="AB327" s="661" t="s">
        <v>89</v>
      </c>
      <c r="AC327" s="661" t="s">
        <v>89</v>
      </c>
      <c r="AD327" s="661" t="s">
        <v>89</v>
      </c>
      <c r="AE327" s="661" t="s">
        <v>89</v>
      </c>
      <c r="AF327" s="661" t="s">
        <v>89</v>
      </c>
      <c r="AG327" s="661" t="s">
        <v>89</v>
      </c>
      <c r="AH327" s="661"/>
      <c r="AI327" s="661" t="s">
        <v>89</v>
      </c>
      <c r="AJ327" s="661" t="s">
        <v>89</v>
      </c>
      <c r="AK327" s="661" t="s">
        <v>89</v>
      </c>
      <c r="AL327" s="661" t="s">
        <v>89</v>
      </c>
      <c r="AM327" s="661" t="s">
        <v>89</v>
      </c>
      <c r="AN327" s="661" t="s">
        <v>89</v>
      </c>
      <c r="AO327" s="661"/>
      <c r="AP327" s="610"/>
      <c r="AQ327" s="610"/>
      <c r="AR327" s="610"/>
    </row>
    <row r="328" ht="15.75" customHeight="1" spans="1:44">
      <c r="A328" s="610" t="s">
        <v>89</v>
      </c>
      <c r="B328" s="610" t="s">
        <v>89</v>
      </c>
      <c r="C328" s="610" t="s">
        <v>89</v>
      </c>
      <c r="D328" s="661" t="s">
        <v>89</v>
      </c>
      <c r="E328" s="661" t="s">
        <v>89</v>
      </c>
      <c r="F328" s="661" t="s">
        <v>89</v>
      </c>
      <c r="G328" s="661" t="s">
        <v>89</v>
      </c>
      <c r="H328" s="661" t="s">
        <v>89</v>
      </c>
      <c r="I328" s="661" t="s">
        <v>89</v>
      </c>
      <c r="J328" s="661" t="s">
        <v>89</v>
      </c>
      <c r="K328" s="661" t="s">
        <v>89</v>
      </c>
      <c r="L328" s="661" t="s">
        <v>89</v>
      </c>
      <c r="M328" s="661" t="s">
        <v>89</v>
      </c>
      <c r="N328" s="661" t="s">
        <v>89</v>
      </c>
      <c r="O328" s="661" t="s">
        <v>89</v>
      </c>
      <c r="P328" s="661" t="s">
        <v>89</v>
      </c>
      <c r="Q328" s="661" t="s">
        <v>89</v>
      </c>
      <c r="R328" s="661" t="s">
        <v>89</v>
      </c>
      <c r="S328" s="661" t="s">
        <v>89</v>
      </c>
      <c r="T328" s="661" t="s">
        <v>89</v>
      </c>
      <c r="U328" s="661" t="s">
        <v>89</v>
      </c>
      <c r="V328" s="661" t="s">
        <v>89</v>
      </c>
      <c r="W328" s="661" t="s">
        <v>89</v>
      </c>
      <c r="X328" s="661" t="s">
        <v>89</v>
      </c>
      <c r="Y328" s="661" t="s">
        <v>89</v>
      </c>
      <c r="Z328" s="661" t="s">
        <v>89</v>
      </c>
      <c r="AA328" s="661" t="s">
        <v>89</v>
      </c>
      <c r="AB328" s="661" t="s">
        <v>89</v>
      </c>
      <c r="AC328" s="661" t="s">
        <v>89</v>
      </c>
      <c r="AD328" s="661" t="s">
        <v>89</v>
      </c>
      <c r="AE328" s="661" t="s">
        <v>89</v>
      </c>
      <c r="AF328" s="661" t="s">
        <v>89</v>
      </c>
      <c r="AG328" s="661" t="s">
        <v>89</v>
      </c>
      <c r="AH328" s="661"/>
      <c r="AI328" s="661" t="s">
        <v>89</v>
      </c>
      <c r="AJ328" s="661" t="s">
        <v>89</v>
      </c>
      <c r="AK328" s="661" t="s">
        <v>89</v>
      </c>
      <c r="AL328" s="661" t="s">
        <v>89</v>
      </c>
      <c r="AM328" s="661" t="s">
        <v>89</v>
      </c>
      <c r="AN328" s="661" t="s">
        <v>89</v>
      </c>
      <c r="AO328" s="661"/>
      <c r="AP328" s="610"/>
      <c r="AQ328" s="610"/>
      <c r="AR328" s="610"/>
    </row>
    <row r="329" ht="15.75" customHeight="1" spans="1:44">
      <c r="A329" s="610" t="s">
        <v>89</v>
      </c>
      <c r="B329" s="610" t="s">
        <v>89</v>
      </c>
      <c r="C329" s="610" t="s">
        <v>89</v>
      </c>
      <c r="D329" s="661" t="s">
        <v>89</v>
      </c>
      <c r="E329" s="661" t="s">
        <v>89</v>
      </c>
      <c r="F329" s="661" t="s">
        <v>89</v>
      </c>
      <c r="G329" s="661" t="s">
        <v>89</v>
      </c>
      <c r="H329" s="661" t="s">
        <v>89</v>
      </c>
      <c r="I329" s="661" t="s">
        <v>89</v>
      </c>
      <c r="J329" s="661" t="s">
        <v>89</v>
      </c>
      <c r="K329" s="661" t="s">
        <v>89</v>
      </c>
      <c r="L329" s="661" t="s">
        <v>89</v>
      </c>
      <c r="M329" s="661" t="s">
        <v>89</v>
      </c>
      <c r="N329" s="661" t="s">
        <v>89</v>
      </c>
      <c r="O329" s="661" t="s">
        <v>89</v>
      </c>
      <c r="P329" s="661" t="s">
        <v>89</v>
      </c>
      <c r="Q329" s="661" t="s">
        <v>89</v>
      </c>
      <c r="R329" s="661" t="s">
        <v>89</v>
      </c>
      <c r="S329" s="661" t="s">
        <v>89</v>
      </c>
      <c r="T329" s="661" t="s">
        <v>89</v>
      </c>
      <c r="U329" s="661" t="s">
        <v>89</v>
      </c>
      <c r="V329" s="661" t="s">
        <v>89</v>
      </c>
      <c r="W329" s="661" t="s">
        <v>89</v>
      </c>
      <c r="X329" s="661" t="s">
        <v>89</v>
      </c>
      <c r="Y329" s="661" t="s">
        <v>89</v>
      </c>
      <c r="Z329" s="661" t="s">
        <v>89</v>
      </c>
      <c r="AA329" s="661" t="s">
        <v>89</v>
      </c>
      <c r="AB329" s="661" t="s">
        <v>89</v>
      </c>
      <c r="AC329" s="661" t="s">
        <v>89</v>
      </c>
      <c r="AD329" s="661" t="s">
        <v>89</v>
      </c>
      <c r="AE329" s="661" t="s">
        <v>89</v>
      </c>
      <c r="AF329" s="661" t="s">
        <v>89</v>
      </c>
      <c r="AG329" s="661" t="s">
        <v>89</v>
      </c>
      <c r="AH329" s="661"/>
      <c r="AI329" s="661" t="s">
        <v>89</v>
      </c>
      <c r="AJ329" s="661" t="s">
        <v>89</v>
      </c>
      <c r="AK329" s="661" t="s">
        <v>89</v>
      </c>
      <c r="AL329" s="661" t="s">
        <v>89</v>
      </c>
      <c r="AM329" s="661" t="s">
        <v>89</v>
      </c>
      <c r="AN329" s="661" t="s">
        <v>89</v>
      </c>
      <c r="AO329" s="661"/>
      <c r="AP329" s="610"/>
      <c r="AQ329" s="610"/>
      <c r="AR329" s="610"/>
    </row>
    <row r="330" ht="15.75" customHeight="1" spans="1:44">
      <c r="A330" s="610" t="s">
        <v>89</v>
      </c>
      <c r="B330" s="610" t="s">
        <v>89</v>
      </c>
      <c r="C330" s="610" t="s">
        <v>89</v>
      </c>
      <c r="D330" s="661" t="s">
        <v>89</v>
      </c>
      <c r="E330" s="661" t="s">
        <v>89</v>
      </c>
      <c r="F330" s="661" t="s">
        <v>89</v>
      </c>
      <c r="G330" s="661" t="s">
        <v>89</v>
      </c>
      <c r="H330" s="661" t="s">
        <v>89</v>
      </c>
      <c r="I330" s="661" t="s">
        <v>89</v>
      </c>
      <c r="J330" s="661" t="s">
        <v>89</v>
      </c>
      <c r="K330" s="661" t="s">
        <v>89</v>
      </c>
      <c r="L330" s="661" t="s">
        <v>89</v>
      </c>
      <c r="M330" s="661" t="s">
        <v>89</v>
      </c>
      <c r="N330" s="661" t="s">
        <v>89</v>
      </c>
      <c r="O330" s="661" t="s">
        <v>89</v>
      </c>
      <c r="P330" s="661" t="s">
        <v>89</v>
      </c>
      <c r="Q330" s="661" t="s">
        <v>89</v>
      </c>
      <c r="R330" s="661" t="s">
        <v>89</v>
      </c>
      <c r="S330" s="661" t="s">
        <v>89</v>
      </c>
      <c r="T330" s="661" t="s">
        <v>89</v>
      </c>
      <c r="U330" s="661" t="s">
        <v>89</v>
      </c>
      <c r="V330" s="661" t="s">
        <v>89</v>
      </c>
      <c r="W330" s="661" t="s">
        <v>89</v>
      </c>
      <c r="X330" s="661" t="s">
        <v>89</v>
      </c>
      <c r="Y330" s="661" t="s">
        <v>89</v>
      </c>
      <c r="Z330" s="661" t="s">
        <v>89</v>
      </c>
      <c r="AA330" s="661" t="s">
        <v>89</v>
      </c>
      <c r="AB330" s="661" t="s">
        <v>89</v>
      </c>
      <c r="AC330" s="661" t="s">
        <v>89</v>
      </c>
      <c r="AD330" s="661" t="s">
        <v>89</v>
      </c>
      <c r="AE330" s="661" t="s">
        <v>89</v>
      </c>
      <c r="AF330" s="661" t="s">
        <v>89</v>
      </c>
      <c r="AG330" s="661" t="s">
        <v>89</v>
      </c>
      <c r="AH330" s="661"/>
      <c r="AI330" s="661" t="s">
        <v>89</v>
      </c>
      <c r="AJ330" s="661" t="s">
        <v>89</v>
      </c>
      <c r="AK330" s="661" t="s">
        <v>89</v>
      </c>
      <c r="AL330" s="661" t="s">
        <v>89</v>
      </c>
      <c r="AM330" s="661" t="s">
        <v>89</v>
      </c>
      <c r="AN330" s="661" t="s">
        <v>89</v>
      </c>
      <c r="AO330" s="661"/>
      <c r="AP330" s="610"/>
      <c r="AQ330" s="610"/>
      <c r="AR330" s="610"/>
    </row>
    <row r="331" ht="15.75" customHeight="1" spans="1:44">
      <c r="A331" s="610" t="s">
        <v>89</v>
      </c>
      <c r="B331" s="610" t="s">
        <v>89</v>
      </c>
      <c r="C331" s="610" t="s">
        <v>89</v>
      </c>
      <c r="D331" s="661" t="s">
        <v>89</v>
      </c>
      <c r="E331" s="661" t="s">
        <v>89</v>
      </c>
      <c r="F331" s="661" t="s">
        <v>89</v>
      </c>
      <c r="G331" s="661" t="s">
        <v>89</v>
      </c>
      <c r="H331" s="661" t="s">
        <v>89</v>
      </c>
      <c r="I331" s="661" t="s">
        <v>89</v>
      </c>
      <c r="J331" s="661" t="s">
        <v>89</v>
      </c>
      <c r="K331" s="661" t="s">
        <v>89</v>
      </c>
      <c r="L331" s="661" t="s">
        <v>89</v>
      </c>
      <c r="M331" s="661" t="s">
        <v>89</v>
      </c>
      <c r="N331" s="661" t="s">
        <v>89</v>
      </c>
      <c r="O331" s="661" t="s">
        <v>89</v>
      </c>
      <c r="P331" s="661" t="s">
        <v>89</v>
      </c>
      <c r="Q331" s="661" t="s">
        <v>89</v>
      </c>
      <c r="R331" s="661" t="s">
        <v>89</v>
      </c>
      <c r="S331" s="661" t="s">
        <v>89</v>
      </c>
      <c r="T331" s="661" t="s">
        <v>89</v>
      </c>
      <c r="U331" s="661" t="s">
        <v>89</v>
      </c>
      <c r="V331" s="661" t="s">
        <v>89</v>
      </c>
      <c r="W331" s="661" t="s">
        <v>89</v>
      </c>
      <c r="X331" s="661" t="s">
        <v>89</v>
      </c>
      <c r="Y331" s="661" t="s">
        <v>89</v>
      </c>
      <c r="Z331" s="661" t="s">
        <v>89</v>
      </c>
      <c r="AA331" s="661" t="s">
        <v>89</v>
      </c>
      <c r="AB331" s="661" t="s">
        <v>89</v>
      </c>
      <c r="AC331" s="661" t="s">
        <v>89</v>
      </c>
      <c r="AD331" s="661" t="s">
        <v>89</v>
      </c>
      <c r="AE331" s="661" t="s">
        <v>89</v>
      </c>
      <c r="AF331" s="661" t="s">
        <v>89</v>
      </c>
      <c r="AG331" s="661" t="s">
        <v>89</v>
      </c>
      <c r="AH331" s="661"/>
      <c r="AI331" s="661" t="s">
        <v>89</v>
      </c>
      <c r="AJ331" s="661" t="s">
        <v>89</v>
      </c>
      <c r="AK331" s="661" t="s">
        <v>89</v>
      </c>
      <c r="AL331" s="661" t="s">
        <v>89</v>
      </c>
      <c r="AM331" s="661" t="s">
        <v>89</v>
      </c>
      <c r="AN331" s="661" t="s">
        <v>89</v>
      </c>
      <c r="AO331" s="661"/>
      <c r="AP331" s="610"/>
      <c r="AQ331" s="610"/>
      <c r="AR331" s="610"/>
    </row>
    <row r="332" ht="15.75" customHeight="1" spans="1:44">
      <c r="A332" s="610" t="s">
        <v>89</v>
      </c>
      <c r="B332" s="610" t="s">
        <v>89</v>
      </c>
      <c r="C332" s="610" t="s">
        <v>89</v>
      </c>
      <c r="D332" s="661" t="s">
        <v>89</v>
      </c>
      <c r="E332" s="661" t="s">
        <v>89</v>
      </c>
      <c r="F332" s="661" t="s">
        <v>89</v>
      </c>
      <c r="G332" s="661" t="s">
        <v>89</v>
      </c>
      <c r="H332" s="661" t="s">
        <v>89</v>
      </c>
      <c r="I332" s="661" t="s">
        <v>89</v>
      </c>
      <c r="J332" s="661" t="s">
        <v>89</v>
      </c>
      <c r="K332" s="661" t="s">
        <v>89</v>
      </c>
      <c r="L332" s="661" t="s">
        <v>89</v>
      </c>
      <c r="M332" s="661" t="s">
        <v>89</v>
      </c>
      <c r="N332" s="661" t="s">
        <v>89</v>
      </c>
      <c r="O332" s="661" t="s">
        <v>89</v>
      </c>
      <c r="P332" s="661" t="s">
        <v>89</v>
      </c>
      <c r="Q332" s="661" t="s">
        <v>89</v>
      </c>
      <c r="R332" s="661" t="s">
        <v>89</v>
      </c>
      <c r="S332" s="661" t="s">
        <v>89</v>
      </c>
      <c r="T332" s="661" t="s">
        <v>89</v>
      </c>
      <c r="U332" s="661" t="s">
        <v>89</v>
      </c>
      <c r="V332" s="661" t="s">
        <v>89</v>
      </c>
      <c r="W332" s="661" t="s">
        <v>89</v>
      </c>
      <c r="X332" s="661" t="s">
        <v>89</v>
      </c>
      <c r="Y332" s="661" t="s">
        <v>89</v>
      </c>
      <c r="Z332" s="661" t="s">
        <v>89</v>
      </c>
      <c r="AA332" s="661" t="s">
        <v>89</v>
      </c>
      <c r="AB332" s="661" t="s">
        <v>89</v>
      </c>
      <c r="AC332" s="661" t="s">
        <v>89</v>
      </c>
      <c r="AD332" s="661" t="s">
        <v>89</v>
      </c>
      <c r="AE332" s="661" t="s">
        <v>89</v>
      </c>
      <c r="AF332" s="661" t="s">
        <v>89</v>
      </c>
      <c r="AG332" s="661" t="s">
        <v>89</v>
      </c>
      <c r="AH332" s="661"/>
      <c r="AI332" s="661" t="s">
        <v>89</v>
      </c>
      <c r="AJ332" s="661" t="s">
        <v>89</v>
      </c>
      <c r="AK332" s="661" t="s">
        <v>89</v>
      </c>
      <c r="AL332" s="661" t="s">
        <v>89</v>
      </c>
      <c r="AM332" s="661" t="s">
        <v>89</v>
      </c>
      <c r="AN332" s="661" t="s">
        <v>89</v>
      </c>
      <c r="AO332" s="661"/>
      <c r="AP332" s="610"/>
      <c r="AQ332" s="610"/>
      <c r="AR332" s="610"/>
    </row>
    <row r="333" ht="15.75" customHeight="1" spans="1:44">
      <c r="A333" s="610" t="s">
        <v>89</v>
      </c>
      <c r="B333" s="610" t="s">
        <v>89</v>
      </c>
      <c r="C333" s="610" t="s">
        <v>89</v>
      </c>
      <c r="D333" s="661" t="s">
        <v>89</v>
      </c>
      <c r="E333" s="661" t="s">
        <v>89</v>
      </c>
      <c r="F333" s="661" t="s">
        <v>89</v>
      </c>
      <c r="G333" s="661" t="s">
        <v>89</v>
      </c>
      <c r="H333" s="661" t="s">
        <v>89</v>
      </c>
      <c r="I333" s="661" t="s">
        <v>89</v>
      </c>
      <c r="J333" s="661" t="s">
        <v>89</v>
      </c>
      <c r="K333" s="661" t="s">
        <v>89</v>
      </c>
      <c r="L333" s="661" t="s">
        <v>89</v>
      </c>
      <c r="M333" s="661" t="s">
        <v>89</v>
      </c>
      <c r="N333" s="661" t="s">
        <v>89</v>
      </c>
      <c r="O333" s="661" t="s">
        <v>89</v>
      </c>
      <c r="P333" s="661" t="s">
        <v>89</v>
      </c>
      <c r="Q333" s="661" t="s">
        <v>89</v>
      </c>
      <c r="R333" s="661" t="s">
        <v>89</v>
      </c>
      <c r="S333" s="661" t="s">
        <v>89</v>
      </c>
      <c r="T333" s="661" t="s">
        <v>89</v>
      </c>
      <c r="U333" s="661" t="s">
        <v>89</v>
      </c>
      <c r="V333" s="661" t="s">
        <v>89</v>
      </c>
      <c r="W333" s="661" t="s">
        <v>89</v>
      </c>
      <c r="X333" s="661" t="s">
        <v>89</v>
      </c>
      <c r="Y333" s="661" t="s">
        <v>89</v>
      </c>
      <c r="Z333" s="661" t="s">
        <v>89</v>
      </c>
      <c r="AA333" s="661" t="s">
        <v>89</v>
      </c>
      <c r="AB333" s="661" t="s">
        <v>89</v>
      </c>
      <c r="AC333" s="661" t="s">
        <v>89</v>
      </c>
      <c r="AD333" s="661" t="s">
        <v>89</v>
      </c>
      <c r="AE333" s="661" t="s">
        <v>89</v>
      </c>
      <c r="AF333" s="661" t="s">
        <v>89</v>
      </c>
      <c r="AG333" s="661" t="s">
        <v>89</v>
      </c>
      <c r="AH333" s="661"/>
      <c r="AI333" s="661" t="s">
        <v>89</v>
      </c>
      <c r="AJ333" s="661" t="s">
        <v>89</v>
      </c>
      <c r="AK333" s="661" t="s">
        <v>89</v>
      </c>
      <c r="AL333" s="661" t="s">
        <v>89</v>
      </c>
      <c r="AM333" s="661" t="s">
        <v>89</v>
      </c>
      <c r="AN333" s="661" t="s">
        <v>89</v>
      </c>
      <c r="AO333" s="661"/>
      <c r="AP333" s="610"/>
      <c r="AQ333" s="610"/>
      <c r="AR333" s="610"/>
    </row>
    <row r="334" ht="15.75" customHeight="1" spans="1:44">
      <c r="A334" s="610" t="s">
        <v>89</v>
      </c>
      <c r="B334" s="610" t="s">
        <v>89</v>
      </c>
      <c r="C334" s="610" t="s">
        <v>89</v>
      </c>
      <c r="D334" s="661" t="s">
        <v>89</v>
      </c>
      <c r="E334" s="661" t="s">
        <v>89</v>
      </c>
      <c r="F334" s="661" t="s">
        <v>89</v>
      </c>
      <c r="G334" s="661" t="s">
        <v>89</v>
      </c>
      <c r="H334" s="661" t="s">
        <v>89</v>
      </c>
      <c r="I334" s="661" t="s">
        <v>89</v>
      </c>
      <c r="J334" s="661" t="s">
        <v>89</v>
      </c>
      <c r="K334" s="661" t="s">
        <v>89</v>
      </c>
      <c r="L334" s="661" t="s">
        <v>89</v>
      </c>
      <c r="M334" s="661" t="s">
        <v>89</v>
      </c>
      <c r="N334" s="661" t="s">
        <v>89</v>
      </c>
      <c r="O334" s="661" t="s">
        <v>89</v>
      </c>
      <c r="P334" s="661" t="s">
        <v>89</v>
      </c>
      <c r="Q334" s="661" t="s">
        <v>89</v>
      </c>
      <c r="R334" s="661" t="s">
        <v>89</v>
      </c>
      <c r="S334" s="661" t="s">
        <v>89</v>
      </c>
      <c r="T334" s="661" t="s">
        <v>89</v>
      </c>
      <c r="U334" s="661" t="s">
        <v>89</v>
      </c>
      <c r="V334" s="661" t="s">
        <v>89</v>
      </c>
      <c r="W334" s="661" t="s">
        <v>89</v>
      </c>
      <c r="X334" s="661" t="s">
        <v>89</v>
      </c>
      <c r="Y334" s="661" t="s">
        <v>89</v>
      </c>
      <c r="Z334" s="661" t="s">
        <v>89</v>
      </c>
      <c r="AA334" s="661" t="s">
        <v>89</v>
      </c>
      <c r="AB334" s="661" t="s">
        <v>89</v>
      </c>
      <c r="AC334" s="661" t="s">
        <v>89</v>
      </c>
      <c r="AD334" s="661" t="s">
        <v>89</v>
      </c>
      <c r="AE334" s="661" t="s">
        <v>89</v>
      </c>
      <c r="AF334" s="661" t="s">
        <v>89</v>
      </c>
      <c r="AG334" s="661" t="s">
        <v>89</v>
      </c>
      <c r="AH334" s="661"/>
      <c r="AI334" s="661" t="s">
        <v>89</v>
      </c>
      <c r="AJ334" s="661" t="s">
        <v>89</v>
      </c>
      <c r="AK334" s="661" t="s">
        <v>89</v>
      </c>
      <c r="AL334" s="661" t="s">
        <v>89</v>
      </c>
      <c r="AM334" s="661" t="s">
        <v>89</v>
      </c>
      <c r="AN334" s="661" t="s">
        <v>89</v>
      </c>
      <c r="AO334" s="661"/>
      <c r="AP334" s="610"/>
      <c r="AQ334" s="610"/>
      <c r="AR334" s="610"/>
    </row>
    <row r="335" ht="15.75" customHeight="1" spans="1:44">
      <c r="A335" s="610" t="s">
        <v>89</v>
      </c>
      <c r="B335" s="610" t="s">
        <v>89</v>
      </c>
      <c r="C335" s="610" t="s">
        <v>89</v>
      </c>
      <c r="D335" s="661" t="s">
        <v>89</v>
      </c>
      <c r="E335" s="661" t="s">
        <v>89</v>
      </c>
      <c r="F335" s="661" t="s">
        <v>89</v>
      </c>
      <c r="G335" s="661" t="s">
        <v>89</v>
      </c>
      <c r="H335" s="661" t="s">
        <v>89</v>
      </c>
      <c r="I335" s="661" t="s">
        <v>89</v>
      </c>
      <c r="J335" s="661" t="s">
        <v>89</v>
      </c>
      <c r="K335" s="661" t="s">
        <v>89</v>
      </c>
      <c r="L335" s="661" t="s">
        <v>89</v>
      </c>
      <c r="M335" s="661" t="s">
        <v>89</v>
      </c>
      <c r="N335" s="661" t="s">
        <v>89</v>
      </c>
      <c r="O335" s="661" t="s">
        <v>89</v>
      </c>
      <c r="P335" s="661" t="s">
        <v>89</v>
      </c>
      <c r="Q335" s="661" t="s">
        <v>89</v>
      </c>
      <c r="R335" s="661" t="s">
        <v>89</v>
      </c>
      <c r="S335" s="661" t="s">
        <v>89</v>
      </c>
      <c r="T335" s="661" t="s">
        <v>89</v>
      </c>
      <c r="U335" s="661" t="s">
        <v>89</v>
      </c>
      <c r="V335" s="661" t="s">
        <v>89</v>
      </c>
      <c r="W335" s="661" t="s">
        <v>89</v>
      </c>
      <c r="X335" s="661" t="s">
        <v>89</v>
      </c>
      <c r="Y335" s="661" t="s">
        <v>89</v>
      </c>
      <c r="Z335" s="661" t="s">
        <v>89</v>
      </c>
      <c r="AA335" s="661" t="s">
        <v>89</v>
      </c>
      <c r="AB335" s="661" t="s">
        <v>89</v>
      </c>
      <c r="AC335" s="661" t="s">
        <v>89</v>
      </c>
      <c r="AD335" s="661" t="s">
        <v>89</v>
      </c>
      <c r="AE335" s="661" t="s">
        <v>89</v>
      </c>
      <c r="AF335" s="661" t="s">
        <v>89</v>
      </c>
      <c r="AG335" s="661" t="s">
        <v>89</v>
      </c>
      <c r="AH335" s="661"/>
      <c r="AI335" s="661" t="s">
        <v>89</v>
      </c>
      <c r="AJ335" s="661" t="s">
        <v>89</v>
      </c>
      <c r="AK335" s="661" t="s">
        <v>89</v>
      </c>
      <c r="AL335" s="661" t="s">
        <v>89</v>
      </c>
      <c r="AM335" s="661" t="s">
        <v>89</v>
      </c>
      <c r="AN335" s="661" t="s">
        <v>89</v>
      </c>
      <c r="AO335" s="661"/>
      <c r="AP335" s="610"/>
      <c r="AQ335" s="610"/>
      <c r="AR335" s="610"/>
    </row>
    <row r="336" ht="15.75" customHeight="1" spans="1:44">
      <c r="A336" s="610" t="s">
        <v>89</v>
      </c>
      <c r="B336" s="610" t="s">
        <v>89</v>
      </c>
      <c r="C336" s="610" t="s">
        <v>89</v>
      </c>
      <c r="D336" s="661" t="s">
        <v>89</v>
      </c>
      <c r="E336" s="661" t="s">
        <v>89</v>
      </c>
      <c r="F336" s="661" t="s">
        <v>89</v>
      </c>
      <c r="G336" s="661" t="s">
        <v>89</v>
      </c>
      <c r="H336" s="661" t="s">
        <v>89</v>
      </c>
      <c r="I336" s="661" t="s">
        <v>89</v>
      </c>
      <c r="J336" s="661" t="s">
        <v>89</v>
      </c>
      <c r="K336" s="661" t="s">
        <v>89</v>
      </c>
      <c r="L336" s="661" t="s">
        <v>89</v>
      </c>
      <c r="M336" s="661" t="s">
        <v>89</v>
      </c>
      <c r="N336" s="661" t="s">
        <v>89</v>
      </c>
      <c r="O336" s="661" t="s">
        <v>89</v>
      </c>
      <c r="P336" s="661" t="s">
        <v>89</v>
      </c>
      <c r="Q336" s="661" t="s">
        <v>89</v>
      </c>
      <c r="R336" s="661" t="s">
        <v>89</v>
      </c>
      <c r="S336" s="661" t="s">
        <v>89</v>
      </c>
      <c r="T336" s="661" t="s">
        <v>89</v>
      </c>
      <c r="U336" s="661" t="s">
        <v>89</v>
      </c>
      <c r="V336" s="661" t="s">
        <v>89</v>
      </c>
      <c r="W336" s="661" t="s">
        <v>89</v>
      </c>
      <c r="X336" s="661" t="s">
        <v>89</v>
      </c>
      <c r="Y336" s="661" t="s">
        <v>89</v>
      </c>
      <c r="Z336" s="661" t="s">
        <v>89</v>
      </c>
      <c r="AA336" s="661" t="s">
        <v>89</v>
      </c>
      <c r="AB336" s="661" t="s">
        <v>89</v>
      </c>
      <c r="AC336" s="661" t="s">
        <v>89</v>
      </c>
      <c r="AD336" s="661" t="s">
        <v>89</v>
      </c>
      <c r="AE336" s="661" t="s">
        <v>89</v>
      </c>
      <c r="AF336" s="661" t="s">
        <v>89</v>
      </c>
      <c r="AG336" s="661" t="s">
        <v>89</v>
      </c>
      <c r="AH336" s="661"/>
      <c r="AI336" s="661" t="s">
        <v>89</v>
      </c>
      <c r="AJ336" s="661" t="s">
        <v>89</v>
      </c>
      <c r="AK336" s="661" t="s">
        <v>89</v>
      </c>
      <c r="AL336" s="661" t="s">
        <v>89</v>
      </c>
      <c r="AM336" s="661" t="s">
        <v>89</v>
      </c>
      <c r="AN336" s="661" t="s">
        <v>89</v>
      </c>
      <c r="AO336" s="661"/>
      <c r="AP336" s="610"/>
      <c r="AQ336" s="610"/>
      <c r="AR336" s="610"/>
    </row>
    <row r="337" ht="15.75" customHeight="1" spans="1:44">
      <c r="A337" s="610" t="s">
        <v>89</v>
      </c>
      <c r="B337" s="610" t="s">
        <v>89</v>
      </c>
      <c r="C337" s="610" t="s">
        <v>89</v>
      </c>
      <c r="D337" s="661" t="s">
        <v>89</v>
      </c>
      <c r="E337" s="661" t="s">
        <v>89</v>
      </c>
      <c r="F337" s="661" t="s">
        <v>89</v>
      </c>
      <c r="G337" s="661" t="s">
        <v>89</v>
      </c>
      <c r="H337" s="661" t="s">
        <v>89</v>
      </c>
      <c r="I337" s="661" t="s">
        <v>89</v>
      </c>
      <c r="J337" s="661" t="s">
        <v>89</v>
      </c>
      <c r="K337" s="661" t="s">
        <v>89</v>
      </c>
      <c r="L337" s="661" t="s">
        <v>89</v>
      </c>
      <c r="M337" s="661" t="s">
        <v>89</v>
      </c>
      <c r="N337" s="661" t="s">
        <v>89</v>
      </c>
      <c r="O337" s="661" t="s">
        <v>89</v>
      </c>
      <c r="P337" s="661" t="s">
        <v>89</v>
      </c>
      <c r="Q337" s="661" t="s">
        <v>89</v>
      </c>
      <c r="R337" s="661" t="s">
        <v>89</v>
      </c>
      <c r="S337" s="661" t="s">
        <v>89</v>
      </c>
      <c r="T337" s="661" t="s">
        <v>89</v>
      </c>
      <c r="U337" s="661" t="s">
        <v>89</v>
      </c>
      <c r="V337" s="661" t="s">
        <v>89</v>
      </c>
      <c r="W337" s="661" t="s">
        <v>89</v>
      </c>
      <c r="X337" s="661" t="s">
        <v>89</v>
      </c>
      <c r="Y337" s="661" t="s">
        <v>89</v>
      </c>
      <c r="Z337" s="661" t="s">
        <v>89</v>
      </c>
      <c r="AA337" s="661" t="s">
        <v>89</v>
      </c>
      <c r="AB337" s="661" t="s">
        <v>89</v>
      </c>
      <c r="AC337" s="661" t="s">
        <v>89</v>
      </c>
      <c r="AD337" s="661" t="s">
        <v>89</v>
      </c>
      <c r="AE337" s="661" t="s">
        <v>89</v>
      </c>
      <c r="AF337" s="661" t="s">
        <v>89</v>
      </c>
      <c r="AG337" s="661" t="s">
        <v>89</v>
      </c>
      <c r="AH337" s="661"/>
      <c r="AI337" s="661" t="s">
        <v>89</v>
      </c>
      <c r="AJ337" s="661" t="s">
        <v>89</v>
      </c>
      <c r="AK337" s="661" t="s">
        <v>89</v>
      </c>
      <c r="AL337" s="661" t="s">
        <v>89</v>
      </c>
      <c r="AM337" s="661" t="s">
        <v>89</v>
      </c>
      <c r="AN337" s="661" t="s">
        <v>89</v>
      </c>
      <c r="AO337" s="661"/>
      <c r="AP337" s="610"/>
      <c r="AQ337" s="610"/>
      <c r="AR337" s="610"/>
    </row>
    <row r="338" ht="15.75" customHeight="1" spans="1:44">
      <c r="A338" s="610" t="s">
        <v>89</v>
      </c>
      <c r="B338" s="610" t="s">
        <v>89</v>
      </c>
      <c r="C338" s="610" t="s">
        <v>89</v>
      </c>
      <c r="D338" s="661" t="s">
        <v>89</v>
      </c>
      <c r="E338" s="661" t="s">
        <v>89</v>
      </c>
      <c r="F338" s="661" t="s">
        <v>89</v>
      </c>
      <c r="G338" s="661" t="s">
        <v>89</v>
      </c>
      <c r="H338" s="661" t="s">
        <v>89</v>
      </c>
      <c r="I338" s="661" t="s">
        <v>89</v>
      </c>
      <c r="J338" s="661" t="s">
        <v>89</v>
      </c>
      <c r="K338" s="661" t="s">
        <v>89</v>
      </c>
      <c r="L338" s="661" t="s">
        <v>89</v>
      </c>
      <c r="M338" s="661" t="s">
        <v>89</v>
      </c>
      <c r="N338" s="661" t="s">
        <v>89</v>
      </c>
      <c r="O338" s="661" t="s">
        <v>89</v>
      </c>
      <c r="P338" s="661" t="s">
        <v>89</v>
      </c>
      <c r="Q338" s="661" t="s">
        <v>89</v>
      </c>
      <c r="R338" s="661" t="s">
        <v>89</v>
      </c>
      <c r="S338" s="661" t="s">
        <v>89</v>
      </c>
      <c r="T338" s="661" t="s">
        <v>89</v>
      </c>
      <c r="U338" s="661" t="s">
        <v>89</v>
      </c>
      <c r="V338" s="661" t="s">
        <v>89</v>
      </c>
      <c r="W338" s="661" t="s">
        <v>89</v>
      </c>
      <c r="X338" s="661" t="s">
        <v>89</v>
      </c>
      <c r="Y338" s="661" t="s">
        <v>89</v>
      </c>
      <c r="Z338" s="661" t="s">
        <v>89</v>
      </c>
      <c r="AA338" s="661" t="s">
        <v>89</v>
      </c>
      <c r="AB338" s="661" t="s">
        <v>89</v>
      </c>
      <c r="AC338" s="661" t="s">
        <v>89</v>
      </c>
      <c r="AD338" s="661" t="s">
        <v>89</v>
      </c>
      <c r="AE338" s="661" t="s">
        <v>89</v>
      </c>
      <c r="AF338" s="661" t="s">
        <v>89</v>
      </c>
      <c r="AG338" s="661" t="s">
        <v>89</v>
      </c>
      <c r="AH338" s="661"/>
      <c r="AI338" s="661" t="s">
        <v>89</v>
      </c>
      <c r="AJ338" s="661" t="s">
        <v>89</v>
      </c>
      <c r="AK338" s="661" t="s">
        <v>89</v>
      </c>
      <c r="AL338" s="661" t="s">
        <v>89</v>
      </c>
      <c r="AM338" s="661" t="s">
        <v>89</v>
      </c>
      <c r="AN338" s="661" t="s">
        <v>89</v>
      </c>
      <c r="AO338" s="661"/>
      <c r="AP338" s="610"/>
      <c r="AQ338" s="610"/>
      <c r="AR338" s="610"/>
    </row>
    <row r="339" ht="15.75" customHeight="1" spans="1:44">
      <c r="A339" s="610" t="s">
        <v>89</v>
      </c>
      <c r="B339" s="610" t="s">
        <v>89</v>
      </c>
      <c r="C339" s="610" t="s">
        <v>89</v>
      </c>
      <c r="D339" s="661" t="s">
        <v>89</v>
      </c>
      <c r="E339" s="661" t="s">
        <v>89</v>
      </c>
      <c r="F339" s="661" t="s">
        <v>89</v>
      </c>
      <c r="G339" s="661" t="s">
        <v>89</v>
      </c>
      <c r="H339" s="661" t="s">
        <v>89</v>
      </c>
      <c r="I339" s="661" t="s">
        <v>89</v>
      </c>
      <c r="J339" s="661" t="s">
        <v>89</v>
      </c>
      <c r="K339" s="661" t="s">
        <v>89</v>
      </c>
      <c r="L339" s="661" t="s">
        <v>89</v>
      </c>
      <c r="M339" s="661" t="s">
        <v>89</v>
      </c>
      <c r="N339" s="661" t="s">
        <v>89</v>
      </c>
      <c r="O339" s="661" t="s">
        <v>89</v>
      </c>
      <c r="P339" s="661" t="s">
        <v>89</v>
      </c>
      <c r="Q339" s="661" t="s">
        <v>89</v>
      </c>
      <c r="R339" s="661" t="s">
        <v>89</v>
      </c>
      <c r="S339" s="661" t="s">
        <v>89</v>
      </c>
      <c r="T339" s="661" t="s">
        <v>89</v>
      </c>
      <c r="U339" s="661" t="s">
        <v>89</v>
      </c>
      <c r="V339" s="661" t="s">
        <v>89</v>
      </c>
      <c r="W339" s="661" t="s">
        <v>89</v>
      </c>
      <c r="X339" s="661" t="s">
        <v>89</v>
      </c>
      <c r="Y339" s="661" t="s">
        <v>89</v>
      </c>
      <c r="Z339" s="661" t="s">
        <v>89</v>
      </c>
      <c r="AA339" s="661" t="s">
        <v>89</v>
      </c>
      <c r="AB339" s="661" t="s">
        <v>89</v>
      </c>
      <c r="AC339" s="661" t="s">
        <v>89</v>
      </c>
      <c r="AD339" s="661" t="s">
        <v>89</v>
      </c>
      <c r="AE339" s="661" t="s">
        <v>89</v>
      </c>
      <c r="AF339" s="661" t="s">
        <v>89</v>
      </c>
      <c r="AG339" s="661" t="s">
        <v>89</v>
      </c>
      <c r="AH339" s="661"/>
      <c r="AI339" s="661" t="s">
        <v>89</v>
      </c>
      <c r="AJ339" s="661" t="s">
        <v>89</v>
      </c>
      <c r="AK339" s="661" t="s">
        <v>89</v>
      </c>
      <c r="AL339" s="661" t="s">
        <v>89</v>
      </c>
      <c r="AM339" s="661" t="s">
        <v>89</v>
      </c>
      <c r="AN339" s="661" t="s">
        <v>89</v>
      </c>
      <c r="AO339" s="661"/>
      <c r="AP339" s="610"/>
      <c r="AQ339" s="610"/>
      <c r="AR339" s="610"/>
    </row>
    <row r="340" ht="15.75" customHeight="1" spans="1:44">
      <c r="A340" s="610" t="s">
        <v>89</v>
      </c>
      <c r="B340" s="610" t="s">
        <v>89</v>
      </c>
      <c r="C340" s="610" t="s">
        <v>89</v>
      </c>
      <c r="D340" s="661" t="s">
        <v>89</v>
      </c>
      <c r="E340" s="661" t="s">
        <v>89</v>
      </c>
      <c r="F340" s="661" t="s">
        <v>89</v>
      </c>
      <c r="G340" s="661" t="s">
        <v>89</v>
      </c>
      <c r="H340" s="661" t="s">
        <v>89</v>
      </c>
      <c r="I340" s="661" t="s">
        <v>89</v>
      </c>
      <c r="J340" s="661" t="s">
        <v>89</v>
      </c>
      <c r="K340" s="661" t="s">
        <v>89</v>
      </c>
      <c r="L340" s="661" t="s">
        <v>89</v>
      </c>
      <c r="M340" s="661" t="s">
        <v>89</v>
      </c>
      <c r="N340" s="661" t="s">
        <v>89</v>
      </c>
      <c r="O340" s="661" t="s">
        <v>89</v>
      </c>
      <c r="P340" s="661" t="s">
        <v>89</v>
      </c>
      <c r="Q340" s="661" t="s">
        <v>89</v>
      </c>
      <c r="R340" s="661" t="s">
        <v>89</v>
      </c>
      <c r="S340" s="661" t="s">
        <v>89</v>
      </c>
      <c r="T340" s="661" t="s">
        <v>89</v>
      </c>
      <c r="U340" s="661" t="s">
        <v>89</v>
      </c>
      <c r="V340" s="661" t="s">
        <v>89</v>
      </c>
      <c r="W340" s="661" t="s">
        <v>89</v>
      </c>
      <c r="X340" s="661" t="s">
        <v>89</v>
      </c>
      <c r="Y340" s="661" t="s">
        <v>89</v>
      </c>
      <c r="Z340" s="661" t="s">
        <v>89</v>
      </c>
      <c r="AA340" s="661" t="s">
        <v>89</v>
      </c>
      <c r="AB340" s="661" t="s">
        <v>89</v>
      </c>
      <c r="AC340" s="661" t="s">
        <v>89</v>
      </c>
      <c r="AD340" s="661" t="s">
        <v>89</v>
      </c>
      <c r="AE340" s="661" t="s">
        <v>89</v>
      </c>
      <c r="AF340" s="661" t="s">
        <v>89</v>
      </c>
      <c r="AG340" s="661" t="s">
        <v>89</v>
      </c>
      <c r="AH340" s="661"/>
      <c r="AI340" s="661" t="s">
        <v>89</v>
      </c>
      <c r="AJ340" s="661" t="s">
        <v>89</v>
      </c>
      <c r="AK340" s="661" t="s">
        <v>89</v>
      </c>
      <c r="AL340" s="661" t="s">
        <v>89</v>
      </c>
      <c r="AM340" s="661" t="s">
        <v>89</v>
      </c>
      <c r="AN340" s="661" t="s">
        <v>89</v>
      </c>
      <c r="AO340" s="661"/>
      <c r="AP340" s="610"/>
      <c r="AQ340" s="610"/>
      <c r="AR340" s="610"/>
    </row>
    <row r="341" ht="15.75" customHeight="1" spans="1:44">
      <c r="A341" s="610" t="s">
        <v>89</v>
      </c>
      <c r="B341" s="610" t="s">
        <v>89</v>
      </c>
      <c r="C341" s="610" t="s">
        <v>89</v>
      </c>
      <c r="D341" s="661" t="s">
        <v>89</v>
      </c>
      <c r="E341" s="661" t="s">
        <v>89</v>
      </c>
      <c r="F341" s="661" t="s">
        <v>89</v>
      </c>
      <c r="G341" s="661" t="s">
        <v>89</v>
      </c>
      <c r="H341" s="661" t="s">
        <v>89</v>
      </c>
      <c r="I341" s="661" t="s">
        <v>89</v>
      </c>
      <c r="J341" s="661" t="s">
        <v>89</v>
      </c>
      <c r="K341" s="661" t="s">
        <v>89</v>
      </c>
      <c r="L341" s="661" t="s">
        <v>89</v>
      </c>
      <c r="M341" s="661" t="s">
        <v>89</v>
      </c>
      <c r="N341" s="661" t="s">
        <v>89</v>
      </c>
      <c r="O341" s="661" t="s">
        <v>89</v>
      </c>
      <c r="P341" s="661" t="s">
        <v>89</v>
      </c>
      <c r="Q341" s="661" t="s">
        <v>89</v>
      </c>
      <c r="R341" s="661" t="s">
        <v>89</v>
      </c>
      <c r="S341" s="661" t="s">
        <v>89</v>
      </c>
      <c r="T341" s="661" t="s">
        <v>89</v>
      </c>
      <c r="U341" s="661" t="s">
        <v>89</v>
      </c>
      <c r="V341" s="661" t="s">
        <v>89</v>
      </c>
      <c r="W341" s="661" t="s">
        <v>89</v>
      </c>
      <c r="X341" s="661" t="s">
        <v>89</v>
      </c>
      <c r="Y341" s="661" t="s">
        <v>89</v>
      </c>
      <c r="Z341" s="661" t="s">
        <v>89</v>
      </c>
      <c r="AA341" s="661" t="s">
        <v>89</v>
      </c>
      <c r="AB341" s="661" t="s">
        <v>89</v>
      </c>
      <c r="AC341" s="661" t="s">
        <v>89</v>
      </c>
      <c r="AD341" s="661" t="s">
        <v>89</v>
      </c>
      <c r="AE341" s="661" t="s">
        <v>89</v>
      </c>
      <c r="AF341" s="661" t="s">
        <v>89</v>
      </c>
      <c r="AG341" s="661" t="s">
        <v>89</v>
      </c>
      <c r="AH341" s="661"/>
      <c r="AI341" s="661" t="s">
        <v>89</v>
      </c>
      <c r="AJ341" s="661" t="s">
        <v>89</v>
      </c>
      <c r="AK341" s="661" t="s">
        <v>89</v>
      </c>
      <c r="AL341" s="661" t="s">
        <v>89</v>
      </c>
      <c r="AM341" s="661" t="s">
        <v>89</v>
      </c>
      <c r="AN341" s="661" t="s">
        <v>89</v>
      </c>
      <c r="AO341" s="661"/>
      <c r="AP341" s="610"/>
      <c r="AQ341" s="610"/>
      <c r="AR341" s="610"/>
    </row>
    <row r="342" ht="15.75" customHeight="1" spans="1:44">
      <c r="A342" s="610" t="s">
        <v>89</v>
      </c>
      <c r="B342" s="610" t="s">
        <v>89</v>
      </c>
      <c r="C342" s="610" t="s">
        <v>89</v>
      </c>
      <c r="D342" s="661" t="s">
        <v>89</v>
      </c>
      <c r="E342" s="661" t="s">
        <v>89</v>
      </c>
      <c r="F342" s="661" t="s">
        <v>89</v>
      </c>
      <c r="G342" s="661" t="s">
        <v>89</v>
      </c>
      <c r="H342" s="661" t="s">
        <v>89</v>
      </c>
      <c r="I342" s="661" t="s">
        <v>89</v>
      </c>
      <c r="J342" s="661" t="s">
        <v>89</v>
      </c>
      <c r="K342" s="661" t="s">
        <v>89</v>
      </c>
      <c r="L342" s="661" t="s">
        <v>89</v>
      </c>
      <c r="M342" s="661" t="s">
        <v>89</v>
      </c>
      <c r="N342" s="661" t="s">
        <v>89</v>
      </c>
      <c r="O342" s="661" t="s">
        <v>89</v>
      </c>
      <c r="P342" s="661" t="s">
        <v>89</v>
      </c>
      <c r="Q342" s="661" t="s">
        <v>89</v>
      </c>
      <c r="R342" s="661" t="s">
        <v>89</v>
      </c>
      <c r="S342" s="661" t="s">
        <v>89</v>
      </c>
      <c r="T342" s="661" t="s">
        <v>89</v>
      </c>
      <c r="U342" s="661" t="s">
        <v>89</v>
      </c>
      <c r="V342" s="661" t="s">
        <v>89</v>
      </c>
      <c r="W342" s="661" t="s">
        <v>89</v>
      </c>
      <c r="X342" s="661" t="s">
        <v>89</v>
      </c>
      <c r="Y342" s="661" t="s">
        <v>89</v>
      </c>
      <c r="Z342" s="661" t="s">
        <v>89</v>
      </c>
      <c r="AA342" s="661" t="s">
        <v>89</v>
      </c>
      <c r="AB342" s="661" t="s">
        <v>89</v>
      </c>
      <c r="AC342" s="661" t="s">
        <v>89</v>
      </c>
      <c r="AD342" s="661" t="s">
        <v>89</v>
      </c>
      <c r="AE342" s="661" t="s">
        <v>89</v>
      </c>
      <c r="AF342" s="661" t="s">
        <v>89</v>
      </c>
      <c r="AG342" s="661" t="s">
        <v>89</v>
      </c>
      <c r="AH342" s="661"/>
      <c r="AI342" s="661" t="s">
        <v>89</v>
      </c>
      <c r="AJ342" s="661" t="s">
        <v>89</v>
      </c>
      <c r="AK342" s="661" t="s">
        <v>89</v>
      </c>
      <c r="AL342" s="661" t="s">
        <v>89</v>
      </c>
      <c r="AM342" s="661" t="s">
        <v>89</v>
      </c>
      <c r="AN342" s="661" t="s">
        <v>89</v>
      </c>
      <c r="AO342" s="661"/>
      <c r="AP342" s="610"/>
      <c r="AQ342" s="610"/>
      <c r="AR342" s="610"/>
    </row>
    <row r="343" ht="15.75" customHeight="1" spans="1:44">
      <c r="A343" s="610" t="s">
        <v>89</v>
      </c>
      <c r="B343" s="610" t="s">
        <v>89</v>
      </c>
      <c r="C343" s="610" t="s">
        <v>89</v>
      </c>
      <c r="D343" s="661" t="s">
        <v>89</v>
      </c>
      <c r="E343" s="661" t="s">
        <v>89</v>
      </c>
      <c r="F343" s="661" t="s">
        <v>89</v>
      </c>
      <c r="G343" s="661" t="s">
        <v>89</v>
      </c>
      <c r="H343" s="661" t="s">
        <v>89</v>
      </c>
      <c r="I343" s="661" t="s">
        <v>89</v>
      </c>
      <c r="J343" s="661" t="s">
        <v>89</v>
      </c>
      <c r="K343" s="661" t="s">
        <v>89</v>
      </c>
      <c r="L343" s="661" t="s">
        <v>89</v>
      </c>
      <c r="M343" s="661" t="s">
        <v>89</v>
      </c>
      <c r="N343" s="661" t="s">
        <v>89</v>
      </c>
      <c r="O343" s="661" t="s">
        <v>89</v>
      </c>
      <c r="P343" s="661" t="s">
        <v>89</v>
      </c>
      <c r="Q343" s="661" t="s">
        <v>89</v>
      </c>
      <c r="R343" s="661" t="s">
        <v>89</v>
      </c>
      <c r="S343" s="661" t="s">
        <v>89</v>
      </c>
      <c r="T343" s="661" t="s">
        <v>89</v>
      </c>
      <c r="U343" s="661" t="s">
        <v>89</v>
      </c>
      <c r="V343" s="661" t="s">
        <v>89</v>
      </c>
      <c r="W343" s="661" t="s">
        <v>89</v>
      </c>
      <c r="X343" s="661" t="s">
        <v>89</v>
      </c>
      <c r="Y343" s="661" t="s">
        <v>89</v>
      </c>
      <c r="Z343" s="661" t="s">
        <v>89</v>
      </c>
      <c r="AA343" s="661" t="s">
        <v>89</v>
      </c>
      <c r="AB343" s="661" t="s">
        <v>89</v>
      </c>
      <c r="AC343" s="661" t="s">
        <v>89</v>
      </c>
      <c r="AD343" s="661" t="s">
        <v>89</v>
      </c>
      <c r="AE343" s="661" t="s">
        <v>89</v>
      </c>
      <c r="AF343" s="661" t="s">
        <v>89</v>
      </c>
      <c r="AG343" s="661" t="s">
        <v>89</v>
      </c>
      <c r="AH343" s="661"/>
      <c r="AI343" s="661" t="s">
        <v>89</v>
      </c>
      <c r="AJ343" s="661" t="s">
        <v>89</v>
      </c>
      <c r="AK343" s="661" t="s">
        <v>89</v>
      </c>
      <c r="AL343" s="661" t="s">
        <v>89</v>
      </c>
      <c r="AM343" s="661" t="s">
        <v>89</v>
      </c>
      <c r="AN343" s="661" t="s">
        <v>89</v>
      </c>
      <c r="AO343" s="661"/>
      <c r="AP343" s="610"/>
      <c r="AQ343" s="610"/>
      <c r="AR343" s="610"/>
    </row>
    <row r="344" ht="15.75" customHeight="1" spans="1:44">
      <c r="A344" s="610" t="s">
        <v>89</v>
      </c>
      <c r="B344" s="610" t="s">
        <v>89</v>
      </c>
      <c r="C344" s="610" t="s">
        <v>89</v>
      </c>
      <c r="D344" s="661" t="s">
        <v>89</v>
      </c>
      <c r="E344" s="661" t="s">
        <v>89</v>
      </c>
      <c r="F344" s="661" t="s">
        <v>89</v>
      </c>
      <c r="G344" s="661" t="s">
        <v>89</v>
      </c>
      <c r="H344" s="661" t="s">
        <v>89</v>
      </c>
      <c r="I344" s="661" t="s">
        <v>89</v>
      </c>
      <c r="J344" s="661" t="s">
        <v>89</v>
      </c>
      <c r="K344" s="661" t="s">
        <v>89</v>
      </c>
      <c r="L344" s="661" t="s">
        <v>89</v>
      </c>
      <c r="M344" s="661" t="s">
        <v>89</v>
      </c>
      <c r="N344" s="661" t="s">
        <v>89</v>
      </c>
      <c r="O344" s="661" t="s">
        <v>89</v>
      </c>
      <c r="P344" s="661" t="s">
        <v>89</v>
      </c>
      <c r="Q344" s="661" t="s">
        <v>89</v>
      </c>
      <c r="R344" s="661" t="s">
        <v>89</v>
      </c>
      <c r="S344" s="661" t="s">
        <v>89</v>
      </c>
      <c r="T344" s="661" t="s">
        <v>89</v>
      </c>
      <c r="U344" s="661" t="s">
        <v>89</v>
      </c>
      <c r="V344" s="661" t="s">
        <v>89</v>
      </c>
      <c r="W344" s="661" t="s">
        <v>89</v>
      </c>
      <c r="X344" s="661" t="s">
        <v>89</v>
      </c>
      <c r="Y344" s="661" t="s">
        <v>89</v>
      </c>
      <c r="Z344" s="661" t="s">
        <v>89</v>
      </c>
      <c r="AA344" s="661" t="s">
        <v>89</v>
      </c>
      <c r="AB344" s="661" t="s">
        <v>89</v>
      </c>
      <c r="AC344" s="661" t="s">
        <v>89</v>
      </c>
      <c r="AD344" s="661" t="s">
        <v>89</v>
      </c>
      <c r="AE344" s="661" t="s">
        <v>89</v>
      </c>
      <c r="AF344" s="661" t="s">
        <v>89</v>
      </c>
      <c r="AG344" s="661" t="s">
        <v>89</v>
      </c>
      <c r="AH344" s="661"/>
      <c r="AI344" s="661" t="s">
        <v>89</v>
      </c>
      <c r="AJ344" s="661" t="s">
        <v>89</v>
      </c>
      <c r="AK344" s="661" t="s">
        <v>89</v>
      </c>
      <c r="AL344" s="661" t="s">
        <v>89</v>
      </c>
      <c r="AM344" s="661" t="s">
        <v>89</v>
      </c>
      <c r="AN344" s="661" t="s">
        <v>89</v>
      </c>
      <c r="AO344" s="661"/>
      <c r="AP344" s="610"/>
      <c r="AQ344" s="610"/>
      <c r="AR344" s="610"/>
    </row>
    <row r="345" ht="15.75" customHeight="1" spans="1:44">
      <c r="A345" s="610" t="s">
        <v>89</v>
      </c>
      <c r="B345" s="610" t="s">
        <v>89</v>
      </c>
      <c r="C345" s="610" t="s">
        <v>89</v>
      </c>
      <c r="D345" s="661" t="s">
        <v>89</v>
      </c>
      <c r="E345" s="661" t="s">
        <v>89</v>
      </c>
      <c r="F345" s="661" t="s">
        <v>89</v>
      </c>
      <c r="G345" s="661" t="s">
        <v>89</v>
      </c>
      <c r="H345" s="661" t="s">
        <v>89</v>
      </c>
      <c r="I345" s="661" t="s">
        <v>89</v>
      </c>
      <c r="J345" s="661" t="s">
        <v>89</v>
      </c>
      <c r="K345" s="661" t="s">
        <v>89</v>
      </c>
      <c r="L345" s="661" t="s">
        <v>89</v>
      </c>
      <c r="M345" s="661" t="s">
        <v>89</v>
      </c>
      <c r="N345" s="661" t="s">
        <v>89</v>
      </c>
      <c r="O345" s="661" t="s">
        <v>89</v>
      </c>
      <c r="P345" s="661" t="s">
        <v>89</v>
      </c>
      <c r="Q345" s="661" t="s">
        <v>89</v>
      </c>
      <c r="R345" s="661" t="s">
        <v>89</v>
      </c>
      <c r="S345" s="661" t="s">
        <v>89</v>
      </c>
      <c r="T345" s="661" t="s">
        <v>89</v>
      </c>
      <c r="U345" s="661" t="s">
        <v>89</v>
      </c>
      <c r="V345" s="661" t="s">
        <v>89</v>
      </c>
      <c r="W345" s="661" t="s">
        <v>89</v>
      </c>
      <c r="X345" s="661" t="s">
        <v>89</v>
      </c>
      <c r="Y345" s="661" t="s">
        <v>89</v>
      </c>
      <c r="Z345" s="661" t="s">
        <v>89</v>
      </c>
      <c r="AA345" s="661" t="s">
        <v>89</v>
      </c>
      <c r="AB345" s="661" t="s">
        <v>89</v>
      </c>
      <c r="AC345" s="661" t="s">
        <v>89</v>
      </c>
      <c r="AD345" s="661" t="s">
        <v>89</v>
      </c>
      <c r="AE345" s="661" t="s">
        <v>89</v>
      </c>
      <c r="AF345" s="661" t="s">
        <v>89</v>
      </c>
      <c r="AG345" s="661" t="s">
        <v>89</v>
      </c>
      <c r="AH345" s="661"/>
      <c r="AI345" s="661" t="s">
        <v>89</v>
      </c>
      <c r="AJ345" s="661" t="s">
        <v>89</v>
      </c>
      <c r="AK345" s="661" t="s">
        <v>89</v>
      </c>
      <c r="AL345" s="661" t="s">
        <v>89</v>
      </c>
      <c r="AM345" s="661" t="s">
        <v>89</v>
      </c>
      <c r="AN345" s="661" t="s">
        <v>89</v>
      </c>
      <c r="AO345" s="661"/>
      <c r="AP345" s="610"/>
      <c r="AQ345" s="610"/>
      <c r="AR345" s="610"/>
    </row>
    <row r="346" ht="15.75" customHeight="1" spans="1:44">
      <c r="A346" s="610" t="s">
        <v>89</v>
      </c>
      <c r="B346" s="610" t="s">
        <v>89</v>
      </c>
      <c r="C346" s="610" t="s">
        <v>89</v>
      </c>
      <c r="D346" s="661" t="s">
        <v>89</v>
      </c>
      <c r="E346" s="661" t="s">
        <v>89</v>
      </c>
      <c r="F346" s="661" t="s">
        <v>89</v>
      </c>
      <c r="G346" s="661" t="s">
        <v>89</v>
      </c>
      <c r="H346" s="661" t="s">
        <v>89</v>
      </c>
      <c r="I346" s="661" t="s">
        <v>89</v>
      </c>
      <c r="J346" s="661" t="s">
        <v>89</v>
      </c>
      <c r="K346" s="661" t="s">
        <v>89</v>
      </c>
      <c r="L346" s="661" t="s">
        <v>89</v>
      </c>
      <c r="M346" s="661" t="s">
        <v>89</v>
      </c>
      <c r="N346" s="661" t="s">
        <v>89</v>
      </c>
      <c r="O346" s="661" t="s">
        <v>89</v>
      </c>
      <c r="P346" s="661" t="s">
        <v>89</v>
      </c>
      <c r="Q346" s="661" t="s">
        <v>89</v>
      </c>
      <c r="R346" s="661" t="s">
        <v>89</v>
      </c>
      <c r="S346" s="661" t="s">
        <v>89</v>
      </c>
      <c r="T346" s="661" t="s">
        <v>89</v>
      </c>
      <c r="U346" s="661" t="s">
        <v>89</v>
      </c>
      <c r="V346" s="661" t="s">
        <v>89</v>
      </c>
      <c r="W346" s="661" t="s">
        <v>89</v>
      </c>
      <c r="X346" s="661" t="s">
        <v>89</v>
      </c>
      <c r="Y346" s="661" t="s">
        <v>89</v>
      </c>
      <c r="Z346" s="661" t="s">
        <v>89</v>
      </c>
      <c r="AA346" s="661" t="s">
        <v>89</v>
      </c>
      <c r="AB346" s="661" t="s">
        <v>89</v>
      </c>
      <c r="AC346" s="661" t="s">
        <v>89</v>
      </c>
      <c r="AD346" s="661" t="s">
        <v>89</v>
      </c>
      <c r="AE346" s="661" t="s">
        <v>89</v>
      </c>
      <c r="AF346" s="661" t="s">
        <v>89</v>
      </c>
      <c r="AG346" s="661" t="s">
        <v>89</v>
      </c>
      <c r="AH346" s="661"/>
      <c r="AI346" s="661" t="s">
        <v>89</v>
      </c>
      <c r="AJ346" s="661" t="s">
        <v>89</v>
      </c>
      <c r="AK346" s="661" t="s">
        <v>89</v>
      </c>
      <c r="AL346" s="661" t="s">
        <v>89</v>
      </c>
      <c r="AM346" s="661" t="s">
        <v>89</v>
      </c>
      <c r="AN346" s="661" t="s">
        <v>89</v>
      </c>
      <c r="AO346" s="661"/>
      <c r="AP346" s="610"/>
      <c r="AQ346" s="610"/>
      <c r="AR346" s="610"/>
    </row>
    <row r="347" ht="15.75" customHeight="1" spans="1:44">
      <c r="A347" s="610" t="s">
        <v>89</v>
      </c>
      <c r="B347" s="610" t="s">
        <v>89</v>
      </c>
      <c r="C347" s="610" t="s">
        <v>89</v>
      </c>
      <c r="D347" s="661" t="s">
        <v>89</v>
      </c>
      <c r="E347" s="661" t="s">
        <v>89</v>
      </c>
      <c r="F347" s="661" t="s">
        <v>89</v>
      </c>
      <c r="G347" s="661" t="s">
        <v>89</v>
      </c>
      <c r="H347" s="661" t="s">
        <v>89</v>
      </c>
      <c r="I347" s="661" t="s">
        <v>89</v>
      </c>
      <c r="J347" s="661" t="s">
        <v>89</v>
      </c>
      <c r="K347" s="661" t="s">
        <v>89</v>
      </c>
      <c r="L347" s="661" t="s">
        <v>89</v>
      </c>
      <c r="M347" s="661" t="s">
        <v>89</v>
      </c>
      <c r="N347" s="661" t="s">
        <v>89</v>
      </c>
      <c r="O347" s="661" t="s">
        <v>89</v>
      </c>
      <c r="P347" s="661" t="s">
        <v>89</v>
      </c>
      <c r="Q347" s="661" t="s">
        <v>89</v>
      </c>
      <c r="R347" s="661" t="s">
        <v>89</v>
      </c>
      <c r="S347" s="661" t="s">
        <v>89</v>
      </c>
      <c r="T347" s="661" t="s">
        <v>89</v>
      </c>
      <c r="U347" s="661" t="s">
        <v>89</v>
      </c>
      <c r="V347" s="661" t="s">
        <v>89</v>
      </c>
      <c r="W347" s="661" t="s">
        <v>89</v>
      </c>
      <c r="X347" s="661" t="s">
        <v>89</v>
      </c>
      <c r="Y347" s="661" t="s">
        <v>89</v>
      </c>
      <c r="Z347" s="661" t="s">
        <v>89</v>
      </c>
      <c r="AA347" s="661" t="s">
        <v>89</v>
      </c>
      <c r="AB347" s="661" t="s">
        <v>89</v>
      </c>
      <c r="AC347" s="661" t="s">
        <v>89</v>
      </c>
      <c r="AD347" s="661" t="s">
        <v>89</v>
      </c>
      <c r="AE347" s="661" t="s">
        <v>89</v>
      </c>
      <c r="AF347" s="661" t="s">
        <v>89</v>
      </c>
      <c r="AG347" s="661" t="s">
        <v>89</v>
      </c>
      <c r="AH347" s="661"/>
      <c r="AI347" s="661" t="s">
        <v>89</v>
      </c>
      <c r="AJ347" s="661" t="s">
        <v>89</v>
      </c>
      <c r="AK347" s="661" t="s">
        <v>89</v>
      </c>
      <c r="AL347" s="661" t="s">
        <v>89</v>
      </c>
      <c r="AM347" s="661" t="s">
        <v>89</v>
      </c>
      <c r="AN347" s="661" t="s">
        <v>89</v>
      </c>
      <c r="AO347" s="661"/>
      <c r="AP347" s="610"/>
      <c r="AQ347" s="610"/>
      <c r="AR347" s="610"/>
    </row>
    <row r="348" ht="15.75" customHeight="1" spans="1:44">
      <c r="A348" s="610" t="s">
        <v>89</v>
      </c>
      <c r="B348" s="610" t="s">
        <v>89</v>
      </c>
      <c r="C348" s="610" t="s">
        <v>89</v>
      </c>
      <c r="D348" s="661" t="s">
        <v>89</v>
      </c>
      <c r="E348" s="661" t="s">
        <v>89</v>
      </c>
      <c r="F348" s="661" t="s">
        <v>89</v>
      </c>
      <c r="G348" s="661" t="s">
        <v>89</v>
      </c>
      <c r="H348" s="661" t="s">
        <v>89</v>
      </c>
      <c r="I348" s="661" t="s">
        <v>89</v>
      </c>
      <c r="J348" s="661" t="s">
        <v>89</v>
      </c>
      <c r="K348" s="661" t="s">
        <v>89</v>
      </c>
      <c r="L348" s="661" t="s">
        <v>89</v>
      </c>
      <c r="M348" s="661" t="s">
        <v>89</v>
      </c>
      <c r="N348" s="661" t="s">
        <v>89</v>
      </c>
      <c r="O348" s="661" t="s">
        <v>89</v>
      </c>
      <c r="P348" s="661" t="s">
        <v>89</v>
      </c>
      <c r="Q348" s="661" t="s">
        <v>89</v>
      </c>
      <c r="R348" s="661" t="s">
        <v>89</v>
      </c>
      <c r="S348" s="661" t="s">
        <v>89</v>
      </c>
      <c r="T348" s="661" t="s">
        <v>89</v>
      </c>
      <c r="U348" s="661" t="s">
        <v>89</v>
      </c>
      <c r="V348" s="661" t="s">
        <v>89</v>
      </c>
      <c r="W348" s="661" t="s">
        <v>89</v>
      </c>
      <c r="X348" s="661" t="s">
        <v>89</v>
      </c>
      <c r="Y348" s="661" t="s">
        <v>89</v>
      </c>
      <c r="Z348" s="661" t="s">
        <v>89</v>
      </c>
      <c r="AA348" s="661" t="s">
        <v>89</v>
      </c>
      <c r="AB348" s="661" t="s">
        <v>89</v>
      </c>
      <c r="AC348" s="661" t="s">
        <v>89</v>
      </c>
      <c r="AD348" s="661" t="s">
        <v>89</v>
      </c>
      <c r="AE348" s="661" t="s">
        <v>89</v>
      </c>
      <c r="AF348" s="661" t="s">
        <v>89</v>
      </c>
      <c r="AG348" s="661" t="s">
        <v>89</v>
      </c>
      <c r="AH348" s="661"/>
      <c r="AI348" s="661" t="s">
        <v>89</v>
      </c>
      <c r="AJ348" s="661" t="s">
        <v>89</v>
      </c>
      <c r="AK348" s="661" t="s">
        <v>89</v>
      </c>
      <c r="AL348" s="661" t="s">
        <v>89</v>
      </c>
      <c r="AM348" s="661" t="s">
        <v>89</v>
      </c>
      <c r="AN348" s="661" t="s">
        <v>89</v>
      </c>
      <c r="AO348" s="661"/>
      <c r="AP348" s="610"/>
      <c r="AQ348" s="610"/>
      <c r="AR348" s="610"/>
    </row>
    <row r="349" ht="15.75" customHeight="1" spans="1:44">
      <c r="A349" s="610" t="s">
        <v>89</v>
      </c>
      <c r="B349" s="610" t="s">
        <v>89</v>
      </c>
      <c r="C349" s="610" t="s">
        <v>89</v>
      </c>
      <c r="D349" s="661" t="s">
        <v>89</v>
      </c>
      <c r="E349" s="661" t="s">
        <v>89</v>
      </c>
      <c r="F349" s="661" t="s">
        <v>89</v>
      </c>
      <c r="G349" s="661" t="s">
        <v>89</v>
      </c>
      <c r="H349" s="661" t="s">
        <v>89</v>
      </c>
      <c r="I349" s="661" t="s">
        <v>89</v>
      </c>
      <c r="J349" s="661" t="s">
        <v>89</v>
      </c>
      <c r="K349" s="661" t="s">
        <v>89</v>
      </c>
      <c r="L349" s="661" t="s">
        <v>89</v>
      </c>
      <c r="M349" s="661" t="s">
        <v>89</v>
      </c>
      <c r="N349" s="661" t="s">
        <v>89</v>
      </c>
      <c r="O349" s="661" t="s">
        <v>89</v>
      </c>
      <c r="P349" s="661" t="s">
        <v>89</v>
      </c>
      <c r="Q349" s="661" t="s">
        <v>89</v>
      </c>
      <c r="R349" s="661" t="s">
        <v>89</v>
      </c>
      <c r="S349" s="661" t="s">
        <v>89</v>
      </c>
      <c r="T349" s="661" t="s">
        <v>89</v>
      </c>
      <c r="U349" s="661" t="s">
        <v>89</v>
      </c>
      <c r="V349" s="661" t="s">
        <v>89</v>
      </c>
      <c r="W349" s="661" t="s">
        <v>89</v>
      </c>
      <c r="X349" s="661" t="s">
        <v>89</v>
      </c>
      <c r="Y349" s="661" t="s">
        <v>89</v>
      </c>
      <c r="Z349" s="661" t="s">
        <v>89</v>
      </c>
      <c r="AA349" s="661" t="s">
        <v>89</v>
      </c>
      <c r="AB349" s="661" t="s">
        <v>89</v>
      </c>
      <c r="AC349" s="661" t="s">
        <v>89</v>
      </c>
      <c r="AD349" s="661" t="s">
        <v>89</v>
      </c>
      <c r="AE349" s="661" t="s">
        <v>89</v>
      </c>
      <c r="AF349" s="661" t="s">
        <v>89</v>
      </c>
      <c r="AG349" s="661" t="s">
        <v>89</v>
      </c>
      <c r="AH349" s="661"/>
      <c r="AI349" s="661" t="s">
        <v>89</v>
      </c>
      <c r="AJ349" s="661" t="s">
        <v>89</v>
      </c>
      <c r="AK349" s="661" t="s">
        <v>89</v>
      </c>
      <c r="AL349" s="661" t="s">
        <v>89</v>
      </c>
      <c r="AM349" s="661" t="s">
        <v>89</v>
      </c>
      <c r="AN349" s="661" t="s">
        <v>89</v>
      </c>
      <c r="AO349" s="661"/>
      <c r="AP349" s="610"/>
      <c r="AQ349" s="610"/>
      <c r="AR349" s="610"/>
    </row>
    <row r="350" ht="15.75" customHeight="1" spans="1:44">
      <c r="A350" s="610" t="s">
        <v>89</v>
      </c>
      <c r="B350" s="610" t="s">
        <v>89</v>
      </c>
      <c r="C350" s="610" t="s">
        <v>89</v>
      </c>
      <c r="D350" s="661" t="s">
        <v>89</v>
      </c>
      <c r="E350" s="661" t="s">
        <v>89</v>
      </c>
      <c r="F350" s="661" t="s">
        <v>89</v>
      </c>
      <c r="G350" s="661" t="s">
        <v>89</v>
      </c>
      <c r="H350" s="661" t="s">
        <v>89</v>
      </c>
      <c r="I350" s="661" t="s">
        <v>89</v>
      </c>
      <c r="J350" s="661" t="s">
        <v>89</v>
      </c>
      <c r="K350" s="661" t="s">
        <v>89</v>
      </c>
      <c r="L350" s="661" t="s">
        <v>89</v>
      </c>
      <c r="M350" s="661" t="s">
        <v>89</v>
      </c>
      <c r="N350" s="661" t="s">
        <v>89</v>
      </c>
      <c r="O350" s="661" t="s">
        <v>89</v>
      </c>
      <c r="P350" s="661" t="s">
        <v>89</v>
      </c>
      <c r="Q350" s="661" t="s">
        <v>89</v>
      </c>
      <c r="R350" s="661" t="s">
        <v>89</v>
      </c>
      <c r="S350" s="661" t="s">
        <v>89</v>
      </c>
      <c r="T350" s="661" t="s">
        <v>89</v>
      </c>
      <c r="U350" s="661" t="s">
        <v>89</v>
      </c>
      <c r="V350" s="661" t="s">
        <v>89</v>
      </c>
      <c r="W350" s="661" t="s">
        <v>89</v>
      </c>
      <c r="X350" s="661" t="s">
        <v>89</v>
      </c>
      <c r="Y350" s="661" t="s">
        <v>89</v>
      </c>
      <c r="Z350" s="661" t="s">
        <v>89</v>
      </c>
      <c r="AA350" s="661" t="s">
        <v>89</v>
      </c>
      <c r="AB350" s="661" t="s">
        <v>89</v>
      </c>
      <c r="AC350" s="661" t="s">
        <v>89</v>
      </c>
      <c r="AD350" s="661" t="s">
        <v>89</v>
      </c>
      <c r="AE350" s="661" t="s">
        <v>89</v>
      </c>
      <c r="AF350" s="661" t="s">
        <v>89</v>
      </c>
      <c r="AG350" s="661" t="s">
        <v>89</v>
      </c>
      <c r="AH350" s="661"/>
      <c r="AI350" s="661" t="s">
        <v>89</v>
      </c>
      <c r="AJ350" s="661" t="s">
        <v>89</v>
      </c>
      <c r="AK350" s="661" t="s">
        <v>89</v>
      </c>
      <c r="AL350" s="661" t="s">
        <v>89</v>
      </c>
      <c r="AM350" s="661" t="s">
        <v>89</v>
      </c>
      <c r="AN350" s="661" t="s">
        <v>89</v>
      </c>
      <c r="AO350" s="661"/>
      <c r="AP350" s="610"/>
      <c r="AQ350" s="610"/>
      <c r="AR350" s="610"/>
    </row>
    <row r="351" ht="15.75" customHeight="1" spans="1:44">
      <c r="A351" s="610" t="s">
        <v>89</v>
      </c>
      <c r="B351" s="610" t="s">
        <v>89</v>
      </c>
      <c r="C351" s="610" t="s">
        <v>89</v>
      </c>
      <c r="D351" s="661" t="s">
        <v>89</v>
      </c>
      <c r="E351" s="661" t="s">
        <v>89</v>
      </c>
      <c r="F351" s="661" t="s">
        <v>89</v>
      </c>
      <c r="G351" s="661" t="s">
        <v>89</v>
      </c>
      <c r="H351" s="661" t="s">
        <v>89</v>
      </c>
      <c r="I351" s="661" t="s">
        <v>89</v>
      </c>
      <c r="J351" s="661" t="s">
        <v>89</v>
      </c>
      <c r="K351" s="661" t="s">
        <v>89</v>
      </c>
      <c r="L351" s="661" t="s">
        <v>89</v>
      </c>
      <c r="M351" s="661" t="s">
        <v>89</v>
      </c>
      <c r="N351" s="661" t="s">
        <v>89</v>
      </c>
      <c r="O351" s="661" t="s">
        <v>89</v>
      </c>
      <c r="P351" s="661" t="s">
        <v>89</v>
      </c>
      <c r="Q351" s="661" t="s">
        <v>89</v>
      </c>
      <c r="R351" s="661" t="s">
        <v>89</v>
      </c>
      <c r="S351" s="661" t="s">
        <v>89</v>
      </c>
      <c r="T351" s="661" t="s">
        <v>89</v>
      </c>
      <c r="U351" s="661" t="s">
        <v>89</v>
      </c>
      <c r="V351" s="661" t="s">
        <v>89</v>
      </c>
      <c r="W351" s="661" t="s">
        <v>89</v>
      </c>
      <c r="X351" s="661" t="s">
        <v>89</v>
      </c>
      <c r="Y351" s="661" t="s">
        <v>89</v>
      </c>
      <c r="Z351" s="661" t="s">
        <v>89</v>
      </c>
      <c r="AA351" s="661" t="s">
        <v>89</v>
      </c>
      <c r="AB351" s="661" t="s">
        <v>89</v>
      </c>
      <c r="AC351" s="661" t="s">
        <v>89</v>
      </c>
      <c r="AD351" s="661" t="s">
        <v>89</v>
      </c>
      <c r="AE351" s="661" t="s">
        <v>89</v>
      </c>
      <c r="AF351" s="661" t="s">
        <v>89</v>
      </c>
      <c r="AG351" s="661" t="s">
        <v>89</v>
      </c>
      <c r="AH351" s="661"/>
      <c r="AI351" s="661" t="s">
        <v>89</v>
      </c>
      <c r="AJ351" s="661" t="s">
        <v>89</v>
      </c>
      <c r="AK351" s="661" t="s">
        <v>89</v>
      </c>
      <c r="AL351" s="661" t="s">
        <v>89</v>
      </c>
      <c r="AM351" s="661" t="s">
        <v>89</v>
      </c>
      <c r="AN351" s="661" t="s">
        <v>89</v>
      </c>
      <c r="AO351" s="661"/>
      <c r="AP351" s="610"/>
      <c r="AQ351" s="610"/>
      <c r="AR351" s="610"/>
    </row>
    <row r="352" ht="15.75" customHeight="1" spans="1:44">
      <c r="A352" s="610" t="s">
        <v>89</v>
      </c>
      <c r="B352" s="610" t="s">
        <v>89</v>
      </c>
      <c r="C352" s="610" t="s">
        <v>89</v>
      </c>
      <c r="D352" s="661" t="s">
        <v>89</v>
      </c>
      <c r="E352" s="661" t="s">
        <v>89</v>
      </c>
      <c r="F352" s="661" t="s">
        <v>89</v>
      </c>
      <c r="G352" s="661" t="s">
        <v>89</v>
      </c>
      <c r="H352" s="661" t="s">
        <v>89</v>
      </c>
      <c r="I352" s="661" t="s">
        <v>89</v>
      </c>
      <c r="J352" s="661" t="s">
        <v>89</v>
      </c>
      <c r="K352" s="661" t="s">
        <v>89</v>
      </c>
      <c r="L352" s="661" t="s">
        <v>89</v>
      </c>
      <c r="M352" s="661" t="s">
        <v>89</v>
      </c>
      <c r="N352" s="661" t="s">
        <v>89</v>
      </c>
      <c r="O352" s="661" t="s">
        <v>89</v>
      </c>
      <c r="P352" s="661" t="s">
        <v>89</v>
      </c>
      <c r="Q352" s="661" t="s">
        <v>89</v>
      </c>
      <c r="R352" s="661" t="s">
        <v>89</v>
      </c>
      <c r="S352" s="661" t="s">
        <v>89</v>
      </c>
      <c r="T352" s="661" t="s">
        <v>89</v>
      </c>
      <c r="U352" s="661" t="s">
        <v>89</v>
      </c>
      <c r="V352" s="661" t="s">
        <v>89</v>
      </c>
      <c r="W352" s="661" t="s">
        <v>89</v>
      </c>
      <c r="X352" s="661" t="s">
        <v>89</v>
      </c>
      <c r="Y352" s="661" t="s">
        <v>89</v>
      </c>
      <c r="Z352" s="661" t="s">
        <v>89</v>
      </c>
      <c r="AA352" s="661" t="s">
        <v>89</v>
      </c>
      <c r="AB352" s="661" t="s">
        <v>89</v>
      </c>
      <c r="AC352" s="661" t="s">
        <v>89</v>
      </c>
      <c r="AD352" s="661" t="s">
        <v>89</v>
      </c>
      <c r="AE352" s="661" t="s">
        <v>89</v>
      </c>
      <c r="AF352" s="661" t="s">
        <v>89</v>
      </c>
      <c r="AG352" s="661" t="s">
        <v>89</v>
      </c>
      <c r="AH352" s="661"/>
      <c r="AI352" s="661" t="s">
        <v>89</v>
      </c>
      <c r="AJ352" s="661" t="s">
        <v>89</v>
      </c>
      <c r="AK352" s="661" t="s">
        <v>89</v>
      </c>
      <c r="AL352" s="661" t="s">
        <v>89</v>
      </c>
      <c r="AM352" s="661" t="s">
        <v>89</v>
      </c>
      <c r="AN352" s="661" t="s">
        <v>89</v>
      </c>
      <c r="AO352" s="661"/>
      <c r="AP352" s="610"/>
      <c r="AQ352" s="610"/>
      <c r="AR352" s="610"/>
    </row>
    <row r="353" ht="15.75" customHeight="1" spans="1:44">
      <c r="A353" s="610" t="s">
        <v>89</v>
      </c>
      <c r="B353" s="610" t="s">
        <v>89</v>
      </c>
      <c r="C353" s="610" t="s">
        <v>89</v>
      </c>
      <c r="D353" s="661" t="s">
        <v>89</v>
      </c>
      <c r="E353" s="661" t="s">
        <v>89</v>
      </c>
      <c r="F353" s="661" t="s">
        <v>89</v>
      </c>
      <c r="G353" s="661" t="s">
        <v>89</v>
      </c>
      <c r="H353" s="661" t="s">
        <v>89</v>
      </c>
      <c r="I353" s="661" t="s">
        <v>89</v>
      </c>
      <c r="J353" s="661" t="s">
        <v>89</v>
      </c>
      <c r="K353" s="661" t="s">
        <v>89</v>
      </c>
      <c r="L353" s="661" t="s">
        <v>89</v>
      </c>
      <c r="M353" s="661" t="s">
        <v>89</v>
      </c>
      <c r="N353" s="661" t="s">
        <v>89</v>
      </c>
      <c r="O353" s="661" t="s">
        <v>89</v>
      </c>
      <c r="P353" s="661" t="s">
        <v>89</v>
      </c>
      <c r="Q353" s="661" t="s">
        <v>89</v>
      </c>
      <c r="R353" s="661" t="s">
        <v>89</v>
      </c>
      <c r="S353" s="661" t="s">
        <v>89</v>
      </c>
      <c r="T353" s="661" t="s">
        <v>89</v>
      </c>
      <c r="U353" s="661" t="s">
        <v>89</v>
      </c>
      <c r="V353" s="661" t="s">
        <v>89</v>
      </c>
      <c r="W353" s="661" t="s">
        <v>89</v>
      </c>
      <c r="X353" s="661" t="s">
        <v>89</v>
      </c>
      <c r="Y353" s="661" t="s">
        <v>89</v>
      </c>
      <c r="Z353" s="661" t="s">
        <v>89</v>
      </c>
      <c r="AA353" s="661" t="s">
        <v>89</v>
      </c>
      <c r="AB353" s="661" t="s">
        <v>89</v>
      </c>
      <c r="AC353" s="661" t="s">
        <v>89</v>
      </c>
      <c r="AD353" s="661" t="s">
        <v>89</v>
      </c>
      <c r="AE353" s="661" t="s">
        <v>89</v>
      </c>
      <c r="AF353" s="661" t="s">
        <v>89</v>
      </c>
      <c r="AG353" s="661" t="s">
        <v>89</v>
      </c>
      <c r="AH353" s="661"/>
      <c r="AI353" s="661" t="s">
        <v>89</v>
      </c>
      <c r="AJ353" s="661" t="s">
        <v>89</v>
      </c>
      <c r="AK353" s="661" t="s">
        <v>89</v>
      </c>
      <c r="AL353" s="661" t="s">
        <v>89</v>
      </c>
      <c r="AM353" s="661" t="s">
        <v>89</v>
      </c>
      <c r="AN353" s="661" t="s">
        <v>89</v>
      </c>
      <c r="AO353" s="661"/>
      <c r="AP353" s="610"/>
      <c r="AQ353" s="610"/>
      <c r="AR353" s="610"/>
    </row>
    <row r="354" ht="15.75" customHeight="1" spans="1:44">
      <c r="A354" s="610" t="s">
        <v>89</v>
      </c>
      <c r="B354" s="610" t="s">
        <v>89</v>
      </c>
      <c r="C354" s="610" t="s">
        <v>89</v>
      </c>
      <c r="D354" s="661" t="s">
        <v>89</v>
      </c>
      <c r="E354" s="661" t="s">
        <v>89</v>
      </c>
      <c r="F354" s="661" t="s">
        <v>89</v>
      </c>
      <c r="G354" s="661" t="s">
        <v>89</v>
      </c>
      <c r="H354" s="661" t="s">
        <v>89</v>
      </c>
      <c r="I354" s="661" t="s">
        <v>89</v>
      </c>
      <c r="J354" s="661" t="s">
        <v>89</v>
      </c>
      <c r="K354" s="661" t="s">
        <v>89</v>
      </c>
      <c r="L354" s="661" t="s">
        <v>89</v>
      </c>
      <c r="M354" s="661" t="s">
        <v>89</v>
      </c>
      <c r="N354" s="661" t="s">
        <v>89</v>
      </c>
      <c r="O354" s="661" t="s">
        <v>89</v>
      </c>
      <c r="P354" s="661" t="s">
        <v>89</v>
      </c>
      <c r="Q354" s="661" t="s">
        <v>89</v>
      </c>
      <c r="R354" s="661" t="s">
        <v>89</v>
      </c>
      <c r="S354" s="661" t="s">
        <v>89</v>
      </c>
      <c r="T354" s="661" t="s">
        <v>89</v>
      </c>
      <c r="U354" s="661" t="s">
        <v>89</v>
      </c>
      <c r="V354" s="661" t="s">
        <v>89</v>
      </c>
      <c r="W354" s="661" t="s">
        <v>89</v>
      </c>
      <c r="X354" s="661" t="s">
        <v>89</v>
      </c>
      <c r="Y354" s="661" t="s">
        <v>89</v>
      </c>
      <c r="Z354" s="661" t="s">
        <v>89</v>
      </c>
      <c r="AA354" s="661" t="s">
        <v>89</v>
      </c>
      <c r="AB354" s="661" t="s">
        <v>89</v>
      </c>
      <c r="AC354" s="661" t="s">
        <v>89</v>
      </c>
      <c r="AD354" s="661" t="s">
        <v>89</v>
      </c>
      <c r="AE354" s="661" t="s">
        <v>89</v>
      </c>
      <c r="AF354" s="661" t="s">
        <v>89</v>
      </c>
      <c r="AG354" s="661" t="s">
        <v>89</v>
      </c>
      <c r="AH354" s="661"/>
      <c r="AI354" s="661" t="s">
        <v>89</v>
      </c>
      <c r="AJ354" s="661" t="s">
        <v>89</v>
      </c>
      <c r="AK354" s="661" t="s">
        <v>89</v>
      </c>
      <c r="AL354" s="661" t="s">
        <v>89</v>
      </c>
      <c r="AM354" s="661" t="s">
        <v>89</v>
      </c>
      <c r="AN354" s="661" t="s">
        <v>89</v>
      </c>
      <c r="AO354" s="661"/>
      <c r="AP354" s="610"/>
      <c r="AQ354" s="610"/>
      <c r="AR354" s="610"/>
    </row>
    <row r="355" ht="15.75" customHeight="1" spans="1:44">
      <c r="A355" s="610" t="s">
        <v>89</v>
      </c>
      <c r="B355" s="610" t="s">
        <v>89</v>
      </c>
      <c r="C355" s="610" t="s">
        <v>89</v>
      </c>
      <c r="D355" s="661" t="s">
        <v>89</v>
      </c>
      <c r="E355" s="661" t="s">
        <v>89</v>
      </c>
      <c r="F355" s="661" t="s">
        <v>89</v>
      </c>
      <c r="G355" s="661" t="s">
        <v>89</v>
      </c>
      <c r="H355" s="661" t="s">
        <v>89</v>
      </c>
      <c r="I355" s="661" t="s">
        <v>89</v>
      </c>
      <c r="J355" s="661" t="s">
        <v>89</v>
      </c>
      <c r="K355" s="661" t="s">
        <v>89</v>
      </c>
      <c r="L355" s="661" t="s">
        <v>89</v>
      </c>
      <c r="M355" s="661" t="s">
        <v>89</v>
      </c>
      <c r="N355" s="661" t="s">
        <v>89</v>
      </c>
      <c r="O355" s="661" t="s">
        <v>89</v>
      </c>
      <c r="P355" s="661" t="s">
        <v>89</v>
      </c>
      <c r="Q355" s="661" t="s">
        <v>89</v>
      </c>
      <c r="R355" s="661" t="s">
        <v>89</v>
      </c>
      <c r="S355" s="661" t="s">
        <v>89</v>
      </c>
      <c r="T355" s="661" t="s">
        <v>89</v>
      </c>
      <c r="U355" s="661" t="s">
        <v>89</v>
      </c>
      <c r="V355" s="661" t="s">
        <v>89</v>
      </c>
      <c r="W355" s="661" t="s">
        <v>89</v>
      </c>
      <c r="X355" s="661" t="s">
        <v>89</v>
      </c>
      <c r="Y355" s="661" t="s">
        <v>89</v>
      </c>
      <c r="Z355" s="661" t="s">
        <v>89</v>
      </c>
      <c r="AA355" s="661" t="s">
        <v>89</v>
      </c>
      <c r="AB355" s="661" t="s">
        <v>89</v>
      </c>
      <c r="AC355" s="661" t="s">
        <v>89</v>
      </c>
      <c r="AD355" s="661" t="s">
        <v>89</v>
      </c>
      <c r="AE355" s="661" t="s">
        <v>89</v>
      </c>
      <c r="AF355" s="661" t="s">
        <v>89</v>
      </c>
      <c r="AG355" s="661" t="s">
        <v>89</v>
      </c>
      <c r="AH355" s="661"/>
      <c r="AI355" s="661" t="s">
        <v>89</v>
      </c>
      <c r="AJ355" s="661" t="s">
        <v>89</v>
      </c>
      <c r="AK355" s="661" t="s">
        <v>89</v>
      </c>
      <c r="AL355" s="661" t="s">
        <v>89</v>
      </c>
      <c r="AM355" s="661" t="s">
        <v>89</v>
      </c>
      <c r="AN355" s="661" t="s">
        <v>89</v>
      </c>
      <c r="AO355" s="661"/>
      <c r="AP355" s="610"/>
      <c r="AQ355" s="610"/>
      <c r="AR355" s="610"/>
    </row>
    <row r="356" ht="15.75" customHeight="1" spans="1:44">
      <c r="A356" s="610" t="s">
        <v>89</v>
      </c>
      <c r="B356" s="610" t="s">
        <v>89</v>
      </c>
      <c r="C356" s="610" t="s">
        <v>89</v>
      </c>
      <c r="D356" s="661" t="s">
        <v>89</v>
      </c>
      <c r="E356" s="661" t="s">
        <v>89</v>
      </c>
      <c r="F356" s="661" t="s">
        <v>89</v>
      </c>
      <c r="G356" s="661" t="s">
        <v>89</v>
      </c>
      <c r="H356" s="661" t="s">
        <v>89</v>
      </c>
      <c r="I356" s="661" t="s">
        <v>89</v>
      </c>
      <c r="J356" s="661" t="s">
        <v>89</v>
      </c>
      <c r="K356" s="661" t="s">
        <v>89</v>
      </c>
      <c r="L356" s="661" t="s">
        <v>89</v>
      </c>
      <c r="M356" s="661" t="s">
        <v>89</v>
      </c>
      <c r="N356" s="661" t="s">
        <v>89</v>
      </c>
      <c r="O356" s="661" t="s">
        <v>89</v>
      </c>
      <c r="P356" s="661" t="s">
        <v>89</v>
      </c>
      <c r="Q356" s="661" t="s">
        <v>89</v>
      </c>
      <c r="R356" s="661" t="s">
        <v>89</v>
      </c>
      <c r="S356" s="661" t="s">
        <v>89</v>
      </c>
      <c r="T356" s="661" t="s">
        <v>89</v>
      </c>
      <c r="U356" s="661" t="s">
        <v>89</v>
      </c>
      <c r="V356" s="661" t="s">
        <v>89</v>
      </c>
      <c r="W356" s="661" t="s">
        <v>89</v>
      </c>
      <c r="X356" s="661" t="s">
        <v>89</v>
      </c>
      <c r="Y356" s="661" t="s">
        <v>89</v>
      </c>
      <c r="Z356" s="661" t="s">
        <v>89</v>
      </c>
      <c r="AA356" s="661" t="s">
        <v>89</v>
      </c>
      <c r="AB356" s="661" t="s">
        <v>89</v>
      </c>
      <c r="AC356" s="661" t="s">
        <v>89</v>
      </c>
      <c r="AD356" s="661" t="s">
        <v>89</v>
      </c>
      <c r="AE356" s="661" t="s">
        <v>89</v>
      </c>
      <c r="AF356" s="661" t="s">
        <v>89</v>
      </c>
      <c r="AG356" s="661" t="s">
        <v>89</v>
      </c>
      <c r="AH356" s="661"/>
      <c r="AI356" s="661" t="s">
        <v>89</v>
      </c>
      <c r="AJ356" s="661" t="s">
        <v>89</v>
      </c>
      <c r="AK356" s="661" t="s">
        <v>89</v>
      </c>
      <c r="AL356" s="661" t="s">
        <v>89</v>
      </c>
      <c r="AM356" s="661" t="s">
        <v>89</v>
      </c>
      <c r="AN356" s="661" t="s">
        <v>89</v>
      </c>
      <c r="AO356" s="661"/>
      <c r="AP356" s="610"/>
      <c r="AQ356" s="610"/>
      <c r="AR356" s="610"/>
    </row>
    <row r="357" ht="15.75" customHeight="1" spans="1:44">
      <c r="A357" s="610" t="s">
        <v>89</v>
      </c>
      <c r="B357" s="610" t="s">
        <v>89</v>
      </c>
      <c r="C357" s="610" t="s">
        <v>89</v>
      </c>
      <c r="D357" s="661" t="s">
        <v>89</v>
      </c>
      <c r="E357" s="661" t="s">
        <v>89</v>
      </c>
      <c r="F357" s="661" t="s">
        <v>89</v>
      </c>
      <c r="G357" s="661" t="s">
        <v>89</v>
      </c>
      <c r="H357" s="661" t="s">
        <v>89</v>
      </c>
      <c r="I357" s="661" t="s">
        <v>89</v>
      </c>
      <c r="J357" s="661" t="s">
        <v>89</v>
      </c>
      <c r="K357" s="661" t="s">
        <v>89</v>
      </c>
      <c r="L357" s="661" t="s">
        <v>89</v>
      </c>
      <c r="M357" s="661" t="s">
        <v>89</v>
      </c>
      <c r="N357" s="661" t="s">
        <v>89</v>
      </c>
      <c r="O357" s="661" t="s">
        <v>89</v>
      </c>
      <c r="P357" s="661" t="s">
        <v>89</v>
      </c>
      <c r="Q357" s="661" t="s">
        <v>89</v>
      </c>
      <c r="R357" s="661" t="s">
        <v>89</v>
      </c>
      <c r="S357" s="661" t="s">
        <v>89</v>
      </c>
      <c r="T357" s="661" t="s">
        <v>89</v>
      </c>
      <c r="U357" s="661" t="s">
        <v>89</v>
      </c>
      <c r="V357" s="661" t="s">
        <v>89</v>
      </c>
      <c r="W357" s="661" t="s">
        <v>89</v>
      </c>
      <c r="X357" s="661" t="s">
        <v>89</v>
      </c>
      <c r="Y357" s="661" t="s">
        <v>89</v>
      </c>
      <c r="Z357" s="661" t="s">
        <v>89</v>
      </c>
      <c r="AA357" s="661" t="s">
        <v>89</v>
      </c>
      <c r="AB357" s="661" t="s">
        <v>89</v>
      </c>
      <c r="AC357" s="661" t="s">
        <v>89</v>
      </c>
      <c r="AD357" s="661" t="s">
        <v>89</v>
      </c>
      <c r="AE357" s="661" t="s">
        <v>89</v>
      </c>
      <c r="AF357" s="661" t="s">
        <v>89</v>
      </c>
      <c r="AG357" s="661" t="s">
        <v>89</v>
      </c>
      <c r="AH357" s="661"/>
      <c r="AI357" s="661" t="s">
        <v>89</v>
      </c>
      <c r="AJ357" s="661" t="s">
        <v>89</v>
      </c>
      <c r="AK357" s="661" t="s">
        <v>89</v>
      </c>
      <c r="AL357" s="661" t="s">
        <v>89</v>
      </c>
      <c r="AM357" s="661" t="s">
        <v>89</v>
      </c>
      <c r="AN357" s="661" t="s">
        <v>89</v>
      </c>
      <c r="AO357" s="661"/>
      <c r="AP357" s="610"/>
      <c r="AQ357" s="610"/>
      <c r="AR357" s="610"/>
    </row>
    <row r="358" ht="15.75" customHeight="1" spans="1:44">
      <c r="A358" s="610" t="s">
        <v>89</v>
      </c>
      <c r="B358" s="610" t="s">
        <v>89</v>
      </c>
      <c r="C358" s="610" t="s">
        <v>89</v>
      </c>
      <c r="D358" s="661" t="s">
        <v>89</v>
      </c>
      <c r="E358" s="661" t="s">
        <v>89</v>
      </c>
      <c r="F358" s="661" t="s">
        <v>89</v>
      </c>
      <c r="G358" s="661" t="s">
        <v>89</v>
      </c>
      <c r="H358" s="661" t="s">
        <v>89</v>
      </c>
      <c r="I358" s="661" t="s">
        <v>89</v>
      </c>
      <c r="J358" s="661" t="s">
        <v>89</v>
      </c>
      <c r="K358" s="661" t="s">
        <v>89</v>
      </c>
      <c r="L358" s="661" t="s">
        <v>89</v>
      </c>
      <c r="M358" s="661" t="s">
        <v>89</v>
      </c>
      <c r="N358" s="661" t="s">
        <v>89</v>
      </c>
      <c r="O358" s="661" t="s">
        <v>89</v>
      </c>
      <c r="P358" s="661" t="s">
        <v>89</v>
      </c>
      <c r="Q358" s="661" t="s">
        <v>89</v>
      </c>
      <c r="R358" s="661" t="s">
        <v>89</v>
      </c>
      <c r="S358" s="661" t="s">
        <v>89</v>
      </c>
      <c r="T358" s="661" t="s">
        <v>89</v>
      </c>
      <c r="U358" s="661" t="s">
        <v>89</v>
      </c>
      <c r="V358" s="661" t="s">
        <v>89</v>
      </c>
      <c r="W358" s="661" t="s">
        <v>89</v>
      </c>
      <c r="X358" s="661" t="s">
        <v>89</v>
      </c>
      <c r="Y358" s="661" t="s">
        <v>89</v>
      </c>
      <c r="Z358" s="661" t="s">
        <v>89</v>
      </c>
      <c r="AA358" s="661" t="s">
        <v>89</v>
      </c>
      <c r="AB358" s="661" t="s">
        <v>89</v>
      </c>
      <c r="AC358" s="661" t="s">
        <v>89</v>
      </c>
      <c r="AD358" s="661" t="s">
        <v>89</v>
      </c>
      <c r="AE358" s="661" t="s">
        <v>89</v>
      </c>
      <c r="AF358" s="661" t="s">
        <v>89</v>
      </c>
      <c r="AG358" s="661" t="s">
        <v>89</v>
      </c>
      <c r="AH358" s="661"/>
      <c r="AI358" s="661" t="s">
        <v>89</v>
      </c>
      <c r="AJ358" s="661" t="s">
        <v>89</v>
      </c>
      <c r="AK358" s="661" t="s">
        <v>89</v>
      </c>
      <c r="AL358" s="661" t="s">
        <v>89</v>
      </c>
      <c r="AM358" s="661" t="s">
        <v>89</v>
      </c>
      <c r="AN358" s="661" t="s">
        <v>89</v>
      </c>
      <c r="AO358" s="661"/>
      <c r="AP358" s="610"/>
      <c r="AQ358" s="610"/>
      <c r="AR358" s="610"/>
    </row>
    <row r="359" ht="15.75" customHeight="1" spans="1:44">
      <c r="A359" s="610" t="s">
        <v>89</v>
      </c>
      <c r="B359" s="610" t="s">
        <v>89</v>
      </c>
      <c r="C359" s="610" t="s">
        <v>89</v>
      </c>
      <c r="D359" s="661" t="s">
        <v>89</v>
      </c>
      <c r="E359" s="661" t="s">
        <v>89</v>
      </c>
      <c r="F359" s="661" t="s">
        <v>89</v>
      </c>
      <c r="G359" s="661" t="s">
        <v>89</v>
      </c>
      <c r="H359" s="661" t="s">
        <v>89</v>
      </c>
      <c r="I359" s="661" t="s">
        <v>89</v>
      </c>
      <c r="J359" s="661" t="s">
        <v>89</v>
      </c>
      <c r="K359" s="661" t="s">
        <v>89</v>
      </c>
      <c r="L359" s="661" t="s">
        <v>89</v>
      </c>
      <c r="M359" s="661" t="s">
        <v>89</v>
      </c>
      <c r="N359" s="661" t="s">
        <v>89</v>
      </c>
      <c r="O359" s="661" t="s">
        <v>89</v>
      </c>
      <c r="P359" s="661" t="s">
        <v>89</v>
      </c>
      <c r="Q359" s="661" t="s">
        <v>89</v>
      </c>
      <c r="R359" s="661" t="s">
        <v>89</v>
      </c>
      <c r="S359" s="661" t="s">
        <v>89</v>
      </c>
      <c r="T359" s="661" t="s">
        <v>89</v>
      </c>
      <c r="U359" s="661" t="s">
        <v>89</v>
      </c>
      <c r="V359" s="661" t="s">
        <v>89</v>
      </c>
      <c r="W359" s="661" t="s">
        <v>89</v>
      </c>
      <c r="X359" s="661" t="s">
        <v>89</v>
      </c>
      <c r="Y359" s="661" t="s">
        <v>89</v>
      </c>
      <c r="Z359" s="661" t="s">
        <v>89</v>
      </c>
      <c r="AA359" s="661" t="s">
        <v>89</v>
      </c>
      <c r="AB359" s="661" t="s">
        <v>89</v>
      </c>
      <c r="AC359" s="661" t="s">
        <v>89</v>
      </c>
      <c r="AD359" s="661" t="s">
        <v>89</v>
      </c>
      <c r="AE359" s="661" t="s">
        <v>89</v>
      </c>
      <c r="AF359" s="661" t="s">
        <v>89</v>
      </c>
      <c r="AG359" s="661" t="s">
        <v>89</v>
      </c>
      <c r="AH359" s="661"/>
      <c r="AI359" s="661" t="s">
        <v>89</v>
      </c>
      <c r="AJ359" s="661" t="s">
        <v>89</v>
      </c>
      <c r="AK359" s="661" t="s">
        <v>89</v>
      </c>
      <c r="AL359" s="661" t="s">
        <v>89</v>
      </c>
      <c r="AM359" s="661" t="s">
        <v>89</v>
      </c>
      <c r="AN359" s="661" t="s">
        <v>89</v>
      </c>
      <c r="AO359" s="661"/>
      <c r="AP359" s="610"/>
      <c r="AQ359" s="610"/>
      <c r="AR359" s="610"/>
    </row>
    <row r="360" ht="15.75" customHeight="1" spans="1:44">
      <c r="A360" s="610" t="s">
        <v>89</v>
      </c>
      <c r="B360" s="610" t="s">
        <v>89</v>
      </c>
      <c r="C360" s="610" t="s">
        <v>89</v>
      </c>
      <c r="D360" s="661" t="s">
        <v>89</v>
      </c>
      <c r="E360" s="661" t="s">
        <v>89</v>
      </c>
      <c r="F360" s="661" t="s">
        <v>89</v>
      </c>
      <c r="G360" s="661" t="s">
        <v>89</v>
      </c>
      <c r="H360" s="661" t="s">
        <v>89</v>
      </c>
      <c r="I360" s="661" t="s">
        <v>89</v>
      </c>
      <c r="J360" s="661" t="s">
        <v>89</v>
      </c>
      <c r="K360" s="661" t="s">
        <v>89</v>
      </c>
      <c r="L360" s="661" t="s">
        <v>89</v>
      </c>
      <c r="M360" s="661" t="s">
        <v>89</v>
      </c>
      <c r="N360" s="661" t="s">
        <v>89</v>
      </c>
      <c r="O360" s="661" t="s">
        <v>89</v>
      </c>
      <c r="P360" s="661" t="s">
        <v>89</v>
      </c>
      <c r="Q360" s="661" t="s">
        <v>89</v>
      </c>
      <c r="R360" s="661" t="s">
        <v>89</v>
      </c>
      <c r="S360" s="661" t="s">
        <v>89</v>
      </c>
      <c r="T360" s="661" t="s">
        <v>89</v>
      </c>
      <c r="U360" s="661" t="s">
        <v>89</v>
      </c>
      <c r="V360" s="661" t="s">
        <v>89</v>
      </c>
      <c r="W360" s="661" t="s">
        <v>89</v>
      </c>
      <c r="X360" s="661" t="s">
        <v>89</v>
      </c>
      <c r="Y360" s="661" t="s">
        <v>89</v>
      </c>
      <c r="Z360" s="661" t="s">
        <v>89</v>
      </c>
      <c r="AA360" s="661" t="s">
        <v>89</v>
      </c>
      <c r="AB360" s="661" t="s">
        <v>89</v>
      </c>
      <c r="AC360" s="661" t="s">
        <v>89</v>
      </c>
      <c r="AD360" s="661" t="s">
        <v>89</v>
      </c>
      <c r="AE360" s="661" t="s">
        <v>89</v>
      </c>
      <c r="AF360" s="661" t="s">
        <v>89</v>
      </c>
      <c r="AG360" s="661" t="s">
        <v>89</v>
      </c>
      <c r="AH360" s="661"/>
      <c r="AI360" s="661" t="s">
        <v>89</v>
      </c>
      <c r="AJ360" s="661" t="s">
        <v>89</v>
      </c>
      <c r="AK360" s="661" t="s">
        <v>89</v>
      </c>
      <c r="AL360" s="661" t="s">
        <v>89</v>
      </c>
      <c r="AM360" s="661" t="s">
        <v>89</v>
      </c>
      <c r="AN360" s="661" t="s">
        <v>89</v>
      </c>
      <c r="AO360" s="661"/>
      <c r="AP360" s="610"/>
      <c r="AQ360" s="610"/>
      <c r="AR360" s="610"/>
    </row>
    <row r="361" ht="15.75" customHeight="1" spans="1:44">
      <c r="A361" s="610" t="s">
        <v>89</v>
      </c>
      <c r="B361" s="610" t="s">
        <v>89</v>
      </c>
      <c r="C361" s="610" t="s">
        <v>89</v>
      </c>
      <c r="D361" s="661" t="s">
        <v>89</v>
      </c>
      <c r="E361" s="661" t="s">
        <v>89</v>
      </c>
      <c r="F361" s="661" t="s">
        <v>89</v>
      </c>
      <c r="G361" s="661" t="s">
        <v>89</v>
      </c>
      <c r="H361" s="661" t="s">
        <v>89</v>
      </c>
      <c r="I361" s="661" t="s">
        <v>89</v>
      </c>
      <c r="J361" s="661" t="s">
        <v>89</v>
      </c>
      <c r="K361" s="661" t="s">
        <v>89</v>
      </c>
      <c r="L361" s="661" t="s">
        <v>89</v>
      </c>
      <c r="M361" s="661" t="s">
        <v>89</v>
      </c>
      <c r="N361" s="661" t="s">
        <v>89</v>
      </c>
      <c r="O361" s="661" t="s">
        <v>89</v>
      </c>
      <c r="P361" s="661" t="s">
        <v>89</v>
      </c>
      <c r="Q361" s="661" t="s">
        <v>89</v>
      </c>
      <c r="R361" s="661" t="s">
        <v>89</v>
      </c>
      <c r="S361" s="661" t="s">
        <v>89</v>
      </c>
      <c r="T361" s="661" t="s">
        <v>89</v>
      </c>
      <c r="U361" s="661" t="s">
        <v>89</v>
      </c>
      <c r="V361" s="661" t="s">
        <v>89</v>
      </c>
      <c r="W361" s="661" t="s">
        <v>89</v>
      </c>
      <c r="X361" s="661" t="s">
        <v>89</v>
      </c>
      <c r="Y361" s="661" t="s">
        <v>89</v>
      </c>
      <c r="Z361" s="661" t="s">
        <v>89</v>
      </c>
      <c r="AA361" s="661" t="s">
        <v>89</v>
      </c>
      <c r="AB361" s="661" t="s">
        <v>89</v>
      </c>
      <c r="AC361" s="661" t="s">
        <v>89</v>
      </c>
      <c r="AD361" s="661" t="s">
        <v>89</v>
      </c>
      <c r="AE361" s="661" t="s">
        <v>89</v>
      </c>
      <c r="AF361" s="661" t="s">
        <v>89</v>
      </c>
      <c r="AG361" s="661" t="s">
        <v>89</v>
      </c>
      <c r="AH361" s="661"/>
      <c r="AI361" s="661" t="s">
        <v>89</v>
      </c>
      <c r="AJ361" s="661" t="s">
        <v>89</v>
      </c>
      <c r="AK361" s="661" t="s">
        <v>89</v>
      </c>
      <c r="AL361" s="661" t="s">
        <v>89</v>
      </c>
      <c r="AM361" s="661" t="s">
        <v>89</v>
      </c>
      <c r="AN361" s="661" t="s">
        <v>89</v>
      </c>
      <c r="AO361" s="661"/>
      <c r="AP361" s="610"/>
      <c r="AQ361" s="610"/>
      <c r="AR361" s="610"/>
    </row>
    <row r="362" ht="15.75" customHeight="1" spans="1:44">
      <c r="A362" s="610" t="s">
        <v>89</v>
      </c>
      <c r="B362" s="610" t="s">
        <v>89</v>
      </c>
      <c r="C362" s="610" t="s">
        <v>89</v>
      </c>
      <c r="D362" s="661" t="s">
        <v>89</v>
      </c>
      <c r="E362" s="661" t="s">
        <v>89</v>
      </c>
      <c r="F362" s="661" t="s">
        <v>89</v>
      </c>
      <c r="G362" s="661" t="s">
        <v>89</v>
      </c>
      <c r="H362" s="661" t="s">
        <v>89</v>
      </c>
      <c r="I362" s="661" t="s">
        <v>89</v>
      </c>
      <c r="J362" s="661" t="s">
        <v>89</v>
      </c>
      <c r="K362" s="661" t="s">
        <v>89</v>
      </c>
      <c r="L362" s="661" t="s">
        <v>89</v>
      </c>
      <c r="M362" s="661" t="s">
        <v>89</v>
      </c>
      <c r="N362" s="661" t="s">
        <v>89</v>
      </c>
      <c r="O362" s="661" t="s">
        <v>89</v>
      </c>
      <c r="P362" s="661" t="s">
        <v>89</v>
      </c>
      <c r="Q362" s="661" t="s">
        <v>89</v>
      </c>
      <c r="R362" s="661" t="s">
        <v>89</v>
      </c>
      <c r="S362" s="661" t="s">
        <v>89</v>
      </c>
      <c r="T362" s="661" t="s">
        <v>89</v>
      </c>
      <c r="U362" s="661" t="s">
        <v>89</v>
      </c>
      <c r="V362" s="661" t="s">
        <v>89</v>
      </c>
      <c r="W362" s="661" t="s">
        <v>89</v>
      </c>
      <c r="X362" s="661" t="s">
        <v>89</v>
      </c>
      <c r="Y362" s="661" t="s">
        <v>89</v>
      </c>
      <c r="Z362" s="661" t="s">
        <v>89</v>
      </c>
      <c r="AA362" s="661" t="s">
        <v>89</v>
      </c>
      <c r="AB362" s="661" t="s">
        <v>89</v>
      </c>
      <c r="AC362" s="661" t="s">
        <v>89</v>
      </c>
      <c r="AD362" s="661" t="s">
        <v>89</v>
      </c>
      <c r="AE362" s="661" t="s">
        <v>89</v>
      </c>
      <c r="AF362" s="661" t="s">
        <v>89</v>
      </c>
      <c r="AG362" s="661" t="s">
        <v>89</v>
      </c>
      <c r="AH362" s="661"/>
      <c r="AI362" s="661" t="s">
        <v>89</v>
      </c>
      <c r="AJ362" s="661" t="s">
        <v>89</v>
      </c>
      <c r="AK362" s="661" t="s">
        <v>89</v>
      </c>
      <c r="AL362" s="661" t="s">
        <v>89</v>
      </c>
      <c r="AM362" s="661" t="s">
        <v>89</v>
      </c>
      <c r="AN362" s="661" t="s">
        <v>89</v>
      </c>
      <c r="AO362" s="661"/>
      <c r="AP362" s="610"/>
      <c r="AQ362" s="610"/>
      <c r="AR362" s="610"/>
    </row>
    <row r="363" ht="15.75" customHeight="1" spans="1:44">
      <c r="A363" s="610" t="s">
        <v>89</v>
      </c>
      <c r="B363" s="610" t="s">
        <v>89</v>
      </c>
      <c r="C363" s="610" t="s">
        <v>89</v>
      </c>
      <c r="D363" s="661" t="s">
        <v>89</v>
      </c>
      <c r="E363" s="661" t="s">
        <v>89</v>
      </c>
      <c r="F363" s="661" t="s">
        <v>89</v>
      </c>
      <c r="G363" s="661" t="s">
        <v>89</v>
      </c>
      <c r="H363" s="661" t="s">
        <v>89</v>
      </c>
      <c r="I363" s="661" t="s">
        <v>89</v>
      </c>
      <c r="J363" s="661" t="s">
        <v>89</v>
      </c>
      <c r="K363" s="661" t="s">
        <v>89</v>
      </c>
      <c r="L363" s="661" t="s">
        <v>89</v>
      </c>
      <c r="M363" s="661" t="s">
        <v>89</v>
      </c>
      <c r="N363" s="661" t="s">
        <v>89</v>
      </c>
      <c r="O363" s="661" t="s">
        <v>89</v>
      </c>
      <c r="P363" s="661" t="s">
        <v>89</v>
      </c>
      <c r="Q363" s="661" t="s">
        <v>89</v>
      </c>
      <c r="R363" s="661" t="s">
        <v>89</v>
      </c>
      <c r="S363" s="661" t="s">
        <v>89</v>
      </c>
      <c r="T363" s="661" t="s">
        <v>89</v>
      </c>
      <c r="U363" s="661" t="s">
        <v>89</v>
      </c>
      <c r="V363" s="661" t="s">
        <v>89</v>
      </c>
      <c r="W363" s="661" t="s">
        <v>89</v>
      </c>
      <c r="X363" s="661" t="s">
        <v>89</v>
      </c>
      <c r="Y363" s="661" t="s">
        <v>89</v>
      </c>
      <c r="Z363" s="661" t="s">
        <v>89</v>
      </c>
      <c r="AA363" s="661" t="s">
        <v>89</v>
      </c>
      <c r="AB363" s="661" t="s">
        <v>89</v>
      </c>
      <c r="AC363" s="661" t="s">
        <v>89</v>
      </c>
      <c r="AD363" s="661" t="s">
        <v>89</v>
      </c>
      <c r="AE363" s="661" t="s">
        <v>89</v>
      </c>
      <c r="AF363" s="661" t="s">
        <v>89</v>
      </c>
      <c r="AG363" s="661" t="s">
        <v>89</v>
      </c>
      <c r="AH363" s="661"/>
      <c r="AI363" s="661" t="s">
        <v>89</v>
      </c>
      <c r="AJ363" s="661" t="s">
        <v>89</v>
      </c>
      <c r="AK363" s="661" t="s">
        <v>89</v>
      </c>
      <c r="AL363" s="661" t="s">
        <v>89</v>
      </c>
      <c r="AM363" s="661" t="s">
        <v>89</v>
      </c>
      <c r="AN363" s="661" t="s">
        <v>89</v>
      </c>
      <c r="AO363" s="661"/>
      <c r="AP363" s="610"/>
      <c r="AQ363" s="610"/>
      <c r="AR363" s="610"/>
    </row>
    <row r="364" ht="15.75" customHeight="1" spans="1:44">
      <c r="A364" s="610" t="s">
        <v>89</v>
      </c>
      <c r="B364" s="610" t="s">
        <v>89</v>
      </c>
      <c r="C364" s="610" t="s">
        <v>89</v>
      </c>
      <c r="D364" s="661" t="s">
        <v>89</v>
      </c>
      <c r="E364" s="661" t="s">
        <v>89</v>
      </c>
      <c r="F364" s="661" t="s">
        <v>89</v>
      </c>
      <c r="G364" s="661" t="s">
        <v>89</v>
      </c>
      <c r="H364" s="661" t="s">
        <v>89</v>
      </c>
      <c r="I364" s="661" t="s">
        <v>89</v>
      </c>
      <c r="J364" s="661" t="s">
        <v>89</v>
      </c>
      <c r="K364" s="661" t="s">
        <v>89</v>
      </c>
      <c r="L364" s="661" t="s">
        <v>89</v>
      </c>
      <c r="M364" s="661" t="s">
        <v>89</v>
      </c>
      <c r="N364" s="661" t="s">
        <v>89</v>
      </c>
      <c r="O364" s="661" t="s">
        <v>89</v>
      </c>
      <c r="P364" s="661" t="s">
        <v>89</v>
      </c>
      <c r="Q364" s="661" t="s">
        <v>89</v>
      </c>
      <c r="R364" s="661" t="s">
        <v>89</v>
      </c>
      <c r="S364" s="661" t="s">
        <v>89</v>
      </c>
      <c r="T364" s="661" t="s">
        <v>89</v>
      </c>
      <c r="U364" s="661" t="s">
        <v>89</v>
      </c>
      <c r="V364" s="661" t="s">
        <v>89</v>
      </c>
      <c r="W364" s="661" t="s">
        <v>89</v>
      </c>
      <c r="X364" s="661" t="s">
        <v>89</v>
      </c>
      <c r="Y364" s="661" t="s">
        <v>89</v>
      </c>
      <c r="Z364" s="661" t="s">
        <v>89</v>
      </c>
      <c r="AA364" s="661" t="s">
        <v>89</v>
      </c>
      <c r="AB364" s="661" t="s">
        <v>89</v>
      </c>
      <c r="AC364" s="661" t="s">
        <v>89</v>
      </c>
      <c r="AD364" s="661" t="s">
        <v>89</v>
      </c>
      <c r="AE364" s="661" t="s">
        <v>89</v>
      </c>
      <c r="AF364" s="661" t="s">
        <v>89</v>
      </c>
      <c r="AG364" s="661" t="s">
        <v>89</v>
      </c>
      <c r="AH364" s="661"/>
      <c r="AI364" s="661" t="s">
        <v>89</v>
      </c>
      <c r="AJ364" s="661" t="s">
        <v>89</v>
      </c>
      <c r="AK364" s="661" t="s">
        <v>89</v>
      </c>
      <c r="AL364" s="661" t="s">
        <v>89</v>
      </c>
      <c r="AM364" s="661" t="s">
        <v>89</v>
      </c>
      <c r="AN364" s="661" t="s">
        <v>89</v>
      </c>
      <c r="AO364" s="661"/>
      <c r="AP364" s="610"/>
      <c r="AQ364" s="610"/>
      <c r="AR364" s="610"/>
    </row>
    <row r="365" ht="15.75" customHeight="1" spans="1:44">
      <c r="A365" s="610" t="s">
        <v>89</v>
      </c>
      <c r="B365" s="610" t="s">
        <v>89</v>
      </c>
      <c r="C365" s="610" t="s">
        <v>89</v>
      </c>
      <c r="D365" s="661" t="s">
        <v>89</v>
      </c>
      <c r="E365" s="661" t="s">
        <v>89</v>
      </c>
      <c r="F365" s="661" t="s">
        <v>89</v>
      </c>
      <c r="G365" s="661" t="s">
        <v>89</v>
      </c>
      <c r="H365" s="661" t="s">
        <v>89</v>
      </c>
      <c r="I365" s="661" t="s">
        <v>89</v>
      </c>
      <c r="J365" s="661" t="s">
        <v>89</v>
      </c>
      <c r="K365" s="661" t="s">
        <v>89</v>
      </c>
      <c r="L365" s="661" t="s">
        <v>89</v>
      </c>
      <c r="M365" s="661" t="s">
        <v>89</v>
      </c>
      <c r="N365" s="661" t="s">
        <v>89</v>
      </c>
      <c r="O365" s="661" t="s">
        <v>89</v>
      </c>
      <c r="P365" s="661" t="s">
        <v>89</v>
      </c>
      <c r="Q365" s="661" t="s">
        <v>89</v>
      </c>
      <c r="R365" s="661" t="s">
        <v>89</v>
      </c>
      <c r="S365" s="661" t="s">
        <v>89</v>
      </c>
      <c r="T365" s="661" t="s">
        <v>89</v>
      </c>
      <c r="U365" s="661" t="s">
        <v>89</v>
      </c>
      <c r="V365" s="661" t="s">
        <v>89</v>
      </c>
      <c r="W365" s="661" t="s">
        <v>89</v>
      </c>
      <c r="X365" s="661" t="s">
        <v>89</v>
      </c>
      <c r="Y365" s="661" t="s">
        <v>89</v>
      </c>
      <c r="Z365" s="661" t="s">
        <v>89</v>
      </c>
      <c r="AA365" s="661" t="s">
        <v>89</v>
      </c>
      <c r="AB365" s="661" t="s">
        <v>89</v>
      </c>
      <c r="AC365" s="661" t="s">
        <v>89</v>
      </c>
      <c r="AD365" s="661" t="s">
        <v>89</v>
      </c>
      <c r="AE365" s="661" t="s">
        <v>89</v>
      </c>
      <c r="AF365" s="661" t="s">
        <v>89</v>
      </c>
      <c r="AG365" s="661" t="s">
        <v>89</v>
      </c>
      <c r="AH365" s="661"/>
      <c r="AI365" s="661" t="s">
        <v>89</v>
      </c>
      <c r="AJ365" s="661" t="s">
        <v>89</v>
      </c>
      <c r="AK365" s="661" t="s">
        <v>89</v>
      </c>
      <c r="AL365" s="661" t="s">
        <v>89</v>
      </c>
      <c r="AM365" s="661" t="s">
        <v>89</v>
      </c>
      <c r="AN365" s="661" t="s">
        <v>89</v>
      </c>
      <c r="AO365" s="661"/>
      <c r="AP365" s="610"/>
      <c r="AQ365" s="610"/>
      <c r="AR365" s="610"/>
    </row>
    <row r="366" ht="15.75" customHeight="1" spans="1:44">
      <c r="A366" s="610" t="s">
        <v>89</v>
      </c>
      <c r="B366" s="610" t="s">
        <v>89</v>
      </c>
      <c r="C366" s="610" t="s">
        <v>89</v>
      </c>
      <c r="D366" s="661" t="s">
        <v>89</v>
      </c>
      <c r="E366" s="661" t="s">
        <v>89</v>
      </c>
      <c r="F366" s="661" t="s">
        <v>89</v>
      </c>
      <c r="G366" s="661" t="s">
        <v>89</v>
      </c>
      <c r="H366" s="661" t="s">
        <v>89</v>
      </c>
      <c r="I366" s="661" t="s">
        <v>89</v>
      </c>
      <c r="J366" s="661" t="s">
        <v>89</v>
      </c>
      <c r="K366" s="661" t="s">
        <v>89</v>
      </c>
      <c r="L366" s="661" t="s">
        <v>89</v>
      </c>
      <c r="M366" s="661" t="s">
        <v>89</v>
      </c>
      <c r="N366" s="661" t="s">
        <v>89</v>
      </c>
      <c r="O366" s="661" t="s">
        <v>89</v>
      </c>
      <c r="P366" s="661" t="s">
        <v>89</v>
      </c>
      <c r="Q366" s="661" t="s">
        <v>89</v>
      </c>
      <c r="R366" s="661" t="s">
        <v>89</v>
      </c>
      <c r="S366" s="661" t="s">
        <v>89</v>
      </c>
      <c r="T366" s="661" t="s">
        <v>89</v>
      </c>
      <c r="U366" s="661" t="s">
        <v>89</v>
      </c>
      <c r="V366" s="661" t="s">
        <v>89</v>
      </c>
      <c r="W366" s="661" t="s">
        <v>89</v>
      </c>
      <c r="X366" s="661" t="s">
        <v>89</v>
      </c>
      <c r="Y366" s="661" t="s">
        <v>89</v>
      </c>
      <c r="Z366" s="661" t="s">
        <v>89</v>
      </c>
      <c r="AA366" s="661" t="s">
        <v>89</v>
      </c>
      <c r="AB366" s="661" t="s">
        <v>89</v>
      </c>
      <c r="AC366" s="661" t="s">
        <v>89</v>
      </c>
      <c r="AD366" s="661" t="s">
        <v>89</v>
      </c>
      <c r="AE366" s="661" t="s">
        <v>89</v>
      </c>
      <c r="AF366" s="661" t="s">
        <v>89</v>
      </c>
      <c r="AG366" s="661" t="s">
        <v>89</v>
      </c>
      <c r="AH366" s="661"/>
      <c r="AI366" s="661" t="s">
        <v>89</v>
      </c>
      <c r="AJ366" s="661" t="s">
        <v>89</v>
      </c>
      <c r="AK366" s="661" t="s">
        <v>89</v>
      </c>
      <c r="AL366" s="661" t="s">
        <v>89</v>
      </c>
      <c r="AM366" s="661" t="s">
        <v>89</v>
      </c>
      <c r="AN366" s="661" t="s">
        <v>89</v>
      </c>
      <c r="AO366" s="661"/>
      <c r="AP366" s="610"/>
      <c r="AQ366" s="610"/>
      <c r="AR366" s="610"/>
    </row>
    <row r="367" ht="15.75" customHeight="1" spans="1:44">
      <c r="A367" s="610" t="s">
        <v>89</v>
      </c>
      <c r="B367" s="610" t="s">
        <v>89</v>
      </c>
      <c r="C367" s="610" t="s">
        <v>89</v>
      </c>
      <c r="D367" s="661" t="s">
        <v>89</v>
      </c>
      <c r="E367" s="661" t="s">
        <v>89</v>
      </c>
      <c r="F367" s="661" t="s">
        <v>89</v>
      </c>
      <c r="G367" s="661" t="s">
        <v>89</v>
      </c>
      <c r="H367" s="661" t="s">
        <v>89</v>
      </c>
      <c r="I367" s="661" t="s">
        <v>89</v>
      </c>
      <c r="J367" s="661" t="s">
        <v>89</v>
      </c>
      <c r="K367" s="661" t="s">
        <v>89</v>
      </c>
      <c r="L367" s="661" t="s">
        <v>89</v>
      </c>
      <c r="M367" s="661" t="s">
        <v>89</v>
      </c>
      <c r="N367" s="661" t="s">
        <v>89</v>
      </c>
      <c r="O367" s="661" t="s">
        <v>89</v>
      </c>
      <c r="P367" s="661" t="s">
        <v>89</v>
      </c>
      <c r="Q367" s="661" t="s">
        <v>89</v>
      </c>
      <c r="R367" s="661" t="s">
        <v>89</v>
      </c>
      <c r="S367" s="661" t="s">
        <v>89</v>
      </c>
      <c r="T367" s="661" t="s">
        <v>89</v>
      </c>
      <c r="U367" s="661" t="s">
        <v>89</v>
      </c>
      <c r="V367" s="661" t="s">
        <v>89</v>
      </c>
      <c r="W367" s="661" t="s">
        <v>89</v>
      </c>
      <c r="X367" s="661" t="s">
        <v>89</v>
      </c>
      <c r="Y367" s="661" t="s">
        <v>89</v>
      </c>
      <c r="Z367" s="661" t="s">
        <v>89</v>
      </c>
      <c r="AA367" s="661" t="s">
        <v>89</v>
      </c>
      <c r="AB367" s="661" t="s">
        <v>89</v>
      </c>
      <c r="AC367" s="661" t="s">
        <v>89</v>
      </c>
      <c r="AD367" s="661" t="s">
        <v>89</v>
      </c>
      <c r="AE367" s="661" t="s">
        <v>89</v>
      </c>
      <c r="AF367" s="661" t="s">
        <v>89</v>
      </c>
      <c r="AG367" s="661" t="s">
        <v>89</v>
      </c>
      <c r="AH367" s="661"/>
      <c r="AI367" s="661" t="s">
        <v>89</v>
      </c>
      <c r="AJ367" s="661" t="s">
        <v>89</v>
      </c>
      <c r="AK367" s="661" t="s">
        <v>89</v>
      </c>
      <c r="AL367" s="661" t="s">
        <v>89</v>
      </c>
      <c r="AM367" s="661" t="s">
        <v>89</v>
      </c>
      <c r="AN367" s="661" t="s">
        <v>89</v>
      </c>
      <c r="AO367" s="661"/>
      <c r="AP367" s="610"/>
      <c r="AQ367" s="610"/>
      <c r="AR367" s="610"/>
    </row>
    <row r="368" ht="15.75" customHeight="1" spans="1:44">
      <c r="A368" s="610" t="s">
        <v>89</v>
      </c>
      <c r="B368" s="610" t="s">
        <v>89</v>
      </c>
      <c r="C368" s="610" t="s">
        <v>89</v>
      </c>
      <c r="D368" s="661" t="s">
        <v>89</v>
      </c>
      <c r="E368" s="661" t="s">
        <v>89</v>
      </c>
      <c r="F368" s="661" t="s">
        <v>89</v>
      </c>
      <c r="G368" s="661" t="s">
        <v>89</v>
      </c>
      <c r="H368" s="661" t="s">
        <v>89</v>
      </c>
      <c r="I368" s="661" t="s">
        <v>89</v>
      </c>
      <c r="J368" s="661" t="s">
        <v>89</v>
      </c>
      <c r="K368" s="661" t="s">
        <v>89</v>
      </c>
      <c r="L368" s="661" t="s">
        <v>89</v>
      </c>
      <c r="M368" s="661" t="s">
        <v>89</v>
      </c>
      <c r="N368" s="661" t="s">
        <v>89</v>
      </c>
      <c r="O368" s="661" t="s">
        <v>89</v>
      </c>
      <c r="P368" s="661" t="s">
        <v>89</v>
      </c>
      <c r="Q368" s="661" t="s">
        <v>89</v>
      </c>
      <c r="R368" s="661" t="s">
        <v>89</v>
      </c>
      <c r="S368" s="661" t="s">
        <v>89</v>
      </c>
      <c r="T368" s="661" t="s">
        <v>89</v>
      </c>
      <c r="U368" s="661" t="s">
        <v>89</v>
      </c>
      <c r="V368" s="661" t="s">
        <v>89</v>
      </c>
      <c r="W368" s="661" t="s">
        <v>89</v>
      </c>
      <c r="X368" s="661" t="s">
        <v>89</v>
      </c>
      <c r="Y368" s="661" t="s">
        <v>89</v>
      </c>
      <c r="Z368" s="661" t="s">
        <v>89</v>
      </c>
      <c r="AA368" s="661" t="s">
        <v>89</v>
      </c>
      <c r="AB368" s="661" t="s">
        <v>89</v>
      </c>
      <c r="AC368" s="661" t="s">
        <v>89</v>
      </c>
      <c r="AD368" s="661" t="s">
        <v>89</v>
      </c>
      <c r="AE368" s="661" t="s">
        <v>89</v>
      </c>
      <c r="AF368" s="661" t="s">
        <v>89</v>
      </c>
      <c r="AG368" s="661" t="s">
        <v>89</v>
      </c>
      <c r="AH368" s="661"/>
      <c r="AI368" s="661" t="s">
        <v>89</v>
      </c>
      <c r="AJ368" s="661" t="s">
        <v>89</v>
      </c>
      <c r="AK368" s="661" t="s">
        <v>89</v>
      </c>
      <c r="AL368" s="661" t="s">
        <v>89</v>
      </c>
      <c r="AM368" s="661" t="s">
        <v>89</v>
      </c>
      <c r="AN368" s="661" t="s">
        <v>89</v>
      </c>
      <c r="AO368" s="661"/>
      <c r="AP368" s="610"/>
      <c r="AQ368" s="610"/>
      <c r="AR368" s="610"/>
    </row>
    <row r="369" ht="15.75" customHeight="1" spans="1:44">
      <c r="A369" s="610" t="s">
        <v>89</v>
      </c>
      <c r="B369" s="610" t="s">
        <v>89</v>
      </c>
      <c r="C369" s="610" t="s">
        <v>89</v>
      </c>
      <c r="D369" s="661" t="s">
        <v>89</v>
      </c>
      <c r="E369" s="661" t="s">
        <v>89</v>
      </c>
      <c r="F369" s="661" t="s">
        <v>89</v>
      </c>
      <c r="G369" s="661" t="s">
        <v>89</v>
      </c>
      <c r="H369" s="661" t="s">
        <v>89</v>
      </c>
      <c r="I369" s="661" t="s">
        <v>89</v>
      </c>
      <c r="J369" s="661" t="s">
        <v>89</v>
      </c>
      <c r="K369" s="661" t="s">
        <v>89</v>
      </c>
      <c r="L369" s="661" t="s">
        <v>89</v>
      </c>
      <c r="M369" s="661" t="s">
        <v>89</v>
      </c>
      <c r="N369" s="661" t="s">
        <v>89</v>
      </c>
      <c r="O369" s="661" t="s">
        <v>89</v>
      </c>
      <c r="P369" s="661" t="s">
        <v>89</v>
      </c>
      <c r="Q369" s="661" t="s">
        <v>89</v>
      </c>
      <c r="R369" s="661" t="s">
        <v>89</v>
      </c>
      <c r="S369" s="661" t="s">
        <v>89</v>
      </c>
      <c r="T369" s="661" t="s">
        <v>89</v>
      </c>
      <c r="U369" s="661" t="s">
        <v>89</v>
      </c>
      <c r="V369" s="661" t="s">
        <v>89</v>
      </c>
      <c r="W369" s="661" t="s">
        <v>89</v>
      </c>
      <c r="X369" s="661" t="s">
        <v>89</v>
      </c>
      <c r="Y369" s="661" t="s">
        <v>89</v>
      </c>
      <c r="Z369" s="661" t="s">
        <v>89</v>
      </c>
      <c r="AA369" s="661" t="s">
        <v>89</v>
      </c>
      <c r="AB369" s="661" t="s">
        <v>89</v>
      </c>
      <c r="AC369" s="661" t="s">
        <v>89</v>
      </c>
      <c r="AD369" s="661" t="s">
        <v>89</v>
      </c>
      <c r="AE369" s="661" t="s">
        <v>89</v>
      </c>
      <c r="AF369" s="661" t="s">
        <v>89</v>
      </c>
      <c r="AG369" s="661" t="s">
        <v>89</v>
      </c>
      <c r="AH369" s="661"/>
      <c r="AI369" s="661" t="s">
        <v>89</v>
      </c>
      <c r="AJ369" s="661" t="s">
        <v>89</v>
      </c>
      <c r="AK369" s="661" t="s">
        <v>89</v>
      </c>
      <c r="AL369" s="661" t="s">
        <v>89</v>
      </c>
      <c r="AM369" s="661" t="s">
        <v>89</v>
      </c>
      <c r="AN369" s="661" t="s">
        <v>89</v>
      </c>
      <c r="AO369" s="661"/>
      <c r="AP369" s="610"/>
      <c r="AQ369" s="610"/>
      <c r="AR369" s="610"/>
    </row>
    <row r="370" ht="15.75" customHeight="1" spans="1:44">
      <c r="A370" s="610" t="s">
        <v>89</v>
      </c>
      <c r="B370" s="610" t="s">
        <v>89</v>
      </c>
      <c r="C370" s="610" t="s">
        <v>89</v>
      </c>
      <c r="D370" s="661" t="s">
        <v>89</v>
      </c>
      <c r="E370" s="661" t="s">
        <v>89</v>
      </c>
      <c r="F370" s="661" t="s">
        <v>89</v>
      </c>
      <c r="G370" s="661" t="s">
        <v>89</v>
      </c>
      <c r="H370" s="661" t="s">
        <v>89</v>
      </c>
      <c r="I370" s="661" t="s">
        <v>89</v>
      </c>
      <c r="J370" s="661" t="s">
        <v>89</v>
      </c>
      <c r="K370" s="661" t="s">
        <v>89</v>
      </c>
      <c r="L370" s="661" t="s">
        <v>89</v>
      </c>
      <c r="M370" s="661" t="s">
        <v>89</v>
      </c>
      <c r="N370" s="661" t="s">
        <v>89</v>
      </c>
      <c r="O370" s="661" t="s">
        <v>89</v>
      </c>
      <c r="P370" s="661" t="s">
        <v>89</v>
      </c>
      <c r="Q370" s="661" t="s">
        <v>89</v>
      </c>
      <c r="R370" s="661" t="s">
        <v>89</v>
      </c>
      <c r="S370" s="661" t="s">
        <v>89</v>
      </c>
      <c r="T370" s="661" t="s">
        <v>89</v>
      </c>
      <c r="U370" s="661" t="s">
        <v>89</v>
      </c>
      <c r="V370" s="661" t="s">
        <v>89</v>
      </c>
      <c r="W370" s="661" t="s">
        <v>89</v>
      </c>
      <c r="X370" s="661" t="s">
        <v>89</v>
      </c>
      <c r="Y370" s="661" t="s">
        <v>89</v>
      </c>
      <c r="Z370" s="661" t="s">
        <v>89</v>
      </c>
      <c r="AA370" s="661" t="s">
        <v>89</v>
      </c>
      <c r="AB370" s="661" t="s">
        <v>89</v>
      </c>
      <c r="AC370" s="661" t="s">
        <v>89</v>
      </c>
      <c r="AD370" s="661" t="s">
        <v>89</v>
      </c>
      <c r="AE370" s="661" t="s">
        <v>89</v>
      </c>
      <c r="AF370" s="661" t="s">
        <v>89</v>
      </c>
      <c r="AG370" s="661" t="s">
        <v>89</v>
      </c>
      <c r="AH370" s="661"/>
      <c r="AI370" s="661" t="s">
        <v>89</v>
      </c>
      <c r="AJ370" s="661" t="s">
        <v>89</v>
      </c>
      <c r="AK370" s="661" t="s">
        <v>89</v>
      </c>
      <c r="AL370" s="661" t="s">
        <v>89</v>
      </c>
      <c r="AM370" s="661" t="s">
        <v>89</v>
      </c>
      <c r="AN370" s="661" t="s">
        <v>89</v>
      </c>
      <c r="AO370" s="661"/>
      <c r="AP370" s="610"/>
      <c r="AQ370" s="610"/>
      <c r="AR370" s="610"/>
    </row>
    <row r="371" ht="15.75" customHeight="1" spans="1:44">
      <c r="A371" s="610" t="s">
        <v>89</v>
      </c>
      <c r="B371" s="610" t="s">
        <v>89</v>
      </c>
      <c r="C371" s="610" t="s">
        <v>89</v>
      </c>
      <c r="D371" s="661" t="s">
        <v>89</v>
      </c>
      <c r="E371" s="661" t="s">
        <v>89</v>
      </c>
      <c r="F371" s="661" t="s">
        <v>89</v>
      </c>
      <c r="G371" s="661" t="s">
        <v>89</v>
      </c>
      <c r="H371" s="661" t="s">
        <v>89</v>
      </c>
      <c r="I371" s="661" t="s">
        <v>89</v>
      </c>
      <c r="J371" s="661" t="s">
        <v>89</v>
      </c>
      <c r="K371" s="661" t="s">
        <v>89</v>
      </c>
      <c r="L371" s="661" t="s">
        <v>89</v>
      </c>
      <c r="M371" s="661" t="s">
        <v>89</v>
      </c>
      <c r="N371" s="661" t="s">
        <v>89</v>
      </c>
      <c r="O371" s="661" t="s">
        <v>89</v>
      </c>
      <c r="P371" s="661" t="s">
        <v>89</v>
      </c>
      <c r="Q371" s="661" t="s">
        <v>89</v>
      </c>
      <c r="R371" s="661" t="s">
        <v>89</v>
      </c>
      <c r="S371" s="661" t="s">
        <v>89</v>
      </c>
      <c r="T371" s="661" t="s">
        <v>89</v>
      </c>
      <c r="U371" s="661" t="s">
        <v>89</v>
      </c>
      <c r="V371" s="661" t="s">
        <v>89</v>
      </c>
      <c r="W371" s="661" t="s">
        <v>89</v>
      </c>
      <c r="X371" s="661" t="s">
        <v>89</v>
      </c>
      <c r="Y371" s="661" t="s">
        <v>89</v>
      </c>
      <c r="Z371" s="661" t="s">
        <v>89</v>
      </c>
      <c r="AA371" s="661" t="s">
        <v>89</v>
      </c>
      <c r="AB371" s="661" t="s">
        <v>89</v>
      </c>
      <c r="AC371" s="661" t="s">
        <v>89</v>
      </c>
      <c r="AD371" s="661" t="s">
        <v>89</v>
      </c>
      <c r="AE371" s="661" t="s">
        <v>89</v>
      </c>
      <c r="AF371" s="661" t="s">
        <v>89</v>
      </c>
      <c r="AG371" s="661" t="s">
        <v>89</v>
      </c>
      <c r="AH371" s="661"/>
      <c r="AI371" s="661" t="s">
        <v>89</v>
      </c>
      <c r="AJ371" s="661" t="s">
        <v>89</v>
      </c>
      <c r="AK371" s="661" t="s">
        <v>89</v>
      </c>
      <c r="AL371" s="661" t="s">
        <v>89</v>
      </c>
      <c r="AM371" s="661" t="s">
        <v>89</v>
      </c>
      <c r="AN371" s="661" t="s">
        <v>89</v>
      </c>
      <c r="AO371" s="661"/>
      <c r="AP371" s="610"/>
      <c r="AQ371" s="610"/>
      <c r="AR371" s="610"/>
    </row>
    <row r="372" ht="15.75" customHeight="1" spans="1:44">
      <c r="A372" s="610" t="s">
        <v>89</v>
      </c>
      <c r="B372" s="610" t="s">
        <v>89</v>
      </c>
      <c r="C372" s="610" t="s">
        <v>89</v>
      </c>
      <c r="D372" s="661" t="s">
        <v>89</v>
      </c>
      <c r="E372" s="661" t="s">
        <v>89</v>
      </c>
      <c r="F372" s="661" t="s">
        <v>89</v>
      </c>
      <c r="G372" s="661" t="s">
        <v>89</v>
      </c>
      <c r="H372" s="661" t="s">
        <v>89</v>
      </c>
      <c r="I372" s="661" t="s">
        <v>89</v>
      </c>
      <c r="J372" s="661" t="s">
        <v>89</v>
      </c>
      <c r="K372" s="661" t="s">
        <v>89</v>
      </c>
      <c r="L372" s="661" t="s">
        <v>89</v>
      </c>
      <c r="M372" s="661" t="s">
        <v>89</v>
      </c>
      <c r="N372" s="661" t="s">
        <v>89</v>
      </c>
      <c r="O372" s="661" t="s">
        <v>89</v>
      </c>
      <c r="P372" s="661" t="s">
        <v>89</v>
      </c>
      <c r="Q372" s="661" t="s">
        <v>89</v>
      </c>
      <c r="R372" s="661" t="s">
        <v>89</v>
      </c>
      <c r="S372" s="661" t="s">
        <v>89</v>
      </c>
      <c r="T372" s="661" t="s">
        <v>89</v>
      </c>
      <c r="U372" s="661" t="s">
        <v>89</v>
      </c>
      <c r="V372" s="661" t="s">
        <v>89</v>
      </c>
      <c r="W372" s="661" t="s">
        <v>89</v>
      </c>
      <c r="X372" s="661" t="s">
        <v>89</v>
      </c>
      <c r="Y372" s="661" t="s">
        <v>89</v>
      </c>
      <c r="Z372" s="661" t="s">
        <v>89</v>
      </c>
      <c r="AA372" s="661" t="s">
        <v>89</v>
      </c>
      <c r="AB372" s="661" t="s">
        <v>89</v>
      </c>
      <c r="AC372" s="661" t="s">
        <v>89</v>
      </c>
      <c r="AD372" s="661" t="s">
        <v>89</v>
      </c>
      <c r="AE372" s="661" t="s">
        <v>89</v>
      </c>
      <c r="AF372" s="661" t="s">
        <v>89</v>
      </c>
      <c r="AG372" s="661" t="s">
        <v>89</v>
      </c>
      <c r="AH372" s="661"/>
      <c r="AI372" s="661" t="s">
        <v>89</v>
      </c>
      <c r="AJ372" s="661" t="s">
        <v>89</v>
      </c>
      <c r="AK372" s="661" t="s">
        <v>89</v>
      </c>
      <c r="AL372" s="661" t="s">
        <v>89</v>
      </c>
      <c r="AM372" s="661" t="s">
        <v>89</v>
      </c>
      <c r="AN372" s="661" t="s">
        <v>89</v>
      </c>
      <c r="AO372" s="661"/>
      <c r="AP372" s="610"/>
      <c r="AQ372" s="610"/>
      <c r="AR372" s="610"/>
    </row>
    <row r="373" ht="15.75" customHeight="1" spans="1:44">
      <c r="A373" s="610" t="s">
        <v>89</v>
      </c>
      <c r="B373" s="610" t="s">
        <v>89</v>
      </c>
      <c r="C373" s="610" t="s">
        <v>89</v>
      </c>
      <c r="D373" s="661" t="s">
        <v>89</v>
      </c>
      <c r="E373" s="661" t="s">
        <v>89</v>
      </c>
      <c r="F373" s="661" t="s">
        <v>89</v>
      </c>
      <c r="G373" s="661" t="s">
        <v>89</v>
      </c>
      <c r="H373" s="661" t="s">
        <v>89</v>
      </c>
      <c r="I373" s="661" t="s">
        <v>89</v>
      </c>
      <c r="J373" s="661" t="s">
        <v>89</v>
      </c>
      <c r="K373" s="661" t="s">
        <v>89</v>
      </c>
      <c r="L373" s="661" t="s">
        <v>89</v>
      </c>
      <c r="M373" s="661" t="s">
        <v>89</v>
      </c>
      <c r="N373" s="661" t="s">
        <v>89</v>
      </c>
      <c r="O373" s="661" t="s">
        <v>89</v>
      </c>
      <c r="P373" s="661" t="s">
        <v>89</v>
      </c>
      <c r="Q373" s="661" t="s">
        <v>89</v>
      </c>
      <c r="R373" s="661" t="s">
        <v>89</v>
      </c>
      <c r="S373" s="661" t="s">
        <v>89</v>
      </c>
      <c r="T373" s="661" t="s">
        <v>89</v>
      </c>
      <c r="U373" s="661" t="s">
        <v>89</v>
      </c>
      <c r="V373" s="661" t="s">
        <v>89</v>
      </c>
      <c r="W373" s="661" t="s">
        <v>89</v>
      </c>
      <c r="X373" s="661" t="s">
        <v>89</v>
      </c>
      <c r="Y373" s="661" t="s">
        <v>89</v>
      </c>
      <c r="Z373" s="661" t="s">
        <v>89</v>
      </c>
      <c r="AA373" s="661" t="s">
        <v>89</v>
      </c>
      <c r="AB373" s="661" t="s">
        <v>89</v>
      </c>
      <c r="AC373" s="661" t="s">
        <v>89</v>
      </c>
      <c r="AD373" s="661" t="s">
        <v>89</v>
      </c>
      <c r="AE373" s="661" t="s">
        <v>89</v>
      </c>
      <c r="AF373" s="661" t="s">
        <v>89</v>
      </c>
      <c r="AG373" s="661" t="s">
        <v>89</v>
      </c>
      <c r="AH373" s="661"/>
      <c r="AI373" s="661" t="s">
        <v>89</v>
      </c>
      <c r="AJ373" s="661" t="s">
        <v>89</v>
      </c>
      <c r="AK373" s="661" t="s">
        <v>89</v>
      </c>
      <c r="AL373" s="661" t="s">
        <v>89</v>
      </c>
      <c r="AM373" s="661" t="s">
        <v>89</v>
      </c>
      <c r="AN373" s="661" t="s">
        <v>89</v>
      </c>
      <c r="AO373" s="661"/>
      <c r="AP373" s="610"/>
      <c r="AQ373" s="610"/>
      <c r="AR373" s="610"/>
    </row>
    <row r="374" ht="15.75" customHeight="1" spans="1:44">
      <c r="A374" s="610" t="s">
        <v>89</v>
      </c>
      <c r="B374" s="610" t="s">
        <v>89</v>
      </c>
      <c r="C374" s="610" t="s">
        <v>89</v>
      </c>
      <c r="D374" s="661" t="s">
        <v>89</v>
      </c>
      <c r="E374" s="661" t="s">
        <v>89</v>
      </c>
      <c r="F374" s="661" t="s">
        <v>89</v>
      </c>
      <c r="G374" s="661" t="s">
        <v>89</v>
      </c>
      <c r="H374" s="661" t="s">
        <v>89</v>
      </c>
      <c r="I374" s="661" t="s">
        <v>89</v>
      </c>
      <c r="J374" s="661" t="s">
        <v>89</v>
      </c>
      <c r="K374" s="661" t="s">
        <v>89</v>
      </c>
      <c r="L374" s="661" t="s">
        <v>89</v>
      </c>
      <c r="M374" s="661" t="s">
        <v>89</v>
      </c>
      <c r="N374" s="661" t="s">
        <v>89</v>
      </c>
      <c r="O374" s="661" t="s">
        <v>89</v>
      </c>
      <c r="P374" s="661" t="s">
        <v>89</v>
      </c>
      <c r="Q374" s="661" t="s">
        <v>89</v>
      </c>
      <c r="R374" s="661" t="s">
        <v>89</v>
      </c>
      <c r="S374" s="661" t="s">
        <v>89</v>
      </c>
      <c r="T374" s="661" t="s">
        <v>89</v>
      </c>
      <c r="U374" s="661" t="s">
        <v>89</v>
      </c>
      <c r="V374" s="661" t="s">
        <v>89</v>
      </c>
      <c r="W374" s="661" t="s">
        <v>89</v>
      </c>
      <c r="X374" s="661" t="s">
        <v>89</v>
      </c>
      <c r="Y374" s="661" t="s">
        <v>89</v>
      </c>
      <c r="Z374" s="661" t="s">
        <v>89</v>
      </c>
      <c r="AA374" s="661" t="s">
        <v>89</v>
      </c>
      <c r="AB374" s="661" t="s">
        <v>89</v>
      </c>
      <c r="AC374" s="661" t="s">
        <v>89</v>
      </c>
      <c r="AD374" s="661" t="s">
        <v>89</v>
      </c>
      <c r="AE374" s="661" t="s">
        <v>89</v>
      </c>
      <c r="AF374" s="661" t="s">
        <v>89</v>
      </c>
      <c r="AG374" s="661" t="s">
        <v>89</v>
      </c>
      <c r="AH374" s="661"/>
      <c r="AI374" s="661" t="s">
        <v>89</v>
      </c>
      <c r="AJ374" s="661" t="s">
        <v>89</v>
      </c>
      <c r="AK374" s="661" t="s">
        <v>89</v>
      </c>
      <c r="AL374" s="661" t="s">
        <v>89</v>
      </c>
      <c r="AM374" s="661" t="s">
        <v>89</v>
      </c>
      <c r="AN374" s="661" t="s">
        <v>89</v>
      </c>
      <c r="AO374" s="661"/>
      <c r="AP374" s="610"/>
      <c r="AQ374" s="610"/>
      <c r="AR374" s="610"/>
    </row>
    <row r="375" ht="15.75" customHeight="1" spans="1:44">
      <c r="A375" s="610" t="s">
        <v>89</v>
      </c>
      <c r="B375" s="610" t="s">
        <v>89</v>
      </c>
      <c r="C375" s="610" t="s">
        <v>89</v>
      </c>
      <c r="D375" s="661" t="s">
        <v>89</v>
      </c>
      <c r="E375" s="661" t="s">
        <v>89</v>
      </c>
      <c r="F375" s="661" t="s">
        <v>89</v>
      </c>
      <c r="G375" s="661" t="s">
        <v>89</v>
      </c>
      <c r="H375" s="661" t="s">
        <v>89</v>
      </c>
      <c r="I375" s="661" t="s">
        <v>89</v>
      </c>
      <c r="J375" s="661" t="s">
        <v>89</v>
      </c>
      <c r="K375" s="661" t="s">
        <v>89</v>
      </c>
      <c r="L375" s="661" t="s">
        <v>89</v>
      </c>
      <c r="M375" s="661" t="s">
        <v>89</v>
      </c>
      <c r="N375" s="661" t="s">
        <v>89</v>
      </c>
      <c r="O375" s="661" t="s">
        <v>89</v>
      </c>
      <c r="P375" s="661" t="s">
        <v>89</v>
      </c>
      <c r="Q375" s="661" t="s">
        <v>89</v>
      </c>
      <c r="R375" s="661" t="s">
        <v>89</v>
      </c>
      <c r="S375" s="661" t="s">
        <v>89</v>
      </c>
      <c r="T375" s="661" t="s">
        <v>89</v>
      </c>
      <c r="U375" s="661" t="s">
        <v>89</v>
      </c>
      <c r="V375" s="661" t="s">
        <v>89</v>
      </c>
      <c r="W375" s="661" t="s">
        <v>89</v>
      </c>
      <c r="X375" s="661" t="s">
        <v>89</v>
      </c>
      <c r="Y375" s="661" t="s">
        <v>89</v>
      </c>
      <c r="Z375" s="661" t="s">
        <v>89</v>
      </c>
      <c r="AA375" s="661" t="s">
        <v>89</v>
      </c>
      <c r="AB375" s="661" t="s">
        <v>89</v>
      </c>
      <c r="AC375" s="661" t="s">
        <v>89</v>
      </c>
      <c r="AD375" s="661" t="s">
        <v>89</v>
      </c>
      <c r="AE375" s="661" t="s">
        <v>89</v>
      </c>
      <c r="AF375" s="661" t="s">
        <v>89</v>
      </c>
      <c r="AG375" s="661" t="s">
        <v>89</v>
      </c>
      <c r="AH375" s="661"/>
      <c r="AI375" s="661" t="s">
        <v>89</v>
      </c>
      <c r="AJ375" s="661" t="s">
        <v>89</v>
      </c>
      <c r="AK375" s="661" t="s">
        <v>89</v>
      </c>
      <c r="AL375" s="661" t="s">
        <v>89</v>
      </c>
      <c r="AM375" s="661" t="s">
        <v>89</v>
      </c>
      <c r="AN375" s="661" t="s">
        <v>89</v>
      </c>
      <c r="AO375" s="661"/>
      <c r="AP375" s="610"/>
      <c r="AQ375" s="610"/>
      <c r="AR375" s="610"/>
    </row>
    <row r="376" ht="15.75" customHeight="1" spans="1:44">
      <c r="A376" s="610" t="s">
        <v>89</v>
      </c>
      <c r="B376" s="610" t="s">
        <v>89</v>
      </c>
      <c r="C376" s="610" t="s">
        <v>89</v>
      </c>
      <c r="D376" s="661" t="s">
        <v>89</v>
      </c>
      <c r="E376" s="661" t="s">
        <v>89</v>
      </c>
      <c r="F376" s="661" t="s">
        <v>89</v>
      </c>
      <c r="G376" s="661" t="s">
        <v>89</v>
      </c>
      <c r="H376" s="661" t="s">
        <v>89</v>
      </c>
      <c r="I376" s="661" t="s">
        <v>89</v>
      </c>
      <c r="J376" s="661" t="s">
        <v>89</v>
      </c>
      <c r="K376" s="661" t="s">
        <v>89</v>
      </c>
      <c r="L376" s="661" t="s">
        <v>89</v>
      </c>
      <c r="M376" s="661" t="s">
        <v>89</v>
      </c>
      <c r="N376" s="661" t="s">
        <v>89</v>
      </c>
      <c r="O376" s="661" t="s">
        <v>89</v>
      </c>
      <c r="P376" s="661" t="s">
        <v>89</v>
      </c>
      <c r="Q376" s="661" t="s">
        <v>89</v>
      </c>
      <c r="R376" s="661" t="s">
        <v>89</v>
      </c>
      <c r="S376" s="661" t="s">
        <v>89</v>
      </c>
      <c r="T376" s="661" t="s">
        <v>89</v>
      </c>
      <c r="U376" s="661" t="s">
        <v>89</v>
      </c>
      <c r="V376" s="661" t="s">
        <v>89</v>
      </c>
      <c r="W376" s="661" t="s">
        <v>89</v>
      </c>
      <c r="X376" s="661" t="s">
        <v>89</v>
      </c>
      <c r="Y376" s="661" t="s">
        <v>89</v>
      </c>
      <c r="Z376" s="661" t="s">
        <v>89</v>
      </c>
      <c r="AA376" s="661" t="s">
        <v>89</v>
      </c>
      <c r="AB376" s="661" t="s">
        <v>89</v>
      </c>
      <c r="AC376" s="661" t="s">
        <v>89</v>
      </c>
      <c r="AD376" s="661" t="s">
        <v>89</v>
      </c>
      <c r="AE376" s="661" t="s">
        <v>89</v>
      </c>
      <c r="AF376" s="661" t="s">
        <v>89</v>
      </c>
      <c r="AG376" s="661" t="s">
        <v>89</v>
      </c>
      <c r="AH376" s="661"/>
      <c r="AI376" s="661" t="s">
        <v>89</v>
      </c>
      <c r="AJ376" s="661" t="s">
        <v>89</v>
      </c>
      <c r="AK376" s="661" t="s">
        <v>89</v>
      </c>
      <c r="AL376" s="661" t="s">
        <v>89</v>
      </c>
      <c r="AM376" s="661" t="s">
        <v>89</v>
      </c>
      <c r="AN376" s="661" t="s">
        <v>89</v>
      </c>
      <c r="AO376" s="661"/>
      <c r="AP376" s="610"/>
      <c r="AQ376" s="610"/>
      <c r="AR376" s="610"/>
    </row>
    <row r="377" ht="15.75" customHeight="1" spans="1:44">
      <c r="A377" s="610" t="s">
        <v>89</v>
      </c>
      <c r="B377" s="610" t="s">
        <v>89</v>
      </c>
      <c r="C377" s="610" t="s">
        <v>89</v>
      </c>
      <c r="D377" s="661" t="s">
        <v>89</v>
      </c>
      <c r="E377" s="661" t="s">
        <v>89</v>
      </c>
      <c r="F377" s="661" t="s">
        <v>89</v>
      </c>
      <c r="G377" s="661" t="s">
        <v>89</v>
      </c>
      <c r="H377" s="661" t="s">
        <v>89</v>
      </c>
      <c r="I377" s="661" t="s">
        <v>89</v>
      </c>
      <c r="J377" s="661" t="s">
        <v>89</v>
      </c>
      <c r="K377" s="661" t="s">
        <v>89</v>
      </c>
      <c r="L377" s="661" t="s">
        <v>89</v>
      </c>
      <c r="M377" s="661" t="s">
        <v>89</v>
      </c>
      <c r="N377" s="661" t="s">
        <v>89</v>
      </c>
      <c r="O377" s="661" t="s">
        <v>89</v>
      </c>
      <c r="P377" s="661" t="s">
        <v>89</v>
      </c>
      <c r="Q377" s="661" t="s">
        <v>89</v>
      </c>
      <c r="R377" s="661" t="s">
        <v>89</v>
      </c>
      <c r="S377" s="661" t="s">
        <v>89</v>
      </c>
      <c r="T377" s="661" t="s">
        <v>89</v>
      </c>
      <c r="U377" s="661" t="s">
        <v>89</v>
      </c>
      <c r="V377" s="661" t="s">
        <v>89</v>
      </c>
      <c r="W377" s="661" t="s">
        <v>89</v>
      </c>
      <c r="X377" s="661" t="s">
        <v>89</v>
      </c>
      <c r="Y377" s="661" t="s">
        <v>89</v>
      </c>
      <c r="Z377" s="661" t="s">
        <v>89</v>
      </c>
      <c r="AA377" s="661" t="s">
        <v>89</v>
      </c>
      <c r="AB377" s="661" t="s">
        <v>89</v>
      </c>
      <c r="AC377" s="661" t="s">
        <v>89</v>
      </c>
      <c r="AD377" s="661" t="s">
        <v>89</v>
      </c>
      <c r="AE377" s="661" t="s">
        <v>89</v>
      </c>
      <c r="AF377" s="661" t="s">
        <v>89</v>
      </c>
      <c r="AG377" s="661" t="s">
        <v>89</v>
      </c>
      <c r="AH377" s="661"/>
      <c r="AI377" s="661" t="s">
        <v>89</v>
      </c>
      <c r="AJ377" s="661" t="s">
        <v>89</v>
      </c>
      <c r="AK377" s="661" t="s">
        <v>89</v>
      </c>
      <c r="AL377" s="661" t="s">
        <v>89</v>
      </c>
      <c r="AM377" s="661" t="s">
        <v>89</v>
      </c>
      <c r="AN377" s="661" t="s">
        <v>89</v>
      </c>
      <c r="AO377" s="661"/>
      <c r="AP377" s="610"/>
      <c r="AQ377" s="610"/>
      <c r="AR377" s="610"/>
    </row>
    <row r="378" ht="15.75" customHeight="1" spans="1:44">
      <c r="A378" s="610" t="s">
        <v>89</v>
      </c>
      <c r="B378" s="610" t="s">
        <v>89</v>
      </c>
      <c r="C378" s="610" t="s">
        <v>89</v>
      </c>
      <c r="D378" s="661" t="s">
        <v>89</v>
      </c>
      <c r="E378" s="661" t="s">
        <v>89</v>
      </c>
      <c r="F378" s="661" t="s">
        <v>89</v>
      </c>
      <c r="G378" s="661" t="s">
        <v>89</v>
      </c>
      <c r="H378" s="661" t="s">
        <v>89</v>
      </c>
      <c r="I378" s="661" t="s">
        <v>89</v>
      </c>
      <c r="J378" s="661" t="s">
        <v>89</v>
      </c>
      <c r="K378" s="661" t="s">
        <v>89</v>
      </c>
      <c r="L378" s="661" t="s">
        <v>89</v>
      </c>
      <c r="M378" s="661" t="s">
        <v>89</v>
      </c>
      <c r="N378" s="661" t="s">
        <v>89</v>
      </c>
      <c r="O378" s="661" t="s">
        <v>89</v>
      </c>
      <c r="P378" s="661" t="s">
        <v>89</v>
      </c>
      <c r="Q378" s="661" t="s">
        <v>89</v>
      </c>
      <c r="R378" s="661" t="s">
        <v>89</v>
      </c>
      <c r="S378" s="661" t="s">
        <v>89</v>
      </c>
      <c r="T378" s="661" t="s">
        <v>89</v>
      </c>
      <c r="U378" s="661" t="s">
        <v>89</v>
      </c>
      <c r="V378" s="661" t="s">
        <v>89</v>
      </c>
      <c r="W378" s="661" t="s">
        <v>89</v>
      </c>
      <c r="X378" s="661" t="s">
        <v>89</v>
      </c>
      <c r="Y378" s="661" t="s">
        <v>89</v>
      </c>
      <c r="Z378" s="661" t="s">
        <v>89</v>
      </c>
      <c r="AA378" s="661" t="s">
        <v>89</v>
      </c>
      <c r="AB378" s="661" t="s">
        <v>89</v>
      </c>
      <c r="AC378" s="661" t="s">
        <v>89</v>
      </c>
      <c r="AD378" s="661" t="s">
        <v>89</v>
      </c>
      <c r="AE378" s="661" t="s">
        <v>89</v>
      </c>
      <c r="AF378" s="661" t="s">
        <v>89</v>
      </c>
      <c r="AG378" s="661" t="s">
        <v>89</v>
      </c>
      <c r="AH378" s="661"/>
      <c r="AI378" s="661" t="s">
        <v>89</v>
      </c>
      <c r="AJ378" s="661" t="s">
        <v>89</v>
      </c>
      <c r="AK378" s="661" t="s">
        <v>89</v>
      </c>
      <c r="AL378" s="661" t="s">
        <v>89</v>
      </c>
      <c r="AM378" s="661" t="s">
        <v>89</v>
      </c>
      <c r="AN378" s="661" t="s">
        <v>89</v>
      </c>
      <c r="AO378" s="661"/>
      <c r="AP378" s="610"/>
      <c r="AQ378" s="610"/>
      <c r="AR378" s="610"/>
    </row>
    <row r="379" ht="15.75" customHeight="1" spans="1:44">
      <c r="A379" s="610" t="s">
        <v>89</v>
      </c>
      <c r="B379" s="610" t="s">
        <v>89</v>
      </c>
      <c r="C379" s="610" t="s">
        <v>89</v>
      </c>
      <c r="D379" s="661" t="s">
        <v>89</v>
      </c>
      <c r="E379" s="661" t="s">
        <v>89</v>
      </c>
      <c r="F379" s="661" t="s">
        <v>89</v>
      </c>
      <c r="G379" s="661" t="s">
        <v>89</v>
      </c>
      <c r="H379" s="661" t="s">
        <v>89</v>
      </c>
      <c r="I379" s="661" t="s">
        <v>89</v>
      </c>
      <c r="J379" s="661" t="s">
        <v>89</v>
      </c>
      <c r="K379" s="661" t="s">
        <v>89</v>
      </c>
      <c r="L379" s="661" t="s">
        <v>89</v>
      </c>
      <c r="M379" s="661" t="s">
        <v>89</v>
      </c>
      <c r="N379" s="661" t="s">
        <v>89</v>
      </c>
      <c r="O379" s="661" t="s">
        <v>89</v>
      </c>
      <c r="P379" s="661" t="s">
        <v>89</v>
      </c>
      <c r="Q379" s="661" t="s">
        <v>89</v>
      </c>
      <c r="R379" s="661" t="s">
        <v>89</v>
      </c>
      <c r="S379" s="661" t="s">
        <v>89</v>
      </c>
      <c r="T379" s="661" t="s">
        <v>89</v>
      </c>
      <c r="U379" s="661" t="s">
        <v>89</v>
      </c>
      <c r="V379" s="661" t="s">
        <v>89</v>
      </c>
      <c r="W379" s="661" t="s">
        <v>89</v>
      </c>
      <c r="X379" s="661" t="s">
        <v>89</v>
      </c>
      <c r="Y379" s="661" t="s">
        <v>89</v>
      </c>
      <c r="Z379" s="661" t="s">
        <v>89</v>
      </c>
      <c r="AA379" s="661" t="s">
        <v>89</v>
      </c>
      <c r="AB379" s="661" t="s">
        <v>89</v>
      </c>
      <c r="AC379" s="661" t="s">
        <v>89</v>
      </c>
      <c r="AD379" s="661" t="s">
        <v>89</v>
      </c>
      <c r="AE379" s="661" t="s">
        <v>89</v>
      </c>
      <c r="AF379" s="661" t="s">
        <v>89</v>
      </c>
      <c r="AG379" s="661" t="s">
        <v>89</v>
      </c>
      <c r="AH379" s="661"/>
      <c r="AI379" s="661" t="s">
        <v>89</v>
      </c>
      <c r="AJ379" s="661" t="s">
        <v>89</v>
      </c>
      <c r="AK379" s="661" t="s">
        <v>89</v>
      </c>
      <c r="AL379" s="661" t="s">
        <v>89</v>
      </c>
      <c r="AM379" s="661" t="s">
        <v>89</v>
      </c>
      <c r="AN379" s="661" t="s">
        <v>89</v>
      </c>
      <c r="AO379" s="661"/>
      <c r="AP379" s="610"/>
      <c r="AQ379" s="610"/>
      <c r="AR379" s="610"/>
    </row>
    <row r="380" ht="15.75" customHeight="1" spans="1:44">
      <c r="A380" s="610" t="s">
        <v>89</v>
      </c>
      <c r="B380" s="610" t="s">
        <v>89</v>
      </c>
      <c r="C380" s="610" t="s">
        <v>89</v>
      </c>
      <c r="D380" s="661" t="s">
        <v>89</v>
      </c>
      <c r="E380" s="661" t="s">
        <v>89</v>
      </c>
      <c r="F380" s="661" t="s">
        <v>89</v>
      </c>
      <c r="G380" s="661" t="s">
        <v>89</v>
      </c>
      <c r="H380" s="661" t="s">
        <v>89</v>
      </c>
      <c r="I380" s="661" t="s">
        <v>89</v>
      </c>
      <c r="J380" s="661" t="s">
        <v>89</v>
      </c>
      <c r="K380" s="661" t="s">
        <v>89</v>
      </c>
      <c r="L380" s="661" t="s">
        <v>89</v>
      </c>
      <c r="M380" s="661" t="s">
        <v>89</v>
      </c>
      <c r="N380" s="661" t="s">
        <v>89</v>
      </c>
      <c r="O380" s="661" t="s">
        <v>89</v>
      </c>
      <c r="P380" s="661" t="s">
        <v>89</v>
      </c>
      <c r="Q380" s="661" t="s">
        <v>89</v>
      </c>
      <c r="R380" s="661" t="s">
        <v>89</v>
      </c>
      <c r="S380" s="661" t="s">
        <v>89</v>
      </c>
      <c r="T380" s="661" t="s">
        <v>89</v>
      </c>
      <c r="U380" s="661" t="s">
        <v>89</v>
      </c>
      <c r="V380" s="661" t="s">
        <v>89</v>
      </c>
      <c r="W380" s="661" t="s">
        <v>89</v>
      </c>
      <c r="X380" s="661" t="s">
        <v>89</v>
      </c>
      <c r="Y380" s="661" t="s">
        <v>89</v>
      </c>
      <c r="Z380" s="661" t="s">
        <v>89</v>
      </c>
      <c r="AA380" s="661" t="s">
        <v>89</v>
      </c>
      <c r="AB380" s="661" t="s">
        <v>89</v>
      </c>
      <c r="AC380" s="661" t="s">
        <v>89</v>
      </c>
      <c r="AD380" s="661" t="s">
        <v>89</v>
      </c>
      <c r="AE380" s="661" t="s">
        <v>89</v>
      </c>
      <c r="AF380" s="661" t="s">
        <v>89</v>
      </c>
      <c r="AG380" s="661" t="s">
        <v>89</v>
      </c>
      <c r="AH380" s="661"/>
      <c r="AI380" s="661" t="s">
        <v>89</v>
      </c>
      <c r="AJ380" s="661" t="s">
        <v>89</v>
      </c>
      <c r="AK380" s="661" t="s">
        <v>89</v>
      </c>
      <c r="AL380" s="661" t="s">
        <v>89</v>
      </c>
      <c r="AM380" s="661" t="s">
        <v>89</v>
      </c>
      <c r="AN380" s="661" t="s">
        <v>89</v>
      </c>
      <c r="AO380" s="661"/>
      <c r="AP380" s="610"/>
      <c r="AQ380" s="610"/>
      <c r="AR380" s="610"/>
    </row>
    <row r="381" ht="15.75" customHeight="1" spans="1:44">
      <c r="A381" s="610" t="s">
        <v>89</v>
      </c>
      <c r="B381" s="610" t="s">
        <v>89</v>
      </c>
      <c r="C381" s="610" t="s">
        <v>89</v>
      </c>
      <c r="D381" s="661" t="s">
        <v>89</v>
      </c>
      <c r="E381" s="661" t="s">
        <v>89</v>
      </c>
      <c r="F381" s="661" t="s">
        <v>89</v>
      </c>
      <c r="G381" s="661" t="s">
        <v>89</v>
      </c>
      <c r="H381" s="661" t="s">
        <v>89</v>
      </c>
      <c r="I381" s="661" t="s">
        <v>89</v>
      </c>
      <c r="J381" s="661" t="s">
        <v>89</v>
      </c>
      <c r="K381" s="661" t="s">
        <v>89</v>
      </c>
      <c r="L381" s="661" t="s">
        <v>89</v>
      </c>
      <c r="M381" s="661" t="s">
        <v>89</v>
      </c>
      <c r="N381" s="661" t="s">
        <v>89</v>
      </c>
      <c r="O381" s="661" t="s">
        <v>89</v>
      </c>
      <c r="P381" s="661" t="s">
        <v>89</v>
      </c>
      <c r="Q381" s="661" t="s">
        <v>89</v>
      </c>
      <c r="R381" s="661" t="s">
        <v>89</v>
      </c>
      <c r="S381" s="661" t="s">
        <v>89</v>
      </c>
      <c r="T381" s="661" t="s">
        <v>89</v>
      </c>
      <c r="U381" s="661" t="s">
        <v>89</v>
      </c>
      <c r="V381" s="661" t="s">
        <v>89</v>
      </c>
      <c r="W381" s="661" t="s">
        <v>89</v>
      </c>
      <c r="X381" s="661" t="s">
        <v>89</v>
      </c>
      <c r="Y381" s="661" t="s">
        <v>89</v>
      </c>
      <c r="Z381" s="661" t="s">
        <v>89</v>
      </c>
      <c r="AA381" s="661" t="s">
        <v>89</v>
      </c>
      <c r="AB381" s="661" t="s">
        <v>89</v>
      </c>
      <c r="AC381" s="661" t="s">
        <v>89</v>
      </c>
      <c r="AD381" s="661" t="s">
        <v>89</v>
      </c>
      <c r="AE381" s="661" t="s">
        <v>89</v>
      </c>
      <c r="AF381" s="661" t="s">
        <v>89</v>
      </c>
      <c r="AG381" s="661" t="s">
        <v>89</v>
      </c>
      <c r="AH381" s="661"/>
      <c r="AI381" s="661" t="s">
        <v>89</v>
      </c>
      <c r="AJ381" s="661" t="s">
        <v>89</v>
      </c>
      <c r="AK381" s="661" t="s">
        <v>89</v>
      </c>
      <c r="AL381" s="661" t="s">
        <v>89</v>
      </c>
      <c r="AM381" s="661" t="s">
        <v>89</v>
      </c>
      <c r="AN381" s="661" t="s">
        <v>89</v>
      </c>
      <c r="AO381" s="661"/>
      <c r="AP381" s="610"/>
      <c r="AQ381" s="610"/>
      <c r="AR381" s="610"/>
    </row>
    <row r="382" ht="15.75" customHeight="1" spans="1:44">
      <c r="A382" s="610" t="s">
        <v>89</v>
      </c>
      <c r="B382" s="610" t="s">
        <v>89</v>
      </c>
      <c r="C382" s="610" t="s">
        <v>89</v>
      </c>
      <c r="D382" s="661" t="s">
        <v>89</v>
      </c>
      <c r="E382" s="661" t="s">
        <v>89</v>
      </c>
      <c r="F382" s="661" t="s">
        <v>89</v>
      </c>
      <c r="G382" s="661" t="s">
        <v>89</v>
      </c>
      <c r="H382" s="661" t="s">
        <v>89</v>
      </c>
      <c r="I382" s="661" t="s">
        <v>89</v>
      </c>
      <c r="J382" s="661" t="s">
        <v>89</v>
      </c>
      <c r="K382" s="661" t="s">
        <v>89</v>
      </c>
      <c r="L382" s="661" t="s">
        <v>89</v>
      </c>
      <c r="M382" s="661" t="s">
        <v>89</v>
      </c>
      <c r="N382" s="661" t="s">
        <v>89</v>
      </c>
      <c r="O382" s="661" t="s">
        <v>89</v>
      </c>
      <c r="P382" s="661" t="s">
        <v>89</v>
      </c>
      <c r="Q382" s="661" t="s">
        <v>89</v>
      </c>
      <c r="R382" s="661" t="s">
        <v>89</v>
      </c>
      <c r="S382" s="661" t="s">
        <v>89</v>
      </c>
      <c r="T382" s="661" t="s">
        <v>89</v>
      </c>
      <c r="U382" s="661" t="s">
        <v>89</v>
      </c>
      <c r="V382" s="661" t="s">
        <v>89</v>
      </c>
      <c r="W382" s="661" t="s">
        <v>89</v>
      </c>
      <c r="X382" s="661" t="s">
        <v>89</v>
      </c>
      <c r="Y382" s="661" t="s">
        <v>89</v>
      </c>
      <c r="Z382" s="661" t="s">
        <v>89</v>
      </c>
      <c r="AA382" s="661" t="s">
        <v>89</v>
      </c>
      <c r="AB382" s="661" t="s">
        <v>89</v>
      </c>
      <c r="AC382" s="661" t="s">
        <v>89</v>
      </c>
      <c r="AD382" s="661" t="s">
        <v>89</v>
      </c>
      <c r="AE382" s="661" t="s">
        <v>89</v>
      </c>
      <c r="AF382" s="661" t="s">
        <v>89</v>
      </c>
      <c r="AG382" s="661" t="s">
        <v>89</v>
      </c>
      <c r="AH382" s="661"/>
      <c r="AI382" s="661" t="s">
        <v>89</v>
      </c>
      <c r="AJ382" s="661" t="s">
        <v>89</v>
      </c>
      <c r="AK382" s="661" t="s">
        <v>89</v>
      </c>
      <c r="AL382" s="661" t="s">
        <v>89</v>
      </c>
      <c r="AM382" s="661" t="s">
        <v>89</v>
      </c>
      <c r="AN382" s="661" t="s">
        <v>89</v>
      </c>
      <c r="AO382" s="661"/>
      <c r="AP382" s="610"/>
      <c r="AQ382" s="610"/>
      <c r="AR382" s="610"/>
    </row>
    <row r="383" ht="15.75" customHeight="1" spans="1:44">
      <c r="A383" s="610" t="s">
        <v>89</v>
      </c>
      <c r="B383" s="610" t="s">
        <v>89</v>
      </c>
      <c r="C383" s="610" t="s">
        <v>89</v>
      </c>
      <c r="D383" s="661" t="s">
        <v>89</v>
      </c>
      <c r="E383" s="661" t="s">
        <v>89</v>
      </c>
      <c r="F383" s="661" t="s">
        <v>89</v>
      </c>
      <c r="G383" s="661" t="s">
        <v>89</v>
      </c>
      <c r="H383" s="661" t="s">
        <v>89</v>
      </c>
      <c r="I383" s="661" t="s">
        <v>89</v>
      </c>
      <c r="J383" s="661" t="s">
        <v>89</v>
      </c>
      <c r="K383" s="661" t="s">
        <v>89</v>
      </c>
      <c r="L383" s="661" t="s">
        <v>89</v>
      </c>
      <c r="M383" s="661" t="s">
        <v>89</v>
      </c>
      <c r="N383" s="661" t="s">
        <v>89</v>
      </c>
      <c r="O383" s="661" t="s">
        <v>89</v>
      </c>
      <c r="P383" s="661" t="s">
        <v>89</v>
      </c>
      <c r="Q383" s="661" t="s">
        <v>89</v>
      </c>
      <c r="R383" s="661" t="s">
        <v>89</v>
      </c>
      <c r="S383" s="661" t="s">
        <v>89</v>
      </c>
      <c r="T383" s="661" t="s">
        <v>89</v>
      </c>
      <c r="U383" s="661" t="s">
        <v>89</v>
      </c>
      <c r="V383" s="661" t="s">
        <v>89</v>
      </c>
      <c r="W383" s="661" t="s">
        <v>89</v>
      </c>
      <c r="X383" s="661" t="s">
        <v>89</v>
      </c>
      <c r="Y383" s="661" t="s">
        <v>89</v>
      </c>
      <c r="Z383" s="661" t="s">
        <v>89</v>
      </c>
      <c r="AA383" s="661" t="s">
        <v>89</v>
      </c>
      <c r="AB383" s="661" t="s">
        <v>89</v>
      </c>
      <c r="AC383" s="661" t="s">
        <v>89</v>
      </c>
      <c r="AD383" s="661" t="s">
        <v>89</v>
      </c>
      <c r="AE383" s="661" t="s">
        <v>89</v>
      </c>
      <c r="AF383" s="661" t="s">
        <v>89</v>
      </c>
      <c r="AG383" s="661" t="s">
        <v>89</v>
      </c>
      <c r="AH383" s="661"/>
      <c r="AI383" s="661" t="s">
        <v>89</v>
      </c>
      <c r="AJ383" s="661" t="s">
        <v>89</v>
      </c>
      <c r="AK383" s="661" t="s">
        <v>89</v>
      </c>
      <c r="AL383" s="661" t="s">
        <v>89</v>
      </c>
      <c r="AM383" s="661" t="s">
        <v>89</v>
      </c>
      <c r="AN383" s="661" t="s">
        <v>89</v>
      </c>
      <c r="AO383" s="661"/>
      <c r="AP383" s="610"/>
      <c r="AQ383" s="610"/>
      <c r="AR383" s="610"/>
    </row>
    <row r="384" ht="15.75" customHeight="1" spans="1:44">
      <c r="A384" s="610" t="s">
        <v>89</v>
      </c>
      <c r="B384" s="610" t="s">
        <v>89</v>
      </c>
      <c r="C384" s="610" t="s">
        <v>89</v>
      </c>
      <c r="D384" s="661" t="s">
        <v>89</v>
      </c>
      <c r="E384" s="661" t="s">
        <v>89</v>
      </c>
      <c r="F384" s="661" t="s">
        <v>89</v>
      </c>
      <c r="G384" s="661" t="s">
        <v>89</v>
      </c>
      <c r="H384" s="661" t="s">
        <v>89</v>
      </c>
      <c r="I384" s="661" t="s">
        <v>89</v>
      </c>
      <c r="J384" s="661" t="s">
        <v>89</v>
      </c>
      <c r="K384" s="661" t="s">
        <v>89</v>
      </c>
      <c r="L384" s="661" t="s">
        <v>89</v>
      </c>
      <c r="M384" s="661" t="s">
        <v>89</v>
      </c>
      <c r="N384" s="661" t="s">
        <v>89</v>
      </c>
      <c r="O384" s="661" t="s">
        <v>89</v>
      </c>
      <c r="P384" s="661" t="s">
        <v>89</v>
      </c>
      <c r="Q384" s="661" t="s">
        <v>89</v>
      </c>
      <c r="R384" s="661" t="s">
        <v>89</v>
      </c>
      <c r="S384" s="661" t="s">
        <v>89</v>
      </c>
      <c r="T384" s="661" t="s">
        <v>89</v>
      </c>
      <c r="U384" s="661" t="s">
        <v>89</v>
      </c>
      <c r="V384" s="661" t="s">
        <v>89</v>
      </c>
      <c r="W384" s="661" t="s">
        <v>89</v>
      </c>
      <c r="X384" s="661" t="s">
        <v>89</v>
      </c>
      <c r="Y384" s="661" t="s">
        <v>89</v>
      </c>
      <c r="Z384" s="661" t="s">
        <v>89</v>
      </c>
      <c r="AA384" s="661" t="s">
        <v>89</v>
      </c>
      <c r="AB384" s="661" t="s">
        <v>89</v>
      </c>
      <c r="AC384" s="661" t="s">
        <v>89</v>
      </c>
      <c r="AD384" s="661" t="s">
        <v>89</v>
      </c>
      <c r="AE384" s="661" t="s">
        <v>89</v>
      </c>
      <c r="AF384" s="661" t="s">
        <v>89</v>
      </c>
      <c r="AG384" s="661" t="s">
        <v>89</v>
      </c>
      <c r="AH384" s="661"/>
      <c r="AI384" s="661" t="s">
        <v>89</v>
      </c>
      <c r="AJ384" s="661" t="s">
        <v>89</v>
      </c>
      <c r="AK384" s="661" t="s">
        <v>89</v>
      </c>
      <c r="AL384" s="661" t="s">
        <v>89</v>
      </c>
      <c r="AM384" s="661" t="s">
        <v>89</v>
      </c>
      <c r="AN384" s="661" t="s">
        <v>89</v>
      </c>
      <c r="AO384" s="661"/>
      <c r="AP384" s="610"/>
      <c r="AQ384" s="610"/>
      <c r="AR384" s="610"/>
    </row>
    <row r="385" ht="15.75" customHeight="1" spans="1:44">
      <c r="A385" s="610" t="s">
        <v>89</v>
      </c>
      <c r="B385" s="610" t="s">
        <v>89</v>
      </c>
      <c r="C385" s="610" t="s">
        <v>89</v>
      </c>
      <c r="D385" s="661" t="s">
        <v>89</v>
      </c>
      <c r="E385" s="661" t="s">
        <v>89</v>
      </c>
      <c r="F385" s="661" t="s">
        <v>89</v>
      </c>
      <c r="G385" s="661" t="s">
        <v>89</v>
      </c>
      <c r="H385" s="661" t="s">
        <v>89</v>
      </c>
      <c r="I385" s="661" t="s">
        <v>89</v>
      </c>
      <c r="J385" s="661" t="s">
        <v>89</v>
      </c>
      <c r="K385" s="661" t="s">
        <v>89</v>
      </c>
      <c r="L385" s="661" t="s">
        <v>89</v>
      </c>
      <c r="M385" s="661" t="s">
        <v>89</v>
      </c>
      <c r="N385" s="661" t="s">
        <v>89</v>
      </c>
      <c r="O385" s="661" t="s">
        <v>89</v>
      </c>
      <c r="P385" s="661" t="s">
        <v>89</v>
      </c>
      <c r="Q385" s="661" t="s">
        <v>89</v>
      </c>
      <c r="R385" s="661" t="s">
        <v>89</v>
      </c>
      <c r="S385" s="661" t="s">
        <v>89</v>
      </c>
      <c r="T385" s="661" t="s">
        <v>89</v>
      </c>
      <c r="U385" s="661" t="s">
        <v>89</v>
      </c>
      <c r="V385" s="661" t="s">
        <v>89</v>
      </c>
      <c r="W385" s="661" t="s">
        <v>89</v>
      </c>
      <c r="X385" s="661" t="s">
        <v>89</v>
      </c>
      <c r="Y385" s="661" t="s">
        <v>89</v>
      </c>
      <c r="Z385" s="661" t="s">
        <v>89</v>
      </c>
      <c r="AA385" s="661" t="s">
        <v>89</v>
      </c>
      <c r="AB385" s="661" t="s">
        <v>89</v>
      </c>
      <c r="AC385" s="661" t="s">
        <v>89</v>
      </c>
      <c r="AD385" s="661" t="s">
        <v>89</v>
      </c>
      <c r="AE385" s="661" t="s">
        <v>89</v>
      </c>
      <c r="AF385" s="661" t="s">
        <v>89</v>
      </c>
      <c r="AG385" s="661" t="s">
        <v>89</v>
      </c>
      <c r="AH385" s="661"/>
      <c r="AI385" s="661" t="s">
        <v>89</v>
      </c>
      <c r="AJ385" s="661" t="s">
        <v>89</v>
      </c>
      <c r="AK385" s="661" t="s">
        <v>89</v>
      </c>
      <c r="AL385" s="661" t="s">
        <v>89</v>
      </c>
      <c r="AM385" s="661" t="s">
        <v>89</v>
      </c>
      <c r="AN385" s="661" t="s">
        <v>89</v>
      </c>
      <c r="AO385" s="661"/>
      <c r="AP385" s="610"/>
      <c r="AQ385" s="610"/>
      <c r="AR385" s="610"/>
    </row>
    <row r="386" ht="15.75" customHeight="1" spans="1:44">
      <c r="A386" s="610" t="s">
        <v>89</v>
      </c>
      <c r="B386" s="610" t="s">
        <v>89</v>
      </c>
      <c r="C386" s="610" t="s">
        <v>89</v>
      </c>
      <c r="D386" s="661" t="s">
        <v>89</v>
      </c>
      <c r="E386" s="661" t="s">
        <v>89</v>
      </c>
      <c r="F386" s="661" t="s">
        <v>89</v>
      </c>
      <c r="G386" s="661" t="s">
        <v>89</v>
      </c>
      <c r="H386" s="661" t="s">
        <v>89</v>
      </c>
      <c r="I386" s="661" t="s">
        <v>89</v>
      </c>
      <c r="J386" s="661" t="s">
        <v>89</v>
      </c>
      <c r="K386" s="661" t="s">
        <v>89</v>
      </c>
      <c r="L386" s="661" t="s">
        <v>89</v>
      </c>
      <c r="M386" s="661" t="s">
        <v>89</v>
      </c>
      <c r="N386" s="661" t="s">
        <v>89</v>
      </c>
      <c r="O386" s="661" t="s">
        <v>89</v>
      </c>
      <c r="P386" s="661" t="s">
        <v>89</v>
      </c>
      <c r="Q386" s="661" t="s">
        <v>89</v>
      </c>
      <c r="R386" s="661" t="s">
        <v>89</v>
      </c>
      <c r="S386" s="661" t="s">
        <v>89</v>
      </c>
      <c r="T386" s="661" t="s">
        <v>89</v>
      </c>
      <c r="U386" s="661" t="s">
        <v>89</v>
      </c>
      <c r="V386" s="661" t="s">
        <v>89</v>
      </c>
      <c r="W386" s="661" t="s">
        <v>89</v>
      </c>
      <c r="X386" s="661" t="s">
        <v>89</v>
      </c>
      <c r="Y386" s="661" t="s">
        <v>89</v>
      </c>
      <c r="Z386" s="661" t="s">
        <v>89</v>
      </c>
      <c r="AA386" s="661" t="s">
        <v>89</v>
      </c>
      <c r="AB386" s="661" t="s">
        <v>89</v>
      </c>
      <c r="AC386" s="661" t="s">
        <v>89</v>
      </c>
      <c r="AD386" s="661" t="s">
        <v>89</v>
      </c>
      <c r="AE386" s="661" t="s">
        <v>89</v>
      </c>
      <c r="AF386" s="661" t="s">
        <v>89</v>
      </c>
      <c r="AG386" s="661" t="s">
        <v>89</v>
      </c>
      <c r="AH386" s="661"/>
      <c r="AI386" s="661" t="s">
        <v>89</v>
      </c>
      <c r="AJ386" s="661" t="s">
        <v>89</v>
      </c>
      <c r="AK386" s="661" t="s">
        <v>89</v>
      </c>
      <c r="AL386" s="661" t="s">
        <v>89</v>
      </c>
      <c r="AM386" s="661" t="s">
        <v>89</v>
      </c>
      <c r="AN386" s="661" t="s">
        <v>89</v>
      </c>
      <c r="AO386" s="661"/>
      <c r="AP386" s="610"/>
      <c r="AQ386" s="610"/>
      <c r="AR386" s="610"/>
    </row>
    <row r="387" ht="15.75" customHeight="1" spans="1:44">
      <c r="A387" s="610" t="s">
        <v>89</v>
      </c>
      <c r="B387" s="610" t="s">
        <v>89</v>
      </c>
      <c r="C387" s="610" t="s">
        <v>89</v>
      </c>
      <c r="D387" s="661" t="s">
        <v>89</v>
      </c>
      <c r="E387" s="661" t="s">
        <v>89</v>
      </c>
      <c r="F387" s="661" t="s">
        <v>89</v>
      </c>
      <c r="G387" s="661" t="s">
        <v>89</v>
      </c>
      <c r="H387" s="661" t="s">
        <v>89</v>
      </c>
      <c r="I387" s="661" t="s">
        <v>89</v>
      </c>
      <c r="J387" s="661" t="s">
        <v>89</v>
      </c>
      <c r="K387" s="661" t="s">
        <v>89</v>
      </c>
      <c r="L387" s="661" t="s">
        <v>89</v>
      </c>
      <c r="M387" s="661" t="s">
        <v>89</v>
      </c>
      <c r="N387" s="661" t="s">
        <v>89</v>
      </c>
      <c r="O387" s="661" t="s">
        <v>89</v>
      </c>
      <c r="P387" s="661" t="s">
        <v>89</v>
      </c>
      <c r="Q387" s="661" t="s">
        <v>89</v>
      </c>
      <c r="R387" s="661" t="s">
        <v>89</v>
      </c>
      <c r="S387" s="661" t="s">
        <v>89</v>
      </c>
      <c r="T387" s="661" t="s">
        <v>89</v>
      </c>
      <c r="U387" s="661" t="s">
        <v>89</v>
      </c>
      <c r="V387" s="661" t="s">
        <v>89</v>
      </c>
      <c r="W387" s="661" t="s">
        <v>89</v>
      </c>
      <c r="X387" s="661" t="s">
        <v>89</v>
      </c>
      <c r="Y387" s="661" t="s">
        <v>89</v>
      </c>
      <c r="Z387" s="661" t="s">
        <v>89</v>
      </c>
      <c r="AA387" s="661" t="s">
        <v>89</v>
      </c>
      <c r="AB387" s="661" t="s">
        <v>89</v>
      </c>
      <c r="AC387" s="661" t="s">
        <v>89</v>
      </c>
      <c r="AD387" s="661" t="s">
        <v>89</v>
      </c>
      <c r="AE387" s="661" t="s">
        <v>89</v>
      </c>
      <c r="AF387" s="661" t="s">
        <v>89</v>
      </c>
      <c r="AG387" s="661" t="s">
        <v>89</v>
      </c>
      <c r="AH387" s="661"/>
      <c r="AI387" s="661" t="s">
        <v>89</v>
      </c>
      <c r="AJ387" s="661" t="s">
        <v>89</v>
      </c>
      <c r="AK387" s="661" t="s">
        <v>89</v>
      </c>
      <c r="AL387" s="661" t="s">
        <v>89</v>
      </c>
      <c r="AM387" s="661" t="s">
        <v>89</v>
      </c>
      <c r="AN387" s="661" t="s">
        <v>89</v>
      </c>
      <c r="AO387" s="661"/>
      <c r="AP387" s="610"/>
      <c r="AQ387" s="610"/>
      <c r="AR387" s="610"/>
    </row>
    <row r="388" ht="15.75" customHeight="1" spans="1:44">
      <c r="A388" s="610" t="s">
        <v>89</v>
      </c>
      <c r="B388" s="610" t="s">
        <v>89</v>
      </c>
      <c r="C388" s="610" t="s">
        <v>89</v>
      </c>
      <c r="D388" s="661" t="s">
        <v>89</v>
      </c>
      <c r="E388" s="661" t="s">
        <v>89</v>
      </c>
      <c r="F388" s="661" t="s">
        <v>89</v>
      </c>
      <c r="G388" s="661" t="s">
        <v>89</v>
      </c>
      <c r="H388" s="661" t="s">
        <v>89</v>
      </c>
      <c r="I388" s="661" t="s">
        <v>89</v>
      </c>
      <c r="J388" s="661" t="s">
        <v>89</v>
      </c>
      <c r="K388" s="661" t="s">
        <v>89</v>
      </c>
      <c r="L388" s="661" t="s">
        <v>89</v>
      </c>
      <c r="M388" s="661" t="s">
        <v>89</v>
      </c>
      <c r="N388" s="661" t="s">
        <v>89</v>
      </c>
      <c r="O388" s="661" t="s">
        <v>89</v>
      </c>
      <c r="P388" s="661" t="s">
        <v>89</v>
      </c>
      <c r="Q388" s="661" t="s">
        <v>89</v>
      </c>
      <c r="R388" s="661" t="s">
        <v>89</v>
      </c>
      <c r="S388" s="661" t="s">
        <v>89</v>
      </c>
      <c r="T388" s="661" t="s">
        <v>89</v>
      </c>
      <c r="U388" s="661" t="s">
        <v>89</v>
      </c>
      <c r="V388" s="661" t="s">
        <v>89</v>
      </c>
      <c r="W388" s="661" t="s">
        <v>89</v>
      </c>
      <c r="X388" s="661" t="s">
        <v>89</v>
      </c>
      <c r="Y388" s="661" t="s">
        <v>89</v>
      </c>
      <c r="Z388" s="661" t="s">
        <v>89</v>
      </c>
      <c r="AA388" s="661" t="s">
        <v>89</v>
      </c>
      <c r="AB388" s="661" t="s">
        <v>89</v>
      </c>
      <c r="AC388" s="661" t="s">
        <v>89</v>
      </c>
      <c r="AD388" s="661" t="s">
        <v>89</v>
      </c>
      <c r="AE388" s="661" t="s">
        <v>89</v>
      </c>
      <c r="AF388" s="661" t="s">
        <v>89</v>
      </c>
      <c r="AG388" s="661" t="s">
        <v>89</v>
      </c>
      <c r="AH388" s="661"/>
      <c r="AI388" s="661" t="s">
        <v>89</v>
      </c>
      <c r="AJ388" s="661" t="s">
        <v>89</v>
      </c>
      <c r="AK388" s="661" t="s">
        <v>89</v>
      </c>
      <c r="AL388" s="661" t="s">
        <v>89</v>
      </c>
      <c r="AM388" s="661" t="s">
        <v>89</v>
      </c>
      <c r="AN388" s="661" t="s">
        <v>89</v>
      </c>
      <c r="AO388" s="661"/>
      <c r="AP388" s="610"/>
      <c r="AQ388" s="610"/>
      <c r="AR388" s="610"/>
    </row>
    <row r="389" ht="15.75" customHeight="1" spans="1:44">
      <c r="A389" s="610" t="s">
        <v>89</v>
      </c>
      <c r="B389" s="610" t="s">
        <v>89</v>
      </c>
      <c r="C389" s="610" t="s">
        <v>89</v>
      </c>
      <c r="D389" s="661" t="s">
        <v>89</v>
      </c>
      <c r="E389" s="661" t="s">
        <v>89</v>
      </c>
      <c r="F389" s="661" t="s">
        <v>89</v>
      </c>
      <c r="G389" s="661" t="s">
        <v>89</v>
      </c>
      <c r="H389" s="661" t="s">
        <v>89</v>
      </c>
      <c r="I389" s="661" t="s">
        <v>89</v>
      </c>
      <c r="J389" s="661" t="s">
        <v>89</v>
      </c>
      <c r="K389" s="661" t="s">
        <v>89</v>
      </c>
      <c r="L389" s="661" t="s">
        <v>89</v>
      </c>
      <c r="M389" s="661" t="s">
        <v>89</v>
      </c>
      <c r="N389" s="661" t="s">
        <v>89</v>
      </c>
      <c r="O389" s="661" t="s">
        <v>89</v>
      </c>
      <c r="P389" s="661" t="s">
        <v>89</v>
      </c>
      <c r="Q389" s="661" t="s">
        <v>89</v>
      </c>
      <c r="R389" s="661" t="s">
        <v>89</v>
      </c>
      <c r="S389" s="661" t="s">
        <v>89</v>
      </c>
      <c r="T389" s="661" t="s">
        <v>89</v>
      </c>
      <c r="U389" s="661" t="s">
        <v>89</v>
      </c>
      <c r="V389" s="661" t="s">
        <v>89</v>
      </c>
      <c r="W389" s="661" t="s">
        <v>89</v>
      </c>
      <c r="X389" s="661" t="s">
        <v>89</v>
      </c>
      <c r="Y389" s="661" t="s">
        <v>89</v>
      </c>
      <c r="Z389" s="661" t="s">
        <v>89</v>
      </c>
      <c r="AA389" s="661" t="s">
        <v>89</v>
      </c>
      <c r="AB389" s="661" t="s">
        <v>89</v>
      </c>
      <c r="AC389" s="661" t="s">
        <v>89</v>
      </c>
      <c r="AD389" s="661" t="s">
        <v>89</v>
      </c>
      <c r="AE389" s="661" t="s">
        <v>89</v>
      </c>
      <c r="AF389" s="661" t="s">
        <v>89</v>
      </c>
      <c r="AG389" s="661" t="s">
        <v>89</v>
      </c>
      <c r="AH389" s="661"/>
      <c r="AI389" s="661" t="s">
        <v>89</v>
      </c>
      <c r="AJ389" s="661" t="s">
        <v>89</v>
      </c>
      <c r="AK389" s="661" t="s">
        <v>89</v>
      </c>
      <c r="AL389" s="661" t="s">
        <v>89</v>
      </c>
      <c r="AM389" s="661" t="s">
        <v>89</v>
      </c>
      <c r="AN389" s="661" t="s">
        <v>89</v>
      </c>
      <c r="AO389" s="661"/>
      <c r="AP389" s="610"/>
      <c r="AQ389" s="610"/>
      <c r="AR389" s="610"/>
    </row>
    <row r="390" ht="15.75" customHeight="1" spans="1:44">
      <c r="A390" s="610" t="s">
        <v>89</v>
      </c>
      <c r="B390" s="610" t="s">
        <v>89</v>
      </c>
      <c r="C390" s="610" t="s">
        <v>89</v>
      </c>
      <c r="D390" s="661" t="s">
        <v>89</v>
      </c>
      <c r="E390" s="661" t="s">
        <v>89</v>
      </c>
      <c r="F390" s="661" t="s">
        <v>89</v>
      </c>
      <c r="G390" s="661" t="s">
        <v>89</v>
      </c>
      <c r="H390" s="661" t="s">
        <v>89</v>
      </c>
      <c r="I390" s="661" t="s">
        <v>89</v>
      </c>
      <c r="J390" s="661" t="s">
        <v>89</v>
      </c>
      <c r="K390" s="661" t="s">
        <v>89</v>
      </c>
      <c r="L390" s="661" t="s">
        <v>89</v>
      </c>
      <c r="M390" s="661" t="s">
        <v>89</v>
      </c>
      <c r="N390" s="661" t="s">
        <v>89</v>
      </c>
      <c r="O390" s="661" t="s">
        <v>89</v>
      </c>
      <c r="P390" s="661" t="s">
        <v>89</v>
      </c>
      <c r="Q390" s="661" t="s">
        <v>89</v>
      </c>
      <c r="R390" s="661" t="s">
        <v>89</v>
      </c>
      <c r="S390" s="661" t="s">
        <v>89</v>
      </c>
      <c r="T390" s="661" t="s">
        <v>89</v>
      </c>
      <c r="U390" s="661" t="s">
        <v>89</v>
      </c>
      <c r="V390" s="661" t="s">
        <v>89</v>
      </c>
      <c r="W390" s="661" t="s">
        <v>89</v>
      </c>
      <c r="X390" s="661" t="s">
        <v>89</v>
      </c>
      <c r="Y390" s="661" t="s">
        <v>89</v>
      </c>
      <c r="Z390" s="661" t="s">
        <v>89</v>
      </c>
      <c r="AA390" s="661" t="s">
        <v>89</v>
      </c>
      <c r="AB390" s="661" t="s">
        <v>89</v>
      </c>
      <c r="AC390" s="661" t="s">
        <v>89</v>
      </c>
      <c r="AD390" s="661" t="s">
        <v>89</v>
      </c>
      <c r="AE390" s="661" t="s">
        <v>89</v>
      </c>
      <c r="AF390" s="661" t="s">
        <v>89</v>
      </c>
      <c r="AG390" s="661" t="s">
        <v>89</v>
      </c>
      <c r="AH390" s="661"/>
      <c r="AI390" s="661" t="s">
        <v>89</v>
      </c>
      <c r="AJ390" s="661" t="s">
        <v>89</v>
      </c>
      <c r="AK390" s="661" t="s">
        <v>89</v>
      </c>
      <c r="AL390" s="661" t="s">
        <v>89</v>
      </c>
      <c r="AM390" s="661" t="s">
        <v>89</v>
      </c>
      <c r="AN390" s="661" t="s">
        <v>89</v>
      </c>
      <c r="AO390" s="661"/>
      <c r="AP390" s="610"/>
      <c r="AQ390" s="610"/>
      <c r="AR390" s="610"/>
    </row>
    <row r="391" ht="15.75" customHeight="1" spans="1:44">
      <c r="A391" s="610" t="s">
        <v>89</v>
      </c>
      <c r="B391" s="610" t="s">
        <v>89</v>
      </c>
      <c r="C391" s="610" t="s">
        <v>89</v>
      </c>
      <c r="D391" s="661" t="s">
        <v>89</v>
      </c>
      <c r="E391" s="661" t="s">
        <v>89</v>
      </c>
      <c r="F391" s="661" t="s">
        <v>89</v>
      </c>
      <c r="G391" s="661" t="s">
        <v>89</v>
      </c>
      <c r="H391" s="661" t="s">
        <v>89</v>
      </c>
      <c r="I391" s="661" t="s">
        <v>89</v>
      </c>
      <c r="J391" s="661" t="s">
        <v>89</v>
      </c>
      <c r="K391" s="661" t="s">
        <v>89</v>
      </c>
      <c r="L391" s="661" t="s">
        <v>89</v>
      </c>
      <c r="M391" s="661" t="s">
        <v>89</v>
      </c>
      <c r="N391" s="661" t="s">
        <v>89</v>
      </c>
      <c r="O391" s="661" t="s">
        <v>89</v>
      </c>
      <c r="P391" s="661" t="s">
        <v>89</v>
      </c>
      <c r="Q391" s="661" t="s">
        <v>89</v>
      </c>
      <c r="R391" s="661" t="s">
        <v>89</v>
      </c>
      <c r="S391" s="661" t="s">
        <v>89</v>
      </c>
      <c r="T391" s="661" t="s">
        <v>89</v>
      </c>
      <c r="U391" s="661" t="s">
        <v>89</v>
      </c>
      <c r="V391" s="661" t="s">
        <v>89</v>
      </c>
      <c r="W391" s="661" t="s">
        <v>89</v>
      </c>
      <c r="X391" s="661" t="s">
        <v>89</v>
      </c>
      <c r="Y391" s="661" t="s">
        <v>89</v>
      </c>
      <c r="Z391" s="661" t="s">
        <v>89</v>
      </c>
      <c r="AA391" s="661" t="s">
        <v>89</v>
      </c>
      <c r="AB391" s="661" t="s">
        <v>89</v>
      </c>
      <c r="AC391" s="661" t="s">
        <v>89</v>
      </c>
      <c r="AD391" s="661" t="s">
        <v>89</v>
      </c>
      <c r="AE391" s="661" t="s">
        <v>89</v>
      </c>
      <c r="AF391" s="661" t="s">
        <v>89</v>
      </c>
      <c r="AG391" s="661" t="s">
        <v>89</v>
      </c>
      <c r="AH391" s="661"/>
      <c r="AI391" s="661" t="s">
        <v>89</v>
      </c>
      <c r="AJ391" s="661" t="s">
        <v>89</v>
      </c>
      <c r="AK391" s="661" t="s">
        <v>89</v>
      </c>
      <c r="AL391" s="661" t="s">
        <v>89</v>
      </c>
      <c r="AM391" s="661" t="s">
        <v>89</v>
      </c>
      <c r="AN391" s="661" t="s">
        <v>89</v>
      </c>
      <c r="AO391" s="661"/>
      <c r="AP391" s="610"/>
      <c r="AQ391" s="610"/>
      <c r="AR391" s="610"/>
    </row>
    <row r="392" ht="15.75" customHeight="1" spans="1:44">
      <c r="A392" s="610" t="s">
        <v>89</v>
      </c>
      <c r="B392" s="610" t="s">
        <v>89</v>
      </c>
      <c r="C392" s="610" t="s">
        <v>89</v>
      </c>
      <c r="D392" s="661" t="s">
        <v>89</v>
      </c>
      <c r="E392" s="661" t="s">
        <v>89</v>
      </c>
      <c r="F392" s="661" t="s">
        <v>89</v>
      </c>
      <c r="G392" s="661" t="s">
        <v>89</v>
      </c>
      <c r="H392" s="661" t="s">
        <v>89</v>
      </c>
      <c r="I392" s="661" t="s">
        <v>89</v>
      </c>
      <c r="J392" s="661" t="s">
        <v>89</v>
      </c>
      <c r="K392" s="661" t="s">
        <v>89</v>
      </c>
      <c r="L392" s="661" t="s">
        <v>89</v>
      </c>
      <c r="M392" s="661" t="s">
        <v>89</v>
      </c>
      <c r="N392" s="661" t="s">
        <v>89</v>
      </c>
      <c r="O392" s="661" t="s">
        <v>89</v>
      </c>
      <c r="P392" s="661" t="s">
        <v>89</v>
      </c>
      <c r="Q392" s="661" t="s">
        <v>89</v>
      </c>
      <c r="R392" s="661" t="s">
        <v>89</v>
      </c>
      <c r="S392" s="661" t="s">
        <v>89</v>
      </c>
      <c r="T392" s="661" t="s">
        <v>89</v>
      </c>
      <c r="U392" s="661" t="s">
        <v>89</v>
      </c>
      <c r="V392" s="661" t="s">
        <v>89</v>
      </c>
      <c r="W392" s="661" t="s">
        <v>89</v>
      </c>
      <c r="X392" s="661" t="s">
        <v>89</v>
      </c>
      <c r="Y392" s="661" t="s">
        <v>89</v>
      </c>
      <c r="Z392" s="661" t="s">
        <v>89</v>
      </c>
      <c r="AA392" s="661" t="s">
        <v>89</v>
      </c>
      <c r="AB392" s="661" t="s">
        <v>89</v>
      </c>
      <c r="AC392" s="661" t="s">
        <v>89</v>
      </c>
      <c r="AD392" s="661" t="s">
        <v>89</v>
      </c>
      <c r="AE392" s="661" t="s">
        <v>89</v>
      </c>
      <c r="AF392" s="661" t="s">
        <v>89</v>
      </c>
      <c r="AG392" s="661" t="s">
        <v>89</v>
      </c>
      <c r="AH392" s="661"/>
      <c r="AI392" s="661" t="s">
        <v>89</v>
      </c>
      <c r="AJ392" s="661" t="s">
        <v>89</v>
      </c>
      <c r="AK392" s="661" t="s">
        <v>89</v>
      </c>
      <c r="AL392" s="661" t="s">
        <v>89</v>
      </c>
      <c r="AM392" s="661" t="s">
        <v>89</v>
      </c>
      <c r="AN392" s="661" t="s">
        <v>89</v>
      </c>
      <c r="AO392" s="661"/>
      <c r="AP392" s="610"/>
      <c r="AQ392" s="610"/>
      <c r="AR392" s="610"/>
    </row>
    <row r="393" ht="15.75" customHeight="1" spans="1:44">
      <c r="A393" s="610" t="s">
        <v>89</v>
      </c>
      <c r="B393" s="610" t="s">
        <v>89</v>
      </c>
      <c r="C393" s="610" t="s">
        <v>89</v>
      </c>
      <c r="D393" s="661" t="s">
        <v>89</v>
      </c>
      <c r="E393" s="661" t="s">
        <v>89</v>
      </c>
      <c r="F393" s="661" t="s">
        <v>89</v>
      </c>
      <c r="G393" s="661" t="s">
        <v>89</v>
      </c>
      <c r="H393" s="661" t="s">
        <v>89</v>
      </c>
      <c r="I393" s="661" t="s">
        <v>89</v>
      </c>
      <c r="J393" s="661" t="s">
        <v>89</v>
      </c>
      <c r="K393" s="661" t="s">
        <v>89</v>
      </c>
      <c r="L393" s="661" t="s">
        <v>89</v>
      </c>
      <c r="M393" s="661" t="s">
        <v>89</v>
      </c>
      <c r="N393" s="661" t="s">
        <v>89</v>
      </c>
      <c r="O393" s="661" t="s">
        <v>89</v>
      </c>
      <c r="P393" s="661" t="s">
        <v>89</v>
      </c>
      <c r="Q393" s="661" t="s">
        <v>89</v>
      </c>
      <c r="R393" s="661" t="s">
        <v>89</v>
      </c>
      <c r="S393" s="661" t="s">
        <v>89</v>
      </c>
      <c r="T393" s="661" t="s">
        <v>89</v>
      </c>
      <c r="U393" s="661" t="s">
        <v>89</v>
      </c>
      <c r="V393" s="661" t="s">
        <v>89</v>
      </c>
      <c r="W393" s="661" t="s">
        <v>89</v>
      </c>
      <c r="X393" s="661" t="s">
        <v>89</v>
      </c>
      <c r="Y393" s="661" t="s">
        <v>89</v>
      </c>
      <c r="Z393" s="661" t="s">
        <v>89</v>
      </c>
      <c r="AA393" s="661" t="s">
        <v>89</v>
      </c>
      <c r="AB393" s="661" t="s">
        <v>89</v>
      </c>
      <c r="AC393" s="661" t="s">
        <v>89</v>
      </c>
      <c r="AD393" s="661" t="s">
        <v>89</v>
      </c>
      <c r="AE393" s="661" t="s">
        <v>89</v>
      </c>
      <c r="AF393" s="661" t="s">
        <v>89</v>
      </c>
      <c r="AG393" s="661" t="s">
        <v>89</v>
      </c>
      <c r="AH393" s="661"/>
      <c r="AI393" s="661" t="s">
        <v>89</v>
      </c>
      <c r="AJ393" s="661" t="s">
        <v>89</v>
      </c>
      <c r="AK393" s="661" t="s">
        <v>89</v>
      </c>
      <c r="AL393" s="661" t="s">
        <v>89</v>
      </c>
      <c r="AM393" s="661" t="s">
        <v>89</v>
      </c>
      <c r="AN393" s="661" t="s">
        <v>89</v>
      </c>
      <c r="AO393" s="661"/>
      <c r="AP393" s="610"/>
      <c r="AQ393" s="610"/>
      <c r="AR393" s="610"/>
    </row>
    <row r="394" ht="15.75" customHeight="1" spans="1:44">
      <c r="A394" s="610" t="s">
        <v>89</v>
      </c>
      <c r="B394" s="610" t="s">
        <v>89</v>
      </c>
      <c r="C394" s="610" t="s">
        <v>89</v>
      </c>
      <c r="D394" s="661" t="s">
        <v>89</v>
      </c>
      <c r="E394" s="661" t="s">
        <v>89</v>
      </c>
      <c r="F394" s="661" t="s">
        <v>89</v>
      </c>
      <c r="G394" s="661" t="s">
        <v>89</v>
      </c>
      <c r="H394" s="661" t="s">
        <v>89</v>
      </c>
      <c r="I394" s="661" t="s">
        <v>89</v>
      </c>
      <c r="J394" s="661" t="s">
        <v>89</v>
      </c>
      <c r="K394" s="661" t="s">
        <v>89</v>
      </c>
      <c r="L394" s="661" t="s">
        <v>89</v>
      </c>
      <c r="M394" s="661" t="s">
        <v>89</v>
      </c>
      <c r="N394" s="661" t="s">
        <v>89</v>
      </c>
      <c r="O394" s="661" t="s">
        <v>89</v>
      </c>
      <c r="P394" s="661" t="s">
        <v>89</v>
      </c>
      <c r="Q394" s="661" t="s">
        <v>89</v>
      </c>
      <c r="R394" s="661" t="s">
        <v>89</v>
      </c>
      <c r="S394" s="661" t="s">
        <v>89</v>
      </c>
      <c r="T394" s="661" t="s">
        <v>89</v>
      </c>
      <c r="U394" s="661" t="s">
        <v>89</v>
      </c>
      <c r="V394" s="661" t="s">
        <v>89</v>
      </c>
      <c r="W394" s="661" t="s">
        <v>89</v>
      </c>
      <c r="X394" s="661" t="s">
        <v>89</v>
      </c>
      <c r="Y394" s="661" t="s">
        <v>89</v>
      </c>
      <c r="Z394" s="661" t="s">
        <v>89</v>
      </c>
      <c r="AA394" s="661" t="s">
        <v>89</v>
      </c>
      <c r="AB394" s="661" t="s">
        <v>89</v>
      </c>
      <c r="AC394" s="661" t="s">
        <v>89</v>
      </c>
      <c r="AD394" s="661" t="s">
        <v>89</v>
      </c>
      <c r="AE394" s="661" t="s">
        <v>89</v>
      </c>
      <c r="AF394" s="661" t="s">
        <v>89</v>
      </c>
      <c r="AG394" s="661" t="s">
        <v>89</v>
      </c>
      <c r="AH394" s="661"/>
      <c r="AI394" s="661" t="s">
        <v>89</v>
      </c>
      <c r="AJ394" s="661" t="s">
        <v>89</v>
      </c>
      <c r="AK394" s="661" t="s">
        <v>89</v>
      </c>
      <c r="AL394" s="661" t="s">
        <v>89</v>
      </c>
      <c r="AM394" s="661" t="s">
        <v>89</v>
      </c>
      <c r="AN394" s="661" t="s">
        <v>89</v>
      </c>
      <c r="AO394" s="661"/>
      <c r="AP394" s="610"/>
      <c r="AQ394" s="610"/>
      <c r="AR394" s="610"/>
    </row>
    <row r="395" ht="15.75" customHeight="1" spans="1:44">
      <c r="A395" s="610" t="s">
        <v>89</v>
      </c>
      <c r="B395" s="610" t="s">
        <v>89</v>
      </c>
      <c r="C395" s="610" t="s">
        <v>89</v>
      </c>
      <c r="D395" s="661" t="s">
        <v>89</v>
      </c>
      <c r="E395" s="661" t="s">
        <v>89</v>
      </c>
      <c r="F395" s="661" t="s">
        <v>89</v>
      </c>
      <c r="G395" s="661" t="s">
        <v>89</v>
      </c>
      <c r="H395" s="661" t="s">
        <v>89</v>
      </c>
      <c r="I395" s="661" t="s">
        <v>89</v>
      </c>
      <c r="J395" s="661" t="s">
        <v>89</v>
      </c>
      <c r="K395" s="661" t="s">
        <v>89</v>
      </c>
      <c r="L395" s="661" t="s">
        <v>89</v>
      </c>
      <c r="M395" s="661" t="s">
        <v>89</v>
      </c>
      <c r="N395" s="661" t="s">
        <v>89</v>
      </c>
      <c r="O395" s="661" t="s">
        <v>89</v>
      </c>
      <c r="P395" s="661" t="s">
        <v>89</v>
      </c>
      <c r="Q395" s="661" t="s">
        <v>89</v>
      </c>
      <c r="R395" s="661" t="s">
        <v>89</v>
      </c>
      <c r="S395" s="661" t="s">
        <v>89</v>
      </c>
      <c r="T395" s="661" t="s">
        <v>89</v>
      </c>
      <c r="U395" s="661" t="s">
        <v>89</v>
      </c>
      <c r="V395" s="661" t="s">
        <v>89</v>
      </c>
      <c r="W395" s="661" t="s">
        <v>89</v>
      </c>
      <c r="X395" s="661" t="s">
        <v>89</v>
      </c>
      <c r="Y395" s="661" t="s">
        <v>89</v>
      </c>
      <c r="Z395" s="661" t="s">
        <v>89</v>
      </c>
      <c r="AA395" s="661" t="s">
        <v>89</v>
      </c>
      <c r="AB395" s="661" t="s">
        <v>89</v>
      </c>
      <c r="AC395" s="661" t="s">
        <v>89</v>
      </c>
      <c r="AD395" s="661" t="s">
        <v>89</v>
      </c>
      <c r="AE395" s="661" t="s">
        <v>89</v>
      </c>
      <c r="AF395" s="661" t="s">
        <v>89</v>
      </c>
      <c r="AG395" s="661" t="s">
        <v>89</v>
      </c>
      <c r="AH395" s="661"/>
      <c r="AI395" s="661" t="s">
        <v>89</v>
      </c>
      <c r="AJ395" s="661" t="s">
        <v>89</v>
      </c>
      <c r="AK395" s="661" t="s">
        <v>89</v>
      </c>
      <c r="AL395" s="661" t="s">
        <v>89</v>
      </c>
      <c r="AM395" s="661" t="s">
        <v>89</v>
      </c>
      <c r="AN395" s="661" t="s">
        <v>89</v>
      </c>
      <c r="AO395" s="661"/>
      <c r="AP395" s="610"/>
      <c r="AQ395" s="610"/>
      <c r="AR395" s="610"/>
    </row>
    <row r="396" ht="15.75" customHeight="1" spans="1:44">
      <c r="A396" s="610" t="s">
        <v>89</v>
      </c>
      <c r="B396" s="610" t="s">
        <v>89</v>
      </c>
      <c r="C396" s="610" t="s">
        <v>89</v>
      </c>
      <c r="D396" s="661" t="s">
        <v>89</v>
      </c>
      <c r="E396" s="661" t="s">
        <v>89</v>
      </c>
      <c r="F396" s="661" t="s">
        <v>89</v>
      </c>
      <c r="G396" s="661" t="s">
        <v>89</v>
      </c>
      <c r="H396" s="661" t="s">
        <v>89</v>
      </c>
      <c r="I396" s="661" t="s">
        <v>89</v>
      </c>
      <c r="J396" s="661" t="s">
        <v>89</v>
      </c>
      <c r="K396" s="661" t="s">
        <v>89</v>
      </c>
      <c r="L396" s="661" t="s">
        <v>89</v>
      </c>
      <c r="M396" s="661" t="s">
        <v>89</v>
      </c>
      <c r="N396" s="661" t="s">
        <v>89</v>
      </c>
      <c r="O396" s="661" t="s">
        <v>89</v>
      </c>
      <c r="P396" s="661" t="s">
        <v>89</v>
      </c>
      <c r="Q396" s="661" t="s">
        <v>89</v>
      </c>
      <c r="R396" s="661" t="s">
        <v>89</v>
      </c>
      <c r="S396" s="661" t="s">
        <v>89</v>
      </c>
      <c r="T396" s="661" t="s">
        <v>89</v>
      </c>
      <c r="U396" s="661" t="s">
        <v>89</v>
      </c>
      <c r="V396" s="661" t="s">
        <v>89</v>
      </c>
      <c r="W396" s="661" t="s">
        <v>89</v>
      </c>
      <c r="X396" s="661" t="s">
        <v>89</v>
      </c>
      <c r="Y396" s="661" t="s">
        <v>89</v>
      </c>
      <c r="Z396" s="661" t="s">
        <v>89</v>
      </c>
      <c r="AA396" s="661" t="s">
        <v>89</v>
      </c>
      <c r="AB396" s="661" t="s">
        <v>89</v>
      </c>
      <c r="AC396" s="661" t="s">
        <v>89</v>
      </c>
      <c r="AD396" s="661" t="s">
        <v>89</v>
      </c>
      <c r="AE396" s="661" t="s">
        <v>89</v>
      </c>
      <c r="AF396" s="661" t="s">
        <v>89</v>
      </c>
      <c r="AG396" s="661" t="s">
        <v>89</v>
      </c>
      <c r="AH396" s="661"/>
      <c r="AI396" s="661" t="s">
        <v>89</v>
      </c>
      <c r="AJ396" s="661" t="s">
        <v>89</v>
      </c>
      <c r="AK396" s="661" t="s">
        <v>89</v>
      </c>
      <c r="AL396" s="661" t="s">
        <v>89</v>
      </c>
      <c r="AM396" s="661" t="s">
        <v>89</v>
      </c>
      <c r="AN396" s="661" t="s">
        <v>89</v>
      </c>
      <c r="AO396" s="661"/>
      <c r="AP396" s="610"/>
      <c r="AQ396" s="610"/>
      <c r="AR396" s="610"/>
    </row>
    <row r="397" ht="15.75" customHeight="1" spans="1:44">
      <c r="A397" s="610" t="s">
        <v>89</v>
      </c>
      <c r="B397" s="610" t="s">
        <v>89</v>
      </c>
      <c r="C397" s="610" t="s">
        <v>89</v>
      </c>
      <c r="D397" s="661" t="s">
        <v>89</v>
      </c>
      <c r="E397" s="661" t="s">
        <v>89</v>
      </c>
      <c r="F397" s="661" t="s">
        <v>89</v>
      </c>
      <c r="G397" s="661" t="s">
        <v>89</v>
      </c>
      <c r="H397" s="661" t="s">
        <v>89</v>
      </c>
      <c r="I397" s="661" t="s">
        <v>89</v>
      </c>
      <c r="J397" s="661" t="s">
        <v>89</v>
      </c>
      <c r="K397" s="661" t="s">
        <v>89</v>
      </c>
      <c r="L397" s="661" t="s">
        <v>89</v>
      </c>
      <c r="M397" s="661" t="s">
        <v>89</v>
      </c>
      <c r="N397" s="661" t="s">
        <v>89</v>
      </c>
      <c r="O397" s="661" t="s">
        <v>89</v>
      </c>
      <c r="P397" s="661" t="s">
        <v>89</v>
      </c>
      <c r="Q397" s="661" t="s">
        <v>89</v>
      </c>
      <c r="R397" s="661" t="s">
        <v>89</v>
      </c>
      <c r="S397" s="661" t="s">
        <v>89</v>
      </c>
      <c r="T397" s="661" t="s">
        <v>89</v>
      </c>
      <c r="U397" s="661" t="s">
        <v>89</v>
      </c>
      <c r="V397" s="661" t="s">
        <v>89</v>
      </c>
      <c r="W397" s="661" t="s">
        <v>89</v>
      </c>
      <c r="X397" s="661" t="s">
        <v>89</v>
      </c>
      <c r="Y397" s="661" t="s">
        <v>89</v>
      </c>
      <c r="Z397" s="661" t="s">
        <v>89</v>
      </c>
      <c r="AA397" s="661" t="s">
        <v>89</v>
      </c>
      <c r="AB397" s="661" t="s">
        <v>89</v>
      </c>
      <c r="AC397" s="661" t="s">
        <v>89</v>
      </c>
      <c r="AD397" s="661" t="s">
        <v>89</v>
      </c>
      <c r="AE397" s="661" t="s">
        <v>89</v>
      </c>
      <c r="AF397" s="661" t="s">
        <v>89</v>
      </c>
      <c r="AG397" s="661" t="s">
        <v>89</v>
      </c>
      <c r="AH397" s="661"/>
      <c r="AI397" s="661" t="s">
        <v>89</v>
      </c>
      <c r="AJ397" s="661" t="s">
        <v>89</v>
      </c>
      <c r="AK397" s="661" t="s">
        <v>89</v>
      </c>
      <c r="AL397" s="661" t="s">
        <v>89</v>
      </c>
      <c r="AM397" s="661" t="s">
        <v>89</v>
      </c>
      <c r="AN397" s="661" t="s">
        <v>89</v>
      </c>
      <c r="AO397" s="661"/>
      <c r="AP397" s="610"/>
      <c r="AQ397" s="610"/>
      <c r="AR397" s="610"/>
    </row>
    <row r="398" ht="15.75" customHeight="1" spans="1:44">
      <c r="A398" s="610" t="s">
        <v>89</v>
      </c>
      <c r="B398" s="610" t="s">
        <v>89</v>
      </c>
      <c r="C398" s="610" t="s">
        <v>89</v>
      </c>
      <c r="D398" s="661" t="s">
        <v>89</v>
      </c>
      <c r="E398" s="661" t="s">
        <v>89</v>
      </c>
      <c r="F398" s="661" t="s">
        <v>89</v>
      </c>
      <c r="G398" s="661" t="s">
        <v>89</v>
      </c>
      <c r="H398" s="661" t="s">
        <v>89</v>
      </c>
      <c r="I398" s="661" t="s">
        <v>89</v>
      </c>
      <c r="J398" s="661" t="s">
        <v>89</v>
      </c>
      <c r="K398" s="661" t="s">
        <v>89</v>
      </c>
      <c r="L398" s="661" t="s">
        <v>89</v>
      </c>
      <c r="M398" s="661" t="s">
        <v>89</v>
      </c>
      <c r="N398" s="661" t="s">
        <v>89</v>
      </c>
      <c r="O398" s="661" t="s">
        <v>89</v>
      </c>
      <c r="P398" s="661" t="s">
        <v>89</v>
      </c>
      <c r="Q398" s="661" t="s">
        <v>89</v>
      </c>
      <c r="R398" s="661" t="s">
        <v>89</v>
      </c>
      <c r="S398" s="661" t="s">
        <v>89</v>
      </c>
      <c r="T398" s="661" t="s">
        <v>89</v>
      </c>
      <c r="U398" s="661" t="s">
        <v>89</v>
      </c>
      <c r="V398" s="661" t="s">
        <v>89</v>
      </c>
      <c r="W398" s="661" t="s">
        <v>89</v>
      </c>
      <c r="X398" s="661" t="s">
        <v>89</v>
      </c>
      <c r="Y398" s="661" t="s">
        <v>89</v>
      </c>
      <c r="Z398" s="661" t="s">
        <v>89</v>
      </c>
      <c r="AA398" s="661" t="s">
        <v>89</v>
      </c>
      <c r="AB398" s="661" t="s">
        <v>89</v>
      </c>
      <c r="AC398" s="661" t="s">
        <v>89</v>
      </c>
      <c r="AD398" s="661" t="s">
        <v>89</v>
      </c>
      <c r="AE398" s="661" t="s">
        <v>89</v>
      </c>
      <c r="AF398" s="661" t="s">
        <v>89</v>
      </c>
      <c r="AG398" s="661" t="s">
        <v>89</v>
      </c>
      <c r="AH398" s="661"/>
      <c r="AI398" s="661" t="s">
        <v>89</v>
      </c>
      <c r="AJ398" s="661" t="s">
        <v>89</v>
      </c>
      <c r="AK398" s="661" t="s">
        <v>89</v>
      </c>
      <c r="AL398" s="661" t="s">
        <v>89</v>
      </c>
      <c r="AM398" s="661" t="s">
        <v>89</v>
      </c>
      <c r="AN398" s="661" t="s">
        <v>89</v>
      </c>
      <c r="AO398" s="661"/>
      <c r="AP398" s="610"/>
      <c r="AQ398" s="610"/>
      <c r="AR398" s="610"/>
    </row>
    <row r="399" ht="15.75" customHeight="1" spans="1:44">
      <c r="A399" s="610" t="s">
        <v>89</v>
      </c>
      <c r="B399" s="610" t="s">
        <v>89</v>
      </c>
      <c r="C399" s="610" t="s">
        <v>89</v>
      </c>
      <c r="D399" s="661" t="s">
        <v>89</v>
      </c>
      <c r="E399" s="661" t="s">
        <v>89</v>
      </c>
      <c r="F399" s="661" t="s">
        <v>89</v>
      </c>
      <c r="G399" s="661" t="s">
        <v>89</v>
      </c>
      <c r="H399" s="661" t="s">
        <v>89</v>
      </c>
      <c r="I399" s="661" t="s">
        <v>89</v>
      </c>
      <c r="J399" s="661" t="s">
        <v>89</v>
      </c>
      <c r="K399" s="661" t="s">
        <v>89</v>
      </c>
      <c r="L399" s="661" t="s">
        <v>89</v>
      </c>
      <c r="M399" s="661" t="s">
        <v>89</v>
      </c>
      <c r="N399" s="661" t="s">
        <v>89</v>
      </c>
      <c r="O399" s="661" t="s">
        <v>89</v>
      </c>
      <c r="P399" s="661" t="s">
        <v>89</v>
      </c>
      <c r="Q399" s="661" t="s">
        <v>89</v>
      </c>
      <c r="R399" s="661" t="s">
        <v>89</v>
      </c>
      <c r="S399" s="661" t="s">
        <v>89</v>
      </c>
      <c r="T399" s="661" t="s">
        <v>89</v>
      </c>
      <c r="U399" s="661" t="s">
        <v>89</v>
      </c>
      <c r="V399" s="661" t="s">
        <v>89</v>
      </c>
      <c r="W399" s="661" t="s">
        <v>89</v>
      </c>
      <c r="X399" s="661" t="s">
        <v>89</v>
      </c>
      <c r="Y399" s="661" t="s">
        <v>89</v>
      </c>
      <c r="Z399" s="661" t="s">
        <v>89</v>
      </c>
      <c r="AA399" s="661" t="s">
        <v>89</v>
      </c>
      <c r="AB399" s="661" t="s">
        <v>89</v>
      </c>
      <c r="AC399" s="661" t="s">
        <v>89</v>
      </c>
      <c r="AD399" s="661" t="s">
        <v>89</v>
      </c>
      <c r="AE399" s="661" t="s">
        <v>89</v>
      </c>
      <c r="AF399" s="661" t="s">
        <v>89</v>
      </c>
      <c r="AG399" s="661" t="s">
        <v>89</v>
      </c>
      <c r="AH399" s="661"/>
      <c r="AI399" s="661" t="s">
        <v>89</v>
      </c>
      <c r="AJ399" s="661" t="s">
        <v>89</v>
      </c>
      <c r="AK399" s="661" t="s">
        <v>89</v>
      </c>
      <c r="AL399" s="661" t="s">
        <v>89</v>
      </c>
      <c r="AM399" s="661" t="s">
        <v>89</v>
      </c>
      <c r="AN399" s="661" t="s">
        <v>89</v>
      </c>
      <c r="AO399" s="661"/>
      <c r="AP399" s="610"/>
      <c r="AQ399" s="610"/>
      <c r="AR399" s="610"/>
    </row>
    <row r="400" ht="15.75" customHeight="1" spans="1:44">
      <c r="A400" s="610" t="s">
        <v>89</v>
      </c>
      <c r="B400" s="610" t="s">
        <v>89</v>
      </c>
      <c r="C400" s="610" t="s">
        <v>89</v>
      </c>
      <c r="D400" s="661" t="s">
        <v>89</v>
      </c>
      <c r="E400" s="661" t="s">
        <v>89</v>
      </c>
      <c r="F400" s="661" t="s">
        <v>89</v>
      </c>
      <c r="G400" s="661" t="s">
        <v>89</v>
      </c>
      <c r="H400" s="661" t="s">
        <v>89</v>
      </c>
      <c r="I400" s="661" t="s">
        <v>89</v>
      </c>
      <c r="J400" s="661" t="s">
        <v>89</v>
      </c>
      <c r="K400" s="661" t="s">
        <v>89</v>
      </c>
      <c r="L400" s="661" t="s">
        <v>89</v>
      </c>
      <c r="M400" s="661" t="s">
        <v>89</v>
      </c>
      <c r="N400" s="661" t="s">
        <v>89</v>
      </c>
      <c r="O400" s="661" t="s">
        <v>89</v>
      </c>
      <c r="P400" s="661" t="s">
        <v>89</v>
      </c>
      <c r="Q400" s="661" t="s">
        <v>89</v>
      </c>
      <c r="R400" s="661" t="s">
        <v>89</v>
      </c>
      <c r="S400" s="661" t="s">
        <v>89</v>
      </c>
      <c r="T400" s="661" t="s">
        <v>89</v>
      </c>
      <c r="U400" s="661" t="s">
        <v>89</v>
      </c>
      <c r="V400" s="661" t="s">
        <v>89</v>
      </c>
      <c r="W400" s="661" t="s">
        <v>89</v>
      </c>
      <c r="X400" s="661" t="s">
        <v>89</v>
      </c>
      <c r="Y400" s="661" t="s">
        <v>89</v>
      </c>
      <c r="Z400" s="661" t="s">
        <v>89</v>
      </c>
      <c r="AA400" s="661" t="s">
        <v>89</v>
      </c>
      <c r="AB400" s="661" t="s">
        <v>89</v>
      </c>
      <c r="AC400" s="661" t="s">
        <v>89</v>
      </c>
      <c r="AD400" s="661" t="s">
        <v>89</v>
      </c>
      <c r="AE400" s="661" t="s">
        <v>89</v>
      </c>
      <c r="AF400" s="661" t="s">
        <v>89</v>
      </c>
      <c r="AG400" s="661" t="s">
        <v>89</v>
      </c>
      <c r="AH400" s="661"/>
      <c r="AI400" s="661" t="s">
        <v>89</v>
      </c>
      <c r="AJ400" s="661" t="s">
        <v>89</v>
      </c>
      <c r="AK400" s="661" t="s">
        <v>89</v>
      </c>
      <c r="AL400" s="661" t="s">
        <v>89</v>
      </c>
      <c r="AM400" s="661" t="s">
        <v>89</v>
      </c>
      <c r="AN400" s="661" t="s">
        <v>89</v>
      </c>
      <c r="AO400" s="661"/>
      <c r="AP400" s="610"/>
      <c r="AQ400" s="610"/>
      <c r="AR400" s="610"/>
    </row>
    <row r="401" ht="15.75" customHeight="1" spans="1:44">
      <c r="A401" s="610" t="s">
        <v>89</v>
      </c>
      <c r="B401" s="610" t="s">
        <v>89</v>
      </c>
      <c r="C401" s="610" t="s">
        <v>89</v>
      </c>
      <c r="D401" s="661" t="s">
        <v>89</v>
      </c>
      <c r="E401" s="661" t="s">
        <v>89</v>
      </c>
      <c r="F401" s="661" t="s">
        <v>89</v>
      </c>
      <c r="G401" s="661" t="s">
        <v>89</v>
      </c>
      <c r="H401" s="661" t="s">
        <v>89</v>
      </c>
      <c r="I401" s="661" t="s">
        <v>89</v>
      </c>
      <c r="J401" s="661" t="s">
        <v>89</v>
      </c>
      <c r="K401" s="661" t="s">
        <v>89</v>
      </c>
      <c r="L401" s="661" t="s">
        <v>89</v>
      </c>
      <c r="M401" s="661" t="s">
        <v>89</v>
      </c>
      <c r="N401" s="661" t="s">
        <v>89</v>
      </c>
      <c r="O401" s="661" t="s">
        <v>89</v>
      </c>
      <c r="P401" s="661" t="s">
        <v>89</v>
      </c>
      <c r="Q401" s="661" t="s">
        <v>89</v>
      </c>
      <c r="R401" s="661" t="s">
        <v>89</v>
      </c>
      <c r="S401" s="661" t="s">
        <v>89</v>
      </c>
      <c r="T401" s="661" t="s">
        <v>89</v>
      </c>
      <c r="U401" s="661" t="s">
        <v>89</v>
      </c>
      <c r="V401" s="661" t="s">
        <v>89</v>
      </c>
      <c r="W401" s="661" t="s">
        <v>89</v>
      </c>
      <c r="X401" s="661" t="s">
        <v>89</v>
      </c>
      <c r="Y401" s="661" t="s">
        <v>89</v>
      </c>
      <c r="Z401" s="661" t="s">
        <v>89</v>
      </c>
      <c r="AA401" s="661" t="s">
        <v>89</v>
      </c>
      <c r="AB401" s="661" t="s">
        <v>89</v>
      </c>
      <c r="AC401" s="661" t="s">
        <v>89</v>
      </c>
      <c r="AD401" s="661" t="s">
        <v>89</v>
      </c>
      <c r="AE401" s="661" t="s">
        <v>89</v>
      </c>
      <c r="AF401" s="661" t="s">
        <v>89</v>
      </c>
      <c r="AG401" s="661" t="s">
        <v>89</v>
      </c>
      <c r="AH401" s="661"/>
      <c r="AI401" s="661" t="s">
        <v>89</v>
      </c>
      <c r="AJ401" s="661" t="s">
        <v>89</v>
      </c>
      <c r="AK401" s="661" t="s">
        <v>89</v>
      </c>
      <c r="AL401" s="661" t="s">
        <v>89</v>
      </c>
      <c r="AM401" s="661" t="s">
        <v>89</v>
      </c>
      <c r="AN401" s="661" t="s">
        <v>89</v>
      </c>
      <c r="AO401" s="661"/>
      <c r="AP401" s="610"/>
      <c r="AQ401" s="610"/>
      <c r="AR401" s="610"/>
    </row>
    <row r="402" ht="15.75" customHeight="1" spans="1:44">
      <c r="A402" s="610" t="s">
        <v>89</v>
      </c>
      <c r="B402" s="610" t="s">
        <v>89</v>
      </c>
      <c r="C402" s="610" t="s">
        <v>89</v>
      </c>
      <c r="D402" s="661" t="s">
        <v>89</v>
      </c>
      <c r="E402" s="661" t="s">
        <v>89</v>
      </c>
      <c r="F402" s="661" t="s">
        <v>89</v>
      </c>
      <c r="G402" s="661" t="s">
        <v>89</v>
      </c>
      <c r="H402" s="661" t="s">
        <v>89</v>
      </c>
      <c r="I402" s="661" t="s">
        <v>89</v>
      </c>
      <c r="J402" s="661" t="s">
        <v>89</v>
      </c>
      <c r="K402" s="661" t="s">
        <v>89</v>
      </c>
      <c r="L402" s="661" t="s">
        <v>89</v>
      </c>
      <c r="M402" s="661" t="s">
        <v>89</v>
      </c>
      <c r="N402" s="661" t="s">
        <v>89</v>
      </c>
      <c r="O402" s="661" t="s">
        <v>89</v>
      </c>
      <c r="P402" s="661" t="s">
        <v>89</v>
      </c>
      <c r="Q402" s="661" t="s">
        <v>89</v>
      </c>
      <c r="R402" s="661" t="s">
        <v>89</v>
      </c>
      <c r="S402" s="661" t="s">
        <v>89</v>
      </c>
      <c r="T402" s="661" t="s">
        <v>89</v>
      </c>
      <c r="U402" s="661" t="s">
        <v>89</v>
      </c>
      <c r="V402" s="661" t="s">
        <v>89</v>
      </c>
      <c r="W402" s="661" t="s">
        <v>89</v>
      </c>
      <c r="X402" s="661" t="s">
        <v>89</v>
      </c>
      <c r="Y402" s="661" t="s">
        <v>89</v>
      </c>
      <c r="Z402" s="661" t="s">
        <v>89</v>
      </c>
      <c r="AA402" s="661" t="s">
        <v>89</v>
      </c>
      <c r="AB402" s="661" t="s">
        <v>89</v>
      </c>
      <c r="AC402" s="661" t="s">
        <v>89</v>
      </c>
      <c r="AD402" s="661" t="s">
        <v>89</v>
      </c>
      <c r="AE402" s="661" t="s">
        <v>89</v>
      </c>
      <c r="AF402" s="661" t="s">
        <v>89</v>
      </c>
      <c r="AG402" s="661" t="s">
        <v>89</v>
      </c>
      <c r="AH402" s="661"/>
      <c r="AI402" s="661" t="s">
        <v>89</v>
      </c>
      <c r="AJ402" s="661" t="s">
        <v>89</v>
      </c>
      <c r="AK402" s="661" t="s">
        <v>89</v>
      </c>
      <c r="AL402" s="661" t="s">
        <v>89</v>
      </c>
      <c r="AM402" s="661" t="s">
        <v>89</v>
      </c>
      <c r="AN402" s="661" t="s">
        <v>89</v>
      </c>
      <c r="AO402" s="661"/>
      <c r="AP402" s="610"/>
      <c r="AQ402" s="610"/>
      <c r="AR402" s="610"/>
    </row>
    <row r="403" ht="15.75" customHeight="1" spans="1:44">
      <c r="A403" s="610" t="s">
        <v>89</v>
      </c>
      <c r="B403" s="610" t="s">
        <v>89</v>
      </c>
      <c r="C403" s="610" t="s">
        <v>89</v>
      </c>
      <c r="D403" s="661" t="s">
        <v>89</v>
      </c>
      <c r="E403" s="661" t="s">
        <v>89</v>
      </c>
      <c r="F403" s="661" t="s">
        <v>89</v>
      </c>
      <c r="G403" s="661" t="s">
        <v>89</v>
      </c>
      <c r="H403" s="661" t="s">
        <v>89</v>
      </c>
      <c r="I403" s="661" t="s">
        <v>89</v>
      </c>
      <c r="J403" s="661" t="s">
        <v>89</v>
      </c>
      <c r="K403" s="661" t="s">
        <v>89</v>
      </c>
      <c r="L403" s="661" t="s">
        <v>89</v>
      </c>
      <c r="M403" s="661" t="s">
        <v>89</v>
      </c>
      <c r="N403" s="661" t="s">
        <v>89</v>
      </c>
      <c r="O403" s="661" t="s">
        <v>89</v>
      </c>
      <c r="P403" s="661" t="s">
        <v>89</v>
      </c>
      <c r="Q403" s="661" t="s">
        <v>89</v>
      </c>
      <c r="R403" s="661" t="s">
        <v>89</v>
      </c>
      <c r="S403" s="661" t="s">
        <v>89</v>
      </c>
      <c r="T403" s="661" t="s">
        <v>89</v>
      </c>
      <c r="U403" s="661" t="s">
        <v>89</v>
      </c>
      <c r="V403" s="661" t="s">
        <v>89</v>
      </c>
      <c r="W403" s="661" t="s">
        <v>89</v>
      </c>
      <c r="X403" s="661" t="s">
        <v>89</v>
      </c>
      <c r="Y403" s="661" t="s">
        <v>89</v>
      </c>
      <c r="Z403" s="661" t="s">
        <v>89</v>
      </c>
      <c r="AA403" s="661" t="s">
        <v>89</v>
      </c>
      <c r="AB403" s="661" t="s">
        <v>89</v>
      </c>
      <c r="AC403" s="661" t="s">
        <v>89</v>
      </c>
      <c r="AD403" s="661" t="s">
        <v>89</v>
      </c>
      <c r="AE403" s="661" t="s">
        <v>89</v>
      </c>
      <c r="AF403" s="661" t="s">
        <v>89</v>
      </c>
      <c r="AG403" s="661" t="s">
        <v>89</v>
      </c>
      <c r="AH403" s="661"/>
      <c r="AI403" s="661" t="s">
        <v>89</v>
      </c>
      <c r="AJ403" s="661" t="s">
        <v>89</v>
      </c>
      <c r="AK403" s="661" t="s">
        <v>89</v>
      </c>
      <c r="AL403" s="661" t="s">
        <v>89</v>
      </c>
      <c r="AM403" s="661" t="s">
        <v>89</v>
      </c>
      <c r="AN403" s="661" t="s">
        <v>89</v>
      </c>
      <c r="AO403" s="661"/>
      <c r="AP403" s="610"/>
      <c r="AQ403" s="610"/>
      <c r="AR403" s="610"/>
    </row>
    <row r="404" ht="15.75" customHeight="1" spans="1:44">
      <c r="A404" s="610" t="s">
        <v>89</v>
      </c>
      <c r="B404" s="610" t="s">
        <v>89</v>
      </c>
      <c r="C404" s="610" t="s">
        <v>89</v>
      </c>
      <c r="D404" s="661" t="s">
        <v>89</v>
      </c>
      <c r="E404" s="661" t="s">
        <v>89</v>
      </c>
      <c r="F404" s="661" t="s">
        <v>89</v>
      </c>
      <c r="G404" s="661" t="s">
        <v>89</v>
      </c>
      <c r="H404" s="661" t="s">
        <v>89</v>
      </c>
      <c r="I404" s="661" t="s">
        <v>89</v>
      </c>
      <c r="J404" s="661" t="s">
        <v>89</v>
      </c>
      <c r="K404" s="661" t="s">
        <v>89</v>
      </c>
      <c r="L404" s="661" t="s">
        <v>89</v>
      </c>
      <c r="M404" s="661" t="s">
        <v>89</v>
      </c>
      <c r="N404" s="661" t="s">
        <v>89</v>
      </c>
      <c r="O404" s="661" t="s">
        <v>89</v>
      </c>
      <c r="P404" s="661" t="s">
        <v>89</v>
      </c>
      <c r="Q404" s="661" t="s">
        <v>89</v>
      </c>
      <c r="R404" s="661" t="s">
        <v>89</v>
      </c>
      <c r="S404" s="661" t="s">
        <v>89</v>
      </c>
      <c r="T404" s="661" t="s">
        <v>89</v>
      </c>
      <c r="U404" s="661" t="s">
        <v>89</v>
      </c>
      <c r="V404" s="661" t="s">
        <v>89</v>
      </c>
      <c r="W404" s="661" t="s">
        <v>89</v>
      </c>
      <c r="X404" s="661" t="s">
        <v>89</v>
      </c>
      <c r="Y404" s="661" t="s">
        <v>89</v>
      </c>
      <c r="Z404" s="661" t="s">
        <v>89</v>
      </c>
      <c r="AA404" s="661" t="s">
        <v>89</v>
      </c>
      <c r="AB404" s="661" t="s">
        <v>89</v>
      </c>
      <c r="AC404" s="661" t="s">
        <v>89</v>
      </c>
      <c r="AD404" s="661" t="s">
        <v>89</v>
      </c>
      <c r="AE404" s="661" t="s">
        <v>89</v>
      </c>
      <c r="AF404" s="661" t="s">
        <v>89</v>
      </c>
      <c r="AG404" s="661" t="s">
        <v>89</v>
      </c>
      <c r="AH404" s="661"/>
      <c r="AI404" s="661" t="s">
        <v>89</v>
      </c>
      <c r="AJ404" s="661" t="s">
        <v>89</v>
      </c>
      <c r="AK404" s="661" t="s">
        <v>89</v>
      </c>
      <c r="AL404" s="661" t="s">
        <v>89</v>
      </c>
      <c r="AM404" s="661" t="s">
        <v>89</v>
      </c>
      <c r="AN404" s="661" t="s">
        <v>89</v>
      </c>
      <c r="AO404" s="661"/>
      <c r="AP404" s="610"/>
      <c r="AQ404" s="610"/>
      <c r="AR404" s="610"/>
    </row>
    <row r="405" ht="15.75" customHeight="1" spans="1:44">
      <c r="A405" s="610" t="s">
        <v>89</v>
      </c>
      <c r="B405" s="610" t="s">
        <v>89</v>
      </c>
      <c r="C405" s="610" t="s">
        <v>89</v>
      </c>
      <c r="D405" s="661" t="s">
        <v>89</v>
      </c>
      <c r="E405" s="661" t="s">
        <v>89</v>
      </c>
      <c r="F405" s="661" t="s">
        <v>89</v>
      </c>
      <c r="G405" s="661" t="s">
        <v>89</v>
      </c>
      <c r="H405" s="661" t="s">
        <v>89</v>
      </c>
      <c r="I405" s="661" t="s">
        <v>89</v>
      </c>
      <c r="J405" s="661" t="s">
        <v>89</v>
      </c>
      <c r="K405" s="661" t="s">
        <v>89</v>
      </c>
      <c r="L405" s="661" t="s">
        <v>89</v>
      </c>
      <c r="M405" s="661" t="s">
        <v>89</v>
      </c>
      <c r="N405" s="661" t="s">
        <v>89</v>
      </c>
      <c r="O405" s="661" t="s">
        <v>89</v>
      </c>
      <c r="P405" s="661" t="s">
        <v>89</v>
      </c>
      <c r="Q405" s="661" t="s">
        <v>89</v>
      </c>
      <c r="R405" s="661" t="s">
        <v>89</v>
      </c>
      <c r="S405" s="661" t="s">
        <v>89</v>
      </c>
      <c r="T405" s="661" t="s">
        <v>89</v>
      </c>
      <c r="U405" s="661" t="s">
        <v>89</v>
      </c>
      <c r="V405" s="661" t="s">
        <v>89</v>
      </c>
      <c r="W405" s="661" t="s">
        <v>89</v>
      </c>
      <c r="X405" s="661" t="s">
        <v>89</v>
      </c>
      <c r="Y405" s="661" t="s">
        <v>89</v>
      </c>
      <c r="Z405" s="661" t="s">
        <v>89</v>
      </c>
      <c r="AA405" s="661" t="s">
        <v>89</v>
      </c>
      <c r="AB405" s="661" t="s">
        <v>89</v>
      </c>
      <c r="AC405" s="661" t="s">
        <v>89</v>
      </c>
      <c r="AD405" s="661" t="s">
        <v>89</v>
      </c>
      <c r="AE405" s="661" t="s">
        <v>89</v>
      </c>
      <c r="AF405" s="661" t="s">
        <v>89</v>
      </c>
      <c r="AG405" s="661" t="s">
        <v>89</v>
      </c>
      <c r="AH405" s="661"/>
      <c r="AI405" s="661" t="s">
        <v>89</v>
      </c>
      <c r="AJ405" s="661" t="s">
        <v>89</v>
      </c>
      <c r="AK405" s="661" t="s">
        <v>89</v>
      </c>
      <c r="AL405" s="661" t="s">
        <v>89</v>
      </c>
      <c r="AM405" s="661" t="s">
        <v>89</v>
      </c>
      <c r="AN405" s="661" t="s">
        <v>89</v>
      </c>
      <c r="AO405" s="661"/>
      <c r="AP405" s="610"/>
      <c r="AQ405" s="610"/>
      <c r="AR405" s="610"/>
    </row>
    <row r="406" ht="15.75" customHeight="1" spans="1:44">
      <c r="A406" s="610" t="s">
        <v>89</v>
      </c>
      <c r="B406" s="610" t="s">
        <v>89</v>
      </c>
      <c r="C406" s="610" t="s">
        <v>89</v>
      </c>
      <c r="D406" s="661" t="s">
        <v>89</v>
      </c>
      <c r="E406" s="661" t="s">
        <v>89</v>
      </c>
      <c r="F406" s="661" t="s">
        <v>89</v>
      </c>
      <c r="G406" s="661" t="s">
        <v>89</v>
      </c>
      <c r="H406" s="661" t="s">
        <v>89</v>
      </c>
      <c r="I406" s="661" t="s">
        <v>89</v>
      </c>
      <c r="J406" s="661" t="s">
        <v>89</v>
      </c>
      <c r="K406" s="661" t="s">
        <v>89</v>
      </c>
      <c r="L406" s="661" t="s">
        <v>89</v>
      </c>
      <c r="M406" s="661" t="s">
        <v>89</v>
      </c>
      <c r="N406" s="661" t="s">
        <v>89</v>
      </c>
      <c r="O406" s="661" t="s">
        <v>89</v>
      </c>
      <c r="P406" s="661" t="s">
        <v>89</v>
      </c>
      <c r="Q406" s="661" t="s">
        <v>89</v>
      </c>
      <c r="R406" s="661" t="s">
        <v>89</v>
      </c>
      <c r="S406" s="661" t="s">
        <v>89</v>
      </c>
      <c r="T406" s="661" t="s">
        <v>89</v>
      </c>
      <c r="U406" s="661" t="s">
        <v>89</v>
      </c>
      <c r="V406" s="661" t="s">
        <v>89</v>
      </c>
      <c r="W406" s="661" t="s">
        <v>89</v>
      </c>
      <c r="X406" s="661" t="s">
        <v>89</v>
      </c>
      <c r="Y406" s="661" t="s">
        <v>89</v>
      </c>
      <c r="Z406" s="661" t="s">
        <v>89</v>
      </c>
      <c r="AA406" s="661" t="s">
        <v>89</v>
      </c>
      <c r="AB406" s="661" t="s">
        <v>89</v>
      </c>
      <c r="AC406" s="661" t="s">
        <v>89</v>
      </c>
      <c r="AD406" s="661" t="s">
        <v>89</v>
      </c>
      <c r="AE406" s="661" t="s">
        <v>89</v>
      </c>
      <c r="AF406" s="661" t="s">
        <v>89</v>
      </c>
      <c r="AG406" s="661" t="s">
        <v>89</v>
      </c>
      <c r="AH406" s="661"/>
      <c r="AI406" s="661" t="s">
        <v>89</v>
      </c>
      <c r="AJ406" s="661" t="s">
        <v>89</v>
      </c>
      <c r="AK406" s="661" t="s">
        <v>89</v>
      </c>
      <c r="AL406" s="661" t="s">
        <v>89</v>
      </c>
      <c r="AM406" s="661" t="s">
        <v>89</v>
      </c>
      <c r="AN406" s="661" t="s">
        <v>89</v>
      </c>
      <c r="AO406" s="661"/>
      <c r="AP406" s="610"/>
      <c r="AQ406" s="610"/>
      <c r="AR406" s="610"/>
    </row>
    <row r="407" ht="15.75" customHeight="1" spans="1:44">
      <c r="A407" s="610" t="s">
        <v>89</v>
      </c>
      <c r="B407" s="610" t="s">
        <v>89</v>
      </c>
      <c r="C407" s="610" t="s">
        <v>89</v>
      </c>
      <c r="D407" s="661" t="s">
        <v>89</v>
      </c>
      <c r="E407" s="661" t="s">
        <v>89</v>
      </c>
      <c r="F407" s="661" t="s">
        <v>89</v>
      </c>
      <c r="G407" s="661" t="s">
        <v>89</v>
      </c>
      <c r="H407" s="661" t="s">
        <v>89</v>
      </c>
      <c r="I407" s="661" t="s">
        <v>89</v>
      </c>
      <c r="J407" s="661" t="s">
        <v>89</v>
      </c>
      <c r="K407" s="661" t="s">
        <v>89</v>
      </c>
      <c r="L407" s="661" t="s">
        <v>89</v>
      </c>
      <c r="M407" s="661" t="s">
        <v>89</v>
      </c>
      <c r="N407" s="661" t="s">
        <v>89</v>
      </c>
      <c r="O407" s="661" t="s">
        <v>89</v>
      </c>
      <c r="P407" s="661" t="s">
        <v>89</v>
      </c>
      <c r="Q407" s="661" t="s">
        <v>89</v>
      </c>
      <c r="R407" s="661" t="s">
        <v>89</v>
      </c>
      <c r="S407" s="661" t="s">
        <v>89</v>
      </c>
      <c r="T407" s="661" t="s">
        <v>89</v>
      </c>
      <c r="U407" s="661" t="s">
        <v>89</v>
      </c>
      <c r="V407" s="661" t="s">
        <v>89</v>
      </c>
      <c r="W407" s="661" t="s">
        <v>89</v>
      </c>
      <c r="X407" s="661" t="s">
        <v>89</v>
      </c>
      <c r="Y407" s="661" t="s">
        <v>89</v>
      </c>
      <c r="Z407" s="661" t="s">
        <v>89</v>
      </c>
      <c r="AA407" s="661" t="s">
        <v>89</v>
      </c>
      <c r="AB407" s="661" t="s">
        <v>89</v>
      </c>
      <c r="AC407" s="661" t="s">
        <v>89</v>
      </c>
      <c r="AD407" s="661" t="s">
        <v>89</v>
      </c>
      <c r="AE407" s="661" t="s">
        <v>89</v>
      </c>
      <c r="AF407" s="661" t="s">
        <v>89</v>
      </c>
      <c r="AG407" s="661" t="s">
        <v>89</v>
      </c>
      <c r="AH407" s="661"/>
      <c r="AI407" s="661" t="s">
        <v>89</v>
      </c>
      <c r="AJ407" s="661" t="s">
        <v>89</v>
      </c>
      <c r="AK407" s="661" t="s">
        <v>89</v>
      </c>
      <c r="AL407" s="661" t="s">
        <v>89</v>
      </c>
      <c r="AM407" s="661" t="s">
        <v>89</v>
      </c>
      <c r="AN407" s="661" t="s">
        <v>89</v>
      </c>
      <c r="AO407" s="661"/>
      <c r="AP407" s="610"/>
      <c r="AQ407" s="610"/>
      <c r="AR407" s="610"/>
    </row>
    <row r="408" ht="15.75" customHeight="1" spans="1:44">
      <c r="A408" s="610" t="s">
        <v>89</v>
      </c>
      <c r="B408" s="610" t="s">
        <v>89</v>
      </c>
      <c r="C408" s="610" t="s">
        <v>89</v>
      </c>
      <c r="D408" s="661" t="s">
        <v>89</v>
      </c>
      <c r="E408" s="661" t="s">
        <v>89</v>
      </c>
      <c r="F408" s="661" t="s">
        <v>89</v>
      </c>
      <c r="G408" s="661" t="s">
        <v>89</v>
      </c>
      <c r="H408" s="661" t="s">
        <v>89</v>
      </c>
      <c r="I408" s="661" t="s">
        <v>89</v>
      </c>
      <c r="J408" s="661" t="s">
        <v>89</v>
      </c>
      <c r="K408" s="661" t="s">
        <v>89</v>
      </c>
      <c r="L408" s="661" t="s">
        <v>89</v>
      </c>
      <c r="M408" s="661" t="s">
        <v>89</v>
      </c>
      <c r="N408" s="661" t="s">
        <v>89</v>
      </c>
      <c r="O408" s="661" t="s">
        <v>89</v>
      </c>
      <c r="P408" s="661" t="s">
        <v>89</v>
      </c>
      <c r="Q408" s="661" t="s">
        <v>89</v>
      </c>
      <c r="R408" s="661" t="s">
        <v>89</v>
      </c>
      <c r="S408" s="661" t="s">
        <v>89</v>
      </c>
      <c r="T408" s="661" t="s">
        <v>89</v>
      </c>
      <c r="U408" s="661" t="s">
        <v>89</v>
      </c>
      <c r="V408" s="661" t="s">
        <v>89</v>
      </c>
      <c r="W408" s="661" t="s">
        <v>89</v>
      </c>
      <c r="X408" s="661" t="s">
        <v>89</v>
      </c>
      <c r="Y408" s="661" t="s">
        <v>89</v>
      </c>
      <c r="Z408" s="661" t="s">
        <v>89</v>
      </c>
      <c r="AA408" s="661" t="s">
        <v>89</v>
      </c>
      <c r="AB408" s="661" t="s">
        <v>89</v>
      </c>
      <c r="AC408" s="661" t="s">
        <v>89</v>
      </c>
      <c r="AD408" s="661" t="s">
        <v>89</v>
      </c>
      <c r="AE408" s="661" t="s">
        <v>89</v>
      </c>
      <c r="AF408" s="661" t="s">
        <v>89</v>
      </c>
      <c r="AG408" s="661" t="s">
        <v>89</v>
      </c>
      <c r="AH408" s="661"/>
      <c r="AI408" s="661" t="s">
        <v>89</v>
      </c>
      <c r="AJ408" s="661" t="s">
        <v>89</v>
      </c>
      <c r="AK408" s="661" t="s">
        <v>89</v>
      </c>
      <c r="AL408" s="661" t="s">
        <v>89</v>
      </c>
      <c r="AM408" s="661" t="s">
        <v>89</v>
      </c>
      <c r="AN408" s="661" t="s">
        <v>89</v>
      </c>
      <c r="AO408" s="661"/>
      <c r="AP408" s="610"/>
      <c r="AQ408" s="610"/>
      <c r="AR408" s="610"/>
    </row>
    <row r="409" ht="15.75" customHeight="1" spans="1:44">
      <c r="A409" s="610" t="s">
        <v>89</v>
      </c>
      <c r="B409" s="610" t="s">
        <v>89</v>
      </c>
      <c r="C409" s="610" t="s">
        <v>89</v>
      </c>
      <c r="D409" s="661" t="s">
        <v>89</v>
      </c>
      <c r="E409" s="661" t="s">
        <v>89</v>
      </c>
      <c r="F409" s="661" t="s">
        <v>89</v>
      </c>
      <c r="G409" s="661" t="s">
        <v>89</v>
      </c>
      <c r="H409" s="661" t="s">
        <v>89</v>
      </c>
      <c r="I409" s="661" t="s">
        <v>89</v>
      </c>
      <c r="J409" s="661" t="s">
        <v>89</v>
      </c>
      <c r="K409" s="661" t="s">
        <v>89</v>
      </c>
      <c r="L409" s="661" t="s">
        <v>89</v>
      </c>
      <c r="M409" s="661" t="s">
        <v>89</v>
      </c>
      <c r="N409" s="661" t="s">
        <v>89</v>
      </c>
      <c r="O409" s="661" t="s">
        <v>89</v>
      </c>
      <c r="P409" s="661" t="s">
        <v>89</v>
      </c>
      <c r="Q409" s="661" t="s">
        <v>89</v>
      </c>
      <c r="R409" s="661" t="s">
        <v>89</v>
      </c>
      <c r="S409" s="661" t="s">
        <v>89</v>
      </c>
      <c r="T409" s="661" t="s">
        <v>89</v>
      </c>
      <c r="U409" s="661" t="s">
        <v>89</v>
      </c>
      <c r="V409" s="661" t="s">
        <v>89</v>
      </c>
      <c r="W409" s="661" t="s">
        <v>89</v>
      </c>
      <c r="X409" s="661" t="s">
        <v>89</v>
      </c>
      <c r="Y409" s="661" t="s">
        <v>89</v>
      </c>
      <c r="Z409" s="661" t="s">
        <v>89</v>
      </c>
      <c r="AA409" s="661" t="s">
        <v>89</v>
      </c>
      <c r="AB409" s="661" t="s">
        <v>89</v>
      </c>
      <c r="AC409" s="661" t="s">
        <v>89</v>
      </c>
      <c r="AD409" s="661" t="s">
        <v>89</v>
      </c>
      <c r="AE409" s="661" t="s">
        <v>89</v>
      </c>
      <c r="AF409" s="661" t="s">
        <v>89</v>
      </c>
      <c r="AG409" s="661" t="s">
        <v>89</v>
      </c>
      <c r="AH409" s="661"/>
      <c r="AI409" s="661" t="s">
        <v>89</v>
      </c>
      <c r="AJ409" s="661" t="s">
        <v>89</v>
      </c>
      <c r="AK409" s="661" t="s">
        <v>89</v>
      </c>
      <c r="AL409" s="661" t="s">
        <v>89</v>
      </c>
      <c r="AM409" s="661" t="s">
        <v>89</v>
      </c>
      <c r="AN409" s="661" t="s">
        <v>89</v>
      </c>
      <c r="AO409" s="661"/>
      <c r="AP409" s="610"/>
      <c r="AQ409" s="610"/>
      <c r="AR409" s="610"/>
    </row>
    <row r="410" ht="15.75" customHeight="1" spans="1:44">
      <c r="A410" s="610" t="s">
        <v>89</v>
      </c>
      <c r="B410" s="610" t="s">
        <v>89</v>
      </c>
      <c r="C410" s="610" t="s">
        <v>89</v>
      </c>
      <c r="D410" s="661" t="s">
        <v>89</v>
      </c>
      <c r="E410" s="661" t="s">
        <v>89</v>
      </c>
      <c r="F410" s="661" t="s">
        <v>89</v>
      </c>
      <c r="G410" s="661" t="s">
        <v>89</v>
      </c>
      <c r="H410" s="661" t="s">
        <v>89</v>
      </c>
      <c r="I410" s="661" t="s">
        <v>89</v>
      </c>
      <c r="J410" s="661" t="s">
        <v>89</v>
      </c>
      <c r="K410" s="661" t="s">
        <v>89</v>
      </c>
      <c r="L410" s="661" t="s">
        <v>89</v>
      </c>
      <c r="M410" s="661" t="s">
        <v>89</v>
      </c>
      <c r="N410" s="661" t="s">
        <v>89</v>
      </c>
      <c r="O410" s="661" t="s">
        <v>89</v>
      </c>
      <c r="P410" s="661" t="s">
        <v>89</v>
      </c>
      <c r="Q410" s="661" t="s">
        <v>89</v>
      </c>
      <c r="R410" s="661" t="s">
        <v>89</v>
      </c>
      <c r="S410" s="661" t="s">
        <v>89</v>
      </c>
      <c r="T410" s="661" t="s">
        <v>89</v>
      </c>
      <c r="U410" s="661" t="s">
        <v>89</v>
      </c>
      <c r="V410" s="661" t="s">
        <v>89</v>
      </c>
      <c r="W410" s="661" t="s">
        <v>89</v>
      </c>
      <c r="X410" s="661" t="s">
        <v>89</v>
      </c>
      <c r="Y410" s="661" t="s">
        <v>89</v>
      </c>
      <c r="Z410" s="661" t="s">
        <v>89</v>
      </c>
      <c r="AA410" s="661" t="s">
        <v>89</v>
      </c>
      <c r="AB410" s="661" t="s">
        <v>89</v>
      </c>
      <c r="AC410" s="661" t="s">
        <v>89</v>
      </c>
      <c r="AD410" s="661" t="s">
        <v>89</v>
      </c>
      <c r="AE410" s="661" t="s">
        <v>89</v>
      </c>
      <c r="AF410" s="661" t="s">
        <v>89</v>
      </c>
      <c r="AG410" s="661" t="s">
        <v>89</v>
      </c>
      <c r="AH410" s="661"/>
      <c r="AI410" s="661" t="s">
        <v>89</v>
      </c>
      <c r="AJ410" s="661" t="s">
        <v>89</v>
      </c>
      <c r="AK410" s="661" t="s">
        <v>89</v>
      </c>
      <c r="AL410" s="661" t="s">
        <v>89</v>
      </c>
      <c r="AM410" s="661" t="s">
        <v>89</v>
      </c>
      <c r="AN410" s="661" t="s">
        <v>89</v>
      </c>
      <c r="AO410" s="661"/>
      <c r="AP410" s="610"/>
      <c r="AQ410" s="610"/>
      <c r="AR410" s="610"/>
    </row>
    <row r="411" ht="15.75" customHeight="1" spans="1:44">
      <c r="A411" s="610" t="s">
        <v>89</v>
      </c>
      <c r="B411" s="610" t="s">
        <v>89</v>
      </c>
      <c r="C411" s="610" t="s">
        <v>89</v>
      </c>
      <c r="D411" s="661" t="s">
        <v>89</v>
      </c>
      <c r="E411" s="661" t="s">
        <v>89</v>
      </c>
      <c r="F411" s="661" t="s">
        <v>89</v>
      </c>
      <c r="G411" s="661" t="s">
        <v>89</v>
      </c>
      <c r="H411" s="661" t="s">
        <v>89</v>
      </c>
      <c r="I411" s="661" t="s">
        <v>89</v>
      </c>
      <c r="J411" s="661" t="s">
        <v>89</v>
      </c>
      <c r="K411" s="661" t="s">
        <v>89</v>
      </c>
      <c r="L411" s="661" t="s">
        <v>89</v>
      </c>
      <c r="M411" s="661" t="s">
        <v>89</v>
      </c>
      <c r="N411" s="661" t="s">
        <v>89</v>
      </c>
      <c r="O411" s="661" t="s">
        <v>89</v>
      </c>
      <c r="P411" s="661" t="s">
        <v>89</v>
      </c>
      <c r="Q411" s="661" t="s">
        <v>89</v>
      </c>
      <c r="R411" s="661" t="s">
        <v>89</v>
      </c>
      <c r="S411" s="661" t="s">
        <v>89</v>
      </c>
      <c r="T411" s="661" t="s">
        <v>89</v>
      </c>
      <c r="U411" s="661" t="s">
        <v>89</v>
      </c>
      <c r="V411" s="661" t="s">
        <v>89</v>
      </c>
      <c r="W411" s="661" t="s">
        <v>89</v>
      </c>
      <c r="X411" s="661" t="s">
        <v>89</v>
      </c>
      <c r="Y411" s="661" t="s">
        <v>89</v>
      </c>
      <c r="Z411" s="661" t="s">
        <v>89</v>
      </c>
      <c r="AA411" s="661" t="s">
        <v>89</v>
      </c>
      <c r="AB411" s="661" t="s">
        <v>89</v>
      </c>
      <c r="AC411" s="661" t="s">
        <v>89</v>
      </c>
      <c r="AD411" s="661" t="s">
        <v>89</v>
      </c>
      <c r="AE411" s="661" t="s">
        <v>89</v>
      </c>
      <c r="AF411" s="661" t="s">
        <v>89</v>
      </c>
      <c r="AG411" s="661" t="s">
        <v>89</v>
      </c>
      <c r="AH411" s="661"/>
      <c r="AI411" s="661" t="s">
        <v>89</v>
      </c>
      <c r="AJ411" s="661" t="s">
        <v>89</v>
      </c>
      <c r="AK411" s="661" t="s">
        <v>89</v>
      </c>
      <c r="AL411" s="661" t="s">
        <v>89</v>
      </c>
      <c r="AM411" s="661" t="s">
        <v>89</v>
      </c>
      <c r="AN411" s="661" t="s">
        <v>89</v>
      </c>
      <c r="AO411" s="661"/>
      <c r="AP411" s="610"/>
      <c r="AQ411" s="610"/>
      <c r="AR411" s="610"/>
    </row>
    <row r="412" ht="15.75" customHeight="1" spans="1:44">
      <c r="A412" s="610" t="s">
        <v>89</v>
      </c>
      <c r="B412" s="610" t="s">
        <v>89</v>
      </c>
      <c r="C412" s="610" t="s">
        <v>89</v>
      </c>
      <c r="D412" s="661" t="s">
        <v>89</v>
      </c>
      <c r="E412" s="661" t="s">
        <v>89</v>
      </c>
      <c r="F412" s="661" t="s">
        <v>89</v>
      </c>
      <c r="G412" s="661" t="s">
        <v>89</v>
      </c>
      <c r="H412" s="661" t="s">
        <v>89</v>
      </c>
      <c r="I412" s="661" t="s">
        <v>89</v>
      </c>
      <c r="J412" s="661" t="s">
        <v>89</v>
      </c>
      <c r="K412" s="661" t="s">
        <v>89</v>
      </c>
      <c r="L412" s="661" t="s">
        <v>89</v>
      </c>
      <c r="M412" s="661" t="s">
        <v>89</v>
      </c>
      <c r="N412" s="661" t="s">
        <v>89</v>
      </c>
      <c r="O412" s="661" t="s">
        <v>89</v>
      </c>
      <c r="P412" s="661" t="s">
        <v>89</v>
      </c>
      <c r="Q412" s="661" t="s">
        <v>89</v>
      </c>
      <c r="R412" s="661" t="s">
        <v>89</v>
      </c>
      <c r="S412" s="661" t="s">
        <v>89</v>
      </c>
      <c r="T412" s="661" t="s">
        <v>89</v>
      </c>
      <c r="U412" s="661" t="s">
        <v>89</v>
      </c>
      <c r="V412" s="661" t="s">
        <v>89</v>
      </c>
      <c r="W412" s="661" t="s">
        <v>89</v>
      </c>
      <c r="X412" s="661" t="s">
        <v>89</v>
      </c>
      <c r="Y412" s="661" t="s">
        <v>89</v>
      </c>
      <c r="Z412" s="661" t="s">
        <v>89</v>
      </c>
      <c r="AA412" s="661" t="s">
        <v>89</v>
      </c>
      <c r="AB412" s="661" t="s">
        <v>89</v>
      </c>
      <c r="AC412" s="661" t="s">
        <v>89</v>
      </c>
      <c r="AD412" s="661" t="s">
        <v>89</v>
      </c>
      <c r="AE412" s="661" t="s">
        <v>89</v>
      </c>
      <c r="AF412" s="661" t="s">
        <v>89</v>
      </c>
      <c r="AG412" s="661" t="s">
        <v>89</v>
      </c>
      <c r="AH412" s="661"/>
      <c r="AI412" s="661" t="s">
        <v>89</v>
      </c>
      <c r="AJ412" s="661" t="s">
        <v>89</v>
      </c>
      <c r="AK412" s="661" t="s">
        <v>89</v>
      </c>
      <c r="AL412" s="661" t="s">
        <v>89</v>
      </c>
      <c r="AM412" s="661" t="s">
        <v>89</v>
      </c>
      <c r="AN412" s="661" t="s">
        <v>89</v>
      </c>
      <c r="AO412" s="661"/>
      <c r="AP412" s="610"/>
      <c r="AQ412" s="610"/>
      <c r="AR412" s="610"/>
    </row>
    <row r="413" ht="15.75" customHeight="1" spans="1:44">
      <c r="A413" s="610" t="s">
        <v>89</v>
      </c>
      <c r="B413" s="610" t="s">
        <v>89</v>
      </c>
      <c r="C413" s="610" t="s">
        <v>89</v>
      </c>
      <c r="D413" s="661" t="s">
        <v>89</v>
      </c>
      <c r="E413" s="661" t="s">
        <v>89</v>
      </c>
      <c r="F413" s="661" t="s">
        <v>89</v>
      </c>
      <c r="G413" s="661" t="s">
        <v>89</v>
      </c>
      <c r="H413" s="661" t="s">
        <v>89</v>
      </c>
      <c r="I413" s="661" t="s">
        <v>89</v>
      </c>
      <c r="J413" s="661" t="s">
        <v>89</v>
      </c>
      <c r="K413" s="661" t="s">
        <v>89</v>
      </c>
      <c r="L413" s="661" t="s">
        <v>89</v>
      </c>
      <c r="M413" s="661" t="s">
        <v>89</v>
      </c>
      <c r="N413" s="661" t="s">
        <v>89</v>
      </c>
      <c r="O413" s="661" t="s">
        <v>89</v>
      </c>
      <c r="P413" s="661" t="s">
        <v>89</v>
      </c>
      <c r="Q413" s="661" t="s">
        <v>89</v>
      </c>
      <c r="R413" s="661" t="s">
        <v>89</v>
      </c>
      <c r="S413" s="661" t="s">
        <v>89</v>
      </c>
      <c r="T413" s="661" t="s">
        <v>89</v>
      </c>
      <c r="U413" s="661" t="s">
        <v>89</v>
      </c>
      <c r="V413" s="661" t="s">
        <v>89</v>
      </c>
      <c r="W413" s="661" t="s">
        <v>89</v>
      </c>
      <c r="X413" s="661" t="s">
        <v>89</v>
      </c>
      <c r="Y413" s="661" t="s">
        <v>89</v>
      </c>
      <c r="Z413" s="661" t="s">
        <v>89</v>
      </c>
      <c r="AA413" s="661" t="s">
        <v>89</v>
      </c>
      <c r="AB413" s="661" t="s">
        <v>89</v>
      </c>
      <c r="AC413" s="661" t="s">
        <v>89</v>
      </c>
      <c r="AD413" s="661" t="s">
        <v>89</v>
      </c>
      <c r="AE413" s="661" t="s">
        <v>89</v>
      </c>
      <c r="AF413" s="661" t="s">
        <v>89</v>
      </c>
      <c r="AG413" s="661" t="s">
        <v>89</v>
      </c>
      <c r="AH413" s="661"/>
      <c r="AI413" s="661" t="s">
        <v>89</v>
      </c>
      <c r="AJ413" s="661" t="s">
        <v>89</v>
      </c>
      <c r="AK413" s="661" t="s">
        <v>89</v>
      </c>
      <c r="AL413" s="661" t="s">
        <v>89</v>
      </c>
      <c r="AM413" s="661" t="s">
        <v>89</v>
      </c>
      <c r="AN413" s="661" t="s">
        <v>89</v>
      </c>
      <c r="AO413" s="661"/>
      <c r="AP413" s="610"/>
      <c r="AQ413" s="610"/>
      <c r="AR413" s="610"/>
    </row>
    <row r="414" ht="15.75" customHeight="1" spans="1:44">
      <c r="A414" s="610" t="s">
        <v>89</v>
      </c>
      <c r="B414" s="610" t="s">
        <v>89</v>
      </c>
      <c r="C414" s="610" t="s">
        <v>89</v>
      </c>
      <c r="D414" s="661" t="s">
        <v>89</v>
      </c>
      <c r="E414" s="661" t="s">
        <v>89</v>
      </c>
      <c r="F414" s="661" t="s">
        <v>89</v>
      </c>
      <c r="G414" s="661" t="s">
        <v>89</v>
      </c>
      <c r="H414" s="661" t="s">
        <v>89</v>
      </c>
      <c r="I414" s="661" t="s">
        <v>89</v>
      </c>
      <c r="J414" s="661" t="s">
        <v>89</v>
      </c>
      <c r="K414" s="661" t="s">
        <v>89</v>
      </c>
      <c r="L414" s="661" t="s">
        <v>89</v>
      </c>
      <c r="M414" s="661" t="s">
        <v>89</v>
      </c>
      <c r="N414" s="661" t="s">
        <v>89</v>
      </c>
      <c r="O414" s="661" t="s">
        <v>89</v>
      </c>
      <c r="P414" s="661" t="s">
        <v>89</v>
      </c>
      <c r="Q414" s="661" t="s">
        <v>89</v>
      </c>
      <c r="R414" s="661" t="s">
        <v>89</v>
      </c>
      <c r="S414" s="661" t="s">
        <v>89</v>
      </c>
      <c r="T414" s="661" t="s">
        <v>89</v>
      </c>
      <c r="U414" s="661" t="s">
        <v>89</v>
      </c>
      <c r="V414" s="661" t="s">
        <v>89</v>
      </c>
      <c r="W414" s="661" t="s">
        <v>89</v>
      </c>
      <c r="X414" s="661" t="s">
        <v>89</v>
      </c>
      <c r="Y414" s="661" t="s">
        <v>89</v>
      </c>
      <c r="Z414" s="661" t="s">
        <v>89</v>
      </c>
      <c r="AA414" s="661" t="s">
        <v>89</v>
      </c>
      <c r="AB414" s="661" t="s">
        <v>89</v>
      </c>
      <c r="AC414" s="661" t="s">
        <v>89</v>
      </c>
      <c r="AD414" s="661" t="s">
        <v>89</v>
      </c>
      <c r="AE414" s="661" t="s">
        <v>89</v>
      </c>
      <c r="AF414" s="661" t="s">
        <v>89</v>
      </c>
      <c r="AG414" s="661" t="s">
        <v>89</v>
      </c>
      <c r="AH414" s="661"/>
      <c r="AI414" s="661" t="s">
        <v>89</v>
      </c>
      <c r="AJ414" s="661" t="s">
        <v>89</v>
      </c>
      <c r="AK414" s="661" t="s">
        <v>89</v>
      </c>
      <c r="AL414" s="661" t="s">
        <v>89</v>
      </c>
      <c r="AM414" s="661" t="s">
        <v>89</v>
      </c>
      <c r="AN414" s="661" t="s">
        <v>89</v>
      </c>
      <c r="AO414" s="661"/>
      <c r="AP414" s="610"/>
      <c r="AQ414" s="610"/>
      <c r="AR414" s="610"/>
    </row>
    <row r="415" ht="15.75" customHeight="1" spans="1:44">
      <c r="A415" s="610" t="s">
        <v>89</v>
      </c>
      <c r="B415" s="610" t="s">
        <v>89</v>
      </c>
      <c r="C415" s="610" t="s">
        <v>89</v>
      </c>
      <c r="D415" s="661" t="s">
        <v>89</v>
      </c>
      <c r="E415" s="661" t="s">
        <v>89</v>
      </c>
      <c r="F415" s="661" t="s">
        <v>89</v>
      </c>
      <c r="G415" s="661" t="s">
        <v>89</v>
      </c>
      <c r="H415" s="661" t="s">
        <v>89</v>
      </c>
      <c r="I415" s="661" t="s">
        <v>89</v>
      </c>
      <c r="J415" s="661" t="s">
        <v>89</v>
      </c>
      <c r="K415" s="661" t="s">
        <v>89</v>
      </c>
      <c r="L415" s="661" t="s">
        <v>89</v>
      </c>
      <c r="M415" s="661" t="s">
        <v>89</v>
      </c>
      <c r="N415" s="661" t="s">
        <v>89</v>
      </c>
      <c r="O415" s="661" t="s">
        <v>89</v>
      </c>
      <c r="P415" s="661" t="s">
        <v>89</v>
      </c>
      <c r="Q415" s="661" t="s">
        <v>89</v>
      </c>
      <c r="R415" s="661" t="s">
        <v>89</v>
      </c>
      <c r="S415" s="661" t="s">
        <v>89</v>
      </c>
      <c r="T415" s="661" t="s">
        <v>89</v>
      </c>
      <c r="U415" s="661" t="s">
        <v>89</v>
      </c>
      <c r="V415" s="661" t="s">
        <v>89</v>
      </c>
      <c r="W415" s="661" t="s">
        <v>89</v>
      </c>
      <c r="X415" s="661" t="s">
        <v>89</v>
      </c>
      <c r="Y415" s="661" t="s">
        <v>89</v>
      </c>
      <c r="Z415" s="661" t="s">
        <v>89</v>
      </c>
      <c r="AA415" s="661" t="s">
        <v>89</v>
      </c>
      <c r="AB415" s="661" t="s">
        <v>89</v>
      </c>
      <c r="AC415" s="661" t="s">
        <v>89</v>
      </c>
      <c r="AD415" s="661" t="s">
        <v>89</v>
      </c>
      <c r="AE415" s="661" t="s">
        <v>89</v>
      </c>
      <c r="AF415" s="661" t="s">
        <v>89</v>
      </c>
      <c r="AG415" s="661" t="s">
        <v>89</v>
      </c>
      <c r="AH415" s="661"/>
      <c r="AI415" s="661" t="s">
        <v>89</v>
      </c>
      <c r="AJ415" s="661" t="s">
        <v>89</v>
      </c>
      <c r="AK415" s="661" t="s">
        <v>89</v>
      </c>
      <c r="AL415" s="661" t="s">
        <v>89</v>
      </c>
      <c r="AM415" s="661" t="s">
        <v>89</v>
      </c>
      <c r="AN415" s="661" t="s">
        <v>89</v>
      </c>
      <c r="AO415" s="661"/>
      <c r="AP415" s="610"/>
      <c r="AQ415" s="610"/>
      <c r="AR415" s="610"/>
    </row>
    <row r="416" ht="15.75" customHeight="1" spans="1:44">
      <c r="A416" s="610" t="s">
        <v>89</v>
      </c>
      <c r="B416" s="610" t="s">
        <v>89</v>
      </c>
      <c r="C416" s="610" t="s">
        <v>89</v>
      </c>
      <c r="D416" s="661" t="s">
        <v>89</v>
      </c>
      <c r="E416" s="661" t="s">
        <v>89</v>
      </c>
      <c r="F416" s="661" t="s">
        <v>89</v>
      </c>
      <c r="G416" s="661" t="s">
        <v>89</v>
      </c>
      <c r="H416" s="661" t="s">
        <v>89</v>
      </c>
      <c r="I416" s="661" t="s">
        <v>89</v>
      </c>
      <c r="J416" s="661" t="s">
        <v>89</v>
      </c>
      <c r="K416" s="661" t="s">
        <v>89</v>
      </c>
      <c r="L416" s="661" t="s">
        <v>89</v>
      </c>
      <c r="M416" s="661" t="s">
        <v>89</v>
      </c>
      <c r="N416" s="661" t="s">
        <v>89</v>
      </c>
      <c r="O416" s="661" t="s">
        <v>89</v>
      </c>
      <c r="P416" s="661" t="s">
        <v>89</v>
      </c>
      <c r="Q416" s="661" t="s">
        <v>89</v>
      </c>
      <c r="R416" s="661" t="s">
        <v>89</v>
      </c>
      <c r="S416" s="661" t="s">
        <v>89</v>
      </c>
      <c r="T416" s="661" t="s">
        <v>89</v>
      </c>
      <c r="U416" s="661" t="s">
        <v>89</v>
      </c>
      <c r="V416" s="661" t="s">
        <v>89</v>
      </c>
      <c r="W416" s="661" t="s">
        <v>89</v>
      </c>
      <c r="X416" s="661" t="s">
        <v>89</v>
      </c>
      <c r="Y416" s="661" t="s">
        <v>89</v>
      </c>
      <c r="Z416" s="661" t="s">
        <v>89</v>
      </c>
      <c r="AA416" s="661" t="s">
        <v>89</v>
      </c>
      <c r="AB416" s="661" t="s">
        <v>89</v>
      </c>
      <c r="AC416" s="661" t="s">
        <v>89</v>
      </c>
      <c r="AD416" s="661" t="s">
        <v>89</v>
      </c>
      <c r="AE416" s="661" t="s">
        <v>89</v>
      </c>
      <c r="AF416" s="661" t="s">
        <v>89</v>
      </c>
      <c r="AG416" s="661" t="s">
        <v>89</v>
      </c>
      <c r="AH416" s="661"/>
      <c r="AI416" s="661" t="s">
        <v>89</v>
      </c>
      <c r="AJ416" s="661" t="s">
        <v>89</v>
      </c>
      <c r="AK416" s="661" t="s">
        <v>89</v>
      </c>
      <c r="AL416" s="661" t="s">
        <v>89</v>
      </c>
      <c r="AM416" s="661" t="s">
        <v>89</v>
      </c>
      <c r="AN416" s="661" t="s">
        <v>89</v>
      </c>
      <c r="AO416" s="661"/>
      <c r="AP416" s="610"/>
      <c r="AQ416" s="610"/>
      <c r="AR416" s="610"/>
    </row>
    <row r="417" ht="15.75" customHeight="1" spans="1:44">
      <c r="A417" s="610" t="s">
        <v>89</v>
      </c>
      <c r="B417" s="610" t="s">
        <v>89</v>
      </c>
      <c r="C417" s="610" t="s">
        <v>89</v>
      </c>
      <c r="D417" s="661" t="s">
        <v>89</v>
      </c>
      <c r="E417" s="661" t="s">
        <v>89</v>
      </c>
      <c r="F417" s="661" t="s">
        <v>89</v>
      </c>
      <c r="G417" s="661" t="s">
        <v>89</v>
      </c>
      <c r="H417" s="661" t="s">
        <v>89</v>
      </c>
      <c r="I417" s="661" t="s">
        <v>89</v>
      </c>
      <c r="J417" s="661" t="s">
        <v>89</v>
      </c>
      <c r="K417" s="661" t="s">
        <v>89</v>
      </c>
      <c r="L417" s="661" t="s">
        <v>89</v>
      </c>
      <c r="M417" s="661" t="s">
        <v>89</v>
      </c>
      <c r="N417" s="661" t="s">
        <v>89</v>
      </c>
      <c r="O417" s="661" t="s">
        <v>89</v>
      </c>
      <c r="P417" s="661" t="s">
        <v>89</v>
      </c>
      <c r="Q417" s="661" t="s">
        <v>89</v>
      </c>
      <c r="R417" s="661" t="s">
        <v>89</v>
      </c>
      <c r="S417" s="661" t="s">
        <v>89</v>
      </c>
      <c r="T417" s="661" t="s">
        <v>89</v>
      </c>
      <c r="U417" s="661" t="s">
        <v>89</v>
      </c>
      <c r="V417" s="661" t="s">
        <v>89</v>
      </c>
      <c r="W417" s="661" t="s">
        <v>89</v>
      </c>
      <c r="X417" s="661" t="s">
        <v>89</v>
      </c>
      <c r="Y417" s="661" t="s">
        <v>89</v>
      </c>
      <c r="Z417" s="661" t="s">
        <v>89</v>
      </c>
      <c r="AA417" s="661" t="s">
        <v>89</v>
      </c>
      <c r="AB417" s="661" t="s">
        <v>89</v>
      </c>
      <c r="AC417" s="661" t="s">
        <v>89</v>
      </c>
      <c r="AD417" s="661" t="s">
        <v>89</v>
      </c>
      <c r="AE417" s="661" t="s">
        <v>89</v>
      </c>
      <c r="AF417" s="661" t="s">
        <v>89</v>
      </c>
      <c r="AG417" s="661" t="s">
        <v>89</v>
      </c>
      <c r="AH417" s="661"/>
      <c r="AI417" s="661" t="s">
        <v>89</v>
      </c>
      <c r="AJ417" s="661" t="s">
        <v>89</v>
      </c>
      <c r="AK417" s="661" t="s">
        <v>89</v>
      </c>
      <c r="AL417" s="661" t="s">
        <v>89</v>
      </c>
      <c r="AM417" s="661" t="s">
        <v>89</v>
      </c>
      <c r="AN417" s="661" t="s">
        <v>89</v>
      </c>
      <c r="AO417" s="661"/>
      <c r="AP417" s="610"/>
      <c r="AQ417" s="610"/>
      <c r="AR417" s="610"/>
    </row>
    <row r="418" ht="15.75" customHeight="1" spans="1:44">
      <c r="A418" s="610" t="s">
        <v>89</v>
      </c>
      <c r="B418" s="610" t="s">
        <v>89</v>
      </c>
      <c r="C418" s="610" t="s">
        <v>89</v>
      </c>
      <c r="D418" s="661" t="s">
        <v>89</v>
      </c>
      <c r="E418" s="661" t="s">
        <v>89</v>
      </c>
      <c r="F418" s="661" t="s">
        <v>89</v>
      </c>
      <c r="G418" s="661" t="s">
        <v>89</v>
      </c>
      <c r="H418" s="661" t="s">
        <v>89</v>
      </c>
      <c r="I418" s="661" t="s">
        <v>89</v>
      </c>
      <c r="J418" s="661" t="s">
        <v>89</v>
      </c>
      <c r="K418" s="661" t="s">
        <v>89</v>
      </c>
      <c r="L418" s="661" t="s">
        <v>89</v>
      </c>
      <c r="M418" s="661" t="s">
        <v>89</v>
      </c>
      <c r="N418" s="661" t="s">
        <v>89</v>
      </c>
      <c r="O418" s="661" t="s">
        <v>89</v>
      </c>
      <c r="P418" s="661" t="s">
        <v>89</v>
      </c>
      <c r="Q418" s="661" t="s">
        <v>89</v>
      </c>
      <c r="R418" s="661" t="s">
        <v>89</v>
      </c>
      <c r="S418" s="661" t="s">
        <v>89</v>
      </c>
      <c r="T418" s="661" t="s">
        <v>89</v>
      </c>
      <c r="U418" s="661" t="s">
        <v>89</v>
      </c>
      <c r="V418" s="661" t="s">
        <v>89</v>
      </c>
      <c r="W418" s="661" t="s">
        <v>89</v>
      </c>
      <c r="X418" s="661" t="s">
        <v>89</v>
      </c>
      <c r="Y418" s="661" t="s">
        <v>89</v>
      </c>
      <c r="Z418" s="661" t="s">
        <v>89</v>
      </c>
      <c r="AA418" s="661" t="s">
        <v>89</v>
      </c>
      <c r="AB418" s="661" t="s">
        <v>89</v>
      </c>
      <c r="AC418" s="661" t="s">
        <v>89</v>
      </c>
      <c r="AD418" s="661" t="s">
        <v>89</v>
      </c>
      <c r="AE418" s="661" t="s">
        <v>89</v>
      </c>
      <c r="AF418" s="661" t="s">
        <v>89</v>
      </c>
      <c r="AG418" s="661" t="s">
        <v>89</v>
      </c>
      <c r="AH418" s="661"/>
      <c r="AI418" s="661" t="s">
        <v>89</v>
      </c>
      <c r="AJ418" s="661" t="s">
        <v>89</v>
      </c>
      <c r="AK418" s="661" t="s">
        <v>89</v>
      </c>
      <c r="AL418" s="661" t="s">
        <v>89</v>
      </c>
      <c r="AM418" s="661" t="s">
        <v>89</v>
      </c>
      <c r="AN418" s="661" t="s">
        <v>89</v>
      </c>
      <c r="AO418" s="661"/>
      <c r="AP418" s="610"/>
      <c r="AQ418" s="610"/>
      <c r="AR418" s="610"/>
    </row>
    <row r="419" ht="15.75" customHeight="1" spans="1:44">
      <c r="A419" s="610" t="s">
        <v>89</v>
      </c>
      <c r="B419" s="610" t="s">
        <v>89</v>
      </c>
      <c r="C419" s="610" t="s">
        <v>89</v>
      </c>
      <c r="D419" s="661" t="s">
        <v>89</v>
      </c>
      <c r="E419" s="661" t="s">
        <v>89</v>
      </c>
      <c r="F419" s="661" t="s">
        <v>89</v>
      </c>
      <c r="G419" s="661" t="s">
        <v>89</v>
      </c>
      <c r="H419" s="661" t="s">
        <v>89</v>
      </c>
      <c r="I419" s="661" t="s">
        <v>89</v>
      </c>
      <c r="J419" s="661" t="s">
        <v>89</v>
      </c>
      <c r="K419" s="661" t="s">
        <v>89</v>
      </c>
      <c r="L419" s="661" t="s">
        <v>89</v>
      </c>
      <c r="M419" s="661" t="s">
        <v>89</v>
      </c>
      <c r="N419" s="661" t="s">
        <v>89</v>
      </c>
      <c r="O419" s="661" t="s">
        <v>89</v>
      </c>
      <c r="P419" s="661" t="s">
        <v>89</v>
      </c>
      <c r="Q419" s="661" t="s">
        <v>89</v>
      </c>
      <c r="R419" s="661" t="s">
        <v>89</v>
      </c>
      <c r="S419" s="661" t="s">
        <v>89</v>
      </c>
      <c r="T419" s="661" t="s">
        <v>89</v>
      </c>
      <c r="U419" s="661" t="s">
        <v>89</v>
      </c>
      <c r="V419" s="661" t="s">
        <v>89</v>
      </c>
      <c r="W419" s="661" t="s">
        <v>89</v>
      </c>
      <c r="X419" s="661" t="s">
        <v>89</v>
      </c>
      <c r="Y419" s="661" t="s">
        <v>89</v>
      </c>
      <c r="Z419" s="661" t="s">
        <v>89</v>
      </c>
      <c r="AA419" s="661" t="s">
        <v>89</v>
      </c>
      <c r="AB419" s="661" t="s">
        <v>89</v>
      </c>
      <c r="AC419" s="661" t="s">
        <v>89</v>
      </c>
      <c r="AD419" s="661" t="s">
        <v>89</v>
      </c>
      <c r="AE419" s="661" t="s">
        <v>89</v>
      </c>
      <c r="AF419" s="661" t="s">
        <v>89</v>
      </c>
      <c r="AG419" s="661" t="s">
        <v>89</v>
      </c>
      <c r="AH419" s="661"/>
      <c r="AI419" s="661" t="s">
        <v>89</v>
      </c>
      <c r="AJ419" s="661" t="s">
        <v>89</v>
      </c>
      <c r="AK419" s="661" t="s">
        <v>89</v>
      </c>
      <c r="AL419" s="661" t="s">
        <v>89</v>
      </c>
      <c r="AM419" s="661" t="s">
        <v>89</v>
      </c>
      <c r="AN419" s="661" t="s">
        <v>89</v>
      </c>
      <c r="AO419" s="661"/>
      <c r="AP419" s="610"/>
      <c r="AQ419" s="610"/>
      <c r="AR419" s="610"/>
    </row>
    <row r="420" ht="15.75" customHeight="1" spans="1:44">
      <c r="A420" s="610" t="s">
        <v>89</v>
      </c>
      <c r="B420" s="610" t="s">
        <v>89</v>
      </c>
      <c r="C420" s="610" t="s">
        <v>89</v>
      </c>
      <c r="D420" s="661" t="s">
        <v>89</v>
      </c>
      <c r="E420" s="661" t="s">
        <v>89</v>
      </c>
      <c r="F420" s="661" t="s">
        <v>89</v>
      </c>
      <c r="G420" s="661" t="s">
        <v>89</v>
      </c>
      <c r="H420" s="661" t="s">
        <v>89</v>
      </c>
      <c r="I420" s="661" t="s">
        <v>89</v>
      </c>
      <c r="J420" s="661" t="s">
        <v>89</v>
      </c>
      <c r="K420" s="661" t="s">
        <v>89</v>
      </c>
      <c r="L420" s="661" t="s">
        <v>89</v>
      </c>
      <c r="M420" s="661" t="s">
        <v>89</v>
      </c>
      <c r="N420" s="661" t="s">
        <v>89</v>
      </c>
      <c r="O420" s="661" t="s">
        <v>89</v>
      </c>
      <c r="P420" s="661" t="s">
        <v>89</v>
      </c>
      <c r="Q420" s="661" t="s">
        <v>89</v>
      </c>
      <c r="R420" s="661" t="s">
        <v>89</v>
      </c>
      <c r="S420" s="661" t="s">
        <v>89</v>
      </c>
      <c r="T420" s="661" t="s">
        <v>89</v>
      </c>
      <c r="U420" s="661" t="s">
        <v>89</v>
      </c>
      <c r="V420" s="661" t="s">
        <v>89</v>
      </c>
      <c r="W420" s="661" t="s">
        <v>89</v>
      </c>
      <c r="X420" s="661" t="s">
        <v>89</v>
      </c>
      <c r="Y420" s="661" t="s">
        <v>89</v>
      </c>
      <c r="Z420" s="661" t="s">
        <v>89</v>
      </c>
      <c r="AA420" s="661" t="s">
        <v>89</v>
      </c>
      <c r="AB420" s="661" t="s">
        <v>89</v>
      </c>
      <c r="AC420" s="661" t="s">
        <v>89</v>
      </c>
      <c r="AD420" s="661" t="s">
        <v>89</v>
      </c>
      <c r="AE420" s="661" t="s">
        <v>89</v>
      </c>
      <c r="AF420" s="661" t="s">
        <v>89</v>
      </c>
      <c r="AG420" s="661" t="s">
        <v>89</v>
      </c>
      <c r="AH420" s="661"/>
      <c r="AI420" s="661" t="s">
        <v>89</v>
      </c>
      <c r="AJ420" s="661" t="s">
        <v>89</v>
      </c>
      <c r="AK420" s="661" t="s">
        <v>89</v>
      </c>
      <c r="AL420" s="661" t="s">
        <v>89</v>
      </c>
      <c r="AM420" s="661" t="s">
        <v>89</v>
      </c>
      <c r="AN420" s="661" t="s">
        <v>89</v>
      </c>
      <c r="AO420" s="661"/>
      <c r="AP420" s="610"/>
      <c r="AQ420" s="610"/>
      <c r="AR420" s="610"/>
    </row>
    <row r="421" ht="15.75" customHeight="1" spans="1:44">
      <c r="A421" s="610" t="s">
        <v>89</v>
      </c>
      <c r="B421" s="610" t="s">
        <v>89</v>
      </c>
      <c r="C421" s="610" t="s">
        <v>89</v>
      </c>
      <c r="D421" s="661" t="s">
        <v>89</v>
      </c>
      <c r="E421" s="661" t="s">
        <v>89</v>
      </c>
      <c r="F421" s="661" t="s">
        <v>89</v>
      </c>
      <c r="G421" s="661" t="s">
        <v>89</v>
      </c>
      <c r="H421" s="661" t="s">
        <v>89</v>
      </c>
      <c r="I421" s="661" t="s">
        <v>89</v>
      </c>
      <c r="J421" s="661" t="s">
        <v>89</v>
      </c>
      <c r="K421" s="661" t="s">
        <v>89</v>
      </c>
      <c r="L421" s="661" t="s">
        <v>89</v>
      </c>
      <c r="M421" s="661" t="s">
        <v>89</v>
      </c>
      <c r="N421" s="661" t="s">
        <v>89</v>
      </c>
      <c r="O421" s="661" t="s">
        <v>89</v>
      </c>
      <c r="P421" s="661" t="s">
        <v>89</v>
      </c>
      <c r="Q421" s="661" t="s">
        <v>89</v>
      </c>
      <c r="R421" s="661" t="s">
        <v>89</v>
      </c>
      <c r="S421" s="661" t="s">
        <v>89</v>
      </c>
      <c r="T421" s="661" t="s">
        <v>89</v>
      </c>
      <c r="U421" s="661" t="s">
        <v>89</v>
      </c>
      <c r="V421" s="661" t="s">
        <v>89</v>
      </c>
      <c r="W421" s="661" t="s">
        <v>89</v>
      </c>
      <c r="X421" s="661" t="s">
        <v>89</v>
      </c>
      <c r="Y421" s="661" t="s">
        <v>89</v>
      </c>
      <c r="Z421" s="661" t="s">
        <v>89</v>
      </c>
      <c r="AA421" s="661" t="s">
        <v>89</v>
      </c>
      <c r="AB421" s="661" t="s">
        <v>89</v>
      </c>
      <c r="AC421" s="661" t="s">
        <v>89</v>
      </c>
      <c r="AD421" s="661" t="s">
        <v>89</v>
      </c>
      <c r="AE421" s="661" t="s">
        <v>89</v>
      </c>
      <c r="AF421" s="661" t="s">
        <v>89</v>
      </c>
      <c r="AG421" s="661" t="s">
        <v>89</v>
      </c>
      <c r="AH421" s="661"/>
      <c r="AI421" s="661" t="s">
        <v>89</v>
      </c>
      <c r="AJ421" s="661" t="s">
        <v>89</v>
      </c>
      <c r="AK421" s="661" t="s">
        <v>89</v>
      </c>
      <c r="AL421" s="661" t="s">
        <v>89</v>
      </c>
      <c r="AM421" s="661" t="s">
        <v>89</v>
      </c>
      <c r="AN421" s="661" t="s">
        <v>89</v>
      </c>
      <c r="AO421" s="661"/>
      <c r="AP421" s="610"/>
      <c r="AQ421" s="610"/>
      <c r="AR421" s="610"/>
    </row>
    <row r="422" ht="15.75" customHeight="1" spans="1:44">
      <c r="A422" s="610" t="s">
        <v>89</v>
      </c>
      <c r="B422" s="610" t="s">
        <v>89</v>
      </c>
      <c r="C422" s="610" t="s">
        <v>89</v>
      </c>
      <c r="D422" s="661" t="s">
        <v>89</v>
      </c>
      <c r="E422" s="661" t="s">
        <v>89</v>
      </c>
      <c r="F422" s="661" t="s">
        <v>89</v>
      </c>
      <c r="G422" s="661" t="s">
        <v>89</v>
      </c>
      <c r="H422" s="661" t="s">
        <v>89</v>
      </c>
      <c r="I422" s="661" t="s">
        <v>89</v>
      </c>
      <c r="J422" s="661" t="s">
        <v>89</v>
      </c>
      <c r="K422" s="661" t="s">
        <v>89</v>
      </c>
      <c r="L422" s="661" t="s">
        <v>89</v>
      </c>
      <c r="M422" s="661" t="s">
        <v>89</v>
      </c>
      <c r="N422" s="661" t="s">
        <v>89</v>
      </c>
      <c r="O422" s="661" t="s">
        <v>89</v>
      </c>
      <c r="P422" s="661" t="s">
        <v>89</v>
      </c>
      <c r="Q422" s="661" t="s">
        <v>89</v>
      </c>
      <c r="R422" s="661" t="s">
        <v>89</v>
      </c>
      <c r="S422" s="661" t="s">
        <v>89</v>
      </c>
      <c r="T422" s="661" t="s">
        <v>89</v>
      </c>
      <c r="U422" s="661" t="s">
        <v>89</v>
      </c>
      <c r="V422" s="661" t="s">
        <v>89</v>
      </c>
      <c r="W422" s="661" t="s">
        <v>89</v>
      </c>
      <c r="X422" s="661" t="s">
        <v>89</v>
      </c>
      <c r="Y422" s="661" t="s">
        <v>89</v>
      </c>
      <c r="Z422" s="661" t="s">
        <v>89</v>
      </c>
      <c r="AA422" s="661" t="s">
        <v>89</v>
      </c>
      <c r="AB422" s="661" t="s">
        <v>89</v>
      </c>
      <c r="AC422" s="661" t="s">
        <v>89</v>
      </c>
      <c r="AD422" s="661" t="s">
        <v>89</v>
      </c>
      <c r="AE422" s="661" t="s">
        <v>89</v>
      </c>
      <c r="AF422" s="661" t="s">
        <v>89</v>
      </c>
      <c r="AG422" s="661" t="s">
        <v>89</v>
      </c>
      <c r="AH422" s="661"/>
      <c r="AI422" s="661" t="s">
        <v>89</v>
      </c>
      <c r="AJ422" s="661" t="s">
        <v>89</v>
      </c>
      <c r="AK422" s="661" t="s">
        <v>89</v>
      </c>
      <c r="AL422" s="661" t="s">
        <v>89</v>
      </c>
      <c r="AM422" s="661" t="s">
        <v>89</v>
      </c>
      <c r="AN422" s="661" t="s">
        <v>89</v>
      </c>
      <c r="AO422" s="661"/>
      <c r="AP422" s="610"/>
      <c r="AQ422" s="610"/>
      <c r="AR422" s="610"/>
    </row>
    <row r="423" ht="15.75" customHeight="1" spans="1:44">
      <c r="A423" s="610" t="s">
        <v>89</v>
      </c>
      <c r="B423" s="610" t="s">
        <v>89</v>
      </c>
      <c r="C423" s="610" t="s">
        <v>89</v>
      </c>
      <c r="D423" s="661" t="s">
        <v>89</v>
      </c>
      <c r="E423" s="661" t="s">
        <v>89</v>
      </c>
      <c r="F423" s="661" t="s">
        <v>89</v>
      </c>
      <c r="G423" s="661" t="s">
        <v>89</v>
      </c>
      <c r="H423" s="661" t="s">
        <v>89</v>
      </c>
      <c r="I423" s="661" t="s">
        <v>89</v>
      </c>
      <c r="J423" s="661" t="s">
        <v>89</v>
      </c>
      <c r="K423" s="661" t="s">
        <v>89</v>
      </c>
      <c r="L423" s="661" t="s">
        <v>89</v>
      </c>
      <c r="M423" s="661" t="s">
        <v>89</v>
      </c>
      <c r="N423" s="661" t="s">
        <v>89</v>
      </c>
      <c r="O423" s="661" t="s">
        <v>89</v>
      </c>
      <c r="P423" s="661" t="s">
        <v>89</v>
      </c>
      <c r="Q423" s="661" t="s">
        <v>89</v>
      </c>
      <c r="R423" s="661" t="s">
        <v>89</v>
      </c>
      <c r="S423" s="661" t="s">
        <v>89</v>
      </c>
      <c r="T423" s="661" t="s">
        <v>89</v>
      </c>
      <c r="U423" s="661" t="s">
        <v>89</v>
      </c>
      <c r="V423" s="661" t="s">
        <v>89</v>
      </c>
      <c r="W423" s="661" t="s">
        <v>89</v>
      </c>
      <c r="X423" s="661" t="s">
        <v>89</v>
      </c>
      <c r="Y423" s="661" t="s">
        <v>89</v>
      </c>
      <c r="Z423" s="661" t="s">
        <v>89</v>
      </c>
      <c r="AA423" s="661" t="s">
        <v>89</v>
      </c>
      <c r="AB423" s="661" t="s">
        <v>89</v>
      </c>
      <c r="AC423" s="661" t="s">
        <v>89</v>
      </c>
      <c r="AD423" s="661" t="s">
        <v>89</v>
      </c>
      <c r="AE423" s="661" t="s">
        <v>89</v>
      </c>
      <c r="AF423" s="661" t="s">
        <v>89</v>
      </c>
      <c r="AG423" s="661" t="s">
        <v>89</v>
      </c>
      <c r="AH423" s="661"/>
      <c r="AI423" s="661" t="s">
        <v>89</v>
      </c>
      <c r="AJ423" s="661" t="s">
        <v>89</v>
      </c>
      <c r="AK423" s="661" t="s">
        <v>89</v>
      </c>
      <c r="AL423" s="661" t="s">
        <v>89</v>
      </c>
      <c r="AM423" s="661" t="s">
        <v>89</v>
      </c>
      <c r="AN423" s="661" t="s">
        <v>89</v>
      </c>
      <c r="AO423" s="661"/>
      <c r="AP423" s="610"/>
      <c r="AQ423" s="610"/>
      <c r="AR423" s="610"/>
    </row>
    <row r="424" ht="15.75" customHeight="1" spans="1:44">
      <c r="A424" s="610" t="s">
        <v>89</v>
      </c>
      <c r="B424" s="610" t="s">
        <v>89</v>
      </c>
      <c r="C424" s="610" t="s">
        <v>89</v>
      </c>
      <c r="D424" s="661" t="s">
        <v>89</v>
      </c>
      <c r="E424" s="661" t="s">
        <v>89</v>
      </c>
      <c r="F424" s="661" t="s">
        <v>89</v>
      </c>
      <c r="G424" s="661" t="s">
        <v>89</v>
      </c>
      <c r="H424" s="661" t="s">
        <v>89</v>
      </c>
      <c r="I424" s="661" t="s">
        <v>89</v>
      </c>
      <c r="J424" s="661" t="s">
        <v>89</v>
      </c>
      <c r="K424" s="661" t="s">
        <v>89</v>
      </c>
      <c r="L424" s="661" t="s">
        <v>89</v>
      </c>
      <c r="M424" s="661" t="s">
        <v>89</v>
      </c>
      <c r="N424" s="661" t="s">
        <v>89</v>
      </c>
      <c r="O424" s="661" t="s">
        <v>89</v>
      </c>
      <c r="P424" s="661" t="s">
        <v>89</v>
      </c>
      <c r="Q424" s="661" t="s">
        <v>89</v>
      </c>
      <c r="R424" s="661" t="s">
        <v>89</v>
      </c>
      <c r="S424" s="661" t="s">
        <v>89</v>
      </c>
      <c r="T424" s="661" t="s">
        <v>89</v>
      </c>
      <c r="U424" s="661" t="s">
        <v>89</v>
      </c>
      <c r="V424" s="661" t="s">
        <v>89</v>
      </c>
      <c r="W424" s="661" t="s">
        <v>89</v>
      </c>
      <c r="X424" s="661" t="s">
        <v>89</v>
      </c>
      <c r="Y424" s="661" t="s">
        <v>89</v>
      </c>
      <c r="Z424" s="661" t="s">
        <v>89</v>
      </c>
      <c r="AA424" s="661" t="s">
        <v>89</v>
      </c>
      <c r="AB424" s="661" t="s">
        <v>89</v>
      </c>
      <c r="AC424" s="661" t="s">
        <v>89</v>
      </c>
      <c r="AD424" s="661" t="s">
        <v>89</v>
      </c>
      <c r="AE424" s="661" t="s">
        <v>89</v>
      </c>
      <c r="AF424" s="661" t="s">
        <v>89</v>
      </c>
      <c r="AG424" s="661" t="s">
        <v>89</v>
      </c>
      <c r="AH424" s="661"/>
      <c r="AI424" s="661" t="s">
        <v>89</v>
      </c>
      <c r="AJ424" s="661" t="s">
        <v>89</v>
      </c>
      <c r="AK424" s="661" t="s">
        <v>89</v>
      </c>
      <c r="AL424" s="661" t="s">
        <v>89</v>
      </c>
      <c r="AM424" s="661" t="s">
        <v>89</v>
      </c>
      <c r="AN424" s="661" t="s">
        <v>89</v>
      </c>
      <c r="AO424" s="661"/>
      <c r="AP424" s="610"/>
      <c r="AQ424" s="610"/>
      <c r="AR424" s="610"/>
    </row>
    <row r="425" ht="15.75" customHeight="1" spans="1:44">
      <c r="A425" s="610" t="s">
        <v>89</v>
      </c>
      <c r="B425" s="610" t="s">
        <v>89</v>
      </c>
      <c r="C425" s="610" t="s">
        <v>89</v>
      </c>
      <c r="D425" s="661" t="s">
        <v>89</v>
      </c>
      <c r="E425" s="661" t="s">
        <v>89</v>
      </c>
      <c r="F425" s="661" t="s">
        <v>89</v>
      </c>
      <c r="G425" s="661" t="s">
        <v>89</v>
      </c>
      <c r="H425" s="661" t="s">
        <v>89</v>
      </c>
      <c r="I425" s="661" t="s">
        <v>89</v>
      </c>
      <c r="J425" s="661" t="s">
        <v>89</v>
      </c>
      <c r="K425" s="661" t="s">
        <v>89</v>
      </c>
      <c r="L425" s="661" t="s">
        <v>89</v>
      </c>
      <c r="M425" s="661" t="s">
        <v>89</v>
      </c>
      <c r="N425" s="661" t="s">
        <v>89</v>
      </c>
      <c r="O425" s="661" t="s">
        <v>89</v>
      </c>
      <c r="P425" s="661" t="s">
        <v>89</v>
      </c>
      <c r="Q425" s="661" t="s">
        <v>89</v>
      </c>
      <c r="R425" s="661" t="s">
        <v>89</v>
      </c>
      <c r="S425" s="661" t="s">
        <v>89</v>
      </c>
      <c r="T425" s="661" t="s">
        <v>89</v>
      </c>
      <c r="U425" s="661" t="s">
        <v>89</v>
      </c>
      <c r="V425" s="661" t="s">
        <v>89</v>
      </c>
      <c r="W425" s="661" t="s">
        <v>89</v>
      </c>
      <c r="X425" s="661" t="s">
        <v>89</v>
      </c>
      <c r="Y425" s="661" t="s">
        <v>89</v>
      </c>
      <c r="Z425" s="661" t="s">
        <v>89</v>
      </c>
      <c r="AA425" s="661" t="s">
        <v>89</v>
      </c>
      <c r="AB425" s="661" t="s">
        <v>89</v>
      </c>
      <c r="AC425" s="661" t="s">
        <v>89</v>
      </c>
      <c r="AD425" s="661" t="s">
        <v>89</v>
      </c>
      <c r="AE425" s="661" t="s">
        <v>89</v>
      </c>
      <c r="AF425" s="661" t="s">
        <v>89</v>
      </c>
      <c r="AG425" s="661" t="s">
        <v>89</v>
      </c>
      <c r="AH425" s="661"/>
      <c r="AI425" s="661" t="s">
        <v>89</v>
      </c>
      <c r="AJ425" s="661" t="s">
        <v>89</v>
      </c>
      <c r="AK425" s="661" t="s">
        <v>89</v>
      </c>
      <c r="AL425" s="661" t="s">
        <v>89</v>
      </c>
      <c r="AM425" s="661" t="s">
        <v>89</v>
      </c>
      <c r="AN425" s="661" t="s">
        <v>89</v>
      </c>
      <c r="AO425" s="661"/>
      <c r="AP425" s="610"/>
      <c r="AQ425" s="610"/>
      <c r="AR425" s="610"/>
    </row>
    <row r="426" ht="15.75" customHeight="1" spans="1:44">
      <c r="A426" s="610" t="s">
        <v>89</v>
      </c>
      <c r="B426" s="610" t="s">
        <v>89</v>
      </c>
      <c r="C426" s="610" t="s">
        <v>89</v>
      </c>
      <c r="D426" s="661" t="s">
        <v>89</v>
      </c>
      <c r="E426" s="661" t="s">
        <v>89</v>
      </c>
      <c r="F426" s="661" t="s">
        <v>89</v>
      </c>
      <c r="G426" s="661" t="s">
        <v>89</v>
      </c>
      <c r="H426" s="661" t="s">
        <v>89</v>
      </c>
      <c r="I426" s="661" t="s">
        <v>89</v>
      </c>
      <c r="J426" s="661" t="s">
        <v>89</v>
      </c>
      <c r="K426" s="661" t="s">
        <v>89</v>
      </c>
      <c r="L426" s="661" t="s">
        <v>89</v>
      </c>
      <c r="M426" s="661" t="s">
        <v>89</v>
      </c>
      <c r="N426" s="661" t="s">
        <v>89</v>
      </c>
      <c r="O426" s="661" t="s">
        <v>89</v>
      </c>
      <c r="P426" s="661" t="s">
        <v>89</v>
      </c>
      <c r="Q426" s="661" t="s">
        <v>89</v>
      </c>
      <c r="R426" s="661" t="s">
        <v>89</v>
      </c>
      <c r="S426" s="661" t="s">
        <v>89</v>
      </c>
      <c r="T426" s="661" t="s">
        <v>89</v>
      </c>
      <c r="U426" s="661" t="s">
        <v>89</v>
      </c>
      <c r="V426" s="661" t="s">
        <v>89</v>
      </c>
      <c r="W426" s="661" t="s">
        <v>89</v>
      </c>
      <c r="X426" s="661" t="s">
        <v>89</v>
      </c>
      <c r="Y426" s="661" t="s">
        <v>89</v>
      </c>
      <c r="Z426" s="661" t="s">
        <v>89</v>
      </c>
      <c r="AA426" s="661" t="s">
        <v>89</v>
      </c>
      <c r="AB426" s="661" t="s">
        <v>89</v>
      </c>
      <c r="AC426" s="661" t="s">
        <v>89</v>
      </c>
      <c r="AD426" s="661" t="s">
        <v>89</v>
      </c>
      <c r="AE426" s="661" t="s">
        <v>89</v>
      </c>
      <c r="AF426" s="661" t="s">
        <v>89</v>
      </c>
      <c r="AG426" s="661" t="s">
        <v>89</v>
      </c>
      <c r="AH426" s="661"/>
      <c r="AI426" s="661" t="s">
        <v>89</v>
      </c>
      <c r="AJ426" s="661" t="s">
        <v>89</v>
      </c>
      <c r="AK426" s="661" t="s">
        <v>89</v>
      </c>
      <c r="AL426" s="661" t="s">
        <v>89</v>
      </c>
      <c r="AM426" s="661" t="s">
        <v>89</v>
      </c>
      <c r="AN426" s="661" t="s">
        <v>89</v>
      </c>
      <c r="AO426" s="661"/>
      <c r="AP426" s="610"/>
      <c r="AQ426" s="610"/>
      <c r="AR426" s="610"/>
    </row>
    <row r="427" ht="15.75" customHeight="1" spans="1:44">
      <c r="A427" s="610" t="s">
        <v>89</v>
      </c>
      <c r="B427" s="610" t="s">
        <v>89</v>
      </c>
      <c r="C427" s="610" t="s">
        <v>89</v>
      </c>
      <c r="D427" s="661" t="s">
        <v>89</v>
      </c>
      <c r="E427" s="661" t="s">
        <v>89</v>
      </c>
      <c r="F427" s="661" t="s">
        <v>89</v>
      </c>
      <c r="G427" s="661" t="s">
        <v>89</v>
      </c>
      <c r="H427" s="661" t="s">
        <v>89</v>
      </c>
      <c r="I427" s="661" t="s">
        <v>89</v>
      </c>
      <c r="J427" s="661" t="s">
        <v>89</v>
      </c>
      <c r="K427" s="661" t="s">
        <v>89</v>
      </c>
      <c r="L427" s="661" t="s">
        <v>89</v>
      </c>
      <c r="M427" s="661" t="s">
        <v>89</v>
      </c>
      <c r="N427" s="661" t="s">
        <v>89</v>
      </c>
      <c r="O427" s="661" t="s">
        <v>89</v>
      </c>
      <c r="P427" s="661" t="s">
        <v>89</v>
      </c>
      <c r="Q427" s="661" t="s">
        <v>89</v>
      </c>
      <c r="R427" s="661" t="s">
        <v>89</v>
      </c>
      <c r="S427" s="661" t="s">
        <v>89</v>
      </c>
      <c r="T427" s="661" t="s">
        <v>89</v>
      </c>
      <c r="U427" s="661" t="s">
        <v>89</v>
      </c>
      <c r="V427" s="661" t="s">
        <v>89</v>
      </c>
      <c r="W427" s="661" t="s">
        <v>89</v>
      </c>
      <c r="X427" s="661" t="s">
        <v>89</v>
      </c>
      <c r="Y427" s="661" t="s">
        <v>89</v>
      </c>
      <c r="Z427" s="661" t="s">
        <v>89</v>
      </c>
      <c r="AA427" s="661" t="s">
        <v>89</v>
      </c>
      <c r="AB427" s="661" t="s">
        <v>89</v>
      </c>
      <c r="AC427" s="661" t="s">
        <v>89</v>
      </c>
      <c r="AD427" s="661" t="s">
        <v>89</v>
      </c>
      <c r="AE427" s="661" t="s">
        <v>89</v>
      </c>
      <c r="AF427" s="661" t="s">
        <v>89</v>
      </c>
      <c r="AG427" s="661" t="s">
        <v>89</v>
      </c>
      <c r="AH427" s="661"/>
      <c r="AI427" s="661" t="s">
        <v>89</v>
      </c>
      <c r="AJ427" s="661" t="s">
        <v>89</v>
      </c>
      <c r="AK427" s="661" t="s">
        <v>89</v>
      </c>
      <c r="AL427" s="661" t="s">
        <v>89</v>
      </c>
      <c r="AM427" s="661" t="s">
        <v>89</v>
      </c>
      <c r="AN427" s="661" t="s">
        <v>89</v>
      </c>
      <c r="AO427" s="661"/>
      <c r="AP427" s="610"/>
      <c r="AQ427" s="610"/>
      <c r="AR427" s="610"/>
    </row>
    <row r="428" ht="15.75" customHeight="1" spans="1:44">
      <c r="A428" s="610" t="s">
        <v>89</v>
      </c>
      <c r="B428" s="610" t="s">
        <v>89</v>
      </c>
      <c r="C428" s="610" t="s">
        <v>89</v>
      </c>
      <c r="D428" s="661" t="s">
        <v>89</v>
      </c>
      <c r="E428" s="661" t="s">
        <v>89</v>
      </c>
      <c r="F428" s="661" t="s">
        <v>89</v>
      </c>
      <c r="G428" s="661" t="s">
        <v>89</v>
      </c>
      <c r="H428" s="661" t="s">
        <v>89</v>
      </c>
      <c r="I428" s="661" t="s">
        <v>89</v>
      </c>
      <c r="J428" s="661" t="s">
        <v>89</v>
      </c>
      <c r="K428" s="661" t="s">
        <v>89</v>
      </c>
      <c r="L428" s="661" t="s">
        <v>89</v>
      </c>
      <c r="M428" s="661" t="s">
        <v>89</v>
      </c>
      <c r="N428" s="661" t="s">
        <v>89</v>
      </c>
      <c r="O428" s="661" t="s">
        <v>89</v>
      </c>
      <c r="P428" s="661" t="s">
        <v>89</v>
      </c>
      <c r="Q428" s="661" t="s">
        <v>89</v>
      </c>
      <c r="R428" s="661" t="s">
        <v>89</v>
      </c>
      <c r="S428" s="661" t="s">
        <v>89</v>
      </c>
      <c r="T428" s="661" t="s">
        <v>89</v>
      </c>
      <c r="U428" s="661" t="s">
        <v>89</v>
      </c>
      <c r="V428" s="661" t="s">
        <v>89</v>
      </c>
      <c r="W428" s="661" t="s">
        <v>89</v>
      </c>
      <c r="X428" s="661" t="s">
        <v>89</v>
      </c>
      <c r="Y428" s="661" t="s">
        <v>89</v>
      </c>
      <c r="Z428" s="661" t="s">
        <v>89</v>
      </c>
      <c r="AA428" s="661" t="s">
        <v>89</v>
      </c>
      <c r="AB428" s="661" t="s">
        <v>89</v>
      </c>
      <c r="AC428" s="661" t="s">
        <v>89</v>
      </c>
      <c r="AD428" s="661" t="s">
        <v>89</v>
      </c>
      <c r="AE428" s="661" t="s">
        <v>89</v>
      </c>
      <c r="AF428" s="661" t="s">
        <v>89</v>
      </c>
      <c r="AG428" s="661" t="s">
        <v>89</v>
      </c>
      <c r="AH428" s="661"/>
      <c r="AI428" s="661" t="s">
        <v>89</v>
      </c>
      <c r="AJ428" s="661" t="s">
        <v>89</v>
      </c>
      <c r="AK428" s="661" t="s">
        <v>89</v>
      </c>
      <c r="AL428" s="661" t="s">
        <v>89</v>
      </c>
      <c r="AM428" s="661" t="s">
        <v>89</v>
      </c>
      <c r="AN428" s="661" t="s">
        <v>89</v>
      </c>
      <c r="AO428" s="661"/>
      <c r="AP428" s="610"/>
      <c r="AQ428" s="610"/>
      <c r="AR428" s="610"/>
    </row>
    <row r="429" ht="15.75" customHeight="1" spans="1:44">
      <c r="A429" s="610" t="s">
        <v>89</v>
      </c>
      <c r="B429" s="610" t="s">
        <v>89</v>
      </c>
      <c r="C429" s="610" t="s">
        <v>89</v>
      </c>
      <c r="D429" s="661" t="s">
        <v>89</v>
      </c>
      <c r="E429" s="661" t="s">
        <v>89</v>
      </c>
      <c r="F429" s="661" t="s">
        <v>89</v>
      </c>
      <c r="G429" s="661" t="s">
        <v>89</v>
      </c>
      <c r="H429" s="661" t="s">
        <v>89</v>
      </c>
      <c r="I429" s="661" t="s">
        <v>89</v>
      </c>
      <c r="J429" s="661" t="s">
        <v>89</v>
      </c>
      <c r="K429" s="661" t="s">
        <v>89</v>
      </c>
      <c r="L429" s="661" t="s">
        <v>89</v>
      </c>
      <c r="M429" s="661" t="s">
        <v>89</v>
      </c>
      <c r="N429" s="661" t="s">
        <v>89</v>
      </c>
      <c r="O429" s="661" t="s">
        <v>89</v>
      </c>
      <c r="P429" s="661" t="s">
        <v>89</v>
      </c>
      <c r="Q429" s="661" t="s">
        <v>89</v>
      </c>
      <c r="R429" s="661" t="s">
        <v>89</v>
      </c>
      <c r="S429" s="661" t="s">
        <v>89</v>
      </c>
      <c r="T429" s="661" t="s">
        <v>89</v>
      </c>
      <c r="U429" s="661" t="s">
        <v>89</v>
      </c>
      <c r="V429" s="661" t="s">
        <v>89</v>
      </c>
      <c r="W429" s="661" t="s">
        <v>89</v>
      </c>
      <c r="X429" s="661" t="s">
        <v>89</v>
      </c>
      <c r="Y429" s="661" t="s">
        <v>89</v>
      </c>
      <c r="Z429" s="661" t="s">
        <v>89</v>
      </c>
      <c r="AA429" s="661" t="s">
        <v>89</v>
      </c>
      <c r="AB429" s="661" t="s">
        <v>89</v>
      </c>
      <c r="AC429" s="661" t="s">
        <v>89</v>
      </c>
      <c r="AD429" s="661" t="s">
        <v>89</v>
      </c>
      <c r="AE429" s="661" t="s">
        <v>89</v>
      </c>
      <c r="AF429" s="661" t="s">
        <v>89</v>
      </c>
      <c r="AG429" s="661" t="s">
        <v>89</v>
      </c>
      <c r="AH429" s="661"/>
      <c r="AI429" s="661" t="s">
        <v>89</v>
      </c>
      <c r="AJ429" s="661" t="s">
        <v>89</v>
      </c>
      <c r="AK429" s="661" t="s">
        <v>89</v>
      </c>
      <c r="AL429" s="661" t="s">
        <v>89</v>
      </c>
      <c r="AM429" s="661" t="s">
        <v>89</v>
      </c>
      <c r="AN429" s="661" t="s">
        <v>89</v>
      </c>
      <c r="AO429" s="661"/>
      <c r="AP429" s="610"/>
      <c r="AQ429" s="610"/>
      <c r="AR429" s="610"/>
    </row>
    <row r="430" ht="15.75" customHeight="1" spans="1:44">
      <c r="A430" s="610" t="s">
        <v>89</v>
      </c>
      <c r="B430" s="610" t="s">
        <v>89</v>
      </c>
      <c r="C430" s="610" t="s">
        <v>89</v>
      </c>
      <c r="D430" s="661" t="s">
        <v>89</v>
      </c>
      <c r="E430" s="661" t="s">
        <v>89</v>
      </c>
      <c r="F430" s="661" t="s">
        <v>89</v>
      </c>
      <c r="G430" s="661" t="s">
        <v>89</v>
      </c>
      <c r="H430" s="661" t="s">
        <v>89</v>
      </c>
      <c r="I430" s="661" t="s">
        <v>89</v>
      </c>
      <c r="J430" s="661" t="s">
        <v>89</v>
      </c>
      <c r="K430" s="661" t="s">
        <v>89</v>
      </c>
      <c r="L430" s="661" t="s">
        <v>89</v>
      </c>
      <c r="M430" s="661" t="s">
        <v>89</v>
      </c>
      <c r="N430" s="661" t="s">
        <v>89</v>
      </c>
      <c r="O430" s="661" t="s">
        <v>89</v>
      </c>
      <c r="P430" s="661" t="s">
        <v>89</v>
      </c>
      <c r="Q430" s="661" t="s">
        <v>89</v>
      </c>
      <c r="R430" s="661" t="s">
        <v>89</v>
      </c>
      <c r="S430" s="661" t="s">
        <v>89</v>
      </c>
      <c r="T430" s="661" t="s">
        <v>89</v>
      </c>
      <c r="U430" s="661" t="s">
        <v>89</v>
      </c>
      <c r="V430" s="661" t="s">
        <v>89</v>
      </c>
      <c r="W430" s="661" t="s">
        <v>89</v>
      </c>
      <c r="X430" s="661" t="s">
        <v>89</v>
      </c>
      <c r="Y430" s="661" t="s">
        <v>89</v>
      </c>
      <c r="Z430" s="661" t="s">
        <v>89</v>
      </c>
      <c r="AA430" s="661" t="s">
        <v>89</v>
      </c>
      <c r="AB430" s="661" t="s">
        <v>89</v>
      </c>
      <c r="AC430" s="661" t="s">
        <v>89</v>
      </c>
      <c r="AD430" s="661" t="s">
        <v>89</v>
      </c>
      <c r="AE430" s="661" t="s">
        <v>89</v>
      </c>
      <c r="AF430" s="661" t="s">
        <v>89</v>
      </c>
      <c r="AG430" s="661" t="s">
        <v>89</v>
      </c>
      <c r="AH430" s="661"/>
      <c r="AI430" s="661" t="s">
        <v>89</v>
      </c>
      <c r="AJ430" s="661" t="s">
        <v>89</v>
      </c>
      <c r="AK430" s="661" t="s">
        <v>89</v>
      </c>
      <c r="AL430" s="661" t="s">
        <v>89</v>
      </c>
      <c r="AM430" s="661" t="s">
        <v>89</v>
      </c>
      <c r="AN430" s="661" t="s">
        <v>89</v>
      </c>
      <c r="AO430" s="661"/>
      <c r="AP430" s="610"/>
      <c r="AQ430" s="610"/>
      <c r="AR430" s="610"/>
    </row>
    <row r="431" ht="15.75" customHeight="1" spans="1:44">
      <c r="A431" s="610" t="s">
        <v>89</v>
      </c>
      <c r="B431" s="610" t="s">
        <v>89</v>
      </c>
      <c r="C431" s="610" t="s">
        <v>89</v>
      </c>
      <c r="D431" s="661" t="s">
        <v>89</v>
      </c>
      <c r="E431" s="661" t="s">
        <v>89</v>
      </c>
      <c r="F431" s="661" t="s">
        <v>89</v>
      </c>
      <c r="G431" s="661" t="s">
        <v>89</v>
      </c>
      <c r="H431" s="661" t="s">
        <v>89</v>
      </c>
      <c r="I431" s="661" t="s">
        <v>89</v>
      </c>
      <c r="J431" s="661" t="s">
        <v>89</v>
      </c>
      <c r="K431" s="661" t="s">
        <v>89</v>
      </c>
      <c r="L431" s="661" t="s">
        <v>89</v>
      </c>
      <c r="M431" s="661" t="s">
        <v>89</v>
      </c>
      <c r="N431" s="661" t="s">
        <v>89</v>
      </c>
      <c r="O431" s="661" t="s">
        <v>89</v>
      </c>
      <c r="P431" s="661" t="s">
        <v>89</v>
      </c>
      <c r="Q431" s="661" t="s">
        <v>89</v>
      </c>
      <c r="R431" s="661" t="s">
        <v>89</v>
      </c>
      <c r="S431" s="661" t="s">
        <v>89</v>
      </c>
      <c r="T431" s="661" t="s">
        <v>89</v>
      </c>
      <c r="U431" s="661" t="s">
        <v>89</v>
      </c>
      <c r="V431" s="661" t="s">
        <v>89</v>
      </c>
      <c r="W431" s="661" t="s">
        <v>89</v>
      </c>
      <c r="X431" s="661" t="s">
        <v>89</v>
      </c>
      <c r="Y431" s="661" t="s">
        <v>89</v>
      </c>
      <c r="Z431" s="661" t="s">
        <v>89</v>
      </c>
      <c r="AA431" s="661" t="s">
        <v>89</v>
      </c>
      <c r="AB431" s="661" t="s">
        <v>89</v>
      </c>
      <c r="AC431" s="661" t="s">
        <v>89</v>
      </c>
      <c r="AD431" s="661" t="s">
        <v>89</v>
      </c>
      <c r="AE431" s="661" t="s">
        <v>89</v>
      </c>
      <c r="AF431" s="661" t="s">
        <v>89</v>
      </c>
      <c r="AG431" s="661" t="s">
        <v>89</v>
      </c>
      <c r="AH431" s="661"/>
      <c r="AI431" s="661" t="s">
        <v>89</v>
      </c>
      <c r="AJ431" s="661" t="s">
        <v>89</v>
      </c>
      <c r="AK431" s="661" t="s">
        <v>89</v>
      </c>
      <c r="AL431" s="661" t="s">
        <v>89</v>
      </c>
      <c r="AM431" s="661" t="s">
        <v>89</v>
      </c>
      <c r="AN431" s="661" t="s">
        <v>89</v>
      </c>
      <c r="AO431" s="661"/>
      <c r="AP431" s="610"/>
      <c r="AQ431" s="610"/>
      <c r="AR431" s="610"/>
    </row>
    <row r="432" ht="15.75" customHeight="1" spans="1:44">
      <c r="A432" s="610" t="s">
        <v>89</v>
      </c>
      <c r="B432" s="610" t="s">
        <v>89</v>
      </c>
      <c r="C432" s="610" t="s">
        <v>89</v>
      </c>
      <c r="D432" s="661" t="s">
        <v>89</v>
      </c>
      <c r="E432" s="661" t="s">
        <v>89</v>
      </c>
      <c r="F432" s="661" t="s">
        <v>89</v>
      </c>
      <c r="G432" s="661" t="s">
        <v>89</v>
      </c>
      <c r="H432" s="661" t="s">
        <v>89</v>
      </c>
      <c r="I432" s="661" t="s">
        <v>89</v>
      </c>
      <c r="J432" s="661" t="s">
        <v>89</v>
      </c>
      <c r="K432" s="661" t="s">
        <v>89</v>
      </c>
      <c r="L432" s="661" t="s">
        <v>89</v>
      </c>
      <c r="M432" s="661" t="s">
        <v>89</v>
      </c>
      <c r="N432" s="661" t="s">
        <v>89</v>
      </c>
      <c r="O432" s="661" t="s">
        <v>89</v>
      </c>
      <c r="P432" s="661" t="s">
        <v>89</v>
      </c>
      <c r="Q432" s="661" t="s">
        <v>89</v>
      </c>
      <c r="R432" s="661" t="s">
        <v>89</v>
      </c>
      <c r="S432" s="661" t="s">
        <v>89</v>
      </c>
      <c r="T432" s="661" t="s">
        <v>89</v>
      </c>
      <c r="U432" s="661" t="s">
        <v>89</v>
      </c>
      <c r="V432" s="661" t="s">
        <v>89</v>
      </c>
      <c r="W432" s="661" t="s">
        <v>89</v>
      </c>
      <c r="X432" s="661" t="s">
        <v>89</v>
      </c>
      <c r="Y432" s="661" t="s">
        <v>89</v>
      </c>
      <c r="Z432" s="661" t="s">
        <v>89</v>
      </c>
      <c r="AA432" s="661" t="s">
        <v>89</v>
      </c>
      <c r="AB432" s="661" t="s">
        <v>89</v>
      </c>
      <c r="AC432" s="661" t="s">
        <v>89</v>
      </c>
      <c r="AD432" s="661" t="s">
        <v>89</v>
      </c>
      <c r="AE432" s="661" t="s">
        <v>89</v>
      </c>
      <c r="AF432" s="661" t="s">
        <v>89</v>
      </c>
      <c r="AG432" s="661" t="s">
        <v>89</v>
      </c>
      <c r="AH432" s="661"/>
      <c r="AI432" s="661" t="s">
        <v>89</v>
      </c>
      <c r="AJ432" s="661" t="s">
        <v>89</v>
      </c>
      <c r="AK432" s="661" t="s">
        <v>89</v>
      </c>
      <c r="AL432" s="661" t="s">
        <v>89</v>
      </c>
      <c r="AM432" s="661" t="s">
        <v>89</v>
      </c>
      <c r="AN432" s="661" t="s">
        <v>89</v>
      </c>
      <c r="AO432" s="661"/>
      <c r="AP432" s="610"/>
      <c r="AQ432" s="610"/>
      <c r="AR432" s="610"/>
    </row>
    <row r="433" ht="15.75" customHeight="1" spans="1:44">
      <c r="A433" s="610" t="s">
        <v>89</v>
      </c>
      <c r="B433" s="610" t="s">
        <v>89</v>
      </c>
      <c r="C433" s="610" t="s">
        <v>89</v>
      </c>
      <c r="D433" s="661" t="s">
        <v>89</v>
      </c>
      <c r="E433" s="661" t="s">
        <v>89</v>
      </c>
      <c r="F433" s="661" t="s">
        <v>89</v>
      </c>
      <c r="G433" s="661" t="s">
        <v>89</v>
      </c>
      <c r="H433" s="661" t="s">
        <v>89</v>
      </c>
      <c r="I433" s="661" t="s">
        <v>89</v>
      </c>
      <c r="J433" s="661" t="s">
        <v>89</v>
      </c>
      <c r="K433" s="661" t="s">
        <v>89</v>
      </c>
      <c r="L433" s="661" t="s">
        <v>89</v>
      </c>
      <c r="M433" s="661" t="s">
        <v>89</v>
      </c>
      <c r="N433" s="661" t="s">
        <v>89</v>
      </c>
      <c r="O433" s="661" t="s">
        <v>89</v>
      </c>
      <c r="P433" s="661" t="s">
        <v>89</v>
      </c>
      <c r="Q433" s="661" t="s">
        <v>89</v>
      </c>
      <c r="R433" s="661" t="s">
        <v>89</v>
      </c>
      <c r="S433" s="661" t="s">
        <v>89</v>
      </c>
      <c r="T433" s="661" t="s">
        <v>89</v>
      </c>
      <c r="U433" s="661" t="s">
        <v>89</v>
      </c>
      <c r="V433" s="661" t="s">
        <v>89</v>
      </c>
      <c r="W433" s="661" t="s">
        <v>89</v>
      </c>
      <c r="X433" s="661" t="s">
        <v>89</v>
      </c>
      <c r="Y433" s="661" t="s">
        <v>89</v>
      </c>
      <c r="Z433" s="661" t="s">
        <v>89</v>
      </c>
      <c r="AA433" s="661" t="s">
        <v>89</v>
      </c>
      <c r="AB433" s="661" t="s">
        <v>89</v>
      </c>
      <c r="AC433" s="661" t="s">
        <v>89</v>
      </c>
      <c r="AD433" s="661" t="s">
        <v>89</v>
      </c>
      <c r="AE433" s="661" t="s">
        <v>89</v>
      </c>
      <c r="AF433" s="661" t="s">
        <v>89</v>
      </c>
      <c r="AG433" s="661" t="s">
        <v>89</v>
      </c>
      <c r="AH433" s="661"/>
      <c r="AI433" s="661" t="s">
        <v>89</v>
      </c>
      <c r="AJ433" s="661" t="s">
        <v>89</v>
      </c>
      <c r="AK433" s="661" t="s">
        <v>89</v>
      </c>
      <c r="AL433" s="661" t="s">
        <v>89</v>
      </c>
      <c r="AM433" s="661" t="s">
        <v>89</v>
      </c>
      <c r="AN433" s="661" t="s">
        <v>89</v>
      </c>
      <c r="AO433" s="661"/>
      <c r="AP433" s="610"/>
      <c r="AQ433" s="610"/>
      <c r="AR433" s="610"/>
    </row>
    <row r="434" ht="15.75" customHeight="1" spans="1:44">
      <c r="A434" s="610" t="s">
        <v>89</v>
      </c>
      <c r="B434" s="610" t="s">
        <v>89</v>
      </c>
      <c r="C434" s="610" t="s">
        <v>89</v>
      </c>
      <c r="D434" s="661" t="s">
        <v>89</v>
      </c>
      <c r="E434" s="661" t="s">
        <v>89</v>
      </c>
      <c r="F434" s="661" t="s">
        <v>89</v>
      </c>
      <c r="G434" s="661" t="s">
        <v>89</v>
      </c>
      <c r="H434" s="661" t="s">
        <v>89</v>
      </c>
      <c r="I434" s="661" t="s">
        <v>89</v>
      </c>
      <c r="J434" s="661" t="s">
        <v>89</v>
      </c>
      <c r="K434" s="661" t="s">
        <v>89</v>
      </c>
      <c r="L434" s="661" t="s">
        <v>89</v>
      </c>
      <c r="M434" s="661" t="s">
        <v>89</v>
      </c>
      <c r="N434" s="661" t="s">
        <v>89</v>
      </c>
      <c r="O434" s="661" t="s">
        <v>89</v>
      </c>
      <c r="P434" s="661" t="s">
        <v>89</v>
      </c>
      <c r="Q434" s="661" t="s">
        <v>89</v>
      </c>
      <c r="R434" s="661" t="s">
        <v>89</v>
      </c>
      <c r="S434" s="661" t="s">
        <v>89</v>
      </c>
      <c r="T434" s="661" t="s">
        <v>89</v>
      </c>
      <c r="U434" s="661" t="s">
        <v>89</v>
      </c>
      <c r="V434" s="661" t="s">
        <v>89</v>
      </c>
      <c r="W434" s="661" t="s">
        <v>89</v>
      </c>
      <c r="X434" s="661" t="s">
        <v>89</v>
      </c>
      <c r="Y434" s="661" t="s">
        <v>89</v>
      </c>
      <c r="Z434" s="661" t="s">
        <v>89</v>
      </c>
      <c r="AA434" s="661" t="s">
        <v>89</v>
      </c>
      <c r="AB434" s="661" t="s">
        <v>89</v>
      </c>
      <c r="AC434" s="661" t="s">
        <v>89</v>
      </c>
      <c r="AD434" s="661" t="s">
        <v>89</v>
      </c>
      <c r="AE434" s="661" t="s">
        <v>89</v>
      </c>
      <c r="AF434" s="661" t="s">
        <v>89</v>
      </c>
      <c r="AG434" s="661" t="s">
        <v>89</v>
      </c>
      <c r="AH434" s="661"/>
      <c r="AI434" s="661" t="s">
        <v>89</v>
      </c>
      <c r="AJ434" s="661" t="s">
        <v>89</v>
      </c>
      <c r="AK434" s="661" t="s">
        <v>89</v>
      </c>
      <c r="AL434" s="661" t="s">
        <v>89</v>
      </c>
      <c r="AM434" s="661" t="s">
        <v>89</v>
      </c>
      <c r="AN434" s="661" t="s">
        <v>89</v>
      </c>
      <c r="AO434" s="661"/>
      <c r="AP434" s="610"/>
      <c r="AQ434" s="610"/>
      <c r="AR434" s="610"/>
    </row>
    <row r="435" ht="15.75" customHeight="1" spans="1:44">
      <c r="A435" s="610" t="s">
        <v>89</v>
      </c>
      <c r="B435" s="610" t="s">
        <v>89</v>
      </c>
      <c r="C435" s="610" t="s">
        <v>89</v>
      </c>
      <c r="D435" s="661" t="s">
        <v>89</v>
      </c>
      <c r="E435" s="661" t="s">
        <v>89</v>
      </c>
      <c r="F435" s="661" t="s">
        <v>89</v>
      </c>
      <c r="G435" s="661" t="s">
        <v>89</v>
      </c>
      <c r="H435" s="661" t="s">
        <v>89</v>
      </c>
      <c r="I435" s="661" t="s">
        <v>89</v>
      </c>
      <c r="J435" s="661" t="s">
        <v>89</v>
      </c>
      <c r="K435" s="661" t="s">
        <v>89</v>
      </c>
      <c r="L435" s="661" t="s">
        <v>89</v>
      </c>
      <c r="M435" s="661" t="s">
        <v>89</v>
      </c>
      <c r="N435" s="661" t="s">
        <v>89</v>
      </c>
      <c r="O435" s="661" t="s">
        <v>89</v>
      </c>
      <c r="P435" s="661" t="s">
        <v>89</v>
      </c>
      <c r="Q435" s="661" t="s">
        <v>89</v>
      </c>
      <c r="R435" s="661" t="s">
        <v>89</v>
      </c>
      <c r="S435" s="661" t="s">
        <v>89</v>
      </c>
      <c r="T435" s="661" t="s">
        <v>89</v>
      </c>
      <c r="U435" s="661" t="s">
        <v>89</v>
      </c>
      <c r="V435" s="661" t="s">
        <v>89</v>
      </c>
      <c r="W435" s="661" t="s">
        <v>89</v>
      </c>
      <c r="X435" s="661" t="s">
        <v>89</v>
      </c>
      <c r="Y435" s="661" t="s">
        <v>89</v>
      </c>
      <c r="Z435" s="661" t="s">
        <v>89</v>
      </c>
      <c r="AA435" s="661" t="s">
        <v>89</v>
      </c>
      <c r="AB435" s="661" t="s">
        <v>89</v>
      </c>
      <c r="AC435" s="661" t="s">
        <v>89</v>
      </c>
      <c r="AD435" s="661" t="s">
        <v>89</v>
      </c>
      <c r="AE435" s="661" t="s">
        <v>89</v>
      </c>
      <c r="AF435" s="661" t="s">
        <v>89</v>
      </c>
      <c r="AG435" s="661" t="s">
        <v>89</v>
      </c>
      <c r="AH435" s="661"/>
      <c r="AI435" s="661" t="s">
        <v>89</v>
      </c>
      <c r="AJ435" s="661" t="s">
        <v>89</v>
      </c>
      <c r="AK435" s="661" t="s">
        <v>89</v>
      </c>
      <c r="AL435" s="661" t="s">
        <v>89</v>
      </c>
      <c r="AM435" s="661" t="s">
        <v>89</v>
      </c>
      <c r="AN435" s="661" t="s">
        <v>89</v>
      </c>
      <c r="AO435" s="661"/>
      <c r="AP435" s="610"/>
      <c r="AQ435" s="610"/>
      <c r="AR435" s="610"/>
    </row>
    <row r="436" ht="15.75" customHeight="1" spans="1:44">
      <c r="A436" s="610" t="s">
        <v>89</v>
      </c>
      <c r="B436" s="610" t="s">
        <v>89</v>
      </c>
      <c r="C436" s="610" t="s">
        <v>89</v>
      </c>
      <c r="D436" s="661" t="s">
        <v>89</v>
      </c>
      <c r="E436" s="661" t="s">
        <v>89</v>
      </c>
      <c r="F436" s="661" t="s">
        <v>89</v>
      </c>
      <c r="G436" s="661" t="s">
        <v>89</v>
      </c>
      <c r="H436" s="661" t="s">
        <v>89</v>
      </c>
      <c r="I436" s="661" t="s">
        <v>89</v>
      </c>
      <c r="J436" s="661" t="s">
        <v>89</v>
      </c>
      <c r="K436" s="661" t="s">
        <v>89</v>
      </c>
      <c r="L436" s="661" t="s">
        <v>89</v>
      </c>
      <c r="M436" s="661" t="s">
        <v>89</v>
      </c>
      <c r="N436" s="661" t="s">
        <v>89</v>
      </c>
      <c r="O436" s="661" t="s">
        <v>89</v>
      </c>
      <c r="P436" s="661" t="s">
        <v>89</v>
      </c>
      <c r="Q436" s="661" t="s">
        <v>89</v>
      </c>
      <c r="R436" s="661" t="s">
        <v>89</v>
      </c>
      <c r="S436" s="661" t="s">
        <v>89</v>
      </c>
      <c r="T436" s="661" t="s">
        <v>89</v>
      </c>
      <c r="U436" s="661" t="s">
        <v>89</v>
      </c>
      <c r="V436" s="661" t="s">
        <v>89</v>
      </c>
      <c r="W436" s="661" t="s">
        <v>89</v>
      </c>
      <c r="X436" s="661" t="s">
        <v>89</v>
      </c>
      <c r="Y436" s="661" t="s">
        <v>89</v>
      </c>
      <c r="Z436" s="661" t="s">
        <v>89</v>
      </c>
      <c r="AA436" s="661" t="s">
        <v>89</v>
      </c>
      <c r="AB436" s="661" t="s">
        <v>89</v>
      </c>
      <c r="AC436" s="661" t="s">
        <v>89</v>
      </c>
      <c r="AD436" s="661" t="s">
        <v>89</v>
      </c>
      <c r="AE436" s="661" t="s">
        <v>89</v>
      </c>
      <c r="AF436" s="661" t="s">
        <v>89</v>
      </c>
      <c r="AG436" s="661" t="s">
        <v>89</v>
      </c>
      <c r="AH436" s="661"/>
      <c r="AI436" s="661" t="s">
        <v>89</v>
      </c>
      <c r="AJ436" s="661" t="s">
        <v>89</v>
      </c>
      <c r="AK436" s="661" t="s">
        <v>89</v>
      </c>
      <c r="AL436" s="661" t="s">
        <v>89</v>
      </c>
      <c r="AM436" s="661" t="s">
        <v>89</v>
      </c>
      <c r="AN436" s="661" t="s">
        <v>89</v>
      </c>
      <c r="AO436" s="661"/>
      <c r="AP436" s="610"/>
      <c r="AQ436" s="610"/>
      <c r="AR436" s="610"/>
    </row>
    <row r="437" ht="15.75" customHeight="1" spans="1:44">
      <c r="A437" s="610" t="s">
        <v>89</v>
      </c>
      <c r="B437" s="610" t="s">
        <v>89</v>
      </c>
      <c r="C437" s="610" t="s">
        <v>89</v>
      </c>
      <c r="D437" s="661" t="s">
        <v>89</v>
      </c>
      <c r="E437" s="661" t="s">
        <v>89</v>
      </c>
      <c r="F437" s="661" t="s">
        <v>89</v>
      </c>
      <c r="G437" s="661" t="s">
        <v>89</v>
      </c>
      <c r="H437" s="661" t="s">
        <v>89</v>
      </c>
      <c r="I437" s="661" t="s">
        <v>89</v>
      </c>
      <c r="J437" s="661" t="s">
        <v>89</v>
      </c>
      <c r="K437" s="661" t="s">
        <v>89</v>
      </c>
      <c r="L437" s="661" t="s">
        <v>89</v>
      </c>
      <c r="M437" s="661" t="s">
        <v>89</v>
      </c>
      <c r="N437" s="661" t="s">
        <v>89</v>
      </c>
      <c r="O437" s="661" t="s">
        <v>89</v>
      </c>
      <c r="P437" s="661" t="s">
        <v>89</v>
      </c>
      <c r="Q437" s="661" t="s">
        <v>89</v>
      </c>
      <c r="R437" s="661" t="s">
        <v>89</v>
      </c>
      <c r="S437" s="661" t="s">
        <v>89</v>
      </c>
      <c r="T437" s="661" t="s">
        <v>89</v>
      </c>
      <c r="U437" s="661" t="s">
        <v>89</v>
      </c>
      <c r="V437" s="661" t="s">
        <v>89</v>
      </c>
      <c r="W437" s="661" t="s">
        <v>89</v>
      </c>
      <c r="X437" s="661" t="s">
        <v>89</v>
      </c>
      <c r="Y437" s="661" t="s">
        <v>89</v>
      </c>
      <c r="Z437" s="661" t="s">
        <v>89</v>
      </c>
      <c r="AA437" s="661" t="s">
        <v>89</v>
      </c>
      <c r="AB437" s="661" t="s">
        <v>89</v>
      </c>
      <c r="AC437" s="661" t="s">
        <v>89</v>
      </c>
      <c r="AD437" s="661" t="s">
        <v>89</v>
      </c>
      <c r="AE437" s="661" t="s">
        <v>89</v>
      </c>
      <c r="AF437" s="661" t="s">
        <v>89</v>
      </c>
      <c r="AG437" s="661" t="s">
        <v>89</v>
      </c>
      <c r="AH437" s="661"/>
      <c r="AI437" s="661" t="s">
        <v>89</v>
      </c>
      <c r="AJ437" s="661" t="s">
        <v>89</v>
      </c>
      <c r="AK437" s="661" t="s">
        <v>89</v>
      </c>
      <c r="AL437" s="661" t="s">
        <v>89</v>
      </c>
      <c r="AM437" s="661" t="s">
        <v>89</v>
      </c>
      <c r="AN437" s="661" t="s">
        <v>89</v>
      </c>
      <c r="AO437" s="661"/>
      <c r="AP437" s="610"/>
      <c r="AQ437" s="610"/>
      <c r="AR437" s="610"/>
    </row>
    <row r="438" ht="15.75" customHeight="1" spans="1:44">
      <c r="A438" s="610" t="s">
        <v>89</v>
      </c>
      <c r="B438" s="610" t="s">
        <v>89</v>
      </c>
      <c r="C438" s="610" t="s">
        <v>89</v>
      </c>
      <c r="D438" s="661" t="s">
        <v>89</v>
      </c>
      <c r="E438" s="661" t="s">
        <v>89</v>
      </c>
      <c r="F438" s="661" t="s">
        <v>89</v>
      </c>
      <c r="G438" s="661" t="s">
        <v>89</v>
      </c>
      <c r="H438" s="661" t="s">
        <v>89</v>
      </c>
      <c r="I438" s="661" t="s">
        <v>89</v>
      </c>
      <c r="J438" s="661" t="s">
        <v>89</v>
      </c>
      <c r="K438" s="661" t="s">
        <v>89</v>
      </c>
      <c r="L438" s="661" t="s">
        <v>89</v>
      </c>
      <c r="M438" s="661" t="s">
        <v>89</v>
      </c>
      <c r="N438" s="661" t="s">
        <v>89</v>
      </c>
      <c r="O438" s="661" t="s">
        <v>89</v>
      </c>
      <c r="P438" s="661" t="s">
        <v>89</v>
      </c>
      <c r="Q438" s="661" t="s">
        <v>89</v>
      </c>
      <c r="R438" s="661" t="s">
        <v>89</v>
      </c>
      <c r="S438" s="661" t="s">
        <v>89</v>
      </c>
      <c r="T438" s="661" t="s">
        <v>89</v>
      </c>
      <c r="U438" s="661" t="s">
        <v>89</v>
      </c>
      <c r="V438" s="661" t="s">
        <v>89</v>
      </c>
      <c r="W438" s="661" t="s">
        <v>89</v>
      </c>
      <c r="X438" s="661" t="s">
        <v>89</v>
      </c>
      <c r="Y438" s="661" t="s">
        <v>89</v>
      </c>
      <c r="Z438" s="661" t="s">
        <v>89</v>
      </c>
      <c r="AA438" s="661" t="s">
        <v>89</v>
      </c>
      <c r="AB438" s="661" t="s">
        <v>89</v>
      </c>
      <c r="AC438" s="661" t="s">
        <v>89</v>
      </c>
      <c r="AD438" s="661" t="s">
        <v>89</v>
      </c>
      <c r="AE438" s="661" t="s">
        <v>89</v>
      </c>
      <c r="AF438" s="661" t="s">
        <v>89</v>
      </c>
      <c r="AG438" s="661" t="s">
        <v>89</v>
      </c>
      <c r="AH438" s="661"/>
      <c r="AI438" s="661" t="s">
        <v>89</v>
      </c>
      <c r="AJ438" s="661" t="s">
        <v>89</v>
      </c>
      <c r="AK438" s="661" t="s">
        <v>89</v>
      </c>
      <c r="AL438" s="661" t="s">
        <v>89</v>
      </c>
      <c r="AM438" s="661" t="s">
        <v>89</v>
      </c>
      <c r="AN438" s="661" t="s">
        <v>89</v>
      </c>
      <c r="AO438" s="661"/>
      <c r="AP438" s="610"/>
      <c r="AQ438" s="610"/>
      <c r="AR438" s="610"/>
    </row>
    <row r="439" ht="15.75" customHeight="1" spans="1:44">
      <c r="A439" s="610" t="s">
        <v>89</v>
      </c>
      <c r="B439" s="610" t="s">
        <v>89</v>
      </c>
      <c r="C439" s="610" t="s">
        <v>89</v>
      </c>
      <c r="D439" s="661" t="s">
        <v>89</v>
      </c>
      <c r="E439" s="661" t="s">
        <v>89</v>
      </c>
      <c r="F439" s="661" t="s">
        <v>89</v>
      </c>
      <c r="G439" s="661" t="s">
        <v>89</v>
      </c>
      <c r="H439" s="661" t="s">
        <v>89</v>
      </c>
      <c r="I439" s="661" t="s">
        <v>89</v>
      </c>
      <c r="J439" s="661" t="s">
        <v>89</v>
      </c>
      <c r="K439" s="661" t="s">
        <v>89</v>
      </c>
      <c r="L439" s="661" t="s">
        <v>89</v>
      </c>
      <c r="M439" s="661" t="s">
        <v>89</v>
      </c>
      <c r="N439" s="661" t="s">
        <v>89</v>
      </c>
      <c r="O439" s="661" t="s">
        <v>89</v>
      </c>
      <c r="P439" s="661" t="s">
        <v>89</v>
      </c>
      <c r="Q439" s="661" t="s">
        <v>89</v>
      </c>
      <c r="R439" s="661" t="s">
        <v>89</v>
      </c>
      <c r="S439" s="661" t="s">
        <v>89</v>
      </c>
      <c r="T439" s="661" t="s">
        <v>89</v>
      </c>
      <c r="U439" s="661" t="s">
        <v>89</v>
      </c>
      <c r="V439" s="661" t="s">
        <v>89</v>
      </c>
      <c r="W439" s="661" t="s">
        <v>89</v>
      </c>
      <c r="X439" s="661" t="s">
        <v>89</v>
      </c>
      <c r="Y439" s="661" t="s">
        <v>89</v>
      </c>
      <c r="Z439" s="661" t="s">
        <v>89</v>
      </c>
      <c r="AA439" s="661" t="s">
        <v>89</v>
      </c>
      <c r="AB439" s="661" t="s">
        <v>89</v>
      </c>
      <c r="AC439" s="661" t="s">
        <v>89</v>
      </c>
      <c r="AD439" s="661" t="s">
        <v>89</v>
      </c>
      <c r="AE439" s="661" t="s">
        <v>89</v>
      </c>
      <c r="AF439" s="661" t="s">
        <v>89</v>
      </c>
      <c r="AG439" s="661" t="s">
        <v>89</v>
      </c>
      <c r="AH439" s="661"/>
      <c r="AI439" s="661" t="s">
        <v>89</v>
      </c>
      <c r="AJ439" s="661" t="s">
        <v>89</v>
      </c>
      <c r="AK439" s="661" t="s">
        <v>89</v>
      </c>
      <c r="AL439" s="661" t="s">
        <v>89</v>
      </c>
      <c r="AM439" s="661" t="s">
        <v>89</v>
      </c>
      <c r="AN439" s="661" t="s">
        <v>89</v>
      </c>
      <c r="AO439" s="661"/>
      <c r="AP439" s="610"/>
      <c r="AQ439" s="610"/>
      <c r="AR439" s="610"/>
    </row>
    <row r="440" ht="15.75" customHeight="1" spans="1:44">
      <c r="A440" s="610" t="s">
        <v>89</v>
      </c>
      <c r="B440" s="610" t="s">
        <v>89</v>
      </c>
      <c r="C440" s="610" t="s">
        <v>89</v>
      </c>
      <c r="D440" s="661" t="s">
        <v>89</v>
      </c>
      <c r="E440" s="661" t="s">
        <v>89</v>
      </c>
      <c r="F440" s="661" t="s">
        <v>89</v>
      </c>
      <c r="G440" s="661" t="s">
        <v>89</v>
      </c>
      <c r="H440" s="661" t="s">
        <v>89</v>
      </c>
      <c r="I440" s="661" t="s">
        <v>89</v>
      </c>
      <c r="J440" s="661" t="s">
        <v>89</v>
      </c>
      <c r="K440" s="661" t="s">
        <v>89</v>
      </c>
      <c r="L440" s="661" t="s">
        <v>89</v>
      </c>
      <c r="M440" s="661" t="s">
        <v>89</v>
      </c>
      <c r="N440" s="661" t="s">
        <v>89</v>
      </c>
      <c r="O440" s="661" t="s">
        <v>89</v>
      </c>
      <c r="P440" s="661" t="s">
        <v>89</v>
      </c>
      <c r="Q440" s="661" t="s">
        <v>89</v>
      </c>
      <c r="R440" s="661" t="s">
        <v>89</v>
      </c>
      <c r="S440" s="661" t="s">
        <v>89</v>
      </c>
      <c r="T440" s="661" t="s">
        <v>89</v>
      </c>
      <c r="U440" s="661" t="s">
        <v>89</v>
      </c>
      <c r="V440" s="661" t="s">
        <v>89</v>
      </c>
      <c r="W440" s="661" t="s">
        <v>89</v>
      </c>
      <c r="X440" s="661" t="s">
        <v>89</v>
      </c>
      <c r="Y440" s="661" t="s">
        <v>89</v>
      </c>
      <c r="Z440" s="661" t="s">
        <v>89</v>
      </c>
      <c r="AA440" s="661" t="s">
        <v>89</v>
      </c>
      <c r="AB440" s="661" t="s">
        <v>89</v>
      </c>
      <c r="AC440" s="661" t="s">
        <v>89</v>
      </c>
      <c r="AD440" s="661" t="s">
        <v>89</v>
      </c>
      <c r="AE440" s="661" t="s">
        <v>89</v>
      </c>
      <c r="AF440" s="661" t="s">
        <v>89</v>
      </c>
      <c r="AG440" s="661" t="s">
        <v>89</v>
      </c>
      <c r="AH440" s="661"/>
      <c r="AI440" s="661" t="s">
        <v>89</v>
      </c>
      <c r="AJ440" s="661" t="s">
        <v>89</v>
      </c>
      <c r="AK440" s="661" t="s">
        <v>89</v>
      </c>
      <c r="AL440" s="661" t="s">
        <v>89</v>
      </c>
      <c r="AM440" s="661" t="s">
        <v>89</v>
      </c>
      <c r="AN440" s="661" t="s">
        <v>89</v>
      </c>
      <c r="AO440" s="661"/>
      <c r="AP440" s="610"/>
      <c r="AQ440" s="610"/>
      <c r="AR440" s="610"/>
    </row>
    <row r="441" ht="15.75" customHeight="1" spans="1:44">
      <c r="A441" s="610" t="s">
        <v>89</v>
      </c>
      <c r="B441" s="610" t="s">
        <v>89</v>
      </c>
      <c r="C441" s="610" t="s">
        <v>89</v>
      </c>
      <c r="D441" s="661" t="s">
        <v>89</v>
      </c>
      <c r="E441" s="661" t="s">
        <v>89</v>
      </c>
      <c r="F441" s="661" t="s">
        <v>89</v>
      </c>
      <c r="G441" s="661" t="s">
        <v>89</v>
      </c>
      <c r="H441" s="661" t="s">
        <v>89</v>
      </c>
      <c r="I441" s="661" t="s">
        <v>89</v>
      </c>
      <c r="J441" s="661" t="s">
        <v>89</v>
      </c>
      <c r="K441" s="661" t="s">
        <v>89</v>
      </c>
      <c r="L441" s="661" t="s">
        <v>89</v>
      </c>
      <c r="M441" s="661" t="s">
        <v>89</v>
      </c>
      <c r="N441" s="661" t="s">
        <v>89</v>
      </c>
      <c r="O441" s="661" t="s">
        <v>89</v>
      </c>
      <c r="P441" s="661" t="s">
        <v>89</v>
      </c>
      <c r="Q441" s="661" t="s">
        <v>89</v>
      </c>
      <c r="R441" s="661" t="s">
        <v>89</v>
      </c>
      <c r="S441" s="661" t="s">
        <v>89</v>
      </c>
      <c r="T441" s="661" t="s">
        <v>89</v>
      </c>
      <c r="U441" s="661" t="s">
        <v>89</v>
      </c>
      <c r="V441" s="661" t="s">
        <v>89</v>
      </c>
      <c r="W441" s="661" t="s">
        <v>89</v>
      </c>
      <c r="X441" s="661" t="s">
        <v>89</v>
      </c>
      <c r="Y441" s="661" t="s">
        <v>89</v>
      </c>
      <c r="Z441" s="661" t="s">
        <v>89</v>
      </c>
      <c r="AA441" s="661" t="s">
        <v>89</v>
      </c>
      <c r="AB441" s="661" t="s">
        <v>89</v>
      </c>
      <c r="AC441" s="661" t="s">
        <v>89</v>
      </c>
      <c r="AD441" s="661" t="s">
        <v>89</v>
      </c>
      <c r="AE441" s="661" t="s">
        <v>89</v>
      </c>
      <c r="AF441" s="661" t="s">
        <v>89</v>
      </c>
      <c r="AG441" s="661" t="s">
        <v>89</v>
      </c>
      <c r="AH441" s="661"/>
      <c r="AI441" s="661" t="s">
        <v>89</v>
      </c>
      <c r="AJ441" s="661" t="s">
        <v>89</v>
      </c>
      <c r="AK441" s="661" t="s">
        <v>89</v>
      </c>
      <c r="AL441" s="661" t="s">
        <v>89</v>
      </c>
      <c r="AM441" s="661" t="s">
        <v>89</v>
      </c>
      <c r="AN441" s="661" t="s">
        <v>89</v>
      </c>
      <c r="AO441" s="661"/>
      <c r="AP441" s="610"/>
      <c r="AQ441" s="610"/>
      <c r="AR441" s="610"/>
    </row>
    <row r="442" ht="15.75" customHeight="1" spans="1:44">
      <c r="A442" s="610" t="s">
        <v>89</v>
      </c>
      <c r="B442" s="610" t="s">
        <v>89</v>
      </c>
      <c r="C442" s="610" t="s">
        <v>89</v>
      </c>
      <c r="D442" s="661" t="s">
        <v>89</v>
      </c>
      <c r="E442" s="661" t="s">
        <v>89</v>
      </c>
      <c r="F442" s="661" t="s">
        <v>89</v>
      </c>
      <c r="G442" s="661" t="s">
        <v>89</v>
      </c>
      <c r="H442" s="661" t="s">
        <v>89</v>
      </c>
      <c r="I442" s="661" t="s">
        <v>89</v>
      </c>
      <c r="J442" s="661" t="s">
        <v>89</v>
      </c>
      <c r="K442" s="661" t="s">
        <v>89</v>
      </c>
      <c r="L442" s="661" t="s">
        <v>89</v>
      </c>
      <c r="M442" s="661" t="s">
        <v>89</v>
      </c>
      <c r="N442" s="661" t="s">
        <v>89</v>
      </c>
      <c r="O442" s="661" t="s">
        <v>89</v>
      </c>
      <c r="P442" s="661" t="s">
        <v>89</v>
      </c>
      <c r="Q442" s="661" t="s">
        <v>89</v>
      </c>
      <c r="R442" s="661" t="s">
        <v>89</v>
      </c>
      <c r="S442" s="661" t="s">
        <v>89</v>
      </c>
      <c r="T442" s="661" t="s">
        <v>89</v>
      </c>
      <c r="U442" s="661" t="s">
        <v>89</v>
      </c>
      <c r="V442" s="661" t="s">
        <v>89</v>
      </c>
      <c r="W442" s="661" t="s">
        <v>89</v>
      </c>
      <c r="X442" s="661" t="s">
        <v>89</v>
      </c>
      <c r="Y442" s="661" t="s">
        <v>89</v>
      </c>
      <c r="Z442" s="661" t="s">
        <v>89</v>
      </c>
      <c r="AA442" s="661" t="s">
        <v>89</v>
      </c>
      <c r="AB442" s="661" t="s">
        <v>89</v>
      </c>
      <c r="AC442" s="661" t="s">
        <v>89</v>
      </c>
      <c r="AD442" s="661" t="s">
        <v>89</v>
      </c>
      <c r="AE442" s="661" t="s">
        <v>89</v>
      </c>
      <c r="AF442" s="661" t="s">
        <v>89</v>
      </c>
      <c r="AG442" s="661" t="s">
        <v>89</v>
      </c>
      <c r="AH442" s="661"/>
      <c r="AI442" s="661" t="s">
        <v>89</v>
      </c>
      <c r="AJ442" s="661" t="s">
        <v>89</v>
      </c>
      <c r="AK442" s="661" t="s">
        <v>89</v>
      </c>
      <c r="AL442" s="661" t="s">
        <v>89</v>
      </c>
      <c r="AM442" s="661" t="s">
        <v>89</v>
      </c>
      <c r="AN442" s="661" t="s">
        <v>89</v>
      </c>
      <c r="AO442" s="661"/>
      <c r="AP442" s="610"/>
      <c r="AQ442" s="610"/>
      <c r="AR442" s="610"/>
    </row>
    <row r="443" ht="15.75" customHeight="1" spans="1:44">
      <c r="A443" s="610" t="s">
        <v>89</v>
      </c>
      <c r="B443" s="610" t="s">
        <v>89</v>
      </c>
      <c r="C443" s="610" t="s">
        <v>89</v>
      </c>
      <c r="D443" s="661" t="s">
        <v>89</v>
      </c>
      <c r="E443" s="661" t="s">
        <v>89</v>
      </c>
      <c r="F443" s="661" t="s">
        <v>89</v>
      </c>
      <c r="G443" s="661" t="s">
        <v>89</v>
      </c>
      <c r="H443" s="661" t="s">
        <v>89</v>
      </c>
      <c r="I443" s="661" t="s">
        <v>89</v>
      </c>
      <c r="J443" s="661" t="s">
        <v>89</v>
      </c>
      <c r="K443" s="661" t="s">
        <v>89</v>
      </c>
      <c r="L443" s="661" t="s">
        <v>89</v>
      </c>
      <c r="M443" s="661" t="s">
        <v>89</v>
      </c>
      <c r="N443" s="661" t="s">
        <v>89</v>
      </c>
      <c r="O443" s="661" t="s">
        <v>89</v>
      </c>
      <c r="P443" s="661" t="s">
        <v>89</v>
      </c>
      <c r="Q443" s="661" t="s">
        <v>89</v>
      </c>
      <c r="R443" s="661" t="s">
        <v>89</v>
      </c>
      <c r="S443" s="661" t="s">
        <v>89</v>
      </c>
      <c r="T443" s="661" t="s">
        <v>89</v>
      </c>
      <c r="U443" s="661" t="s">
        <v>89</v>
      </c>
      <c r="V443" s="661" t="s">
        <v>89</v>
      </c>
      <c r="W443" s="661" t="s">
        <v>89</v>
      </c>
      <c r="X443" s="661" t="s">
        <v>89</v>
      </c>
      <c r="Y443" s="661" t="s">
        <v>89</v>
      </c>
      <c r="Z443" s="661" t="s">
        <v>89</v>
      </c>
      <c r="AA443" s="661" t="s">
        <v>89</v>
      </c>
      <c r="AB443" s="661" t="s">
        <v>89</v>
      </c>
      <c r="AC443" s="661" t="s">
        <v>89</v>
      </c>
      <c r="AD443" s="661" t="s">
        <v>89</v>
      </c>
      <c r="AE443" s="661" t="s">
        <v>89</v>
      </c>
      <c r="AF443" s="661" t="s">
        <v>89</v>
      </c>
      <c r="AG443" s="661" t="s">
        <v>89</v>
      </c>
      <c r="AH443" s="661"/>
      <c r="AI443" s="661" t="s">
        <v>89</v>
      </c>
      <c r="AJ443" s="661" t="s">
        <v>89</v>
      </c>
      <c r="AK443" s="661" t="s">
        <v>89</v>
      </c>
      <c r="AL443" s="661" t="s">
        <v>89</v>
      </c>
      <c r="AM443" s="661" t="s">
        <v>89</v>
      </c>
      <c r="AN443" s="661" t="s">
        <v>89</v>
      </c>
      <c r="AO443" s="661"/>
      <c r="AP443" s="610"/>
      <c r="AQ443" s="610"/>
      <c r="AR443" s="610"/>
    </row>
    <row r="444" ht="15.75" customHeight="1" spans="1:44">
      <c r="A444" s="610" t="s">
        <v>89</v>
      </c>
      <c r="B444" s="610" t="s">
        <v>89</v>
      </c>
      <c r="C444" s="610" t="s">
        <v>89</v>
      </c>
      <c r="D444" s="661" t="s">
        <v>89</v>
      </c>
      <c r="E444" s="661" t="s">
        <v>89</v>
      </c>
      <c r="F444" s="661" t="s">
        <v>89</v>
      </c>
      <c r="G444" s="661" t="s">
        <v>89</v>
      </c>
      <c r="H444" s="661" t="s">
        <v>89</v>
      </c>
      <c r="I444" s="661" t="s">
        <v>89</v>
      </c>
      <c r="J444" s="661" t="s">
        <v>89</v>
      </c>
      <c r="K444" s="661" t="s">
        <v>89</v>
      </c>
      <c r="L444" s="661" t="s">
        <v>89</v>
      </c>
      <c r="M444" s="661" t="s">
        <v>89</v>
      </c>
      <c r="N444" s="661" t="s">
        <v>89</v>
      </c>
      <c r="O444" s="661" t="s">
        <v>89</v>
      </c>
      <c r="P444" s="661" t="s">
        <v>89</v>
      </c>
      <c r="Q444" s="661" t="s">
        <v>89</v>
      </c>
      <c r="R444" s="661" t="s">
        <v>89</v>
      </c>
      <c r="S444" s="661" t="s">
        <v>89</v>
      </c>
      <c r="T444" s="661" t="s">
        <v>89</v>
      </c>
      <c r="U444" s="661" t="s">
        <v>89</v>
      </c>
      <c r="V444" s="661" t="s">
        <v>89</v>
      </c>
      <c r="W444" s="661" t="s">
        <v>89</v>
      </c>
      <c r="X444" s="661" t="s">
        <v>89</v>
      </c>
      <c r="Y444" s="661" t="s">
        <v>89</v>
      </c>
      <c r="Z444" s="661" t="s">
        <v>89</v>
      </c>
      <c r="AA444" s="661" t="s">
        <v>89</v>
      </c>
      <c r="AB444" s="661" t="s">
        <v>89</v>
      </c>
      <c r="AC444" s="661" t="s">
        <v>89</v>
      </c>
      <c r="AD444" s="661" t="s">
        <v>89</v>
      </c>
      <c r="AE444" s="661" t="s">
        <v>89</v>
      </c>
      <c r="AF444" s="661" t="s">
        <v>89</v>
      </c>
      <c r="AG444" s="661" t="s">
        <v>89</v>
      </c>
      <c r="AH444" s="661"/>
      <c r="AI444" s="661" t="s">
        <v>89</v>
      </c>
      <c r="AJ444" s="661" t="s">
        <v>89</v>
      </c>
      <c r="AK444" s="661" t="s">
        <v>89</v>
      </c>
      <c r="AL444" s="661" t="s">
        <v>89</v>
      </c>
      <c r="AM444" s="661" t="s">
        <v>89</v>
      </c>
      <c r="AN444" s="661" t="s">
        <v>89</v>
      </c>
      <c r="AO444" s="661"/>
      <c r="AP444" s="610"/>
      <c r="AQ444" s="610"/>
      <c r="AR444" s="610"/>
    </row>
    <row r="445" ht="15.75" customHeight="1" spans="1:44">
      <c r="A445" s="610" t="s">
        <v>89</v>
      </c>
      <c r="B445" s="610" t="s">
        <v>89</v>
      </c>
      <c r="C445" s="610" t="s">
        <v>89</v>
      </c>
      <c r="D445" s="661" t="s">
        <v>89</v>
      </c>
      <c r="E445" s="661" t="s">
        <v>89</v>
      </c>
      <c r="F445" s="661" t="s">
        <v>89</v>
      </c>
      <c r="G445" s="661" t="s">
        <v>89</v>
      </c>
      <c r="H445" s="661" t="s">
        <v>89</v>
      </c>
      <c r="I445" s="661" t="s">
        <v>89</v>
      </c>
      <c r="J445" s="661" t="s">
        <v>89</v>
      </c>
      <c r="K445" s="661" t="s">
        <v>89</v>
      </c>
      <c r="L445" s="661" t="s">
        <v>89</v>
      </c>
      <c r="M445" s="661" t="s">
        <v>89</v>
      </c>
      <c r="N445" s="661" t="s">
        <v>89</v>
      </c>
      <c r="O445" s="661" t="s">
        <v>89</v>
      </c>
      <c r="P445" s="661" t="s">
        <v>89</v>
      </c>
      <c r="Q445" s="661" t="s">
        <v>89</v>
      </c>
      <c r="R445" s="661" t="s">
        <v>89</v>
      </c>
      <c r="S445" s="661" t="s">
        <v>89</v>
      </c>
      <c r="T445" s="661" t="s">
        <v>89</v>
      </c>
      <c r="U445" s="661" t="s">
        <v>89</v>
      </c>
      <c r="V445" s="661" t="s">
        <v>89</v>
      </c>
      <c r="W445" s="661" t="s">
        <v>89</v>
      </c>
      <c r="X445" s="661" t="s">
        <v>89</v>
      </c>
      <c r="Y445" s="661" t="s">
        <v>89</v>
      </c>
      <c r="Z445" s="661" t="s">
        <v>89</v>
      </c>
      <c r="AA445" s="661" t="s">
        <v>89</v>
      </c>
      <c r="AB445" s="661" t="s">
        <v>89</v>
      </c>
      <c r="AC445" s="661" t="s">
        <v>89</v>
      </c>
      <c r="AD445" s="661" t="s">
        <v>89</v>
      </c>
      <c r="AE445" s="661" t="s">
        <v>89</v>
      </c>
      <c r="AF445" s="661" t="s">
        <v>89</v>
      </c>
      <c r="AG445" s="661" t="s">
        <v>89</v>
      </c>
      <c r="AH445" s="661"/>
      <c r="AI445" s="661" t="s">
        <v>89</v>
      </c>
      <c r="AJ445" s="661" t="s">
        <v>89</v>
      </c>
      <c r="AK445" s="661" t="s">
        <v>89</v>
      </c>
      <c r="AL445" s="661" t="s">
        <v>89</v>
      </c>
      <c r="AM445" s="661" t="s">
        <v>89</v>
      </c>
      <c r="AN445" s="661" t="s">
        <v>89</v>
      </c>
      <c r="AO445" s="661"/>
      <c r="AP445" s="610"/>
      <c r="AQ445" s="610"/>
      <c r="AR445" s="610"/>
    </row>
    <row r="446" ht="15.75" customHeight="1" spans="1:44">
      <c r="A446" s="610" t="s">
        <v>89</v>
      </c>
      <c r="B446" s="610" t="s">
        <v>89</v>
      </c>
      <c r="C446" s="610" t="s">
        <v>89</v>
      </c>
      <c r="D446" s="661" t="s">
        <v>89</v>
      </c>
      <c r="E446" s="661" t="s">
        <v>89</v>
      </c>
      <c r="F446" s="661" t="s">
        <v>89</v>
      </c>
      <c r="G446" s="661" t="s">
        <v>89</v>
      </c>
      <c r="H446" s="661" t="s">
        <v>89</v>
      </c>
      <c r="I446" s="661" t="s">
        <v>89</v>
      </c>
      <c r="J446" s="661" t="s">
        <v>89</v>
      </c>
      <c r="K446" s="661" t="s">
        <v>89</v>
      </c>
      <c r="L446" s="661" t="s">
        <v>89</v>
      </c>
      <c r="M446" s="661" t="s">
        <v>89</v>
      </c>
      <c r="N446" s="661" t="s">
        <v>89</v>
      </c>
      <c r="O446" s="661" t="s">
        <v>89</v>
      </c>
      <c r="P446" s="661" t="s">
        <v>89</v>
      </c>
      <c r="Q446" s="661" t="s">
        <v>89</v>
      </c>
      <c r="R446" s="661" t="s">
        <v>89</v>
      </c>
      <c r="S446" s="661" t="s">
        <v>89</v>
      </c>
      <c r="T446" s="661" t="s">
        <v>89</v>
      </c>
      <c r="U446" s="661" t="s">
        <v>89</v>
      </c>
      <c r="V446" s="661" t="s">
        <v>89</v>
      </c>
      <c r="W446" s="661" t="s">
        <v>89</v>
      </c>
      <c r="X446" s="661" t="s">
        <v>89</v>
      </c>
      <c r="Y446" s="661" t="s">
        <v>89</v>
      </c>
      <c r="Z446" s="661" t="s">
        <v>89</v>
      </c>
      <c r="AA446" s="661" t="s">
        <v>89</v>
      </c>
      <c r="AB446" s="661" t="s">
        <v>89</v>
      </c>
      <c r="AC446" s="661" t="s">
        <v>89</v>
      </c>
      <c r="AD446" s="661" t="s">
        <v>89</v>
      </c>
      <c r="AE446" s="661" t="s">
        <v>89</v>
      </c>
      <c r="AF446" s="661" t="s">
        <v>89</v>
      </c>
      <c r="AG446" s="661" t="s">
        <v>89</v>
      </c>
      <c r="AH446" s="661"/>
      <c r="AI446" s="661" t="s">
        <v>89</v>
      </c>
      <c r="AJ446" s="661" t="s">
        <v>89</v>
      </c>
      <c r="AK446" s="661" t="s">
        <v>89</v>
      </c>
      <c r="AL446" s="661" t="s">
        <v>89</v>
      </c>
      <c r="AM446" s="661" t="s">
        <v>89</v>
      </c>
      <c r="AN446" s="661" t="s">
        <v>89</v>
      </c>
      <c r="AO446" s="661"/>
      <c r="AP446" s="610"/>
      <c r="AQ446" s="610"/>
      <c r="AR446" s="610"/>
    </row>
    <row r="447" ht="15.75" customHeight="1" spans="1:44">
      <c r="A447" s="610" t="s">
        <v>89</v>
      </c>
      <c r="B447" s="610" t="s">
        <v>89</v>
      </c>
      <c r="C447" s="610" t="s">
        <v>89</v>
      </c>
      <c r="D447" s="661" t="s">
        <v>89</v>
      </c>
      <c r="E447" s="661" t="s">
        <v>89</v>
      </c>
      <c r="F447" s="661" t="s">
        <v>89</v>
      </c>
      <c r="G447" s="661" t="s">
        <v>89</v>
      </c>
      <c r="H447" s="661" t="s">
        <v>89</v>
      </c>
      <c r="I447" s="661" t="s">
        <v>89</v>
      </c>
      <c r="J447" s="661" t="s">
        <v>89</v>
      </c>
      <c r="K447" s="661" t="s">
        <v>89</v>
      </c>
      <c r="L447" s="661" t="s">
        <v>89</v>
      </c>
      <c r="M447" s="661" t="s">
        <v>89</v>
      </c>
      <c r="N447" s="661" t="s">
        <v>89</v>
      </c>
      <c r="O447" s="661" t="s">
        <v>89</v>
      </c>
      <c r="P447" s="661" t="s">
        <v>89</v>
      </c>
      <c r="Q447" s="661" t="s">
        <v>89</v>
      </c>
      <c r="R447" s="661" t="s">
        <v>89</v>
      </c>
      <c r="S447" s="661" t="s">
        <v>89</v>
      </c>
      <c r="T447" s="661" t="s">
        <v>89</v>
      </c>
      <c r="U447" s="661" t="s">
        <v>89</v>
      </c>
      <c r="V447" s="661" t="s">
        <v>89</v>
      </c>
      <c r="W447" s="661" t="s">
        <v>89</v>
      </c>
      <c r="X447" s="661" t="s">
        <v>89</v>
      </c>
      <c r="Y447" s="661" t="s">
        <v>89</v>
      </c>
      <c r="Z447" s="661" t="s">
        <v>89</v>
      </c>
      <c r="AA447" s="661" t="s">
        <v>89</v>
      </c>
      <c r="AB447" s="661" t="s">
        <v>89</v>
      </c>
      <c r="AC447" s="661" t="s">
        <v>89</v>
      </c>
      <c r="AD447" s="661" t="s">
        <v>89</v>
      </c>
      <c r="AE447" s="661" t="s">
        <v>89</v>
      </c>
      <c r="AF447" s="661" t="s">
        <v>89</v>
      </c>
      <c r="AG447" s="661" t="s">
        <v>89</v>
      </c>
      <c r="AH447" s="661"/>
      <c r="AI447" s="661" t="s">
        <v>89</v>
      </c>
      <c r="AJ447" s="661" t="s">
        <v>89</v>
      </c>
      <c r="AK447" s="661" t="s">
        <v>89</v>
      </c>
      <c r="AL447" s="661" t="s">
        <v>89</v>
      </c>
      <c r="AM447" s="661" t="s">
        <v>89</v>
      </c>
      <c r="AN447" s="661" t="s">
        <v>89</v>
      </c>
      <c r="AO447" s="661"/>
      <c r="AP447" s="610"/>
      <c r="AQ447" s="610"/>
      <c r="AR447" s="610"/>
    </row>
    <row r="448" ht="15.75" customHeight="1" spans="1:44">
      <c r="A448" s="610" t="s">
        <v>89</v>
      </c>
      <c r="B448" s="610" t="s">
        <v>89</v>
      </c>
      <c r="C448" s="610" t="s">
        <v>89</v>
      </c>
      <c r="D448" s="661" t="s">
        <v>89</v>
      </c>
      <c r="E448" s="661" t="s">
        <v>89</v>
      </c>
      <c r="F448" s="661" t="s">
        <v>89</v>
      </c>
      <c r="G448" s="661" t="s">
        <v>89</v>
      </c>
      <c r="H448" s="661" t="s">
        <v>89</v>
      </c>
      <c r="I448" s="661" t="s">
        <v>89</v>
      </c>
      <c r="J448" s="661" t="s">
        <v>89</v>
      </c>
      <c r="K448" s="661" t="s">
        <v>89</v>
      </c>
      <c r="L448" s="661" t="s">
        <v>89</v>
      </c>
      <c r="M448" s="661" t="s">
        <v>89</v>
      </c>
      <c r="N448" s="661" t="s">
        <v>89</v>
      </c>
      <c r="O448" s="661" t="s">
        <v>89</v>
      </c>
      <c r="P448" s="661" t="s">
        <v>89</v>
      </c>
      <c r="Q448" s="661" t="s">
        <v>89</v>
      </c>
      <c r="R448" s="661" t="s">
        <v>89</v>
      </c>
      <c r="S448" s="661" t="s">
        <v>89</v>
      </c>
      <c r="T448" s="661" t="s">
        <v>89</v>
      </c>
      <c r="U448" s="661" t="s">
        <v>89</v>
      </c>
      <c r="V448" s="661" t="s">
        <v>89</v>
      </c>
      <c r="W448" s="661" t="s">
        <v>89</v>
      </c>
      <c r="X448" s="661" t="s">
        <v>89</v>
      </c>
      <c r="Y448" s="661" t="s">
        <v>89</v>
      </c>
      <c r="Z448" s="661" t="s">
        <v>89</v>
      </c>
      <c r="AA448" s="661" t="s">
        <v>89</v>
      </c>
      <c r="AB448" s="661" t="s">
        <v>89</v>
      </c>
      <c r="AC448" s="661" t="s">
        <v>89</v>
      </c>
      <c r="AD448" s="661" t="s">
        <v>89</v>
      </c>
      <c r="AE448" s="661" t="s">
        <v>89</v>
      </c>
      <c r="AF448" s="661" t="s">
        <v>89</v>
      </c>
      <c r="AG448" s="661" t="s">
        <v>89</v>
      </c>
      <c r="AH448" s="661"/>
      <c r="AI448" s="661" t="s">
        <v>89</v>
      </c>
      <c r="AJ448" s="661" t="s">
        <v>89</v>
      </c>
      <c r="AK448" s="661" t="s">
        <v>89</v>
      </c>
      <c r="AL448" s="661" t="s">
        <v>89</v>
      </c>
      <c r="AM448" s="661" t="s">
        <v>89</v>
      </c>
      <c r="AN448" s="661" t="s">
        <v>89</v>
      </c>
      <c r="AO448" s="661"/>
      <c r="AP448" s="610"/>
      <c r="AQ448" s="610"/>
      <c r="AR448" s="610"/>
    </row>
    <row r="449" ht="15.75" customHeight="1" spans="1:44">
      <c r="A449" s="610" t="s">
        <v>89</v>
      </c>
      <c r="B449" s="610" t="s">
        <v>89</v>
      </c>
      <c r="C449" s="610" t="s">
        <v>89</v>
      </c>
      <c r="D449" s="661" t="s">
        <v>89</v>
      </c>
      <c r="E449" s="661" t="s">
        <v>89</v>
      </c>
      <c r="F449" s="661" t="s">
        <v>89</v>
      </c>
      <c r="G449" s="661" t="s">
        <v>89</v>
      </c>
      <c r="H449" s="661" t="s">
        <v>89</v>
      </c>
      <c r="I449" s="661" t="s">
        <v>89</v>
      </c>
      <c r="J449" s="661" t="s">
        <v>89</v>
      </c>
      <c r="K449" s="661" t="s">
        <v>89</v>
      </c>
      <c r="L449" s="661" t="s">
        <v>89</v>
      </c>
      <c r="M449" s="661" t="s">
        <v>89</v>
      </c>
      <c r="N449" s="661" t="s">
        <v>89</v>
      </c>
      <c r="O449" s="661" t="s">
        <v>89</v>
      </c>
      <c r="P449" s="661" t="s">
        <v>89</v>
      </c>
      <c r="Q449" s="661" t="s">
        <v>89</v>
      </c>
      <c r="R449" s="661" t="s">
        <v>89</v>
      </c>
      <c r="S449" s="661" t="s">
        <v>89</v>
      </c>
      <c r="T449" s="661" t="s">
        <v>89</v>
      </c>
      <c r="U449" s="661" t="s">
        <v>89</v>
      </c>
      <c r="V449" s="661" t="s">
        <v>89</v>
      </c>
      <c r="W449" s="661" t="s">
        <v>89</v>
      </c>
      <c r="X449" s="661" t="s">
        <v>89</v>
      </c>
      <c r="Y449" s="661" t="s">
        <v>89</v>
      </c>
      <c r="Z449" s="661" t="s">
        <v>89</v>
      </c>
      <c r="AA449" s="661" t="s">
        <v>89</v>
      </c>
      <c r="AB449" s="661" t="s">
        <v>89</v>
      </c>
      <c r="AC449" s="661" t="s">
        <v>89</v>
      </c>
      <c r="AD449" s="661" t="s">
        <v>89</v>
      </c>
      <c r="AE449" s="661" t="s">
        <v>89</v>
      </c>
      <c r="AF449" s="661" t="s">
        <v>89</v>
      </c>
      <c r="AG449" s="661" t="s">
        <v>89</v>
      </c>
      <c r="AH449" s="661"/>
      <c r="AI449" s="661" t="s">
        <v>89</v>
      </c>
      <c r="AJ449" s="661" t="s">
        <v>89</v>
      </c>
      <c r="AK449" s="661" t="s">
        <v>89</v>
      </c>
      <c r="AL449" s="661" t="s">
        <v>89</v>
      </c>
      <c r="AM449" s="661" t="s">
        <v>89</v>
      </c>
      <c r="AN449" s="661" t="s">
        <v>89</v>
      </c>
      <c r="AO449" s="661"/>
      <c r="AP449" s="610"/>
      <c r="AQ449" s="610"/>
      <c r="AR449" s="610"/>
    </row>
    <row r="450" ht="15.75" customHeight="1" spans="1:44">
      <c r="A450" s="610" t="s">
        <v>89</v>
      </c>
      <c r="B450" s="610" t="s">
        <v>89</v>
      </c>
      <c r="C450" s="610" t="s">
        <v>89</v>
      </c>
      <c r="D450" s="661" t="s">
        <v>89</v>
      </c>
      <c r="E450" s="661" t="s">
        <v>89</v>
      </c>
      <c r="F450" s="661" t="s">
        <v>89</v>
      </c>
      <c r="G450" s="661" t="s">
        <v>89</v>
      </c>
      <c r="H450" s="661" t="s">
        <v>89</v>
      </c>
      <c r="I450" s="661" t="s">
        <v>89</v>
      </c>
      <c r="J450" s="661" t="s">
        <v>89</v>
      </c>
      <c r="K450" s="661" t="s">
        <v>89</v>
      </c>
      <c r="L450" s="661" t="s">
        <v>89</v>
      </c>
      <c r="M450" s="661" t="s">
        <v>89</v>
      </c>
      <c r="N450" s="661" t="s">
        <v>89</v>
      </c>
      <c r="O450" s="661" t="s">
        <v>89</v>
      </c>
      <c r="P450" s="661" t="s">
        <v>89</v>
      </c>
      <c r="Q450" s="661" t="s">
        <v>89</v>
      </c>
      <c r="R450" s="661" t="s">
        <v>89</v>
      </c>
      <c r="S450" s="661" t="s">
        <v>89</v>
      </c>
      <c r="T450" s="661" t="s">
        <v>89</v>
      </c>
      <c r="U450" s="661" t="s">
        <v>89</v>
      </c>
      <c r="V450" s="661" t="s">
        <v>89</v>
      </c>
      <c r="W450" s="661" t="s">
        <v>89</v>
      </c>
      <c r="X450" s="661" t="s">
        <v>89</v>
      </c>
      <c r="Y450" s="661" t="s">
        <v>89</v>
      </c>
      <c r="Z450" s="661" t="s">
        <v>89</v>
      </c>
      <c r="AA450" s="661" t="s">
        <v>89</v>
      </c>
      <c r="AB450" s="661" t="s">
        <v>89</v>
      </c>
      <c r="AC450" s="661" t="s">
        <v>89</v>
      </c>
      <c r="AD450" s="661" t="s">
        <v>89</v>
      </c>
      <c r="AE450" s="661" t="s">
        <v>89</v>
      </c>
      <c r="AF450" s="661" t="s">
        <v>89</v>
      </c>
      <c r="AG450" s="661" t="s">
        <v>89</v>
      </c>
      <c r="AH450" s="661"/>
      <c r="AI450" s="661" t="s">
        <v>89</v>
      </c>
      <c r="AJ450" s="661" t="s">
        <v>89</v>
      </c>
      <c r="AK450" s="661" t="s">
        <v>89</v>
      </c>
      <c r="AL450" s="661" t="s">
        <v>89</v>
      </c>
      <c r="AM450" s="661" t="s">
        <v>89</v>
      </c>
      <c r="AN450" s="661" t="s">
        <v>89</v>
      </c>
      <c r="AO450" s="661"/>
      <c r="AP450" s="610"/>
      <c r="AQ450" s="610"/>
      <c r="AR450" s="610"/>
    </row>
    <row r="451" ht="15.75" customHeight="1" spans="1:44">
      <c r="A451" s="610" t="s">
        <v>89</v>
      </c>
      <c r="B451" s="610" t="s">
        <v>89</v>
      </c>
      <c r="C451" s="610" t="s">
        <v>89</v>
      </c>
      <c r="D451" s="661" t="s">
        <v>89</v>
      </c>
      <c r="E451" s="661" t="s">
        <v>89</v>
      </c>
      <c r="F451" s="661" t="s">
        <v>89</v>
      </c>
      <c r="G451" s="661" t="s">
        <v>89</v>
      </c>
      <c r="H451" s="661" t="s">
        <v>89</v>
      </c>
      <c r="I451" s="661" t="s">
        <v>89</v>
      </c>
      <c r="J451" s="661" t="s">
        <v>89</v>
      </c>
      <c r="K451" s="661" t="s">
        <v>89</v>
      </c>
      <c r="L451" s="661" t="s">
        <v>89</v>
      </c>
      <c r="M451" s="661" t="s">
        <v>89</v>
      </c>
      <c r="N451" s="661" t="s">
        <v>89</v>
      </c>
      <c r="O451" s="661" t="s">
        <v>89</v>
      </c>
      <c r="P451" s="661" t="s">
        <v>89</v>
      </c>
      <c r="Q451" s="661" t="s">
        <v>89</v>
      </c>
      <c r="R451" s="661" t="s">
        <v>89</v>
      </c>
      <c r="S451" s="661" t="s">
        <v>89</v>
      </c>
      <c r="T451" s="661" t="s">
        <v>89</v>
      </c>
      <c r="U451" s="661" t="s">
        <v>89</v>
      </c>
      <c r="V451" s="661" t="s">
        <v>89</v>
      </c>
      <c r="W451" s="661" t="s">
        <v>89</v>
      </c>
      <c r="X451" s="661" t="s">
        <v>89</v>
      </c>
      <c r="Y451" s="661" t="s">
        <v>89</v>
      </c>
      <c r="Z451" s="661" t="s">
        <v>89</v>
      </c>
      <c r="AA451" s="661" t="s">
        <v>89</v>
      </c>
      <c r="AB451" s="661" t="s">
        <v>89</v>
      </c>
      <c r="AC451" s="661" t="s">
        <v>89</v>
      </c>
      <c r="AD451" s="661" t="s">
        <v>89</v>
      </c>
      <c r="AE451" s="661" t="s">
        <v>89</v>
      </c>
      <c r="AF451" s="661" t="s">
        <v>89</v>
      </c>
      <c r="AG451" s="661" t="s">
        <v>89</v>
      </c>
      <c r="AH451" s="661"/>
      <c r="AI451" s="661" t="s">
        <v>89</v>
      </c>
      <c r="AJ451" s="661" t="s">
        <v>89</v>
      </c>
      <c r="AK451" s="661" t="s">
        <v>89</v>
      </c>
      <c r="AL451" s="661" t="s">
        <v>89</v>
      </c>
      <c r="AM451" s="661" t="s">
        <v>89</v>
      </c>
      <c r="AN451" s="661" t="s">
        <v>89</v>
      </c>
      <c r="AO451" s="661"/>
      <c r="AP451" s="610"/>
      <c r="AQ451" s="610"/>
      <c r="AR451" s="610"/>
    </row>
    <row r="452" ht="15.75" customHeight="1" spans="1:44">
      <c r="A452" s="610" t="s">
        <v>89</v>
      </c>
      <c r="B452" s="610" t="s">
        <v>89</v>
      </c>
      <c r="C452" s="610" t="s">
        <v>89</v>
      </c>
      <c r="D452" s="661" t="s">
        <v>89</v>
      </c>
      <c r="E452" s="661" t="s">
        <v>89</v>
      </c>
      <c r="F452" s="661" t="s">
        <v>89</v>
      </c>
      <c r="G452" s="661" t="s">
        <v>89</v>
      </c>
      <c r="H452" s="661" t="s">
        <v>89</v>
      </c>
      <c r="I452" s="661" t="s">
        <v>89</v>
      </c>
      <c r="J452" s="661" t="s">
        <v>89</v>
      </c>
      <c r="K452" s="661" t="s">
        <v>89</v>
      </c>
      <c r="L452" s="661" t="s">
        <v>89</v>
      </c>
      <c r="M452" s="661" t="s">
        <v>89</v>
      </c>
      <c r="N452" s="661" t="s">
        <v>89</v>
      </c>
      <c r="O452" s="661" t="s">
        <v>89</v>
      </c>
      <c r="P452" s="661" t="s">
        <v>89</v>
      </c>
      <c r="Q452" s="661" t="s">
        <v>89</v>
      </c>
      <c r="R452" s="661" t="s">
        <v>89</v>
      </c>
      <c r="S452" s="661" t="s">
        <v>89</v>
      </c>
      <c r="T452" s="661" t="s">
        <v>89</v>
      </c>
      <c r="U452" s="661" t="s">
        <v>89</v>
      </c>
      <c r="V452" s="661" t="s">
        <v>89</v>
      </c>
      <c r="W452" s="661" t="s">
        <v>89</v>
      </c>
      <c r="X452" s="661" t="s">
        <v>89</v>
      </c>
      <c r="Y452" s="661" t="s">
        <v>89</v>
      </c>
      <c r="Z452" s="661" t="s">
        <v>89</v>
      </c>
      <c r="AA452" s="661" t="s">
        <v>89</v>
      </c>
      <c r="AB452" s="661" t="s">
        <v>89</v>
      </c>
      <c r="AC452" s="661" t="s">
        <v>89</v>
      </c>
      <c r="AD452" s="661" t="s">
        <v>89</v>
      </c>
      <c r="AE452" s="661" t="s">
        <v>89</v>
      </c>
      <c r="AF452" s="661" t="s">
        <v>89</v>
      </c>
      <c r="AG452" s="661" t="s">
        <v>89</v>
      </c>
      <c r="AH452" s="661"/>
      <c r="AI452" s="661" t="s">
        <v>89</v>
      </c>
      <c r="AJ452" s="661" t="s">
        <v>89</v>
      </c>
      <c r="AK452" s="661" t="s">
        <v>89</v>
      </c>
      <c r="AL452" s="661" t="s">
        <v>89</v>
      </c>
      <c r="AM452" s="661" t="s">
        <v>89</v>
      </c>
      <c r="AN452" s="661" t="s">
        <v>89</v>
      </c>
      <c r="AO452" s="661"/>
      <c r="AP452" s="610"/>
      <c r="AQ452" s="610"/>
      <c r="AR452" s="610"/>
    </row>
    <row r="453" ht="15.75" customHeight="1" spans="1:44">
      <c r="A453" s="610" t="s">
        <v>89</v>
      </c>
      <c r="B453" s="610" t="s">
        <v>89</v>
      </c>
      <c r="C453" s="610" t="s">
        <v>89</v>
      </c>
      <c r="D453" s="661" t="s">
        <v>89</v>
      </c>
      <c r="E453" s="661" t="s">
        <v>89</v>
      </c>
      <c r="F453" s="661" t="s">
        <v>89</v>
      </c>
      <c r="G453" s="661" t="s">
        <v>89</v>
      </c>
      <c r="H453" s="661" t="s">
        <v>89</v>
      </c>
      <c r="I453" s="661" t="s">
        <v>89</v>
      </c>
      <c r="J453" s="661" t="s">
        <v>89</v>
      </c>
      <c r="K453" s="661" t="s">
        <v>89</v>
      </c>
      <c r="L453" s="661" t="s">
        <v>89</v>
      </c>
      <c r="M453" s="661" t="s">
        <v>89</v>
      </c>
      <c r="N453" s="661" t="s">
        <v>89</v>
      </c>
      <c r="O453" s="661" t="s">
        <v>89</v>
      </c>
      <c r="P453" s="661" t="s">
        <v>89</v>
      </c>
      <c r="Q453" s="661" t="s">
        <v>89</v>
      </c>
      <c r="R453" s="661" t="s">
        <v>89</v>
      </c>
      <c r="S453" s="661" t="s">
        <v>89</v>
      </c>
      <c r="T453" s="661" t="s">
        <v>89</v>
      </c>
      <c r="U453" s="661" t="s">
        <v>89</v>
      </c>
      <c r="V453" s="661" t="s">
        <v>89</v>
      </c>
      <c r="W453" s="661" t="s">
        <v>89</v>
      </c>
      <c r="X453" s="661" t="s">
        <v>89</v>
      </c>
      <c r="Y453" s="661" t="s">
        <v>89</v>
      </c>
      <c r="Z453" s="661" t="s">
        <v>89</v>
      </c>
      <c r="AA453" s="661" t="s">
        <v>89</v>
      </c>
      <c r="AB453" s="661" t="s">
        <v>89</v>
      </c>
      <c r="AC453" s="661" t="s">
        <v>89</v>
      </c>
      <c r="AD453" s="661" t="s">
        <v>89</v>
      </c>
      <c r="AE453" s="661" t="s">
        <v>89</v>
      </c>
      <c r="AF453" s="661" t="s">
        <v>89</v>
      </c>
      <c r="AG453" s="661" t="s">
        <v>89</v>
      </c>
      <c r="AH453" s="661"/>
      <c r="AI453" s="661" t="s">
        <v>89</v>
      </c>
      <c r="AJ453" s="661" t="s">
        <v>89</v>
      </c>
      <c r="AK453" s="661" t="s">
        <v>89</v>
      </c>
      <c r="AL453" s="661" t="s">
        <v>89</v>
      </c>
      <c r="AM453" s="661" t="s">
        <v>89</v>
      </c>
      <c r="AN453" s="661" t="s">
        <v>89</v>
      </c>
      <c r="AO453" s="661"/>
      <c r="AP453" s="610"/>
      <c r="AQ453" s="610"/>
      <c r="AR453" s="610"/>
    </row>
    <row r="454" ht="15.75" customHeight="1" spans="1:44">
      <c r="A454" s="610" t="s">
        <v>89</v>
      </c>
      <c r="B454" s="610" t="s">
        <v>89</v>
      </c>
      <c r="C454" s="610" t="s">
        <v>89</v>
      </c>
      <c r="D454" s="661" t="s">
        <v>89</v>
      </c>
      <c r="E454" s="661" t="s">
        <v>89</v>
      </c>
      <c r="F454" s="661" t="s">
        <v>89</v>
      </c>
      <c r="G454" s="661" t="s">
        <v>89</v>
      </c>
      <c r="H454" s="661" t="s">
        <v>89</v>
      </c>
      <c r="I454" s="661" t="s">
        <v>89</v>
      </c>
      <c r="J454" s="661" t="s">
        <v>89</v>
      </c>
      <c r="K454" s="661" t="s">
        <v>89</v>
      </c>
      <c r="L454" s="661" t="s">
        <v>89</v>
      </c>
      <c r="M454" s="661" t="s">
        <v>89</v>
      </c>
      <c r="N454" s="661" t="s">
        <v>89</v>
      </c>
      <c r="O454" s="661" t="s">
        <v>89</v>
      </c>
      <c r="P454" s="661" t="s">
        <v>89</v>
      </c>
      <c r="Q454" s="661" t="s">
        <v>89</v>
      </c>
      <c r="R454" s="661" t="s">
        <v>89</v>
      </c>
      <c r="S454" s="661" t="s">
        <v>89</v>
      </c>
      <c r="T454" s="661" t="s">
        <v>89</v>
      </c>
      <c r="U454" s="661" t="s">
        <v>89</v>
      </c>
      <c r="V454" s="661" t="s">
        <v>89</v>
      </c>
      <c r="W454" s="661" t="s">
        <v>89</v>
      </c>
      <c r="X454" s="661" t="s">
        <v>89</v>
      </c>
      <c r="Y454" s="661" t="s">
        <v>89</v>
      </c>
      <c r="Z454" s="661" t="s">
        <v>89</v>
      </c>
      <c r="AA454" s="661" t="s">
        <v>89</v>
      </c>
      <c r="AB454" s="661" t="s">
        <v>89</v>
      </c>
      <c r="AC454" s="661" t="s">
        <v>89</v>
      </c>
      <c r="AD454" s="661" t="s">
        <v>89</v>
      </c>
      <c r="AE454" s="661" t="s">
        <v>89</v>
      </c>
      <c r="AF454" s="661" t="s">
        <v>89</v>
      </c>
      <c r="AG454" s="661" t="s">
        <v>89</v>
      </c>
      <c r="AH454" s="661"/>
      <c r="AI454" s="661" t="s">
        <v>89</v>
      </c>
      <c r="AJ454" s="661" t="s">
        <v>89</v>
      </c>
      <c r="AK454" s="661" t="s">
        <v>89</v>
      </c>
      <c r="AL454" s="661" t="s">
        <v>89</v>
      </c>
      <c r="AM454" s="661" t="s">
        <v>89</v>
      </c>
      <c r="AN454" s="661" t="s">
        <v>89</v>
      </c>
      <c r="AO454" s="661"/>
      <c r="AP454" s="610"/>
      <c r="AQ454" s="610"/>
      <c r="AR454" s="610"/>
    </row>
    <row r="455" ht="15.75" customHeight="1" spans="1:44">
      <c r="A455" s="610" t="s">
        <v>89</v>
      </c>
      <c r="B455" s="610" t="s">
        <v>89</v>
      </c>
      <c r="C455" s="610" t="s">
        <v>89</v>
      </c>
      <c r="D455" s="661" t="s">
        <v>89</v>
      </c>
      <c r="E455" s="661" t="s">
        <v>89</v>
      </c>
      <c r="F455" s="661" t="s">
        <v>89</v>
      </c>
      <c r="G455" s="661" t="s">
        <v>89</v>
      </c>
      <c r="H455" s="661" t="s">
        <v>89</v>
      </c>
      <c r="I455" s="661" t="s">
        <v>89</v>
      </c>
      <c r="J455" s="661" t="s">
        <v>89</v>
      </c>
      <c r="K455" s="661" t="s">
        <v>89</v>
      </c>
      <c r="L455" s="661" t="s">
        <v>89</v>
      </c>
      <c r="M455" s="661" t="s">
        <v>89</v>
      </c>
      <c r="N455" s="661" t="s">
        <v>89</v>
      </c>
      <c r="O455" s="661" t="s">
        <v>89</v>
      </c>
      <c r="P455" s="661" t="s">
        <v>89</v>
      </c>
      <c r="Q455" s="661" t="s">
        <v>89</v>
      </c>
      <c r="R455" s="661" t="s">
        <v>89</v>
      </c>
      <c r="S455" s="661" t="s">
        <v>89</v>
      </c>
      <c r="T455" s="661" t="s">
        <v>89</v>
      </c>
      <c r="U455" s="661" t="s">
        <v>89</v>
      </c>
      <c r="V455" s="661" t="s">
        <v>89</v>
      </c>
      <c r="W455" s="661" t="s">
        <v>89</v>
      </c>
      <c r="X455" s="661" t="s">
        <v>89</v>
      </c>
      <c r="Y455" s="661" t="s">
        <v>89</v>
      </c>
      <c r="Z455" s="661" t="s">
        <v>89</v>
      </c>
      <c r="AA455" s="661" t="s">
        <v>89</v>
      </c>
      <c r="AB455" s="661" t="s">
        <v>89</v>
      </c>
      <c r="AC455" s="661" t="s">
        <v>89</v>
      </c>
      <c r="AD455" s="661" t="s">
        <v>89</v>
      </c>
      <c r="AE455" s="661" t="s">
        <v>89</v>
      </c>
      <c r="AF455" s="661" t="s">
        <v>89</v>
      </c>
      <c r="AG455" s="661" t="s">
        <v>89</v>
      </c>
      <c r="AH455" s="661"/>
      <c r="AI455" s="661" t="s">
        <v>89</v>
      </c>
      <c r="AJ455" s="661" t="s">
        <v>89</v>
      </c>
      <c r="AK455" s="661" t="s">
        <v>89</v>
      </c>
      <c r="AL455" s="661" t="s">
        <v>89</v>
      </c>
      <c r="AM455" s="661" t="s">
        <v>89</v>
      </c>
      <c r="AN455" s="661" t="s">
        <v>89</v>
      </c>
      <c r="AO455" s="661"/>
      <c r="AP455" s="610"/>
      <c r="AQ455" s="610"/>
      <c r="AR455" s="610"/>
    </row>
    <row r="456" ht="15.75" customHeight="1" spans="1:44">
      <c r="A456" s="610" t="s">
        <v>89</v>
      </c>
      <c r="B456" s="610" t="s">
        <v>89</v>
      </c>
      <c r="C456" s="610" t="s">
        <v>89</v>
      </c>
      <c r="D456" s="661" t="s">
        <v>89</v>
      </c>
      <c r="E456" s="661" t="s">
        <v>89</v>
      </c>
      <c r="F456" s="661" t="s">
        <v>89</v>
      </c>
      <c r="G456" s="661" t="s">
        <v>89</v>
      </c>
      <c r="H456" s="661" t="s">
        <v>89</v>
      </c>
      <c r="I456" s="661" t="s">
        <v>89</v>
      </c>
      <c r="J456" s="661" t="s">
        <v>89</v>
      </c>
      <c r="K456" s="661" t="s">
        <v>89</v>
      </c>
      <c r="L456" s="661" t="s">
        <v>89</v>
      </c>
      <c r="M456" s="661" t="s">
        <v>89</v>
      </c>
      <c r="N456" s="661" t="s">
        <v>89</v>
      </c>
      <c r="O456" s="661" t="s">
        <v>89</v>
      </c>
      <c r="P456" s="661" t="s">
        <v>89</v>
      </c>
      <c r="Q456" s="661" t="s">
        <v>89</v>
      </c>
      <c r="R456" s="661" t="s">
        <v>89</v>
      </c>
      <c r="S456" s="661" t="s">
        <v>89</v>
      </c>
      <c r="T456" s="661" t="s">
        <v>89</v>
      </c>
      <c r="U456" s="661" t="s">
        <v>89</v>
      </c>
      <c r="V456" s="661" t="s">
        <v>89</v>
      </c>
      <c r="W456" s="661" t="s">
        <v>89</v>
      </c>
      <c r="X456" s="661" t="s">
        <v>89</v>
      </c>
      <c r="Y456" s="661" t="s">
        <v>89</v>
      </c>
      <c r="Z456" s="661" t="s">
        <v>89</v>
      </c>
      <c r="AA456" s="661" t="s">
        <v>89</v>
      </c>
      <c r="AB456" s="661" t="s">
        <v>89</v>
      </c>
      <c r="AC456" s="661" t="s">
        <v>89</v>
      </c>
      <c r="AD456" s="661" t="s">
        <v>89</v>
      </c>
      <c r="AE456" s="661" t="s">
        <v>89</v>
      </c>
      <c r="AF456" s="661" t="s">
        <v>89</v>
      </c>
      <c r="AG456" s="661" t="s">
        <v>89</v>
      </c>
      <c r="AH456" s="661"/>
      <c r="AI456" s="661" t="s">
        <v>89</v>
      </c>
      <c r="AJ456" s="661" t="s">
        <v>89</v>
      </c>
      <c r="AK456" s="661" t="s">
        <v>89</v>
      </c>
      <c r="AL456" s="661" t="s">
        <v>89</v>
      </c>
      <c r="AM456" s="661" t="s">
        <v>89</v>
      </c>
      <c r="AN456" s="661" t="s">
        <v>89</v>
      </c>
      <c r="AO456" s="661"/>
      <c r="AP456" s="610"/>
      <c r="AQ456" s="610"/>
      <c r="AR456" s="610"/>
    </row>
    <row r="457" ht="15.75" customHeight="1" spans="1:44">
      <c r="A457" s="610" t="s">
        <v>89</v>
      </c>
      <c r="B457" s="610" t="s">
        <v>89</v>
      </c>
      <c r="C457" s="610" t="s">
        <v>89</v>
      </c>
      <c r="D457" s="661" t="s">
        <v>89</v>
      </c>
      <c r="E457" s="661" t="s">
        <v>89</v>
      </c>
      <c r="F457" s="661" t="s">
        <v>89</v>
      </c>
      <c r="G457" s="661" t="s">
        <v>89</v>
      </c>
      <c r="H457" s="661" t="s">
        <v>89</v>
      </c>
      <c r="I457" s="661" t="s">
        <v>89</v>
      </c>
      <c r="J457" s="661" t="s">
        <v>89</v>
      </c>
      <c r="K457" s="661" t="s">
        <v>89</v>
      </c>
      <c r="L457" s="661" t="s">
        <v>89</v>
      </c>
      <c r="M457" s="661" t="s">
        <v>89</v>
      </c>
      <c r="N457" s="661" t="s">
        <v>89</v>
      </c>
      <c r="O457" s="661" t="s">
        <v>89</v>
      </c>
      <c r="P457" s="661" t="s">
        <v>89</v>
      </c>
      <c r="Q457" s="661" t="s">
        <v>89</v>
      </c>
      <c r="R457" s="661" t="s">
        <v>89</v>
      </c>
      <c r="S457" s="661" t="s">
        <v>89</v>
      </c>
      <c r="T457" s="661" t="s">
        <v>89</v>
      </c>
      <c r="U457" s="661" t="s">
        <v>89</v>
      </c>
      <c r="V457" s="661" t="s">
        <v>89</v>
      </c>
      <c r="W457" s="661" t="s">
        <v>89</v>
      </c>
      <c r="X457" s="661" t="s">
        <v>89</v>
      </c>
      <c r="Y457" s="661" t="s">
        <v>89</v>
      </c>
      <c r="Z457" s="661" t="s">
        <v>89</v>
      </c>
      <c r="AA457" s="661" t="s">
        <v>89</v>
      </c>
      <c r="AB457" s="661" t="s">
        <v>89</v>
      </c>
      <c r="AC457" s="661" t="s">
        <v>89</v>
      </c>
      <c r="AD457" s="661" t="s">
        <v>89</v>
      </c>
      <c r="AE457" s="661" t="s">
        <v>89</v>
      </c>
      <c r="AF457" s="661" t="s">
        <v>89</v>
      </c>
      <c r="AG457" s="661" t="s">
        <v>89</v>
      </c>
      <c r="AH457" s="661"/>
      <c r="AI457" s="661" t="s">
        <v>89</v>
      </c>
      <c r="AJ457" s="661" t="s">
        <v>89</v>
      </c>
      <c r="AK457" s="661" t="s">
        <v>89</v>
      </c>
      <c r="AL457" s="661" t="s">
        <v>89</v>
      </c>
      <c r="AM457" s="661" t="s">
        <v>89</v>
      </c>
      <c r="AN457" s="661" t="s">
        <v>89</v>
      </c>
      <c r="AO457" s="661"/>
      <c r="AP457" s="610"/>
      <c r="AQ457" s="610"/>
      <c r="AR457" s="610"/>
    </row>
    <row r="458" ht="15.75" customHeight="1" spans="1:44">
      <c r="A458" s="610" t="s">
        <v>89</v>
      </c>
      <c r="B458" s="610" t="s">
        <v>89</v>
      </c>
      <c r="C458" s="610" t="s">
        <v>89</v>
      </c>
      <c r="D458" s="661" t="s">
        <v>89</v>
      </c>
      <c r="E458" s="661" t="s">
        <v>89</v>
      </c>
      <c r="F458" s="661" t="s">
        <v>89</v>
      </c>
      <c r="G458" s="661" t="s">
        <v>89</v>
      </c>
      <c r="H458" s="661" t="s">
        <v>89</v>
      </c>
      <c r="I458" s="661" t="s">
        <v>89</v>
      </c>
      <c r="J458" s="661" t="s">
        <v>89</v>
      </c>
      <c r="K458" s="661" t="s">
        <v>89</v>
      </c>
      <c r="L458" s="661" t="s">
        <v>89</v>
      </c>
      <c r="M458" s="661" t="s">
        <v>89</v>
      </c>
      <c r="N458" s="661" t="s">
        <v>89</v>
      </c>
      <c r="O458" s="661" t="s">
        <v>89</v>
      </c>
      <c r="P458" s="661" t="s">
        <v>89</v>
      </c>
      <c r="Q458" s="661" t="s">
        <v>89</v>
      </c>
      <c r="R458" s="661" t="s">
        <v>89</v>
      </c>
      <c r="S458" s="661" t="s">
        <v>89</v>
      </c>
      <c r="T458" s="661" t="s">
        <v>89</v>
      </c>
      <c r="U458" s="661" t="s">
        <v>89</v>
      </c>
      <c r="V458" s="661" t="s">
        <v>89</v>
      </c>
      <c r="W458" s="661" t="s">
        <v>89</v>
      </c>
      <c r="X458" s="661" t="s">
        <v>89</v>
      </c>
      <c r="Y458" s="661" t="s">
        <v>89</v>
      </c>
      <c r="Z458" s="661" t="s">
        <v>89</v>
      </c>
      <c r="AA458" s="661" t="s">
        <v>89</v>
      </c>
      <c r="AB458" s="661" t="s">
        <v>89</v>
      </c>
      <c r="AC458" s="661" t="s">
        <v>89</v>
      </c>
      <c r="AD458" s="661" t="s">
        <v>89</v>
      </c>
      <c r="AE458" s="661" t="s">
        <v>89</v>
      </c>
      <c r="AF458" s="661" t="s">
        <v>89</v>
      </c>
      <c r="AG458" s="661" t="s">
        <v>89</v>
      </c>
      <c r="AH458" s="661"/>
      <c r="AI458" s="661" t="s">
        <v>89</v>
      </c>
      <c r="AJ458" s="661" t="s">
        <v>89</v>
      </c>
      <c r="AK458" s="661" t="s">
        <v>89</v>
      </c>
      <c r="AL458" s="661" t="s">
        <v>89</v>
      </c>
      <c r="AM458" s="661" t="s">
        <v>89</v>
      </c>
      <c r="AN458" s="661" t="s">
        <v>89</v>
      </c>
      <c r="AO458" s="661"/>
      <c r="AP458" s="610"/>
      <c r="AQ458" s="610"/>
      <c r="AR458" s="610"/>
    </row>
    <row r="459" ht="15.75" customHeight="1" spans="1:44">
      <c r="A459" s="610" t="s">
        <v>89</v>
      </c>
      <c r="B459" s="610" t="s">
        <v>89</v>
      </c>
      <c r="C459" s="610" t="s">
        <v>89</v>
      </c>
      <c r="D459" s="661" t="s">
        <v>89</v>
      </c>
      <c r="E459" s="661" t="s">
        <v>89</v>
      </c>
      <c r="F459" s="661" t="s">
        <v>89</v>
      </c>
      <c r="G459" s="661" t="s">
        <v>89</v>
      </c>
      <c r="H459" s="661" t="s">
        <v>89</v>
      </c>
      <c r="I459" s="661" t="s">
        <v>89</v>
      </c>
      <c r="J459" s="661" t="s">
        <v>89</v>
      </c>
      <c r="K459" s="661" t="s">
        <v>89</v>
      </c>
      <c r="L459" s="661" t="s">
        <v>89</v>
      </c>
      <c r="M459" s="661" t="s">
        <v>89</v>
      </c>
      <c r="N459" s="661" t="s">
        <v>89</v>
      </c>
      <c r="O459" s="661" t="s">
        <v>89</v>
      </c>
      <c r="P459" s="661" t="s">
        <v>89</v>
      </c>
      <c r="Q459" s="661" t="s">
        <v>89</v>
      </c>
      <c r="R459" s="661" t="s">
        <v>89</v>
      </c>
      <c r="S459" s="661" t="s">
        <v>89</v>
      </c>
      <c r="T459" s="661" t="s">
        <v>89</v>
      </c>
      <c r="U459" s="661" t="s">
        <v>89</v>
      </c>
      <c r="V459" s="661" t="s">
        <v>89</v>
      </c>
      <c r="W459" s="661" t="s">
        <v>89</v>
      </c>
      <c r="X459" s="661" t="s">
        <v>89</v>
      </c>
      <c r="Y459" s="661" t="s">
        <v>89</v>
      </c>
      <c r="Z459" s="661" t="s">
        <v>89</v>
      </c>
      <c r="AA459" s="661" t="s">
        <v>89</v>
      </c>
      <c r="AB459" s="661" t="s">
        <v>89</v>
      </c>
      <c r="AC459" s="661" t="s">
        <v>89</v>
      </c>
      <c r="AD459" s="661" t="s">
        <v>89</v>
      </c>
      <c r="AE459" s="661" t="s">
        <v>89</v>
      </c>
      <c r="AF459" s="661" t="s">
        <v>89</v>
      </c>
      <c r="AG459" s="661" t="s">
        <v>89</v>
      </c>
      <c r="AH459" s="661"/>
      <c r="AI459" s="661" t="s">
        <v>89</v>
      </c>
      <c r="AJ459" s="661" t="s">
        <v>89</v>
      </c>
      <c r="AK459" s="661" t="s">
        <v>89</v>
      </c>
      <c r="AL459" s="661" t="s">
        <v>89</v>
      </c>
      <c r="AM459" s="661" t="s">
        <v>89</v>
      </c>
      <c r="AN459" s="661" t="s">
        <v>89</v>
      </c>
      <c r="AO459" s="661"/>
      <c r="AP459" s="610"/>
      <c r="AQ459" s="610"/>
      <c r="AR459" s="610"/>
    </row>
    <row r="460" ht="15.75" customHeight="1" spans="1:44">
      <c r="A460" s="610" t="s">
        <v>89</v>
      </c>
      <c r="B460" s="610" t="s">
        <v>89</v>
      </c>
      <c r="C460" s="610" t="s">
        <v>89</v>
      </c>
      <c r="D460" s="661" t="s">
        <v>89</v>
      </c>
      <c r="E460" s="661" t="s">
        <v>89</v>
      </c>
      <c r="F460" s="661" t="s">
        <v>89</v>
      </c>
      <c r="G460" s="661" t="s">
        <v>89</v>
      </c>
      <c r="H460" s="661" t="s">
        <v>89</v>
      </c>
      <c r="I460" s="661" t="s">
        <v>89</v>
      </c>
      <c r="J460" s="661" t="s">
        <v>89</v>
      </c>
      <c r="K460" s="661" t="s">
        <v>89</v>
      </c>
      <c r="L460" s="661" t="s">
        <v>89</v>
      </c>
      <c r="M460" s="661" t="s">
        <v>89</v>
      </c>
      <c r="N460" s="661" t="s">
        <v>89</v>
      </c>
      <c r="O460" s="661" t="s">
        <v>89</v>
      </c>
      <c r="P460" s="661" t="s">
        <v>89</v>
      </c>
      <c r="Q460" s="661" t="s">
        <v>89</v>
      </c>
      <c r="R460" s="661" t="s">
        <v>89</v>
      </c>
      <c r="S460" s="661" t="s">
        <v>89</v>
      </c>
      <c r="T460" s="661" t="s">
        <v>89</v>
      </c>
      <c r="U460" s="661" t="s">
        <v>89</v>
      </c>
      <c r="V460" s="661" t="s">
        <v>89</v>
      </c>
      <c r="W460" s="661" t="s">
        <v>89</v>
      </c>
      <c r="X460" s="661" t="s">
        <v>89</v>
      </c>
      <c r="Y460" s="661" t="s">
        <v>89</v>
      </c>
      <c r="Z460" s="661" t="s">
        <v>89</v>
      </c>
      <c r="AA460" s="661" t="s">
        <v>89</v>
      </c>
      <c r="AB460" s="661" t="s">
        <v>89</v>
      </c>
      <c r="AC460" s="661" t="s">
        <v>89</v>
      </c>
      <c r="AD460" s="661" t="s">
        <v>89</v>
      </c>
      <c r="AE460" s="661" t="s">
        <v>89</v>
      </c>
      <c r="AF460" s="661" t="s">
        <v>89</v>
      </c>
      <c r="AG460" s="661" t="s">
        <v>89</v>
      </c>
      <c r="AH460" s="661"/>
      <c r="AI460" s="661" t="s">
        <v>89</v>
      </c>
      <c r="AJ460" s="661" t="s">
        <v>89</v>
      </c>
      <c r="AK460" s="661" t="s">
        <v>89</v>
      </c>
      <c r="AL460" s="661" t="s">
        <v>89</v>
      </c>
      <c r="AM460" s="661" t="s">
        <v>89</v>
      </c>
      <c r="AN460" s="661" t="s">
        <v>89</v>
      </c>
      <c r="AO460" s="661"/>
      <c r="AP460" s="610"/>
      <c r="AQ460" s="610"/>
      <c r="AR460" s="610"/>
    </row>
    <row r="461" ht="15.75" customHeight="1" spans="1:44">
      <c r="A461" s="610" t="s">
        <v>89</v>
      </c>
      <c r="B461" s="610" t="s">
        <v>89</v>
      </c>
      <c r="C461" s="610" t="s">
        <v>89</v>
      </c>
      <c r="D461" s="661" t="s">
        <v>89</v>
      </c>
      <c r="E461" s="661" t="s">
        <v>89</v>
      </c>
      <c r="F461" s="661" t="s">
        <v>89</v>
      </c>
      <c r="G461" s="661" t="s">
        <v>89</v>
      </c>
      <c r="H461" s="661" t="s">
        <v>89</v>
      </c>
      <c r="I461" s="661" t="s">
        <v>89</v>
      </c>
      <c r="J461" s="661" t="s">
        <v>89</v>
      </c>
      <c r="K461" s="661" t="s">
        <v>89</v>
      </c>
      <c r="L461" s="661" t="s">
        <v>89</v>
      </c>
      <c r="M461" s="661" t="s">
        <v>89</v>
      </c>
      <c r="N461" s="661" t="s">
        <v>89</v>
      </c>
      <c r="O461" s="661" t="s">
        <v>89</v>
      </c>
      <c r="P461" s="661" t="s">
        <v>89</v>
      </c>
      <c r="Q461" s="661" t="s">
        <v>89</v>
      </c>
      <c r="R461" s="661" t="s">
        <v>89</v>
      </c>
      <c r="S461" s="661" t="s">
        <v>89</v>
      </c>
      <c r="T461" s="661" t="s">
        <v>89</v>
      </c>
      <c r="U461" s="661" t="s">
        <v>89</v>
      </c>
      <c r="V461" s="661" t="s">
        <v>89</v>
      </c>
      <c r="W461" s="661" t="s">
        <v>89</v>
      </c>
      <c r="X461" s="661" t="s">
        <v>89</v>
      </c>
      <c r="Y461" s="661" t="s">
        <v>89</v>
      </c>
      <c r="Z461" s="661" t="s">
        <v>89</v>
      </c>
      <c r="AA461" s="661" t="s">
        <v>89</v>
      </c>
      <c r="AB461" s="661" t="s">
        <v>89</v>
      </c>
      <c r="AC461" s="661" t="s">
        <v>89</v>
      </c>
      <c r="AD461" s="661" t="s">
        <v>89</v>
      </c>
      <c r="AE461" s="661" t="s">
        <v>89</v>
      </c>
      <c r="AF461" s="661" t="s">
        <v>89</v>
      </c>
      <c r="AG461" s="661" t="s">
        <v>89</v>
      </c>
      <c r="AH461" s="661"/>
      <c r="AI461" s="661" t="s">
        <v>89</v>
      </c>
      <c r="AJ461" s="661" t="s">
        <v>89</v>
      </c>
      <c r="AK461" s="661" t="s">
        <v>89</v>
      </c>
      <c r="AL461" s="661" t="s">
        <v>89</v>
      </c>
      <c r="AM461" s="661" t="s">
        <v>89</v>
      </c>
      <c r="AN461" s="661" t="s">
        <v>89</v>
      </c>
      <c r="AO461" s="661"/>
      <c r="AP461" s="610"/>
      <c r="AQ461" s="610"/>
      <c r="AR461" s="610"/>
    </row>
    <row r="462" ht="15.75" customHeight="1" spans="1:44">
      <c r="A462" s="610" t="s">
        <v>89</v>
      </c>
      <c r="B462" s="610" t="s">
        <v>89</v>
      </c>
      <c r="C462" s="610" t="s">
        <v>89</v>
      </c>
      <c r="D462" s="661" t="s">
        <v>89</v>
      </c>
      <c r="E462" s="661" t="s">
        <v>89</v>
      </c>
      <c r="F462" s="661" t="s">
        <v>89</v>
      </c>
      <c r="G462" s="661" t="s">
        <v>89</v>
      </c>
      <c r="H462" s="661" t="s">
        <v>89</v>
      </c>
      <c r="I462" s="661" t="s">
        <v>89</v>
      </c>
      <c r="J462" s="661" t="s">
        <v>89</v>
      </c>
      <c r="K462" s="661" t="s">
        <v>89</v>
      </c>
      <c r="L462" s="661" t="s">
        <v>89</v>
      </c>
      <c r="M462" s="661" t="s">
        <v>89</v>
      </c>
      <c r="N462" s="661" t="s">
        <v>89</v>
      </c>
      <c r="O462" s="661" t="s">
        <v>89</v>
      </c>
      <c r="P462" s="661" t="s">
        <v>89</v>
      </c>
      <c r="Q462" s="661" t="s">
        <v>89</v>
      </c>
      <c r="R462" s="661" t="s">
        <v>89</v>
      </c>
      <c r="S462" s="661" t="s">
        <v>89</v>
      </c>
      <c r="T462" s="661" t="s">
        <v>89</v>
      </c>
      <c r="U462" s="661" t="s">
        <v>89</v>
      </c>
      <c r="V462" s="661" t="s">
        <v>89</v>
      </c>
      <c r="W462" s="661" t="s">
        <v>89</v>
      </c>
      <c r="X462" s="661" t="s">
        <v>89</v>
      </c>
      <c r="Y462" s="661" t="s">
        <v>89</v>
      </c>
      <c r="Z462" s="661" t="s">
        <v>89</v>
      </c>
      <c r="AA462" s="661" t="s">
        <v>89</v>
      </c>
      <c r="AB462" s="661" t="s">
        <v>89</v>
      </c>
      <c r="AC462" s="661" t="s">
        <v>89</v>
      </c>
      <c r="AD462" s="661" t="s">
        <v>89</v>
      </c>
      <c r="AE462" s="661" t="s">
        <v>89</v>
      </c>
      <c r="AF462" s="661" t="s">
        <v>89</v>
      </c>
      <c r="AG462" s="661" t="s">
        <v>89</v>
      </c>
      <c r="AH462" s="661"/>
      <c r="AI462" s="661" t="s">
        <v>89</v>
      </c>
      <c r="AJ462" s="661" t="s">
        <v>89</v>
      </c>
      <c r="AK462" s="661" t="s">
        <v>89</v>
      </c>
      <c r="AL462" s="661" t="s">
        <v>89</v>
      </c>
      <c r="AM462" s="661" t="s">
        <v>89</v>
      </c>
      <c r="AN462" s="661" t="s">
        <v>89</v>
      </c>
      <c r="AO462" s="661"/>
      <c r="AP462" s="610"/>
      <c r="AQ462" s="610"/>
      <c r="AR462" s="610"/>
    </row>
    <row r="463" ht="15.75" customHeight="1" spans="1:44">
      <c r="A463" s="610" t="s">
        <v>89</v>
      </c>
      <c r="B463" s="610" t="s">
        <v>89</v>
      </c>
      <c r="C463" s="610" t="s">
        <v>89</v>
      </c>
      <c r="D463" s="661" t="s">
        <v>89</v>
      </c>
      <c r="E463" s="661" t="s">
        <v>89</v>
      </c>
      <c r="F463" s="661" t="s">
        <v>89</v>
      </c>
      <c r="G463" s="661" t="s">
        <v>89</v>
      </c>
      <c r="H463" s="661" t="s">
        <v>89</v>
      </c>
      <c r="I463" s="661" t="s">
        <v>89</v>
      </c>
      <c r="J463" s="661" t="s">
        <v>89</v>
      </c>
      <c r="K463" s="661" t="s">
        <v>89</v>
      </c>
      <c r="L463" s="661" t="s">
        <v>89</v>
      </c>
      <c r="M463" s="661" t="s">
        <v>89</v>
      </c>
      <c r="N463" s="661" t="s">
        <v>89</v>
      </c>
      <c r="O463" s="661" t="s">
        <v>89</v>
      </c>
      <c r="P463" s="661" t="s">
        <v>89</v>
      </c>
      <c r="Q463" s="661" t="s">
        <v>89</v>
      </c>
      <c r="R463" s="661" t="s">
        <v>89</v>
      </c>
      <c r="S463" s="661" t="s">
        <v>89</v>
      </c>
      <c r="T463" s="661" t="s">
        <v>89</v>
      </c>
      <c r="U463" s="661" t="s">
        <v>89</v>
      </c>
      <c r="V463" s="661" t="s">
        <v>89</v>
      </c>
      <c r="W463" s="661" t="s">
        <v>89</v>
      </c>
      <c r="X463" s="661" t="s">
        <v>89</v>
      </c>
      <c r="Y463" s="661" t="s">
        <v>89</v>
      </c>
      <c r="Z463" s="661" t="s">
        <v>89</v>
      </c>
      <c r="AA463" s="661" t="s">
        <v>89</v>
      </c>
      <c r="AB463" s="661" t="s">
        <v>89</v>
      </c>
      <c r="AC463" s="661" t="s">
        <v>89</v>
      </c>
      <c r="AD463" s="661" t="s">
        <v>89</v>
      </c>
      <c r="AE463" s="661" t="s">
        <v>89</v>
      </c>
      <c r="AF463" s="661" t="s">
        <v>89</v>
      </c>
      <c r="AG463" s="661" t="s">
        <v>89</v>
      </c>
      <c r="AH463" s="661"/>
      <c r="AI463" s="661" t="s">
        <v>89</v>
      </c>
      <c r="AJ463" s="661" t="s">
        <v>89</v>
      </c>
      <c r="AK463" s="661" t="s">
        <v>89</v>
      </c>
      <c r="AL463" s="661" t="s">
        <v>89</v>
      </c>
      <c r="AM463" s="661" t="s">
        <v>89</v>
      </c>
      <c r="AN463" s="661" t="s">
        <v>89</v>
      </c>
      <c r="AO463" s="661"/>
      <c r="AP463" s="610"/>
      <c r="AQ463" s="610"/>
      <c r="AR463" s="610"/>
    </row>
    <row r="464" ht="15.75" customHeight="1" spans="1:44">
      <c r="A464" s="610" t="s">
        <v>89</v>
      </c>
      <c r="B464" s="610" t="s">
        <v>89</v>
      </c>
      <c r="C464" s="610" t="s">
        <v>89</v>
      </c>
      <c r="D464" s="661" t="s">
        <v>89</v>
      </c>
      <c r="E464" s="661" t="s">
        <v>89</v>
      </c>
      <c r="F464" s="661" t="s">
        <v>89</v>
      </c>
      <c r="G464" s="661" t="s">
        <v>89</v>
      </c>
      <c r="H464" s="661" t="s">
        <v>89</v>
      </c>
      <c r="I464" s="661" t="s">
        <v>89</v>
      </c>
      <c r="J464" s="661" t="s">
        <v>89</v>
      </c>
      <c r="K464" s="661" t="s">
        <v>89</v>
      </c>
      <c r="L464" s="661" t="s">
        <v>89</v>
      </c>
      <c r="M464" s="661" t="s">
        <v>89</v>
      </c>
      <c r="N464" s="661" t="s">
        <v>89</v>
      </c>
      <c r="O464" s="661" t="s">
        <v>89</v>
      </c>
      <c r="P464" s="661" t="s">
        <v>89</v>
      </c>
      <c r="Q464" s="661" t="s">
        <v>89</v>
      </c>
      <c r="R464" s="661" t="s">
        <v>89</v>
      </c>
      <c r="S464" s="661" t="s">
        <v>89</v>
      </c>
      <c r="T464" s="661" t="s">
        <v>89</v>
      </c>
      <c r="U464" s="661" t="s">
        <v>89</v>
      </c>
      <c r="V464" s="661" t="s">
        <v>89</v>
      </c>
      <c r="W464" s="661" t="s">
        <v>89</v>
      </c>
      <c r="X464" s="661" t="s">
        <v>89</v>
      </c>
      <c r="Y464" s="661" t="s">
        <v>89</v>
      </c>
      <c r="Z464" s="661" t="s">
        <v>89</v>
      </c>
      <c r="AA464" s="661" t="s">
        <v>89</v>
      </c>
      <c r="AB464" s="661" t="s">
        <v>89</v>
      </c>
      <c r="AC464" s="661" t="s">
        <v>89</v>
      </c>
      <c r="AD464" s="661" t="s">
        <v>89</v>
      </c>
      <c r="AE464" s="661" t="s">
        <v>89</v>
      </c>
      <c r="AF464" s="661" t="s">
        <v>89</v>
      </c>
      <c r="AG464" s="661" t="s">
        <v>89</v>
      </c>
      <c r="AH464" s="661"/>
      <c r="AI464" s="661" t="s">
        <v>89</v>
      </c>
      <c r="AJ464" s="661" t="s">
        <v>89</v>
      </c>
      <c r="AK464" s="661" t="s">
        <v>89</v>
      </c>
      <c r="AL464" s="661" t="s">
        <v>89</v>
      </c>
      <c r="AM464" s="661" t="s">
        <v>89</v>
      </c>
      <c r="AN464" s="661" t="s">
        <v>89</v>
      </c>
      <c r="AO464" s="661"/>
      <c r="AP464" s="610"/>
      <c r="AQ464" s="610"/>
      <c r="AR464" s="610"/>
    </row>
    <row r="465" ht="15.75" customHeight="1" spans="1:44">
      <c r="A465" s="610" t="s">
        <v>89</v>
      </c>
      <c r="B465" s="610" t="s">
        <v>89</v>
      </c>
      <c r="C465" s="610" t="s">
        <v>89</v>
      </c>
      <c r="D465" s="661" t="s">
        <v>89</v>
      </c>
      <c r="E465" s="661" t="s">
        <v>89</v>
      </c>
      <c r="F465" s="661" t="s">
        <v>89</v>
      </c>
      <c r="G465" s="661" t="s">
        <v>89</v>
      </c>
      <c r="H465" s="661" t="s">
        <v>89</v>
      </c>
      <c r="I465" s="661" t="s">
        <v>89</v>
      </c>
      <c r="J465" s="661" t="s">
        <v>89</v>
      </c>
      <c r="K465" s="661" t="s">
        <v>89</v>
      </c>
      <c r="L465" s="661" t="s">
        <v>89</v>
      </c>
      <c r="M465" s="661" t="s">
        <v>89</v>
      </c>
      <c r="N465" s="661" t="s">
        <v>89</v>
      </c>
      <c r="O465" s="661" t="s">
        <v>89</v>
      </c>
      <c r="P465" s="661" t="s">
        <v>89</v>
      </c>
      <c r="Q465" s="661" t="s">
        <v>89</v>
      </c>
      <c r="R465" s="661" t="s">
        <v>89</v>
      </c>
      <c r="S465" s="661" t="s">
        <v>89</v>
      </c>
      <c r="T465" s="661" t="s">
        <v>89</v>
      </c>
      <c r="U465" s="661" t="s">
        <v>89</v>
      </c>
      <c r="V465" s="661" t="s">
        <v>89</v>
      </c>
      <c r="W465" s="661" t="s">
        <v>89</v>
      </c>
      <c r="X465" s="661" t="s">
        <v>89</v>
      </c>
      <c r="Y465" s="661" t="s">
        <v>89</v>
      </c>
      <c r="Z465" s="661" t="s">
        <v>89</v>
      </c>
      <c r="AA465" s="661" t="s">
        <v>89</v>
      </c>
      <c r="AB465" s="661" t="s">
        <v>89</v>
      </c>
      <c r="AC465" s="661" t="s">
        <v>89</v>
      </c>
      <c r="AD465" s="661" t="s">
        <v>89</v>
      </c>
      <c r="AE465" s="661" t="s">
        <v>89</v>
      </c>
      <c r="AF465" s="661" t="s">
        <v>89</v>
      </c>
      <c r="AG465" s="661" t="s">
        <v>89</v>
      </c>
      <c r="AH465" s="661"/>
      <c r="AI465" s="661" t="s">
        <v>89</v>
      </c>
      <c r="AJ465" s="661" t="s">
        <v>89</v>
      </c>
      <c r="AK465" s="661" t="s">
        <v>89</v>
      </c>
      <c r="AL465" s="661" t="s">
        <v>89</v>
      </c>
      <c r="AM465" s="661" t="s">
        <v>89</v>
      </c>
      <c r="AN465" s="661" t="s">
        <v>89</v>
      </c>
      <c r="AO465" s="661"/>
      <c r="AP465" s="610"/>
      <c r="AQ465" s="610"/>
      <c r="AR465" s="610"/>
    </row>
    <row r="466" ht="15.75" customHeight="1" spans="1:44">
      <c r="A466" s="610" t="s">
        <v>89</v>
      </c>
      <c r="B466" s="610" t="s">
        <v>89</v>
      </c>
      <c r="C466" s="610" t="s">
        <v>89</v>
      </c>
      <c r="D466" s="661" t="s">
        <v>89</v>
      </c>
      <c r="E466" s="661" t="s">
        <v>89</v>
      </c>
      <c r="F466" s="661" t="s">
        <v>89</v>
      </c>
      <c r="G466" s="661" t="s">
        <v>89</v>
      </c>
      <c r="H466" s="661" t="s">
        <v>89</v>
      </c>
      <c r="I466" s="661" t="s">
        <v>89</v>
      </c>
      <c r="J466" s="661" t="s">
        <v>89</v>
      </c>
      <c r="K466" s="661" t="s">
        <v>89</v>
      </c>
      <c r="L466" s="661" t="s">
        <v>89</v>
      </c>
      <c r="M466" s="661" t="s">
        <v>89</v>
      </c>
      <c r="N466" s="661" t="s">
        <v>89</v>
      </c>
      <c r="O466" s="661" t="s">
        <v>89</v>
      </c>
      <c r="P466" s="661" t="s">
        <v>89</v>
      </c>
      <c r="Q466" s="661" t="s">
        <v>89</v>
      </c>
      <c r="R466" s="661" t="s">
        <v>89</v>
      </c>
      <c r="S466" s="661" t="s">
        <v>89</v>
      </c>
      <c r="T466" s="661" t="s">
        <v>89</v>
      </c>
      <c r="U466" s="661" t="s">
        <v>89</v>
      </c>
      <c r="V466" s="661" t="s">
        <v>89</v>
      </c>
      <c r="W466" s="661" t="s">
        <v>89</v>
      </c>
      <c r="X466" s="661" t="s">
        <v>89</v>
      </c>
      <c r="Y466" s="661" t="s">
        <v>89</v>
      </c>
      <c r="Z466" s="661" t="s">
        <v>89</v>
      </c>
      <c r="AA466" s="661" t="s">
        <v>89</v>
      </c>
      <c r="AB466" s="661" t="s">
        <v>89</v>
      </c>
      <c r="AC466" s="661" t="s">
        <v>89</v>
      </c>
      <c r="AD466" s="661" t="s">
        <v>89</v>
      </c>
      <c r="AE466" s="661" t="s">
        <v>89</v>
      </c>
      <c r="AF466" s="661" t="s">
        <v>89</v>
      </c>
      <c r="AG466" s="661" t="s">
        <v>89</v>
      </c>
      <c r="AH466" s="661"/>
      <c r="AI466" s="661" t="s">
        <v>89</v>
      </c>
      <c r="AJ466" s="661" t="s">
        <v>89</v>
      </c>
      <c r="AK466" s="661" t="s">
        <v>89</v>
      </c>
      <c r="AL466" s="661" t="s">
        <v>89</v>
      </c>
      <c r="AM466" s="661" t="s">
        <v>89</v>
      </c>
      <c r="AN466" s="661" t="s">
        <v>89</v>
      </c>
      <c r="AO466" s="661"/>
      <c r="AP466" s="610"/>
      <c r="AQ466" s="610"/>
      <c r="AR466" s="610"/>
    </row>
    <row r="467" ht="15.75" customHeight="1" spans="1:44">
      <c r="A467" s="610" t="s">
        <v>89</v>
      </c>
      <c r="B467" s="610" t="s">
        <v>89</v>
      </c>
      <c r="C467" s="610" t="s">
        <v>89</v>
      </c>
      <c r="D467" s="661" t="s">
        <v>89</v>
      </c>
      <c r="E467" s="661" t="s">
        <v>89</v>
      </c>
      <c r="F467" s="661" t="s">
        <v>89</v>
      </c>
      <c r="G467" s="661" t="s">
        <v>89</v>
      </c>
      <c r="H467" s="661" t="s">
        <v>89</v>
      </c>
      <c r="I467" s="661" t="s">
        <v>89</v>
      </c>
      <c r="J467" s="661" t="s">
        <v>89</v>
      </c>
      <c r="K467" s="661" t="s">
        <v>89</v>
      </c>
      <c r="L467" s="661" t="s">
        <v>89</v>
      </c>
      <c r="M467" s="661" t="s">
        <v>89</v>
      </c>
      <c r="N467" s="661" t="s">
        <v>89</v>
      </c>
      <c r="O467" s="661" t="s">
        <v>89</v>
      </c>
      <c r="P467" s="661" t="s">
        <v>89</v>
      </c>
      <c r="Q467" s="661" t="s">
        <v>89</v>
      </c>
      <c r="R467" s="661" t="s">
        <v>89</v>
      </c>
      <c r="S467" s="661" t="s">
        <v>89</v>
      </c>
      <c r="T467" s="661" t="s">
        <v>89</v>
      </c>
      <c r="U467" s="661" t="s">
        <v>89</v>
      </c>
      <c r="V467" s="661" t="s">
        <v>89</v>
      </c>
      <c r="W467" s="661" t="s">
        <v>89</v>
      </c>
      <c r="X467" s="661" t="s">
        <v>89</v>
      </c>
      <c r="Y467" s="661" t="s">
        <v>89</v>
      </c>
      <c r="Z467" s="661" t="s">
        <v>89</v>
      </c>
      <c r="AA467" s="661" t="s">
        <v>89</v>
      </c>
      <c r="AB467" s="661" t="s">
        <v>89</v>
      </c>
      <c r="AC467" s="661" t="s">
        <v>89</v>
      </c>
      <c r="AD467" s="661" t="s">
        <v>89</v>
      </c>
      <c r="AE467" s="661" t="s">
        <v>89</v>
      </c>
      <c r="AF467" s="661" t="s">
        <v>89</v>
      </c>
      <c r="AG467" s="661" t="s">
        <v>89</v>
      </c>
      <c r="AH467" s="661"/>
      <c r="AI467" s="661" t="s">
        <v>89</v>
      </c>
      <c r="AJ467" s="661" t="s">
        <v>89</v>
      </c>
      <c r="AK467" s="661" t="s">
        <v>89</v>
      </c>
      <c r="AL467" s="661" t="s">
        <v>89</v>
      </c>
      <c r="AM467" s="661" t="s">
        <v>89</v>
      </c>
      <c r="AN467" s="661" t="s">
        <v>89</v>
      </c>
      <c r="AO467" s="661"/>
      <c r="AP467" s="610"/>
      <c r="AQ467" s="610"/>
      <c r="AR467" s="610"/>
    </row>
    <row r="468" ht="15.75" customHeight="1" spans="1:44">
      <c r="A468" s="610" t="s">
        <v>89</v>
      </c>
      <c r="B468" s="610" t="s">
        <v>89</v>
      </c>
      <c r="C468" s="610" t="s">
        <v>89</v>
      </c>
      <c r="D468" s="661" t="s">
        <v>89</v>
      </c>
      <c r="E468" s="661" t="s">
        <v>89</v>
      </c>
      <c r="F468" s="661" t="s">
        <v>89</v>
      </c>
      <c r="G468" s="661" t="s">
        <v>89</v>
      </c>
      <c r="H468" s="661" t="s">
        <v>89</v>
      </c>
      <c r="I468" s="661" t="s">
        <v>89</v>
      </c>
      <c r="J468" s="661" t="s">
        <v>89</v>
      </c>
      <c r="K468" s="661" t="s">
        <v>89</v>
      </c>
      <c r="L468" s="661" t="s">
        <v>89</v>
      </c>
      <c r="M468" s="661" t="s">
        <v>89</v>
      </c>
      <c r="N468" s="661" t="s">
        <v>89</v>
      </c>
      <c r="O468" s="661" t="s">
        <v>89</v>
      </c>
      <c r="P468" s="661" t="s">
        <v>89</v>
      </c>
      <c r="Q468" s="661" t="s">
        <v>89</v>
      </c>
      <c r="R468" s="661" t="s">
        <v>89</v>
      </c>
      <c r="S468" s="661" t="s">
        <v>89</v>
      </c>
      <c r="T468" s="661" t="s">
        <v>89</v>
      </c>
      <c r="U468" s="661" t="s">
        <v>89</v>
      </c>
      <c r="V468" s="661" t="s">
        <v>89</v>
      </c>
      <c r="W468" s="661" t="s">
        <v>89</v>
      </c>
      <c r="X468" s="661" t="s">
        <v>89</v>
      </c>
      <c r="Y468" s="661" t="s">
        <v>89</v>
      </c>
      <c r="Z468" s="661" t="s">
        <v>89</v>
      </c>
      <c r="AA468" s="661" t="s">
        <v>89</v>
      </c>
      <c r="AB468" s="661" t="s">
        <v>89</v>
      </c>
      <c r="AC468" s="661" t="s">
        <v>89</v>
      </c>
      <c r="AD468" s="661" t="s">
        <v>89</v>
      </c>
      <c r="AE468" s="661" t="s">
        <v>89</v>
      </c>
      <c r="AF468" s="661" t="s">
        <v>89</v>
      </c>
      <c r="AG468" s="661" t="s">
        <v>89</v>
      </c>
      <c r="AH468" s="661"/>
      <c r="AI468" s="661" t="s">
        <v>89</v>
      </c>
      <c r="AJ468" s="661" t="s">
        <v>89</v>
      </c>
      <c r="AK468" s="661" t="s">
        <v>89</v>
      </c>
      <c r="AL468" s="661" t="s">
        <v>89</v>
      </c>
      <c r="AM468" s="661" t="s">
        <v>89</v>
      </c>
      <c r="AN468" s="661" t="s">
        <v>89</v>
      </c>
      <c r="AO468" s="661"/>
      <c r="AP468" s="610"/>
      <c r="AQ468" s="610"/>
      <c r="AR468" s="610"/>
    </row>
    <row r="469" ht="15.75" customHeight="1" spans="1:44">
      <c r="A469" s="610" t="s">
        <v>89</v>
      </c>
      <c r="B469" s="610" t="s">
        <v>89</v>
      </c>
      <c r="C469" s="610" t="s">
        <v>89</v>
      </c>
      <c r="D469" s="661" t="s">
        <v>89</v>
      </c>
      <c r="E469" s="661" t="s">
        <v>89</v>
      </c>
      <c r="F469" s="661" t="s">
        <v>89</v>
      </c>
      <c r="G469" s="661" t="s">
        <v>89</v>
      </c>
      <c r="H469" s="661" t="s">
        <v>89</v>
      </c>
      <c r="I469" s="661" t="s">
        <v>89</v>
      </c>
      <c r="J469" s="661" t="s">
        <v>89</v>
      </c>
      <c r="K469" s="661" t="s">
        <v>89</v>
      </c>
      <c r="L469" s="661" t="s">
        <v>89</v>
      </c>
      <c r="M469" s="661" t="s">
        <v>89</v>
      </c>
      <c r="N469" s="661" t="s">
        <v>89</v>
      </c>
      <c r="O469" s="661" t="s">
        <v>89</v>
      </c>
      <c r="P469" s="661" t="s">
        <v>89</v>
      </c>
      <c r="Q469" s="661" t="s">
        <v>89</v>
      </c>
      <c r="R469" s="661" t="s">
        <v>89</v>
      </c>
      <c r="S469" s="661" t="s">
        <v>89</v>
      </c>
      <c r="T469" s="661" t="s">
        <v>89</v>
      </c>
      <c r="U469" s="661" t="s">
        <v>89</v>
      </c>
      <c r="V469" s="661" t="s">
        <v>89</v>
      </c>
      <c r="W469" s="661" t="s">
        <v>89</v>
      </c>
      <c r="X469" s="661" t="s">
        <v>89</v>
      </c>
      <c r="Y469" s="661" t="s">
        <v>89</v>
      </c>
      <c r="Z469" s="661" t="s">
        <v>89</v>
      </c>
      <c r="AA469" s="661" t="s">
        <v>89</v>
      </c>
      <c r="AB469" s="661" t="s">
        <v>89</v>
      </c>
      <c r="AC469" s="661" t="s">
        <v>89</v>
      </c>
      <c r="AD469" s="661" t="s">
        <v>89</v>
      </c>
      <c r="AE469" s="661" t="s">
        <v>89</v>
      </c>
      <c r="AF469" s="661" t="s">
        <v>89</v>
      </c>
      <c r="AG469" s="661" t="s">
        <v>89</v>
      </c>
      <c r="AH469" s="661"/>
      <c r="AI469" s="661" t="s">
        <v>89</v>
      </c>
      <c r="AJ469" s="661" t="s">
        <v>89</v>
      </c>
      <c r="AK469" s="661" t="s">
        <v>89</v>
      </c>
      <c r="AL469" s="661" t="s">
        <v>89</v>
      </c>
      <c r="AM469" s="661" t="s">
        <v>89</v>
      </c>
      <c r="AN469" s="661" t="s">
        <v>89</v>
      </c>
      <c r="AO469" s="661"/>
      <c r="AP469" s="610"/>
      <c r="AQ469" s="610"/>
      <c r="AR469" s="610"/>
    </row>
    <row r="470" ht="15.75" customHeight="1" spans="1:44">
      <c r="A470" s="610" t="s">
        <v>89</v>
      </c>
      <c r="B470" s="610" t="s">
        <v>89</v>
      </c>
      <c r="C470" s="610" t="s">
        <v>89</v>
      </c>
      <c r="D470" s="661" t="s">
        <v>89</v>
      </c>
      <c r="E470" s="661" t="s">
        <v>89</v>
      </c>
      <c r="F470" s="661" t="s">
        <v>89</v>
      </c>
      <c r="G470" s="661" t="s">
        <v>89</v>
      </c>
      <c r="H470" s="661" t="s">
        <v>89</v>
      </c>
      <c r="I470" s="661" t="s">
        <v>89</v>
      </c>
      <c r="J470" s="661" t="s">
        <v>89</v>
      </c>
      <c r="K470" s="661" t="s">
        <v>89</v>
      </c>
      <c r="L470" s="661" t="s">
        <v>89</v>
      </c>
      <c r="M470" s="661" t="s">
        <v>89</v>
      </c>
      <c r="N470" s="661" t="s">
        <v>89</v>
      </c>
      <c r="O470" s="661" t="s">
        <v>89</v>
      </c>
      <c r="P470" s="661" t="s">
        <v>89</v>
      </c>
      <c r="Q470" s="661" t="s">
        <v>89</v>
      </c>
      <c r="R470" s="661" t="s">
        <v>89</v>
      </c>
      <c r="S470" s="661" t="s">
        <v>89</v>
      </c>
      <c r="T470" s="661" t="s">
        <v>89</v>
      </c>
      <c r="U470" s="661" t="s">
        <v>89</v>
      </c>
      <c r="V470" s="661" t="s">
        <v>89</v>
      </c>
      <c r="W470" s="661" t="s">
        <v>89</v>
      </c>
      <c r="X470" s="661" t="s">
        <v>89</v>
      </c>
      <c r="Y470" s="661" t="s">
        <v>89</v>
      </c>
      <c r="Z470" s="661" t="s">
        <v>89</v>
      </c>
      <c r="AA470" s="661" t="s">
        <v>89</v>
      </c>
      <c r="AB470" s="661" t="s">
        <v>89</v>
      </c>
      <c r="AC470" s="661" t="s">
        <v>89</v>
      </c>
      <c r="AD470" s="661" t="s">
        <v>89</v>
      </c>
      <c r="AE470" s="661" t="s">
        <v>89</v>
      </c>
      <c r="AF470" s="661" t="s">
        <v>89</v>
      </c>
      <c r="AG470" s="661" t="s">
        <v>89</v>
      </c>
      <c r="AH470" s="661"/>
      <c r="AI470" s="661" t="s">
        <v>89</v>
      </c>
      <c r="AJ470" s="661" t="s">
        <v>89</v>
      </c>
      <c r="AK470" s="661" t="s">
        <v>89</v>
      </c>
      <c r="AL470" s="661" t="s">
        <v>89</v>
      </c>
      <c r="AM470" s="661" t="s">
        <v>89</v>
      </c>
      <c r="AN470" s="661" t="s">
        <v>89</v>
      </c>
      <c r="AO470" s="661"/>
      <c r="AP470" s="610"/>
      <c r="AQ470" s="610"/>
      <c r="AR470" s="610"/>
    </row>
    <row r="471" ht="15.75" customHeight="1" spans="1:44">
      <c r="A471" s="610" t="s">
        <v>89</v>
      </c>
      <c r="B471" s="610" t="s">
        <v>89</v>
      </c>
      <c r="C471" s="610" t="s">
        <v>89</v>
      </c>
      <c r="D471" s="661" t="s">
        <v>89</v>
      </c>
      <c r="E471" s="661" t="s">
        <v>89</v>
      </c>
      <c r="F471" s="661" t="s">
        <v>89</v>
      </c>
      <c r="G471" s="661" t="s">
        <v>89</v>
      </c>
      <c r="H471" s="661" t="s">
        <v>89</v>
      </c>
      <c r="I471" s="661" t="s">
        <v>89</v>
      </c>
      <c r="J471" s="661" t="s">
        <v>89</v>
      </c>
      <c r="K471" s="661" t="s">
        <v>89</v>
      </c>
      <c r="L471" s="661" t="s">
        <v>89</v>
      </c>
      <c r="M471" s="661" t="s">
        <v>89</v>
      </c>
      <c r="N471" s="661" t="s">
        <v>89</v>
      </c>
      <c r="O471" s="661" t="s">
        <v>89</v>
      </c>
      <c r="P471" s="661" t="s">
        <v>89</v>
      </c>
      <c r="Q471" s="661" t="s">
        <v>89</v>
      </c>
      <c r="R471" s="661" t="s">
        <v>89</v>
      </c>
      <c r="S471" s="661" t="s">
        <v>89</v>
      </c>
      <c r="T471" s="661" t="s">
        <v>89</v>
      </c>
      <c r="U471" s="661" t="s">
        <v>89</v>
      </c>
      <c r="V471" s="661" t="s">
        <v>89</v>
      </c>
      <c r="W471" s="661" t="s">
        <v>89</v>
      </c>
      <c r="X471" s="661" t="s">
        <v>89</v>
      </c>
      <c r="Y471" s="661" t="s">
        <v>89</v>
      </c>
      <c r="Z471" s="661" t="s">
        <v>89</v>
      </c>
      <c r="AA471" s="661" t="s">
        <v>89</v>
      </c>
      <c r="AB471" s="661" t="s">
        <v>89</v>
      </c>
      <c r="AC471" s="661" t="s">
        <v>89</v>
      </c>
      <c r="AD471" s="661" t="s">
        <v>89</v>
      </c>
      <c r="AE471" s="661" t="s">
        <v>89</v>
      </c>
      <c r="AF471" s="661" t="s">
        <v>89</v>
      </c>
      <c r="AG471" s="661" t="s">
        <v>89</v>
      </c>
      <c r="AH471" s="661"/>
      <c r="AI471" s="661" t="s">
        <v>89</v>
      </c>
      <c r="AJ471" s="661" t="s">
        <v>89</v>
      </c>
      <c r="AK471" s="661" t="s">
        <v>89</v>
      </c>
      <c r="AL471" s="661" t="s">
        <v>89</v>
      </c>
      <c r="AM471" s="661" t="s">
        <v>89</v>
      </c>
      <c r="AN471" s="661" t="s">
        <v>89</v>
      </c>
      <c r="AO471" s="661"/>
      <c r="AP471" s="610"/>
      <c r="AQ471" s="610"/>
      <c r="AR471" s="610"/>
    </row>
    <row r="472" ht="15.75" customHeight="1" spans="1:44">
      <c r="A472" s="610" t="s">
        <v>89</v>
      </c>
      <c r="B472" s="610" t="s">
        <v>89</v>
      </c>
      <c r="C472" s="610" t="s">
        <v>89</v>
      </c>
      <c r="D472" s="661" t="s">
        <v>89</v>
      </c>
      <c r="E472" s="661" t="s">
        <v>89</v>
      </c>
      <c r="F472" s="661" t="s">
        <v>89</v>
      </c>
      <c r="G472" s="661" t="s">
        <v>89</v>
      </c>
      <c r="H472" s="661" t="s">
        <v>89</v>
      </c>
      <c r="I472" s="661" t="s">
        <v>89</v>
      </c>
      <c r="J472" s="661" t="s">
        <v>89</v>
      </c>
      <c r="K472" s="661" t="s">
        <v>89</v>
      </c>
      <c r="L472" s="661" t="s">
        <v>89</v>
      </c>
      <c r="M472" s="661" t="s">
        <v>89</v>
      </c>
      <c r="N472" s="661" t="s">
        <v>89</v>
      </c>
      <c r="O472" s="661" t="s">
        <v>89</v>
      </c>
      <c r="P472" s="661" t="s">
        <v>89</v>
      </c>
      <c r="Q472" s="661" t="s">
        <v>89</v>
      </c>
      <c r="R472" s="661" t="s">
        <v>89</v>
      </c>
      <c r="S472" s="661" t="s">
        <v>89</v>
      </c>
      <c r="T472" s="661" t="s">
        <v>89</v>
      </c>
      <c r="U472" s="661" t="s">
        <v>89</v>
      </c>
      <c r="V472" s="661" t="s">
        <v>89</v>
      </c>
      <c r="W472" s="661" t="s">
        <v>89</v>
      </c>
      <c r="X472" s="661" t="s">
        <v>89</v>
      </c>
      <c r="Y472" s="661" t="s">
        <v>89</v>
      </c>
      <c r="Z472" s="661" t="s">
        <v>89</v>
      </c>
      <c r="AA472" s="661" t="s">
        <v>89</v>
      </c>
      <c r="AB472" s="661" t="s">
        <v>89</v>
      </c>
      <c r="AC472" s="661" t="s">
        <v>89</v>
      </c>
      <c r="AD472" s="661" t="s">
        <v>89</v>
      </c>
      <c r="AE472" s="661" t="s">
        <v>89</v>
      </c>
      <c r="AF472" s="661" t="s">
        <v>89</v>
      </c>
      <c r="AG472" s="661" t="s">
        <v>89</v>
      </c>
      <c r="AH472" s="661"/>
      <c r="AI472" s="661" t="s">
        <v>89</v>
      </c>
      <c r="AJ472" s="661" t="s">
        <v>89</v>
      </c>
      <c r="AK472" s="661" t="s">
        <v>89</v>
      </c>
      <c r="AL472" s="661" t="s">
        <v>89</v>
      </c>
      <c r="AM472" s="661" t="s">
        <v>89</v>
      </c>
      <c r="AN472" s="661" t="s">
        <v>89</v>
      </c>
      <c r="AO472" s="661"/>
      <c r="AP472" s="610"/>
      <c r="AQ472" s="610"/>
      <c r="AR472" s="610"/>
    </row>
    <row r="473" ht="15.75" customHeight="1" spans="1:44">
      <c r="A473" s="610" t="s">
        <v>89</v>
      </c>
      <c r="B473" s="610" t="s">
        <v>89</v>
      </c>
      <c r="C473" s="610" t="s">
        <v>89</v>
      </c>
      <c r="D473" s="661" t="s">
        <v>89</v>
      </c>
      <c r="E473" s="661" t="s">
        <v>89</v>
      </c>
      <c r="F473" s="661" t="s">
        <v>89</v>
      </c>
      <c r="G473" s="661" t="s">
        <v>89</v>
      </c>
      <c r="H473" s="661" t="s">
        <v>89</v>
      </c>
      <c r="I473" s="661" t="s">
        <v>89</v>
      </c>
      <c r="J473" s="661" t="s">
        <v>89</v>
      </c>
      <c r="K473" s="661" t="s">
        <v>89</v>
      </c>
      <c r="L473" s="661" t="s">
        <v>89</v>
      </c>
      <c r="M473" s="661" t="s">
        <v>89</v>
      </c>
      <c r="N473" s="661" t="s">
        <v>89</v>
      </c>
      <c r="O473" s="661" t="s">
        <v>89</v>
      </c>
      <c r="P473" s="661" t="s">
        <v>89</v>
      </c>
      <c r="Q473" s="661" t="s">
        <v>89</v>
      </c>
      <c r="R473" s="661" t="s">
        <v>89</v>
      </c>
      <c r="S473" s="661" t="s">
        <v>89</v>
      </c>
      <c r="T473" s="661" t="s">
        <v>89</v>
      </c>
      <c r="U473" s="661" t="s">
        <v>89</v>
      </c>
      <c r="V473" s="661" t="s">
        <v>89</v>
      </c>
      <c r="W473" s="661" t="s">
        <v>89</v>
      </c>
      <c r="X473" s="661" t="s">
        <v>89</v>
      </c>
      <c r="Y473" s="661" t="s">
        <v>89</v>
      </c>
      <c r="Z473" s="661" t="s">
        <v>89</v>
      </c>
      <c r="AA473" s="661" t="s">
        <v>89</v>
      </c>
      <c r="AB473" s="661" t="s">
        <v>89</v>
      </c>
      <c r="AC473" s="661" t="s">
        <v>89</v>
      </c>
      <c r="AD473" s="661" t="s">
        <v>89</v>
      </c>
      <c r="AE473" s="661" t="s">
        <v>89</v>
      </c>
      <c r="AF473" s="661" t="s">
        <v>89</v>
      </c>
      <c r="AG473" s="661" t="s">
        <v>89</v>
      </c>
      <c r="AH473" s="661"/>
      <c r="AI473" s="661" t="s">
        <v>89</v>
      </c>
      <c r="AJ473" s="661" t="s">
        <v>89</v>
      </c>
      <c r="AK473" s="661" t="s">
        <v>89</v>
      </c>
      <c r="AL473" s="661" t="s">
        <v>89</v>
      </c>
      <c r="AM473" s="661" t="s">
        <v>89</v>
      </c>
      <c r="AN473" s="661" t="s">
        <v>89</v>
      </c>
      <c r="AO473" s="661"/>
      <c r="AP473" s="610"/>
      <c r="AQ473" s="610"/>
      <c r="AR473" s="610"/>
    </row>
    <row r="474" ht="15.75" customHeight="1" spans="1:44">
      <c r="A474" s="610" t="s">
        <v>89</v>
      </c>
      <c r="B474" s="610" t="s">
        <v>89</v>
      </c>
      <c r="C474" s="610" t="s">
        <v>89</v>
      </c>
      <c r="D474" s="661" t="s">
        <v>89</v>
      </c>
      <c r="E474" s="661" t="s">
        <v>89</v>
      </c>
      <c r="F474" s="661" t="s">
        <v>89</v>
      </c>
      <c r="G474" s="661" t="s">
        <v>89</v>
      </c>
      <c r="H474" s="661" t="s">
        <v>89</v>
      </c>
      <c r="I474" s="661" t="s">
        <v>89</v>
      </c>
      <c r="J474" s="661" t="s">
        <v>89</v>
      </c>
      <c r="K474" s="661" t="s">
        <v>89</v>
      </c>
      <c r="L474" s="661" t="s">
        <v>89</v>
      </c>
      <c r="M474" s="661" t="s">
        <v>89</v>
      </c>
      <c r="N474" s="661" t="s">
        <v>89</v>
      </c>
      <c r="O474" s="661" t="s">
        <v>89</v>
      </c>
      <c r="P474" s="661" t="s">
        <v>89</v>
      </c>
      <c r="Q474" s="661" t="s">
        <v>89</v>
      </c>
      <c r="R474" s="661" t="s">
        <v>89</v>
      </c>
      <c r="S474" s="661" t="s">
        <v>89</v>
      </c>
      <c r="T474" s="661" t="s">
        <v>89</v>
      </c>
      <c r="U474" s="661" t="s">
        <v>89</v>
      </c>
      <c r="V474" s="661" t="s">
        <v>89</v>
      </c>
      <c r="W474" s="661" t="s">
        <v>89</v>
      </c>
      <c r="X474" s="661" t="s">
        <v>89</v>
      </c>
      <c r="Y474" s="661" t="s">
        <v>89</v>
      </c>
      <c r="Z474" s="661" t="s">
        <v>89</v>
      </c>
      <c r="AA474" s="661" t="s">
        <v>89</v>
      </c>
      <c r="AB474" s="661" t="s">
        <v>89</v>
      </c>
      <c r="AC474" s="661" t="s">
        <v>89</v>
      </c>
      <c r="AD474" s="661" t="s">
        <v>89</v>
      </c>
      <c r="AE474" s="661" t="s">
        <v>89</v>
      </c>
      <c r="AF474" s="661" t="s">
        <v>89</v>
      </c>
      <c r="AG474" s="661" t="s">
        <v>89</v>
      </c>
      <c r="AH474" s="661"/>
      <c r="AI474" s="661" t="s">
        <v>89</v>
      </c>
      <c r="AJ474" s="661" t="s">
        <v>89</v>
      </c>
      <c r="AK474" s="661" t="s">
        <v>89</v>
      </c>
      <c r="AL474" s="661" t="s">
        <v>89</v>
      </c>
      <c r="AM474" s="661" t="s">
        <v>89</v>
      </c>
      <c r="AN474" s="661" t="s">
        <v>89</v>
      </c>
      <c r="AO474" s="661"/>
      <c r="AP474" s="610"/>
      <c r="AQ474" s="610"/>
      <c r="AR474" s="610"/>
    </row>
    <row r="475" ht="15.75" customHeight="1" spans="1:44">
      <c r="A475" s="610" t="s">
        <v>89</v>
      </c>
      <c r="B475" s="610" t="s">
        <v>89</v>
      </c>
      <c r="C475" s="610" t="s">
        <v>89</v>
      </c>
      <c r="D475" s="661" t="s">
        <v>89</v>
      </c>
      <c r="E475" s="661" t="s">
        <v>89</v>
      </c>
      <c r="F475" s="661" t="s">
        <v>89</v>
      </c>
      <c r="G475" s="661" t="s">
        <v>89</v>
      </c>
      <c r="H475" s="661" t="s">
        <v>89</v>
      </c>
      <c r="I475" s="661" t="s">
        <v>89</v>
      </c>
      <c r="J475" s="661" t="s">
        <v>89</v>
      </c>
      <c r="K475" s="661" t="s">
        <v>89</v>
      </c>
      <c r="L475" s="661" t="s">
        <v>89</v>
      </c>
      <c r="M475" s="661" t="s">
        <v>89</v>
      </c>
      <c r="N475" s="661" t="s">
        <v>89</v>
      </c>
      <c r="O475" s="661" t="s">
        <v>89</v>
      </c>
      <c r="P475" s="661" t="s">
        <v>89</v>
      </c>
      <c r="Q475" s="661" t="s">
        <v>89</v>
      </c>
      <c r="R475" s="661" t="s">
        <v>89</v>
      </c>
      <c r="S475" s="661" t="s">
        <v>89</v>
      </c>
      <c r="T475" s="661" t="s">
        <v>89</v>
      </c>
      <c r="U475" s="661" t="s">
        <v>89</v>
      </c>
      <c r="V475" s="661" t="s">
        <v>89</v>
      </c>
      <c r="W475" s="661" t="s">
        <v>89</v>
      </c>
      <c r="X475" s="661" t="s">
        <v>89</v>
      </c>
      <c r="Y475" s="661" t="s">
        <v>89</v>
      </c>
      <c r="Z475" s="661" t="s">
        <v>89</v>
      </c>
      <c r="AA475" s="661" t="s">
        <v>89</v>
      </c>
      <c r="AB475" s="661" t="s">
        <v>89</v>
      </c>
      <c r="AC475" s="661" t="s">
        <v>89</v>
      </c>
      <c r="AD475" s="661" t="s">
        <v>89</v>
      </c>
      <c r="AE475" s="661" t="s">
        <v>89</v>
      </c>
      <c r="AF475" s="661" t="s">
        <v>89</v>
      </c>
      <c r="AG475" s="661" t="s">
        <v>89</v>
      </c>
      <c r="AH475" s="661"/>
      <c r="AI475" s="661" t="s">
        <v>89</v>
      </c>
      <c r="AJ475" s="661" t="s">
        <v>89</v>
      </c>
      <c r="AK475" s="661" t="s">
        <v>89</v>
      </c>
      <c r="AL475" s="661" t="s">
        <v>89</v>
      </c>
      <c r="AM475" s="661" t="s">
        <v>89</v>
      </c>
      <c r="AN475" s="661" t="s">
        <v>89</v>
      </c>
      <c r="AO475" s="661"/>
      <c r="AP475" s="610"/>
      <c r="AQ475" s="610"/>
      <c r="AR475" s="610"/>
    </row>
    <row r="476" ht="15.75" customHeight="1" spans="1:44">
      <c r="A476" s="610" t="s">
        <v>89</v>
      </c>
      <c r="B476" s="610" t="s">
        <v>89</v>
      </c>
      <c r="C476" s="610" t="s">
        <v>89</v>
      </c>
      <c r="D476" s="661" t="s">
        <v>89</v>
      </c>
      <c r="E476" s="661" t="s">
        <v>89</v>
      </c>
      <c r="F476" s="661" t="s">
        <v>89</v>
      </c>
      <c r="G476" s="661" t="s">
        <v>89</v>
      </c>
      <c r="H476" s="661" t="s">
        <v>89</v>
      </c>
      <c r="I476" s="661" t="s">
        <v>89</v>
      </c>
      <c r="J476" s="661" t="s">
        <v>89</v>
      </c>
      <c r="K476" s="661" t="s">
        <v>89</v>
      </c>
      <c r="L476" s="661" t="s">
        <v>89</v>
      </c>
      <c r="M476" s="661" t="s">
        <v>89</v>
      </c>
      <c r="N476" s="661" t="s">
        <v>89</v>
      </c>
      <c r="O476" s="661" t="s">
        <v>89</v>
      </c>
      <c r="P476" s="661" t="s">
        <v>89</v>
      </c>
      <c r="Q476" s="661" t="s">
        <v>89</v>
      </c>
      <c r="R476" s="661" t="s">
        <v>89</v>
      </c>
      <c r="S476" s="661" t="s">
        <v>89</v>
      </c>
      <c r="T476" s="661" t="s">
        <v>89</v>
      </c>
      <c r="U476" s="661" t="s">
        <v>89</v>
      </c>
      <c r="V476" s="661" t="s">
        <v>89</v>
      </c>
      <c r="W476" s="661" t="s">
        <v>89</v>
      </c>
      <c r="X476" s="661" t="s">
        <v>89</v>
      </c>
      <c r="Y476" s="661" t="s">
        <v>89</v>
      </c>
      <c r="Z476" s="661" t="s">
        <v>89</v>
      </c>
      <c r="AA476" s="661" t="s">
        <v>89</v>
      </c>
      <c r="AB476" s="661" t="s">
        <v>89</v>
      </c>
      <c r="AC476" s="661" t="s">
        <v>89</v>
      </c>
      <c r="AD476" s="661" t="s">
        <v>89</v>
      </c>
      <c r="AE476" s="661" t="s">
        <v>89</v>
      </c>
      <c r="AF476" s="661" t="s">
        <v>89</v>
      </c>
      <c r="AG476" s="661" t="s">
        <v>89</v>
      </c>
      <c r="AH476" s="661"/>
      <c r="AI476" s="661" t="s">
        <v>89</v>
      </c>
      <c r="AJ476" s="661" t="s">
        <v>89</v>
      </c>
      <c r="AK476" s="661" t="s">
        <v>89</v>
      </c>
      <c r="AL476" s="661" t="s">
        <v>89</v>
      </c>
      <c r="AM476" s="661" t="s">
        <v>89</v>
      </c>
      <c r="AN476" s="661" t="s">
        <v>89</v>
      </c>
      <c r="AO476" s="661"/>
      <c r="AP476" s="610"/>
      <c r="AQ476" s="610"/>
      <c r="AR476" s="610"/>
    </row>
    <row r="477" ht="15.75" customHeight="1" spans="1:44">
      <c r="A477" s="610" t="s">
        <v>89</v>
      </c>
      <c r="B477" s="610" t="s">
        <v>89</v>
      </c>
      <c r="C477" s="610" t="s">
        <v>89</v>
      </c>
      <c r="D477" s="661" t="s">
        <v>89</v>
      </c>
      <c r="E477" s="661" t="s">
        <v>89</v>
      </c>
      <c r="F477" s="661" t="s">
        <v>89</v>
      </c>
      <c r="G477" s="661" t="s">
        <v>89</v>
      </c>
      <c r="H477" s="661" t="s">
        <v>89</v>
      </c>
      <c r="I477" s="661" t="s">
        <v>89</v>
      </c>
      <c r="J477" s="661" t="s">
        <v>89</v>
      </c>
      <c r="K477" s="661" t="s">
        <v>89</v>
      </c>
      <c r="L477" s="661" t="s">
        <v>89</v>
      </c>
      <c r="M477" s="661" t="s">
        <v>89</v>
      </c>
      <c r="N477" s="661" t="s">
        <v>89</v>
      </c>
      <c r="O477" s="661" t="s">
        <v>89</v>
      </c>
      <c r="P477" s="661" t="s">
        <v>89</v>
      </c>
      <c r="Q477" s="661" t="s">
        <v>89</v>
      </c>
      <c r="R477" s="661" t="s">
        <v>89</v>
      </c>
      <c r="S477" s="661" t="s">
        <v>89</v>
      </c>
      <c r="T477" s="661" t="s">
        <v>89</v>
      </c>
      <c r="U477" s="661" t="s">
        <v>89</v>
      </c>
      <c r="V477" s="661" t="s">
        <v>89</v>
      </c>
      <c r="W477" s="661" t="s">
        <v>89</v>
      </c>
      <c r="X477" s="661" t="s">
        <v>89</v>
      </c>
      <c r="Y477" s="661" t="s">
        <v>89</v>
      </c>
      <c r="Z477" s="661" t="s">
        <v>89</v>
      </c>
      <c r="AA477" s="661" t="s">
        <v>89</v>
      </c>
      <c r="AB477" s="661" t="s">
        <v>89</v>
      </c>
      <c r="AC477" s="661" t="s">
        <v>89</v>
      </c>
      <c r="AD477" s="661" t="s">
        <v>89</v>
      </c>
      <c r="AE477" s="661" t="s">
        <v>89</v>
      </c>
      <c r="AF477" s="661" t="s">
        <v>89</v>
      </c>
      <c r="AG477" s="661" t="s">
        <v>89</v>
      </c>
      <c r="AH477" s="661"/>
      <c r="AI477" s="661" t="s">
        <v>89</v>
      </c>
      <c r="AJ477" s="661" t="s">
        <v>89</v>
      </c>
      <c r="AK477" s="661" t="s">
        <v>89</v>
      </c>
      <c r="AL477" s="661" t="s">
        <v>89</v>
      </c>
      <c r="AM477" s="661" t="s">
        <v>89</v>
      </c>
      <c r="AN477" s="661" t="s">
        <v>89</v>
      </c>
      <c r="AO477" s="661"/>
      <c r="AP477" s="610"/>
      <c r="AQ477" s="610"/>
      <c r="AR477" s="610"/>
    </row>
    <row r="478" ht="15.75" customHeight="1" spans="1:44">
      <c r="A478" s="610" t="s">
        <v>89</v>
      </c>
      <c r="B478" s="610" t="s">
        <v>89</v>
      </c>
      <c r="C478" s="610" t="s">
        <v>89</v>
      </c>
      <c r="D478" s="661" t="s">
        <v>89</v>
      </c>
      <c r="E478" s="661" t="s">
        <v>89</v>
      </c>
      <c r="F478" s="661" t="s">
        <v>89</v>
      </c>
      <c r="G478" s="661" t="s">
        <v>89</v>
      </c>
      <c r="H478" s="661" t="s">
        <v>89</v>
      </c>
      <c r="I478" s="661" t="s">
        <v>89</v>
      </c>
      <c r="J478" s="661" t="s">
        <v>89</v>
      </c>
      <c r="K478" s="661" t="s">
        <v>89</v>
      </c>
      <c r="L478" s="661" t="s">
        <v>89</v>
      </c>
      <c r="M478" s="661" t="s">
        <v>89</v>
      </c>
      <c r="N478" s="661" t="s">
        <v>89</v>
      </c>
      <c r="O478" s="661" t="s">
        <v>89</v>
      </c>
      <c r="P478" s="661" t="s">
        <v>89</v>
      </c>
      <c r="Q478" s="661" t="s">
        <v>89</v>
      </c>
      <c r="R478" s="661" t="s">
        <v>89</v>
      </c>
      <c r="S478" s="661" t="s">
        <v>89</v>
      </c>
      <c r="T478" s="661" t="s">
        <v>89</v>
      </c>
      <c r="U478" s="661" t="s">
        <v>89</v>
      </c>
      <c r="V478" s="661" t="s">
        <v>89</v>
      </c>
      <c r="W478" s="661" t="s">
        <v>89</v>
      </c>
      <c r="X478" s="661" t="s">
        <v>89</v>
      </c>
      <c r="Y478" s="661" t="s">
        <v>89</v>
      </c>
      <c r="Z478" s="661" t="s">
        <v>89</v>
      </c>
      <c r="AA478" s="661" t="s">
        <v>89</v>
      </c>
      <c r="AB478" s="661" t="s">
        <v>89</v>
      </c>
      <c r="AC478" s="661" t="s">
        <v>89</v>
      </c>
      <c r="AD478" s="661" t="s">
        <v>89</v>
      </c>
      <c r="AE478" s="661" t="s">
        <v>89</v>
      </c>
      <c r="AF478" s="661" t="s">
        <v>89</v>
      </c>
      <c r="AG478" s="661" t="s">
        <v>89</v>
      </c>
      <c r="AH478" s="661"/>
      <c r="AI478" s="661" t="s">
        <v>89</v>
      </c>
      <c r="AJ478" s="661" t="s">
        <v>89</v>
      </c>
      <c r="AK478" s="661" t="s">
        <v>89</v>
      </c>
      <c r="AL478" s="661" t="s">
        <v>89</v>
      </c>
      <c r="AM478" s="661" t="s">
        <v>89</v>
      </c>
      <c r="AN478" s="661" t="s">
        <v>89</v>
      </c>
      <c r="AO478" s="661"/>
      <c r="AP478" s="610"/>
      <c r="AQ478" s="610"/>
      <c r="AR478" s="610"/>
    </row>
    <row r="479" ht="15.75" customHeight="1" spans="1:44">
      <c r="A479" s="610" t="s">
        <v>89</v>
      </c>
      <c r="B479" s="610" t="s">
        <v>89</v>
      </c>
      <c r="C479" s="610" t="s">
        <v>89</v>
      </c>
      <c r="D479" s="661" t="s">
        <v>89</v>
      </c>
      <c r="E479" s="661" t="s">
        <v>89</v>
      </c>
      <c r="F479" s="661" t="s">
        <v>89</v>
      </c>
      <c r="G479" s="661" t="s">
        <v>89</v>
      </c>
      <c r="H479" s="661" t="s">
        <v>89</v>
      </c>
      <c r="I479" s="661" t="s">
        <v>89</v>
      </c>
      <c r="J479" s="661" t="s">
        <v>89</v>
      </c>
      <c r="K479" s="661" t="s">
        <v>89</v>
      </c>
      <c r="L479" s="661" t="s">
        <v>89</v>
      </c>
      <c r="M479" s="661" t="s">
        <v>89</v>
      </c>
      <c r="N479" s="661" t="s">
        <v>89</v>
      </c>
      <c r="O479" s="661" t="s">
        <v>89</v>
      </c>
      <c r="P479" s="661" t="s">
        <v>89</v>
      </c>
      <c r="Q479" s="661" t="s">
        <v>89</v>
      </c>
      <c r="R479" s="661" t="s">
        <v>89</v>
      </c>
      <c r="S479" s="661" t="s">
        <v>89</v>
      </c>
      <c r="T479" s="661" t="s">
        <v>89</v>
      </c>
      <c r="U479" s="661" t="s">
        <v>89</v>
      </c>
      <c r="V479" s="661" t="s">
        <v>89</v>
      </c>
      <c r="W479" s="661" t="s">
        <v>89</v>
      </c>
      <c r="X479" s="661" t="s">
        <v>89</v>
      </c>
      <c r="Y479" s="661" t="s">
        <v>89</v>
      </c>
      <c r="Z479" s="661" t="s">
        <v>89</v>
      </c>
      <c r="AA479" s="661" t="s">
        <v>89</v>
      </c>
      <c r="AB479" s="661" t="s">
        <v>89</v>
      </c>
      <c r="AC479" s="661" t="s">
        <v>89</v>
      </c>
      <c r="AD479" s="661" t="s">
        <v>89</v>
      </c>
      <c r="AE479" s="661" t="s">
        <v>89</v>
      </c>
      <c r="AF479" s="661" t="s">
        <v>89</v>
      </c>
      <c r="AG479" s="661" t="s">
        <v>89</v>
      </c>
      <c r="AH479" s="661"/>
      <c r="AI479" s="661" t="s">
        <v>89</v>
      </c>
      <c r="AJ479" s="661" t="s">
        <v>89</v>
      </c>
      <c r="AK479" s="661" t="s">
        <v>89</v>
      </c>
      <c r="AL479" s="661" t="s">
        <v>89</v>
      </c>
      <c r="AM479" s="661" t="s">
        <v>89</v>
      </c>
      <c r="AN479" s="661" t="s">
        <v>89</v>
      </c>
      <c r="AO479" s="661"/>
      <c r="AP479" s="610"/>
      <c r="AQ479" s="610"/>
      <c r="AR479" s="610"/>
    </row>
    <row r="480" ht="15.75" customHeight="1" spans="1:44">
      <c r="A480" s="610" t="s">
        <v>89</v>
      </c>
      <c r="B480" s="610" t="s">
        <v>89</v>
      </c>
      <c r="C480" s="610" t="s">
        <v>89</v>
      </c>
      <c r="D480" s="661" t="s">
        <v>89</v>
      </c>
      <c r="E480" s="661" t="s">
        <v>89</v>
      </c>
      <c r="F480" s="661" t="s">
        <v>89</v>
      </c>
      <c r="G480" s="661" t="s">
        <v>89</v>
      </c>
      <c r="H480" s="661" t="s">
        <v>89</v>
      </c>
      <c r="I480" s="661" t="s">
        <v>89</v>
      </c>
      <c r="J480" s="661" t="s">
        <v>89</v>
      </c>
      <c r="K480" s="661" t="s">
        <v>89</v>
      </c>
      <c r="L480" s="661" t="s">
        <v>89</v>
      </c>
      <c r="M480" s="661" t="s">
        <v>89</v>
      </c>
      <c r="N480" s="661" t="s">
        <v>89</v>
      </c>
      <c r="O480" s="661" t="s">
        <v>89</v>
      </c>
      <c r="P480" s="661" t="s">
        <v>89</v>
      </c>
      <c r="Q480" s="661" t="s">
        <v>89</v>
      </c>
      <c r="R480" s="661" t="s">
        <v>89</v>
      </c>
      <c r="S480" s="661" t="s">
        <v>89</v>
      </c>
      <c r="T480" s="661" t="s">
        <v>89</v>
      </c>
      <c r="U480" s="661" t="s">
        <v>89</v>
      </c>
      <c r="V480" s="661" t="s">
        <v>89</v>
      </c>
      <c r="W480" s="661" t="s">
        <v>89</v>
      </c>
      <c r="X480" s="661" t="s">
        <v>89</v>
      </c>
      <c r="Y480" s="661" t="s">
        <v>89</v>
      </c>
      <c r="Z480" s="661" t="s">
        <v>89</v>
      </c>
      <c r="AA480" s="661" t="s">
        <v>89</v>
      </c>
      <c r="AB480" s="661" t="s">
        <v>89</v>
      </c>
      <c r="AC480" s="661" t="s">
        <v>89</v>
      </c>
      <c r="AD480" s="661" t="s">
        <v>89</v>
      </c>
      <c r="AE480" s="661" t="s">
        <v>89</v>
      </c>
      <c r="AF480" s="661" t="s">
        <v>89</v>
      </c>
      <c r="AG480" s="661" t="s">
        <v>89</v>
      </c>
      <c r="AH480" s="661"/>
      <c r="AI480" s="661" t="s">
        <v>89</v>
      </c>
      <c r="AJ480" s="661" t="s">
        <v>89</v>
      </c>
      <c r="AK480" s="661" t="s">
        <v>89</v>
      </c>
      <c r="AL480" s="661" t="s">
        <v>89</v>
      </c>
      <c r="AM480" s="661" t="s">
        <v>89</v>
      </c>
      <c r="AN480" s="661" t="s">
        <v>89</v>
      </c>
      <c r="AO480" s="661"/>
      <c r="AP480" s="610"/>
      <c r="AQ480" s="610"/>
      <c r="AR480" s="610"/>
    </row>
    <row r="481" ht="15.75" customHeight="1" spans="1:44">
      <c r="A481" s="610" t="s">
        <v>89</v>
      </c>
      <c r="B481" s="610" t="s">
        <v>89</v>
      </c>
      <c r="C481" s="610" t="s">
        <v>89</v>
      </c>
      <c r="D481" s="661" t="s">
        <v>89</v>
      </c>
      <c r="E481" s="661" t="s">
        <v>89</v>
      </c>
      <c r="F481" s="661" t="s">
        <v>89</v>
      </c>
      <c r="G481" s="661" t="s">
        <v>89</v>
      </c>
      <c r="H481" s="661" t="s">
        <v>89</v>
      </c>
      <c r="I481" s="661" t="s">
        <v>89</v>
      </c>
      <c r="J481" s="661" t="s">
        <v>89</v>
      </c>
      <c r="K481" s="661" t="s">
        <v>89</v>
      </c>
      <c r="L481" s="661" t="s">
        <v>89</v>
      </c>
      <c r="M481" s="661" t="s">
        <v>89</v>
      </c>
      <c r="N481" s="661" t="s">
        <v>89</v>
      </c>
      <c r="O481" s="661" t="s">
        <v>89</v>
      </c>
      <c r="P481" s="661" t="s">
        <v>89</v>
      </c>
      <c r="Q481" s="661" t="s">
        <v>89</v>
      </c>
      <c r="R481" s="661" t="s">
        <v>89</v>
      </c>
      <c r="S481" s="661" t="s">
        <v>89</v>
      </c>
      <c r="T481" s="661" t="s">
        <v>89</v>
      </c>
      <c r="U481" s="661" t="s">
        <v>89</v>
      </c>
      <c r="V481" s="661" t="s">
        <v>89</v>
      </c>
      <c r="W481" s="661" t="s">
        <v>89</v>
      </c>
      <c r="X481" s="661" t="s">
        <v>89</v>
      </c>
      <c r="Y481" s="661" t="s">
        <v>89</v>
      </c>
      <c r="Z481" s="661" t="s">
        <v>89</v>
      </c>
      <c r="AA481" s="661" t="s">
        <v>89</v>
      </c>
      <c r="AB481" s="661" t="s">
        <v>89</v>
      </c>
      <c r="AC481" s="661" t="s">
        <v>89</v>
      </c>
      <c r="AD481" s="661" t="s">
        <v>89</v>
      </c>
      <c r="AE481" s="661" t="s">
        <v>89</v>
      </c>
      <c r="AF481" s="661" t="s">
        <v>89</v>
      </c>
      <c r="AG481" s="661" t="s">
        <v>89</v>
      </c>
      <c r="AH481" s="661"/>
      <c r="AI481" s="661" t="s">
        <v>89</v>
      </c>
      <c r="AJ481" s="661" t="s">
        <v>89</v>
      </c>
      <c r="AK481" s="661" t="s">
        <v>89</v>
      </c>
      <c r="AL481" s="661" t="s">
        <v>89</v>
      </c>
      <c r="AM481" s="661" t="s">
        <v>89</v>
      </c>
      <c r="AN481" s="661" t="s">
        <v>89</v>
      </c>
      <c r="AO481" s="661"/>
      <c r="AP481" s="610"/>
      <c r="AQ481" s="610"/>
      <c r="AR481" s="610"/>
    </row>
    <row r="482" ht="15.75" customHeight="1" spans="1:44">
      <c r="A482" s="610" t="s">
        <v>89</v>
      </c>
      <c r="B482" s="610" t="s">
        <v>89</v>
      </c>
      <c r="C482" s="610" t="s">
        <v>89</v>
      </c>
      <c r="D482" s="661" t="s">
        <v>89</v>
      </c>
      <c r="E482" s="661" t="s">
        <v>89</v>
      </c>
      <c r="F482" s="661" t="s">
        <v>89</v>
      </c>
      <c r="G482" s="661" t="s">
        <v>89</v>
      </c>
      <c r="H482" s="661" t="s">
        <v>89</v>
      </c>
      <c r="I482" s="661" t="s">
        <v>89</v>
      </c>
      <c r="J482" s="661" t="s">
        <v>89</v>
      </c>
      <c r="K482" s="661" t="s">
        <v>89</v>
      </c>
      <c r="L482" s="661" t="s">
        <v>89</v>
      </c>
      <c r="M482" s="661" t="s">
        <v>89</v>
      </c>
      <c r="N482" s="661" t="s">
        <v>89</v>
      </c>
      <c r="O482" s="661" t="s">
        <v>89</v>
      </c>
      <c r="P482" s="661" t="s">
        <v>89</v>
      </c>
      <c r="Q482" s="661" t="s">
        <v>89</v>
      </c>
      <c r="R482" s="661" t="s">
        <v>89</v>
      </c>
      <c r="S482" s="661" t="s">
        <v>89</v>
      </c>
      <c r="T482" s="661" t="s">
        <v>89</v>
      </c>
      <c r="U482" s="661" t="s">
        <v>89</v>
      </c>
      <c r="V482" s="661" t="s">
        <v>89</v>
      </c>
      <c r="W482" s="661" t="s">
        <v>89</v>
      </c>
      <c r="X482" s="661" t="s">
        <v>89</v>
      </c>
      <c r="Y482" s="661" t="s">
        <v>89</v>
      </c>
      <c r="Z482" s="661" t="s">
        <v>89</v>
      </c>
      <c r="AA482" s="661" t="s">
        <v>89</v>
      </c>
      <c r="AB482" s="661" t="s">
        <v>89</v>
      </c>
      <c r="AC482" s="661" t="s">
        <v>89</v>
      </c>
      <c r="AD482" s="661" t="s">
        <v>89</v>
      </c>
      <c r="AE482" s="661" t="s">
        <v>89</v>
      </c>
      <c r="AF482" s="661" t="s">
        <v>89</v>
      </c>
      <c r="AG482" s="661" t="s">
        <v>89</v>
      </c>
      <c r="AH482" s="661"/>
      <c r="AI482" s="661" t="s">
        <v>89</v>
      </c>
      <c r="AJ482" s="661" t="s">
        <v>89</v>
      </c>
      <c r="AK482" s="661" t="s">
        <v>89</v>
      </c>
      <c r="AL482" s="661" t="s">
        <v>89</v>
      </c>
      <c r="AM482" s="661" t="s">
        <v>89</v>
      </c>
      <c r="AN482" s="661" t="s">
        <v>89</v>
      </c>
      <c r="AO482" s="661"/>
      <c r="AP482" s="610"/>
      <c r="AQ482" s="610"/>
      <c r="AR482" s="610"/>
    </row>
    <row r="483" ht="15.75" customHeight="1" spans="1:44">
      <c r="A483" s="610" t="s">
        <v>89</v>
      </c>
      <c r="B483" s="610" t="s">
        <v>89</v>
      </c>
      <c r="C483" s="610" t="s">
        <v>89</v>
      </c>
      <c r="D483" s="661" t="s">
        <v>89</v>
      </c>
      <c r="E483" s="661" t="s">
        <v>89</v>
      </c>
      <c r="F483" s="661" t="s">
        <v>89</v>
      </c>
      <c r="G483" s="661" t="s">
        <v>89</v>
      </c>
      <c r="H483" s="661" t="s">
        <v>89</v>
      </c>
      <c r="I483" s="661" t="s">
        <v>89</v>
      </c>
      <c r="J483" s="661" t="s">
        <v>89</v>
      </c>
      <c r="K483" s="661" t="s">
        <v>89</v>
      </c>
      <c r="L483" s="661" t="s">
        <v>89</v>
      </c>
      <c r="M483" s="661" t="s">
        <v>89</v>
      </c>
      <c r="N483" s="661" t="s">
        <v>89</v>
      </c>
      <c r="O483" s="661" t="s">
        <v>89</v>
      </c>
      <c r="P483" s="661" t="s">
        <v>89</v>
      </c>
      <c r="Q483" s="661" t="s">
        <v>89</v>
      </c>
      <c r="R483" s="661" t="s">
        <v>89</v>
      </c>
      <c r="S483" s="661" t="s">
        <v>89</v>
      </c>
      <c r="T483" s="661" t="s">
        <v>89</v>
      </c>
      <c r="U483" s="661" t="s">
        <v>89</v>
      </c>
      <c r="V483" s="661" t="s">
        <v>89</v>
      </c>
      <c r="W483" s="661" t="s">
        <v>89</v>
      </c>
      <c r="X483" s="661" t="s">
        <v>89</v>
      </c>
      <c r="Y483" s="661" t="s">
        <v>89</v>
      </c>
      <c r="Z483" s="661" t="s">
        <v>89</v>
      </c>
      <c r="AA483" s="661" t="s">
        <v>89</v>
      </c>
      <c r="AB483" s="661" t="s">
        <v>89</v>
      </c>
      <c r="AC483" s="661" t="s">
        <v>89</v>
      </c>
      <c r="AD483" s="661" t="s">
        <v>89</v>
      </c>
      <c r="AE483" s="661" t="s">
        <v>89</v>
      </c>
      <c r="AF483" s="661" t="s">
        <v>89</v>
      </c>
      <c r="AG483" s="661" t="s">
        <v>89</v>
      </c>
      <c r="AH483" s="661"/>
      <c r="AI483" s="661" t="s">
        <v>89</v>
      </c>
      <c r="AJ483" s="661" t="s">
        <v>89</v>
      </c>
      <c r="AK483" s="661" t="s">
        <v>89</v>
      </c>
      <c r="AL483" s="661" t="s">
        <v>89</v>
      </c>
      <c r="AM483" s="661" t="s">
        <v>89</v>
      </c>
      <c r="AN483" s="661" t="s">
        <v>89</v>
      </c>
      <c r="AO483" s="661"/>
      <c r="AP483" s="610"/>
      <c r="AQ483" s="610"/>
      <c r="AR483" s="610"/>
    </row>
    <row r="484" ht="15.75" customHeight="1" spans="1:44">
      <c r="A484" s="610" t="s">
        <v>89</v>
      </c>
      <c r="B484" s="610" t="s">
        <v>89</v>
      </c>
      <c r="C484" s="610" t="s">
        <v>89</v>
      </c>
      <c r="D484" s="661" t="s">
        <v>89</v>
      </c>
      <c r="E484" s="661" t="s">
        <v>89</v>
      </c>
      <c r="F484" s="661" t="s">
        <v>89</v>
      </c>
      <c r="G484" s="661" t="s">
        <v>89</v>
      </c>
      <c r="H484" s="661" t="s">
        <v>89</v>
      </c>
      <c r="I484" s="661" t="s">
        <v>89</v>
      </c>
      <c r="J484" s="661" t="s">
        <v>89</v>
      </c>
      <c r="K484" s="661" t="s">
        <v>89</v>
      </c>
      <c r="L484" s="661" t="s">
        <v>89</v>
      </c>
      <c r="M484" s="661" t="s">
        <v>89</v>
      </c>
      <c r="N484" s="661" t="s">
        <v>89</v>
      </c>
      <c r="O484" s="661" t="s">
        <v>89</v>
      </c>
      <c r="P484" s="661" t="s">
        <v>89</v>
      </c>
      <c r="Q484" s="661" t="s">
        <v>89</v>
      </c>
      <c r="R484" s="661" t="s">
        <v>89</v>
      </c>
      <c r="S484" s="661" t="s">
        <v>89</v>
      </c>
      <c r="T484" s="661" t="s">
        <v>89</v>
      </c>
      <c r="U484" s="661" t="s">
        <v>89</v>
      </c>
      <c r="V484" s="661" t="s">
        <v>89</v>
      </c>
      <c r="W484" s="661" t="s">
        <v>89</v>
      </c>
      <c r="X484" s="661" t="s">
        <v>89</v>
      </c>
      <c r="Y484" s="661" t="s">
        <v>89</v>
      </c>
      <c r="Z484" s="661" t="s">
        <v>89</v>
      </c>
      <c r="AA484" s="661" t="s">
        <v>89</v>
      </c>
      <c r="AB484" s="661" t="s">
        <v>89</v>
      </c>
      <c r="AC484" s="661" t="s">
        <v>89</v>
      </c>
      <c r="AD484" s="661" t="s">
        <v>89</v>
      </c>
      <c r="AE484" s="661" t="s">
        <v>89</v>
      </c>
      <c r="AF484" s="661" t="s">
        <v>89</v>
      </c>
      <c r="AG484" s="661" t="s">
        <v>89</v>
      </c>
      <c r="AH484" s="661"/>
      <c r="AI484" s="661" t="s">
        <v>89</v>
      </c>
      <c r="AJ484" s="661" t="s">
        <v>89</v>
      </c>
      <c r="AK484" s="661" t="s">
        <v>89</v>
      </c>
      <c r="AL484" s="661" t="s">
        <v>89</v>
      </c>
      <c r="AM484" s="661" t="s">
        <v>89</v>
      </c>
      <c r="AN484" s="661" t="s">
        <v>89</v>
      </c>
      <c r="AO484" s="661"/>
      <c r="AP484" s="610"/>
      <c r="AQ484" s="610"/>
      <c r="AR484" s="610"/>
    </row>
    <row r="485" ht="15.75" customHeight="1" spans="1:44">
      <c r="A485" s="610" t="s">
        <v>89</v>
      </c>
      <c r="B485" s="610" t="s">
        <v>89</v>
      </c>
      <c r="C485" s="610" t="s">
        <v>89</v>
      </c>
      <c r="D485" s="661" t="s">
        <v>89</v>
      </c>
      <c r="E485" s="661" t="s">
        <v>89</v>
      </c>
      <c r="F485" s="661" t="s">
        <v>89</v>
      </c>
      <c r="G485" s="661" t="s">
        <v>89</v>
      </c>
      <c r="H485" s="661" t="s">
        <v>89</v>
      </c>
      <c r="I485" s="661" t="s">
        <v>89</v>
      </c>
      <c r="J485" s="661" t="s">
        <v>89</v>
      </c>
      <c r="K485" s="661" t="s">
        <v>89</v>
      </c>
      <c r="L485" s="661" t="s">
        <v>89</v>
      </c>
      <c r="M485" s="661" t="s">
        <v>89</v>
      </c>
      <c r="N485" s="661" t="s">
        <v>89</v>
      </c>
      <c r="O485" s="661" t="s">
        <v>89</v>
      </c>
      <c r="P485" s="661" t="s">
        <v>89</v>
      </c>
      <c r="Q485" s="661" t="s">
        <v>89</v>
      </c>
      <c r="R485" s="661" t="s">
        <v>89</v>
      </c>
      <c r="S485" s="661" t="s">
        <v>89</v>
      </c>
      <c r="T485" s="661" t="s">
        <v>89</v>
      </c>
      <c r="U485" s="661" t="s">
        <v>89</v>
      </c>
      <c r="V485" s="661" t="s">
        <v>89</v>
      </c>
      <c r="W485" s="661" t="s">
        <v>89</v>
      </c>
      <c r="X485" s="661" t="s">
        <v>89</v>
      </c>
      <c r="Y485" s="661" t="s">
        <v>89</v>
      </c>
      <c r="Z485" s="661" t="s">
        <v>89</v>
      </c>
      <c r="AA485" s="661" t="s">
        <v>89</v>
      </c>
      <c r="AB485" s="661" t="s">
        <v>89</v>
      </c>
      <c r="AC485" s="661" t="s">
        <v>89</v>
      </c>
      <c r="AD485" s="661" t="s">
        <v>89</v>
      </c>
      <c r="AE485" s="661" t="s">
        <v>89</v>
      </c>
      <c r="AF485" s="661" t="s">
        <v>89</v>
      </c>
      <c r="AG485" s="661" t="s">
        <v>89</v>
      </c>
      <c r="AH485" s="661"/>
      <c r="AI485" s="661" t="s">
        <v>89</v>
      </c>
      <c r="AJ485" s="661" t="s">
        <v>89</v>
      </c>
      <c r="AK485" s="661" t="s">
        <v>89</v>
      </c>
      <c r="AL485" s="661" t="s">
        <v>89</v>
      </c>
      <c r="AM485" s="661" t="s">
        <v>89</v>
      </c>
      <c r="AN485" s="661" t="s">
        <v>89</v>
      </c>
      <c r="AO485" s="661"/>
      <c r="AP485" s="610"/>
      <c r="AQ485" s="610"/>
      <c r="AR485" s="610"/>
    </row>
    <row r="486" ht="15.75" customHeight="1" spans="1:44">
      <c r="A486" s="610" t="s">
        <v>89</v>
      </c>
      <c r="B486" s="610" t="s">
        <v>89</v>
      </c>
      <c r="C486" s="610" t="s">
        <v>89</v>
      </c>
      <c r="D486" s="661" t="s">
        <v>89</v>
      </c>
      <c r="E486" s="661" t="s">
        <v>89</v>
      </c>
      <c r="F486" s="661" t="s">
        <v>89</v>
      </c>
      <c r="G486" s="661" t="s">
        <v>89</v>
      </c>
      <c r="H486" s="661" t="s">
        <v>89</v>
      </c>
      <c r="I486" s="661" t="s">
        <v>89</v>
      </c>
      <c r="J486" s="661" t="s">
        <v>89</v>
      </c>
      <c r="K486" s="661" t="s">
        <v>89</v>
      </c>
      <c r="L486" s="661" t="s">
        <v>89</v>
      </c>
      <c r="M486" s="661" t="s">
        <v>89</v>
      </c>
      <c r="N486" s="661" t="s">
        <v>89</v>
      </c>
      <c r="O486" s="661" t="s">
        <v>89</v>
      </c>
      <c r="P486" s="661" t="s">
        <v>89</v>
      </c>
      <c r="Q486" s="661" t="s">
        <v>89</v>
      </c>
      <c r="R486" s="661" t="s">
        <v>89</v>
      </c>
      <c r="S486" s="661" t="s">
        <v>89</v>
      </c>
      <c r="T486" s="661" t="s">
        <v>89</v>
      </c>
      <c r="U486" s="661" t="s">
        <v>89</v>
      </c>
      <c r="V486" s="661" t="s">
        <v>89</v>
      </c>
      <c r="W486" s="661" t="s">
        <v>89</v>
      </c>
      <c r="X486" s="661" t="s">
        <v>89</v>
      </c>
      <c r="Y486" s="661" t="s">
        <v>89</v>
      </c>
      <c r="Z486" s="661" t="s">
        <v>89</v>
      </c>
      <c r="AA486" s="661" t="s">
        <v>89</v>
      </c>
      <c r="AB486" s="661" t="s">
        <v>89</v>
      </c>
      <c r="AC486" s="661" t="s">
        <v>89</v>
      </c>
      <c r="AD486" s="661" t="s">
        <v>89</v>
      </c>
      <c r="AE486" s="661" t="s">
        <v>89</v>
      </c>
      <c r="AF486" s="661" t="s">
        <v>89</v>
      </c>
      <c r="AG486" s="661" t="s">
        <v>89</v>
      </c>
      <c r="AH486" s="661"/>
      <c r="AI486" s="661" t="s">
        <v>89</v>
      </c>
      <c r="AJ486" s="661" t="s">
        <v>89</v>
      </c>
      <c r="AK486" s="661" t="s">
        <v>89</v>
      </c>
      <c r="AL486" s="661" t="s">
        <v>89</v>
      </c>
      <c r="AM486" s="661" t="s">
        <v>89</v>
      </c>
      <c r="AN486" s="661" t="s">
        <v>89</v>
      </c>
      <c r="AO486" s="661"/>
      <c r="AP486" s="610"/>
      <c r="AQ486" s="610"/>
      <c r="AR486" s="610"/>
    </row>
    <row r="487" ht="15.75" customHeight="1" spans="1:44">
      <c r="A487" s="610" t="s">
        <v>89</v>
      </c>
      <c r="B487" s="610" t="s">
        <v>89</v>
      </c>
      <c r="C487" s="610" t="s">
        <v>89</v>
      </c>
      <c r="D487" s="661" t="s">
        <v>89</v>
      </c>
      <c r="E487" s="661" t="s">
        <v>89</v>
      </c>
      <c r="F487" s="661" t="s">
        <v>89</v>
      </c>
      <c r="G487" s="661" t="s">
        <v>89</v>
      </c>
      <c r="H487" s="661" t="s">
        <v>89</v>
      </c>
      <c r="I487" s="661" t="s">
        <v>89</v>
      </c>
      <c r="J487" s="661" t="s">
        <v>89</v>
      </c>
      <c r="K487" s="661" t="s">
        <v>89</v>
      </c>
      <c r="L487" s="661" t="s">
        <v>89</v>
      </c>
      <c r="M487" s="661" t="s">
        <v>89</v>
      </c>
      <c r="N487" s="661" t="s">
        <v>89</v>
      </c>
      <c r="O487" s="661" t="s">
        <v>89</v>
      </c>
      <c r="P487" s="661" t="s">
        <v>89</v>
      </c>
      <c r="Q487" s="661" t="s">
        <v>89</v>
      </c>
      <c r="R487" s="661" t="s">
        <v>89</v>
      </c>
      <c r="S487" s="661" t="s">
        <v>89</v>
      </c>
      <c r="T487" s="661" t="s">
        <v>89</v>
      </c>
      <c r="U487" s="661" t="s">
        <v>89</v>
      </c>
      <c r="V487" s="661" t="s">
        <v>89</v>
      </c>
      <c r="W487" s="661" t="s">
        <v>89</v>
      </c>
      <c r="X487" s="661" t="s">
        <v>89</v>
      </c>
      <c r="Y487" s="661" t="s">
        <v>89</v>
      </c>
      <c r="Z487" s="661" t="s">
        <v>89</v>
      </c>
      <c r="AA487" s="661" t="s">
        <v>89</v>
      </c>
      <c r="AB487" s="661" t="s">
        <v>89</v>
      </c>
      <c r="AC487" s="661" t="s">
        <v>89</v>
      </c>
      <c r="AD487" s="661" t="s">
        <v>89</v>
      </c>
      <c r="AE487" s="661" t="s">
        <v>89</v>
      </c>
      <c r="AF487" s="661" t="s">
        <v>89</v>
      </c>
      <c r="AG487" s="661" t="s">
        <v>89</v>
      </c>
      <c r="AH487" s="661"/>
      <c r="AI487" s="661" t="s">
        <v>89</v>
      </c>
      <c r="AJ487" s="661" t="s">
        <v>89</v>
      </c>
      <c r="AK487" s="661" t="s">
        <v>89</v>
      </c>
      <c r="AL487" s="661" t="s">
        <v>89</v>
      </c>
      <c r="AM487" s="661" t="s">
        <v>89</v>
      </c>
      <c r="AN487" s="661" t="s">
        <v>89</v>
      </c>
      <c r="AO487" s="661"/>
      <c r="AP487" s="610"/>
      <c r="AQ487" s="610"/>
      <c r="AR487" s="610"/>
    </row>
    <row r="488" ht="15.75" customHeight="1" spans="1:44">
      <c r="A488" s="610" t="s">
        <v>89</v>
      </c>
      <c r="B488" s="610" t="s">
        <v>89</v>
      </c>
      <c r="C488" s="610" t="s">
        <v>89</v>
      </c>
      <c r="D488" s="661" t="s">
        <v>89</v>
      </c>
      <c r="E488" s="661" t="s">
        <v>89</v>
      </c>
      <c r="F488" s="661" t="s">
        <v>89</v>
      </c>
      <c r="G488" s="661" t="s">
        <v>89</v>
      </c>
      <c r="H488" s="661" t="s">
        <v>89</v>
      </c>
      <c r="I488" s="661" t="s">
        <v>89</v>
      </c>
      <c r="J488" s="661" t="s">
        <v>89</v>
      </c>
      <c r="K488" s="661" t="s">
        <v>89</v>
      </c>
      <c r="L488" s="661" t="s">
        <v>89</v>
      </c>
      <c r="M488" s="661" t="s">
        <v>89</v>
      </c>
      <c r="N488" s="661" t="s">
        <v>89</v>
      </c>
      <c r="O488" s="661" t="s">
        <v>89</v>
      </c>
      <c r="P488" s="661" t="s">
        <v>89</v>
      </c>
      <c r="Q488" s="661" t="s">
        <v>89</v>
      </c>
      <c r="R488" s="661" t="s">
        <v>89</v>
      </c>
      <c r="S488" s="661" t="s">
        <v>89</v>
      </c>
      <c r="T488" s="661" t="s">
        <v>89</v>
      </c>
      <c r="U488" s="661" t="s">
        <v>89</v>
      </c>
      <c r="V488" s="661" t="s">
        <v>89</v>
      </c>
      <c r="W488" s="661" t="s">
        <v>89</v>
      </c>
      <c r="X488" s="661" t="s">
        <v>89</v>
      </c>
      <c r="Y488" s="661" t="s">
        <v>89</v>
      </c>
      <c r="Z488" s="661" t="s">
        <v>89</v>
      </c>
      <c r="AA488" s="661" t="s">
        <v>89</v>
      </c>
      <c r="AB488" s="661" t="s">
        <v>89</v>
      </c>
      <c r="AC488" s="661" t="s">
        <v>89</v>
      </c>
      <c r="AD488" s="661" t="s">
        <v>89</v>
      </c>
      <c r="AE488" s="661" t="s">
        <v>89</v>
      </c>
      <c r="AF488" s="661" t="s">
        <v>89</v>
      </c>
      <c r="AG488" s="661" t="s">
        <v>89</v>
      </c>
      <c r="AH488" s="661"/>
      <c r="AI488" s="661" t="s">
        <v>89</v>
      </c>
      <c r="AJ488" s="661" t="s">
        <v>89</v>
      </c>
      <c r="AK488" s="661" t="s">
        <v>89</v>
      </c>
      <c r="AL488" s="661" t="s">
        <v>89</v>
      </c>
      <c r="AM488" s="661" t="s">
        <v>89</v>
      </c>
      <c r="AN488" s="661" t="s">
        <v>89</v>
      </c>
      <c r="AO488" s="661"/>
      <c r="AP488" s="610"/>
      <c r="AQ488" s="610"/>
      <c r="AR488" s="610"/>
    </row>
    <row r="489" ht="15.75" customHeight="1" spans="1:44">
      <c r="A489" s="610" t="s">
        <v>89</v>
      </c>
      <c r="B489" s="610" t="s">
        <v>89</v>
      </c>
      <c r="C489" s="610" t="s">
        <v>89</v>
      </c>
      <c r="D489" s="661" t="s">
        <v>89</v>
      </c>
      <c r="E489" s="661" t="s">
        <v>89</v>
      </c>
      <c r="F489" s="661" t="s">
        <v>89</v>
      </c>
      <c r="G489" s="661" t="s">
        <v>89</v>
      </c>
      <c r="H489" s="661" t="s">
        <v>89</v>
      </c>
      <c r="I489" s="661" t="s">
        <v>89</v>
      </c>
      <c r="J489" s="661" t="s">
        <v>89</v>
      </c>
      <c r="K489" s="661" t="s">
        <v>89</v>
      </c>
      <c r="L489" s="661" t="s">
        <v>89</v>
      </c>
      <c r="M489" s="661" t="s">
        <v>89</v>
      </c>
      <c r="N489" s="661" t="s">
        <v>89</v>
      </c>
      <c r="O489" s="661" t="s">
        <v>89</v>
      </c>
      <c r="P489" s="661" t="s">
        <v>89</v>
      </c>
      <c r="Q489" s="661" t="s">
        <v>89</v>
      </c>
      <c r="R489" s="661" t="s">
        <v>89</v>
      </c>
      <c r="S489" s="661" t="s">
        <v>89</v>
      </c>
      <c r="T489" s="661" t="s">
        <v>89</v>
      </c>
      <c r="U489" s="661" t="s">
        <v>89</v>
      </c>
      <c r="V489" s="661" t="s">
        <v>89</v>
      </c>
      <c r="W489" s="661" t="s">
        <v>89</v>
      </c>
      <c r="X489" s="661" t="s">
        <v>89</v>
      </c>
      <c r="Y489" s="661" t="s">
        <v>89</v>
      </c>
      <c r="Z489" s="661" t="s">
        <v>89</v>
      </c>
      <c r="AA489" s="661" t="s">
        <v>89</v>
      </c>
      <c r="AB489" s="661" t="s">
        <v>89</v>
      </c>
      <c r="AC489" s="661" t="s">
        <v>89</v>
      </c>
      <c r="AD489" s="661" t="s">
        <v>89</v>
      </c>
      <c r="AE489" s="661" t="s">
        <v>89</v>
      </c>
      <c r="AF489" s="661" t="s">
        <v>89</v>
      </c>
      <c r="AG489" s="661" t="s">
        <v>89</v>
      </c>
      <c r="AH489" s="661"/>
      <c r="AI489" s="661" t="s">
        <v>89</v>
      </c>
      <c r="AJ489" s="661" t="s">
        <v>89</v>
      </c>
      <c r="AK489" s="661" t="s">
        <v>89</v>
      </c>
      <c r="AL489" s="661" t="s">
        <v>89</v>
      </c>
      <c r="AM489" s="661" t="s">
        <v>89</v>
      </c>
      <c r="AN489" s="661" t="s">
        <v>89</v>
      </c>
      <c r="AO489" s="661"/>
      <c r="AP489" s="610"/>
      <c r="AQ489" s="610"/>
      <c r="AR489" s="610"/>
    </row>
    <row r="490" ht="15.75" customHeight="1" spans="1:44">
      <c r="A490" s="610" t="s">
        <v>89</v>
      </c>
      <c r="B490" s="610" t="s">
        <v>89</v>
      </c>
      <c r="C490" s="610" t="s">
        <v>89</v>
      </c>
      <c r="D490" s="661" t="s">
        <v>89</v>
      </c>
      <c r="E490" s="661" t="s">
        <v>89</v>
      </c>
      <c r="F490" s="661" t="s">
        <v>89</v>
      </c>
      <c r="G490" s="661" t="s">
        <v>89</v>
      </c>
      <c r="H490" s="661" t="s">
        <v>89</v>
      </c>
      <c r="I490" s="661" t="s">
        <v>89</v>
      </c>
      <c r="J490" s="661" t="s">
        <v>89</v>
      </c>
      <c r="K490" s="661" t="s">
        <v>89</v>
      </c>
      <c r="L490" s="661" t="s">
        <v>89</v>
      </c>
      <c r="M490" s="661" t="s">
        <v>89</v>
      </c>
      <c r="N490" s="661" t="s">
        <v>89</v>
      </c>
      <c r="O490" s="661" t="s">
        <v>89</v>
      </c>
      <c r="P490" s="661" t="s">
        <v>89</v>
      </c>
      <c r="Q490" s="661" t="s">
        <v>89</v>
      </c>
      <c r="R490" s="661" t="s">
        <v>89</v>
      </c>
      <c r="S490" s="661" t="s">
        <v>89</v>
      </c>
      <c r="T490" s="661" t="s">
        <v>89</v>
      </c>
      <c r="U490" s="661" t="s">
        <v>89</v>
      </c>
      <c r="V490" s="661" t="s">
        <v>89</v>
      </c>
      <c r="W490" s="661" t="s">
        <v>89</v>
      </c>
      <c r="X490" s="661" t="s">
        <v>89</v>
      </c>
      <c r="Y490" s="661" t="s">
        <v>89</v>
      </c>
      <c r="Z490" s="661" t="s">
        <v>89</v>
      </c>
      <c r="AA490" s="661" t="s">
        <v>89</v>
      </c>
      <c r="AB490" s="661" t="s">
        <v>89</v>
      </c>
      <c r="AC490" s="661" t="s">
        <v>89</v>
      </c>
      <c r="AD490" s="661" t="s">
        <v>89</v>
      </c>
      <c r="AE490" s="661" t="s">
        <v>89</v>
      </c>
      <c r="AF490" s="661" t="s">
        <v>89</v>
      </c>
      <c r="AG490" s="661" t="s">
        <v>89</v>
      </c>
      <c r="AH490" s="661"/>
      <c r="AI490" s="661" t="s">
        <v>89</v>
      </c>
      <c r="AJ490" s="661" t="s">
        <v>89</v>
      </c>
      <c r="AK490" s="661" t="s">
        <v>89</v>
      </c>
      <c r="AL490" s="661" t="s">
        <v>89</v>
      </c>
      <c r="AM490" s="661" t="s">
        <v>89</v>
      </c>
      <c r="AN490" s="661" t="s">
        <v>89</v>
      </c>
      <c r="AO490" s="661"/>
      <c r="AP490" s="610"/>
      <c r="AQ490" s="610"/>
      <c r="AR490" s="610"/>
    </row>
    <row r="491" ht="15.75" customHeight="1" spans="1:44">
      <c r="A491" s="610" t="s">
        <v>89</v>
      </c>
      <c r="B491" s="610" t="s">
        <v>89</v>
      </c>
      <c r="C491" s="610" t="s">
        <v>89</v>
      </c>
      <c r="D491" s="661" t="s">
        <v>89</v>
      </c>
      <c r="E491" s="661" t="s">
        <v>89</v>
      </c>
      <c r="F491" s="661" t="s">
        <v>89</v>
      </c>
      <c r="G491" s="661" t="s">
        <v>89</v>
      </c>
      <c r="H491" s="661" t="s">
        <v>89</v>
      </c>
      <c r="I491" s="661" t="s">
        <v>89</v>
      </c>
      <c r="J491" s="661" t="s">
        <v>89</v>
      </c>
      <c r="K491" s="661" t="s">
        <v>89</v>
      </c>
      <c r="L491" s="661" t="s">
        <v>89</v>
      </c>
      <c r="M491" s="661" t="s">
        <v>89</v>
      </c>
      <c r="N491" s="661" t="s">
        <v>89</v>
      </c>
      <c r="O491" s="661" t="s">
        <v>89</v>
      </c>
      <c r="P491" s="661" t="s">
        <v>89</v>
      </c>
      <c r="Q491" s="661" t="s">
        <v>89</v>
      </c>
      <c r="R491" s="661" t="s">
        <v>89</v>
      </c>
      <c r="S491" s="661" t="s">
        <v>89</v>
      </c>
      <c r="T491" s="661" t="s">
        <v>89</v>
      </c>
      <c r="U491" s="661" t="s">
        <v>89</v>
      </c>
      <c r="V491" s="661" t="s">
        <v>89</v>
      </c>
      <c r="W491" s="661" t="s">
        <v>89</v>
      </c>
      <c r="X491" s="661" t="s">
        <v>89</v>
      </c>
      <c r="Y491" s="661" t="s">
        <v>89</v>
      </c>
      <c r="Z491" s="661" t="s">
        <v>89</v>
      </c>
      <c r="AA491" s="661" t="s">
        <v>89</v>
      </c>
      <c r="AB491" s="661" t="s">
        <v>89</v>
      </c>
      <c r="AC491" s="661" t="s">
        <v>89</v>
      </c>
      <c r="AD491" s="661" t="s">
        <v>89</v>
      </c>
      <c r="AE491" s="661" t="s">
        <v>89</v>
      </c>
      <c r="AF491" s="661" t="s">
        <v>89</v>
      </c>
      <c r="AG491" s="661" t="s">
        <v>89</v>
      </c>
      <c r="AH491" s="661"/>
      <c r="AI491" s="661" t="s">
        <v>89</v>
      </c>
      <c r="AJ491" s="661" t="s">
        <v>89</v>
      </c>
      <c r="AK491" s="661" t="s">
        <v>89</v>
      </c>
      <c r="AL491" s="661" t="s">
        <v>89</v>
      </c>
      <c r="AM491" s="661" t="s">
        <v>89</v>
      </c>
      <c r="AN491" s="661" t="s">
        <v>89</v>
      </c>
      <c r="AO491" s="661"/>
      <c r="AP491" s="610"/>
      <c r="AQ491" s="610"/>
      <c r="AR491" s="610"/>
    </row>
    <row r="492" ht="15.75" customHeight="1" spans="1:44">
      <c r="A492" s="610" t="s">
        <v>89</v>
      </c>
      <c r="B492" s="610" t="s">
        <v>89</v>
      </c>
      <c r="C492" s="610" t="s">
        <v>89</v>
      </c>
      <c r="D492" s="661" t="s">
        <v>89</v>
      </c>
      <c r="E492" s="661" t="s">
        <v>89</v>
      </c>
      <c r="F492" s="661" t="s">
        <v>89</v>
      </c>
      <c r="G492" s="661" t="s">
        <v>89</v>
      </c>
      <c r="H492" s="661" t="s">
        <v>89</v>
      </c>
      <c r="I492" s="661" t="s">
        <v>89</v>
      </c>
      <c r="J492" s="661" t="s">
        <v>89</v>
      </c>
      <c r="K492" s="661" t="s">
        <v>89</v>
      </c>
      <c r="L492" s="661" t="s">
        <v>89</v>
      </c>
      <c r="M492" s="661" t="s">
        <v>89</v>
      </c>
      <c r="N492" s="661" t="s">
        <v>89</v>
      </c>
      <c r="O492" s="661" t="s">
        <v>89</v>
      </c>
      <c r="P492" s="661" t="s">
        <v>89</v>
      </c>
      <c r="Q492" s="661" t="s">
        <v>89</v>
      </c>
      <c r="R492" s="661" t="s">
        <v>89</v>
      </c>
      <c r="S492" s="661" t="s">
        <v>89</v>
      </c>
      <c r="T492" s="661" t="s">
        <v>89</v>
      </c>
      <c r="U492" s="661" t="s">
        <v>89</v>
      </c>
      <c r="V492" s="661" t="s">
        <v>89</v>
      </c>
      <c r="W492" s="661" t="s">
        <v>89</v>
      </c>
      <c r="X492" s="661" t="s">
        <v>89</v>
      </c>
      <c r="Y492" s="661" t="s">
        <v>89</v>
      </c>
      <c r="Z492" s="661" t="s">
        <v>89</v>
      </c>
      <c r="AA492" s="661" t="s">
        <v>89</v>
      </c>
      <c r="AB492" s="661" t="s">
        <v>89</v>
      </c>
      <c r="AC492" s="661" t="s">
        <v>89</v>
      </c>
      <c r="AD492" s="661" t="s">
        <v>89</v>
      </c>
      <c r="AE492" s="661" t="s">
        <v>89</v>
      </c>
      <c r="AF492" s="661" t="s">
        <v>89</v>
      </c>
      <c r="AG492" s="661" t="s">
        <v>89</v>
      </c>
      <c r="AH492" s="661"/>
      <c r="AI492" s="661" t="s">
        <v>89</v>
      </c>
      <c r="AJ492" s="661" t="s">
        <v>89</v>
      </c>
      <c r="AK492" s="661" t="s">
        <v>89</v>
      </c>
      <c r="AL492" s="661" t="s">
        <v>89</v>
      </c>
      <c r="AM492" s="661" t="s">
        <v>89</v>
      </c>
      <c r="AN492" s="661" t="s">
        <v>89</v>
      </c>
      <c r="AO492" s="661"/>
      <c r="AP492" s="610"/>
      <c r="AQ492" s="610"/>
      <c r="AR492" s="610"/>
    </row>
    <row r="493" ht="15.75" customHeight="1" spans="1:44">
      <c r="A493" s="610" t="s">
        <v>89</v>
      </c>
      <c r="B493" s="610" t="s">
        <v>89</v>
      </c>
      <c r="C493" s="610" t="s">
        <v>89</v>
      </c>
      <c r="D493" s="661" t="s">
        <v>89</v>
      </c>
      <c r="E493" s="661" t="s">
        <v>89</v>
      </c>
      <c r="F493" s="661" t="s">
        <v>89</v>
      </c>
      <c r="G493" s="661" t="s">
        <v>89</v>
      </c>
      <c r="H493" s="661" t="s">
        <v>89</v>
      </c>
      <c r="I493" s="661" t="s">
        <v>89</v>
      </c>
      <c r="J493" s="661" t="s">
        <v>89</v>
      </c>
      <c r="K493" s="661" t="s">
        <v>89</v>
      </c>
      <c r="L493" s="661" t="s">
        <v>89</v>
      </c>
      <c r="M493" s="661" t="s">
        <v>89</v>
      </c>
      <c r="N493" s="661" t="s">
        <v>89</v>
      </c>
      <c r="O493" s="661" t="s">
        <v>89</v>
      </c>
      <c r="P493" s="661" t="s">
        <v>89</v>
      </c>
      <c r="Q493" s="661" t="s">
        <v>89</v>
      </c>
      <c r="R493" s="661" t="s">
        <v>89</v>
      </c>
      <c r="S493" s="661" t="s">
        <v>89</v>
      </c>
      <c r="T493" s="661" t="s">
        <v>89</v>
      </c>
      <c r="U493" s="661" t="s">
        <v>89</v>
      </c>
      <c r="V493" s="661" t="s">
        <v>89</v>
      </c>
      <c r="W493" s="661" t="s">
        <v>89</v>
      </c>
      <c r="X493" s="661" t="s">
        <v>89</v>
      </c>
      <c r="Y493" s="661" t="s">
        <v>89</v>
      </c>
      <c r="Z493" s="661" t="s">
        <v>89</v>
      </c>
      <c r="AA493" s="661" t="s">
        <v>89</v>
      </c>
      <c r="AB493" s="661" t="s">
        <v>89</v>
      </c>
      <c r="AC493" s="661" t="s">
        <v>89</v>
      </c>
      <c r="AD493" s="661" t="s">
        <v>89</v>
      </c>
      <c r="AE493" s="661" t="s">
        <v>89</v>
      </c>
      <c r="AF493" s="661" t="s">
        <v>89</v>
      </c>
      <c r="AG493" s="661" t="s">
        <v>89</v>
      </c>
      <c r="AH493" s="661"/>
      <c r="AI493" s="661" t="s">
        <v>89</v>
      </c>
      <c r="AJ493" s="661" t="s">
        <v>89</v>
      </c>
      <c r="AK493" s="661" t="s">
        <v>89</v>
      </c>
      <c r="AL493" s="661" t="s">
        <v>89</v>
      </c>
      <c r="AM493" s="661" t="s">
        <v>89</v>
      </c>
      <c r="AN493" s="661" t="s">
        <v>89</v>
      </c>
      <c r="AO493" s="661"/>
      <c r="AP493" s="610"/>
      <c r="AQ493" s="610"/>
      <c r="AR493" s="610"/>
    </row>
    <row r="494" ht="15.75" customHeight="1" spans="1:44">
      <c r="A494" s="610" t="s">
        <v>89</v>
      </c>
      <c r="B494" s="610" t="s">
        <v>89</v>
      </c>
      <c r="C494" s="610" t="s">
        <v>89</v>
      </c>
      <c r="D494" s="661" t="s">
        <v>89</v>
      </c>
      <c r="E494" s="661" t="s">
        <v>89</v>
      </c>
      <c r="F494" s="661" t="s">
        <v>89</v>
      </c>
      <c r="G494" s="661" t="s">
        <v>89</v>
      </c>
      <c r="H494" s="661" t="s">
        <v>89</v>
      </c>
      <c r="I494" s="661" t="s">
        <v>89</v>
      </c>
      <c r="J494" s="661" t="s">
        <v>89</v>
      </c>
      <c r="K494" s="661" t="s">
        <v>89</v>
      </c>
      <c r="L494" s="661" t="s">
        <v>89</v>
      </c>
      <c r="M494" s="661" t="s">
        <v>89</v>
      </c>
      <c r="N494" s="661" t="s">
        <v>89</v>
      </c>
      <c r="O494" s="661" t="s">
        <v>89</v>
      </c>
      <c r="P494" s="661" t="s">
        <v>89</v>
      </c>
      <c r="Q494" s="661" t="s">
        <v>89</v>
      </c>
      <c r="R494" s="661" t="s">
        <v>89</v>
      </c>
      <c r="S494" s="661" t="s">
        <v>89</v>
      </c>
      <c r="T494" s="661" t="s">
        <v>89</v>
      </c>
      <c r="U494" s="661" t="s">
        <v>89</v>
      </c>
      <c r="V494" s="661" t="s">
        <v>89</v>
      </c>
      <c r="W494" s="661" t="s">
        <v>89</v>
      </c>
      <c r="X494" s="661" t="s">
        <v>89</v>
      </c>
      <c r="Y494" s="661" t="s">
        <v>89</v>
      </c>
      <c r="Z494" s="661" t="s">
        <v>89</v>
      </c>
      <c r="AA494" s="661" t="s">
        <v>89</v>
      </c>
      <c r="AB494" s="661" t="s">
        <v>89</v>
      </c>
      <c r="AC494" s="661" t="s">
        <v>89</v>
      </c>
      <c r="AD494" s="661" t="s">
        <v>89</v>
      </c>
      <c r="AE494" s="661" t="s">
        <v>89</v>
      </c>
      <c r="AF494" s="661" t="s">
        <v>89</v>
      </c>
      <c r="AG494" s="661" t="s">
        <v>89</v>
      </c>
      <c r="AH494" s="661"/>
      <c r="AI494" s="661" t="s">
        <v>89</v>
      </c>
      <c r="AJ494" s="661" t="s">
        <v>89</v>
      </c>
      <c r="AK494" s="661" t="s">
        <v>89</v>
      </c>
      <c r="AL494" s="661" t="s">
        <v>89</v>
      </c>
      <c r="AM494" s="661" t="s">
        <v>89</v>
      </c>
      <c r="AN494" s="661" t="s">
        <v>89</v>
      </c>
      <c r="AO494" s="661"/>
      <c r="AP494" s="610"/>
      <c r="AQ494" s="610"/>
      <c r="AR494" s="610"/>
    </row>
    <row r="495" ht="15.75" customHeight="1" spans="1:44">
      <c r="A495" s="610" t="s">
        <v>89</v>
      </c>
      <c r="B495" s="610" t="s">
        <v>89</v>
      </c>
      <c r="C495" s="610" t="s">
        <v>89</v>
      </c>
      <c r="D495" s="661" t="s">
        <v>89</v>
      </c>
      <c r="E495" s="661" t="s">
        <v>89</v>
      </c>
      <c r="F495" s="661" t="s">
        <v>89</v>
      </c>
      <c r="G495" s="661" t="s">
        <v>89</v>
      </c>
      <c r="H495" s="661" t="s">
        <v>89</v>
      </c>
      <c r="I495" s="661" t="s">
        <v>89</v>
      </c>
      <c r="J495" s="661" t="s">
        <v>89</v>
      </c>
      <c r="K495" s="661" t="s">
        <v>89</v>
      </c>
      <c r="L495" s="661" t="s">
        <v>89</v>
      </c>
      <c r="M495" s="661" t="s">
        <v>89</v>
      </c>
      <c r="N495" s="661" t="s">
        <v>89</v>
      </c>
      <c r="O495" s="661" t="s">
        <v>89</v>
      </c>
      <c r="P495" s="661" t="s">
        <v>89</v>
      </c>
      <c r="Q495" s="661" t="s">
        <v>89</v>
      </c>
      <c r="R495" s="661" t="s">
        <v>89</v>
      </c>
      <c r="S495" s="661" t="s">
        <v>89</v>
      </c>
      <c r="T495" s="661" t="s">
        <v>89</v>
      </c>
      <c r="U495" s="661" t="s">
        <v>89</v>
      </c>
      <c r="V495" s="661" t="s">
        <v>89</v>
      </c>
      <c r="W495" s="661" t="s">
        <v>89</v>
      </c>
      <c r="X495" s="661" t="s">
        <v>89</v>
      </c>
      <c r="Y495" s="661" t="s">
        <v>89</v>
      </c>
      <c r="Z495" s="661" t="s">
        <v>89</v>
      </c>
      <c r="AA495" s="661" t="s">
        <v>89</v>
      </c>
      <c r="AB495" s="661" t="s">
        <v>89</v>
      </c>
      <c r="AC495" s="661" t="s">
        <v>89</v>
      </c>
      <c r="AD495" s="661" t="s">
        <v>89</v>
      </c>
      <c r="AE495" s="661" t="s">
        <v>89</v>
      </c>
      <c r="AF495" s="661" t="s">
        <v>89</v>
      </c>
      <c r="AG495" s="661" t="s">
        <v>89</v>
      </c>
      <c r="AH495" s="661"/>
      <c r="AI495" s="661" t="s">
        <v>89</v>
      </c>
      <c r="AJ495" s="661" t="s">
        <v>89</v>
      </c>
      <c r="AK495" s="661" t="s">
        <v>89</v>
      </c>
      <c r="AL495" s="661" t="s">
        <v>89</v>
      </c>
      <c r="AM495" s="661" t="s">
        <v>89</v>
      </c>
      <c r="AN495" s="661" t="s">
        <v>89</v>
      </c>
      <c r="AO495" s="661"/>
      <c r="AP495" s="610"/>
      <c r="AQ495" s="610"/>
      <c r="AR495" s="610"/>
    </row>
    <row r="496" ht="15.75" customHeight="1" spans="1:44">
      <c r="A496" s="610" t="s">
        <v>89</v>
      </c>
      <c r="B496" s="610" t="s">
        <v>89</v>
      </c>
      <c r="C496" s="610" t="s">
        <v>89</v>
      </c>
      <c r="D496" s="661" t="s">
        <v>89</v>
      </c>
      <c r="E496" s="661" t="s">
        <v>89</v>
      </c>
      <c r="F496" s="661" t="s">
        <v>89</v>
      </c>
      <c r="G496" s="661" t="s">
        <v>89</v>
      </c>
      <c r="H496" s="661" t="s">
        <v>89</v>
      </c>
      <c r="I496" s="661" t="s">
        <v>89</v>
      </c>
      <c r="J496" s="661" t="s">
        <v>89</v>
      </c>
      <c r="K496" s="661" t="s">
        <v>89</v>
      </c>
      <c r="L496" s="661" t="s">
        <v>89</v>
      </c>
      <c r="M496" s="661" t="s">
        <v>89</v>
      </c>
      <c r="N496" s="661" t="s">
        <v>89</v>
      </c>
      <c r="O496" s="661" t="s">
        <v>89</v>
      </c>
      <c r="P496" s="661" t="s">
        <v>89</v>
      </c>
      <c r="Q496" s="661" t="s">
        <v>89</v>
      </c>
      <c r="R496" s="661" t="s">
        <v>89</v>
      </c>
      <c r="S496" s="661" t="s">
        <v>89</v>
      </c>
      <c r="T496" s="661" t="s">
        <v>89</v>
      </c>
      <c r="U496" s="661" t="s">
        <v>89</v>
      </c>
      <c r="V496" s="661" t="s">
        <v>89</v>
      </c>
      <c r="W496" s="661" t="s">
        <v>89</v>
      </c>
      <c r="X496" s="661" t="s">
        <v>89</v>
      </c>
      <c r="Y496" s="661" t="s">
        <v>89</v>
      </c>
      <c r="Z496" s="661" t="s">
        <v>89</v>
      </c>
      <c r="AA496" s="661" t="s">
        <v>89</v>
      </c>
      <c r="AB496" s="661" t="s">
        <v>89</v>
      </c>
      <c r="AC496" s="661" t="s">
        <v>89</v>
      </c>
      <c r="AD496" s="661" t="s">
        <v>89</v>
      </c>
      <c r="AE496" s="661" t="s">
        <v>89</v>
      </c>
      <c r="AF496" s="661" t="s">
        <v>89</v>
      </c>
      <c r="AG496" s="661" t="s">
        <v>89</v>
      </c>
      <c r="AH496" s="661"/>
      <c r="AI496" s="661" t="s">
        <v>89</v>
      </c>
      <c r="AJ496" s="661" t="s">
        <v>89</v>
      </c>
      <c r="AK496" s="661" t="s">
        <v>89</v>
      </c>
      <c r="AL496" s="661" t="s">
        <v>89</v>
      </c>
      <c r="AM496" s="661" t="s">
        <v>89</v>
      </c>
      <c r="AN496" s="661" t="s">
        <v>89</v>
      </c>
      <c r="AO496" s="661"/>
      <c r="AP496" s="610"/>
      <c r="AQ496" s="610"/>
      <c r="AR496" s="610"/>
    </row>
    <row r="497" ht="15.75" customHeight="1" spans="1:44">
      <c r="A497" s="610" t="s">
        <v>89</v>
      </c>
      <c r="B497" s="610" t="s">
        <v>89</v>
      </c>
      <c r="C497" s="610" t="s">
        <v>89</v>
      </c>
      <c r="D497" s="661" t="s">
        <v>89</v>
      </c>
      <c r="E497" s="661" t="s">
        <v>89</v>
      </c>
      <c r="F497" s="661" t="s">
        <v>89</v>
      </c>
      <c r="G497" s="661" t="s">
        <v>89</v>
      </c>
      <c r="H497" s="661" t="s">
        <v>89</v>
      </c>
      <c r="I497" s="661" t="s">
        <v>89</v>
      </c>
      <c r="J497" s="661" t="s">
        <v>89</v>
      </c>
      <c r="K497" s="661" t="s">
        <v>89</v>
      </c>
      <c r="L497" s="661" t="s">
        <v>89</v>
      </c>
      <c r="M497" s="661" t="s">
        <v>89</v>
      </c>
      <c r="N497" s="661" t="s">
        <v>89</v>
      </c>
      <c r="O497" s="661" t="s">
        <v>89</v>
      </c>
      <c r="P497" s="661" t="s">
        <v>89</v>
      </c>
      <c r="Q497" s="661" t="s">
        <v>89</v>
      </c>
      <c r="R497" s="661" t="s">
        <v>89</v>
      </c>
      <c r="S497" s="661" t="s">
        <v>89</v>
      </c>
      <c r="T497" s="661" t="s">
        <v>89</v>
      </c>
      <c r="U497" s="661" t="s">
        <v>89</v>
      </c>
      <c r="V497" s="661" t="s">
        <v>89</v>
      </c>
      <c r="W497" s="661" t="s">
        <v>89</v>
      </c>
      <c r="X497" s="661" t="s">
        <v>89</v>
      </c>
      <c r="Y497" s="661" t="s">
        <v>89</v>
      </c>
      <c r="Z497" s="661" t="s">
        <v>89</v>
      </c>
      <c r="AA497" s="661" t="s">
        <v>89</v>
      </c>
      <c r="AB497" s="661" t="s">
        <v>89</v>
      </c>
      <c r="AC497" s="661" t="s">
        <v>89</v>
      </c>
      <c r="AD497" s="661" t="s">
        <v>89</v>
      </c>
      <c r="AE497" s="661" t="s">
        <v>89</v>
      </c>
      <c r="AF497" s="661" t="s">
        <v>89</v>
      </c>
      <c r="AG497" s="661" t="s">
        <v>89</v>
      </c>
      <c r="AH497" s="661"/>
      <c r="AI497" s="661" t="s">
        <v>89</v>
      </c>
      <c r="AJ497" s="661" t="s">
        <v>89</v>
      </c>
      <c r="AK497" s="661" t="s">
        <v>89</v>
      </c>
      <c r="AL497" s="661" t="s">
        <v>89</v>
      </c>
      <c r="AM497" s="661" t="s">
        <v>89</v>
      </c>
      <c r="AN497" s="661" t="s">
        <v>89</v>
      </c>
      <c r="AO497" s="661"/>
      <c r="AP497" s="610"/>
      <c r="AQ497" s="610"/>
      <c r="AR497" s="610"/>
    </row>
    <row r="498" ht="15.75" customHeight="1" spans="1:44">
      <c r="A498" s="610" t="s">
        <v>89</v>
      </c>
      <c r="B498" s="610" t="s">
        <v>89</v>
      </c>
      <c r="C498" s="610" t="s">
        <v>89</v>
      </c>
      <c r="D498" s="661" t="s">
        <v>89</v>
      </c>
      <c r="E498" s="661" t="s">
        <v>89</v>
      </c>
      <c r="F498" s="661" t="s">
        <v>89</v>
      </c>
      <c r="G498" s="661" t="s">
        <v>89</v>
      </c>
      <c r="H498" s="661" t="s">
        <v>89</v>
      </c>
      <c r="I498" s="661" t="s">
        <v>89</v>
      </c>
      <c r="J498" s="661" t="s">
        <v>89</v>
      </c>
      <c r="K498" s="661" t="s">
        <v>89</v>
      </c>
      <c r="L498" s="661" t="s">
        <v>89</v>
      </c>
      <c r="M498" s="661" t="s">
        <v>89</v>
      </c>
      <c r="N498" s="661" t="s">
        <v>89</v>
      </c>
      <c r="O498" s="661" t="s">
        <v>89</v>
      </c>
      <c r="P498" s="661" t="s">
        <v>89</v>
      </c>
      <c r="Q498" s="661" t="s">
        <v>89</v>
      </c>
      <c r="R498" s="661" t="s">
        <v>89</v>
      </c>
      <c r="S498" s="661" t="s">
        <v>89</v>
      </c>
      <c r="T498" s="661" t="s">
        <v>89</v>
      </c>
      <c r="U498" s="661" t="s">
        <v>89</v>
      </c>
      <c r="V498" s="661" t="s">
        <v>89</v>
      </c>
      <c r="W498" s="661" t="s">
        <v>89</v>
      </c>
      <c r="X498" s="661" t="s">
        <v>89</v>
      </c>
      <c r="Y498" s="661" t="s">
        <v>89</v>
      </c>
      <c r="Z498" s="661" t="s">
        <v>89</v>
      </c>
      <c r="AA498" s="661" t="s">
        <v>89</v>
      </c>
      <c r="AB498" s="661" t="s">
        <v>89</v>
      </c>
      <c r="AC498" s="661" t="s">
        <v>89</v>
      </c>
      <c r="AD498" s="661" t="s">
        <v>89</v>
      </c>
      <c r="AE498" s="661" t="s">
        <v>89</v>
      </c>
      <c r="AF498" s="661" t="s">
        <v>89</v>
      </c>
      <c r="AG498" s="661" t="s">
        <v>89</v>
      </c>
      <c r="AH498" s="661"/>
      <c r="AI498" s="661" t="s">
        <v>89</v>
      </c>
      <c r="AJ498" s="661" t="s">
        <v>89</v>
      </c>
      <c r="AK498" s="661" t="s">
        <v>89</v>
      </c>
      <c r="AL498" s="661" t="s">
        <v>89</v>
      </c>
      <c r="AM498" s="661" t="s">
        <v>89</v>
      </c>
      <c r="AN498" s="661" t="s">
        <v>89</v>
      </c>
      <c r="AO498" s="661"/>
      <c r="AP498" s="610"/>
      <c r="AQ498" s="610"/>
      <c r="AR498" s="610"/>
    </row>
    <row r="499" ht="15.75" customHeight="1" spans="1:44">
      <c r="A499" s="610" t="s">
        <v>89</v>
      </c>
      <c r="B499" s="610" t="s">
        <v>89</v>
      </c>
      <c r="C499" s="610" t="s">
        <v>89</v>
      </c>
      <c r="D499" s="661" t="s">
        <v>89</v>
      </c>
      <c r="E499" s="661" t="s">
        <v>89</v>
      </c>
      <c r="F499" s="661" t="s">
        <v>89</v>
      </c>
      <c r="G499" s="661" t="s">
        <v>89</v>
      </c>
      <c r="H499" s="661" t="s">
        <v>89</v>
      </c>
      <c r="I499" s="661" t="s">
        <v>89</v>
      </c>
      <c r="J499" s="661" t="s">
        <v>89</v>
      </c>
      <c r="K499" s="661" t="s">
        <v>89</v>
      </c>
      <c r="L499" s="661" t="s">
        <v>89</v>
      </c>
      <c r="M499" s="661" t="s">
        <v>89</v>
      </c>
      <c r="N499" s="661" t="s">
        <v>89</v>
      </c>
      <c r="O499" s="661" t="s">
        <v>89</v>
      </c>
      <c r="P499" s="661" t="s">
        <v>89</v>
      </c>
      <c r="Q499" s="661" t="s">
        <v>89</v>
      </c>
      <c r="R499" s="661" t="s">
        <v>89</v>
      </c>
      <c r="S499" s="661" t="s">
        <v>89</v>
      </c>
      <c r="T499" s="661" t="s">
        <v>89</v>
      </c>
      <c r="U499" s="661" t="s">
        <v>89</v>
      </c>
      <c r="V499" s="661" t="s">
        <v>89</v>
      </c>
      <c r="W499" s="661" t="s">
        <v>89</v>
      </c>
      <c r="X499" s="661" t="s">
        <v>89</v>
      </c>
      <c r="Y499" s="661" t="s">
        <v>89</v>
      </c>
      <c r="Z499" s="661" t="s">
        <v>89</v>
      </c>
      <c r="AA499" s="661" t="s">
        <v>89</v>
      </c>
      <c r="AB499" s="661" t="s">
        <v>89</v>
      </c>
      <c r="AC499" s="661" t="s">
        <v>89</v>
      </c>
      <c r="AD499" s="661" t="s">
        <v>89</v>
      </c>
      <c r="AE499" s="661" t="s">
        <v>89</v>
      </c>
      <c r="AF499" s="661" t="s">
        <v>89</v>
      </c>
      <c r="AG499" s="661" t="s">
        <v>89</v>
      </c>
      <c r="AH499" s="661"/>
      <c r="AI499" s="661" t="s">
        <v>89</v>
      </c>
      <c r="AJ499" s="661" t="s">
        <v>89</v>
      </c>
      <c r="AK499" s="661" t="s">
        <v>89</v>
      </c>
      <c r="AL499" s="661" t="s">
        <v>89</v>
      </c>
      <c r="AM499" s="661" t="s">
        <v>89</v>
      </c>
      <c r="AN499" s="661" t="s">
        <v>89</v>
      </c>
      <c r="AO499" s="661"/>
      <c r="AP499" s="610"/>
      <c r="AQ499" s="610"/>
      <c r="AR499" s="610"/>
    </row>
    <row r="500" ht="15.75" customHeight="1" spans="1:44">
      <c r="A500" s="610" t="s">
        <v>89</v>
      </c>
      <c r="B500" s="610" t="s">
        <v>89</v>
      </c>
      <c r="C500" s="610" t="s">
        <v>89</v>
      </c>
      <c r="D500" s="661" t="s">
        <v>89</v>
      </c>
      <c r="E500" s="661" t="s">
        <v>89</v>
      </c>
      <c r="F500" s="661" t="s">
        <v>89</v>
      </c>
      <c r="G500" s="661" t="s">
        <v>89</v>
      </c>
      <c r="H500" s="661" t="s">
        <v>89</v>
      </c>
      <c r="I500" s="661" t="s">
        <v>89</v>
      </c>
      <c r="J500" s="661" t="s">
        <v>89</v>
      </c>
      <c r="K500" s="661" t="s">
        <v>89</v>
      </c>
      <c r="L500" s="661" t="s">
        <v>89</v>
      </c>
      <c r="M500" s="661" t="s">
        <v>89</v>
      </c>
      <c r="N500" s="661" t="s">
        <v>89</v>
      </c>
      <c r="O500" s="661" t="s">
        <v>89</v>
      </c>
      <c r="P500" s="661" t="s">
        <v>89</v>
      </c>
      <c r="Q500" s="661" t="s">
        <v>89</v>
      </c>
      <c r="R500" s="661" t="s">
        <v>89</v>
      </c>
      <c r="S500" s="661" t="s">
        <v>89</v>
      </c>
      <c r="T500" s="661" t="s">
        <v>89</v>
      </c>
      <c r="U500" s="661" t="s">
        <v>89</v>
      </c>
      <c r="V500" s="661" t="s">
        <v>89</v>
      </c>
      <c r="W500" s="661" t="s">
        <v>89</v>
      </c>
      <c r="X500" s="661" t="s">
        <v>89</v>
      </c>
      <c r="Y500" s="661" t="s">
        <v>89</v>
      </c>
      <c r="Z500" s="661" t="s">
        <v>89</v>
      </c>
      <c r="AA500" s="661" t="s">
        <v>89</v>
      </c>
      <c r="AB500" s="661" t="s">
        <v>89</v>
      </c>
      <c r="AC500" s="661" t="s">
        <v>89</v>
      </c>
      <c r="AD500" s="661" t="s">
        <v>89</v>
      </c>
      <c r="AE500" s="661" t="s">
        <v>89</v>
      </c>
      <c r="AF500" s="661" t="s">
        <v>89</v>
      </c>
      <c r="AG500" s="661" t="s">
        <v>89</v>
      </c>
      <c r="AH500" s="661"/>
      <c r="AI500" s="661" t="s">
        <v>89</v>
      </c>
      <c r="AJ500" s="661" t="s">
        <v>89</v>
      </c>
      <c r="AK500" s="661" t="s">
        <v>89</v>
      </c>
      <c r="AL500" s="661" t="s">
        <v>89</v>
      </c>
      <c r="AM500" s="661" t="s">
        <v>89</v>
      </c>
      <c r="AN500" s="661" t="s">
        <v>89</v>
      </c>
      <c r="AO500" s="661"/>
      <c r="AP500" s="610"/>
      <c r="AQ500" s="610"/>
      <c r="AR500" s="610"/>
    </row>
    <row r="501" ht="15.75" customHeight="1" spans="1:44">
      <c r="A501" s="610" t="s">
        <v>89</v>
      </c>
      <c r="B501" s="610" t="s">
        <v>89</v>
      </c>
      <c r="C501" s="610" t="s">
        <v>89</v>
      </c>
      <c r="D501" s="661" t="s">
        <v>89</v>
      </c>
      <c r="E501" s="661" t="s">
        <v>89</v>
      </c>
      <c r="F501" s="661" t="s">
        <v>89</v>
      </c>
      <c r="G501" s="661" t="s">
        <v>89</v>
      </c>
      <c r="H501" s="661" t="s">
        <v>89</v>
      </c>
      <c r="I501" s="661" t="s">
        <v>89</v>
      </c>
      <c r="J501" s="661" t="s">
        <v>89</v>
      </c>
      <c r="K501" s="661" t="s">
        <v>89</v>
      </c>
      <c r="L501" s="661" t="s">
        <v>89</v>
      </c>
      <c r="M501" s="661" t="s">
        <v>89</v>
      </c>
      <c r="N501" s="661" t="s">
        <v>89</v>
      </c>
      <c r="O501" s="661" t="s">
        <v>89</v>
      </c>
      <c r="P501" s="661" t="s">
        <v>89</v>
      </c>
      <c r="Q501" s="661" t="s">
        <v>89</v>
      </c>
      <c r="R501" s="661" t="s">
        <v>89</v>
      </c>
      <c r="S501" s="661" t="s">
        <v>89</v>
      </c>
      <c r="T501" s="661" t="s">
        <v>89</v>
      </c>
      <c r="U501" s="661" t="s">
        <v>89</v>
      </c>
      <c r="V501" s="661" t="s">
        <v>89</v>
      </c>
      <c r="W501" s="661" t="s">
        <v>89</v>
      </c>
      <c r="X501" s="661" t="s">
        <v>89</v>
      </c>
      <c r="Y501" s="661" t="s">
        <v>89</v>
      </c>
      <c r="Z501" s="661" t="s">
        <v>89</v>
      </c>
      <c r="AA501" s="661" t="s">
        <v>89</v>
      </c>
      <c r="AB501" s="661" t="s">
        <v>89</v>
      </c>
      <c r="AC501" s="661" t="s">
        <v>89</v>
      </c>
      <c r="AD501" s="661" t="s">
        <v>89</v>
      </c>
      <c r="AE501" s="661" t="s">
        <v>89</v>
      </c>
      <c r="AF501" s="661" t="s">
        <v>89</v>
      </c>
      <c r="AG501" s="661" t="s">
        <v>89</v>
      </c>
      <c r="AH501" s="661"/>
      <c r="AI501" s="661" t="s">
        <v>89</v>
      </c>
      <c r="AJ501" s="661" t="s">
        <v>89</v>
      </c>
      <c r="AK501" s="661" t="s">
        <v>89</v>
      </c>
      <c r="AL501" s="661" t="s">
        <v>89</v>
      </c>
      <c r="AM501" s="661" t="s">
        <v>89</v>
      </c>
      <c r="AN501" s="661" t="s">
        <v>89</v>
      </c>
      <c r="AO501" s="661"/>
      <c r="AP501" s="610"/>
      <c r="AQ501" s="610"/>
      <c r="AR501" s="610"/>
    </row>
    <row r="502" ht="15.75" customHeight="1" spans="1:44">
      <c r="A502" s="610" t="s">
        <v>89</v>
      </c>
      <c r="B502" s="610" t="s">
        <v>89</v>
      </c>
      <c r="C502" s="610" t="s">
        <v>89</v>
      </c>
      <c r="D502" s="661" t="s">
        <v>89</v>
      </c>
      <c r="E502" s="661" t="s">
        <v>89</v>
      </c>
      <c r="F502" s="661" t="s">
        <v>89</v>
      </c>
      <c r="G502" s="661" t="s">
        <v>89</v>
      </c>
      <c r="H502" s="661" t="s">
        <v>89</v>
      </c>
      <c r="I502" s="661" t="s">
        <v>89</v>
      </c>
      <c r="J502" s="661" t="s">
        <v>89</v>
      </c>
      <c r="K502" s="661" t="s">
        <v>89</v>
      </c>
      <c r="L502" s="661" t="s">
        <v>89</v>
      </c>
      <c r="M502" s="661" t="s">
        <v>89</v>
      </c>
      <c r="N502" s="661" t="s">
        <v>89</v>
      </c>
      <c r="O502" s="661" t="s">
        <v>89</v>
      </c>
      <c r="P502" s="661" t="s">
        <v>89</v>
      </c>
      <c r="Q502" s="661" t="s">
        <v>89</v>
      </c>
      <c r="R502" s="661" t="s">
        <v>89</v>
      </c>
      <c r="S502" s="661" t="s">
        <v>89</v>
      </c>
      <c r="T502" s="661" t="s">
        <v>89</v>
      </c>
      <c r="U502" s="661" t="s">
        <v>89</v>
      </c>
      <c r="V502" s="661" t="s">
        <v>89</v>
      </c>
      <c r="W502" s="661" t="s">
        <v>89</v>
      </c>
      <c r="X502" s="661" t="s">
        <v>89</v>
      </c>
      <c r="Y502" s="661" t="s">
        <v>89</v>
      </c>
      <c r="Z502" s="661" t="s">
        <v>89</v>
      </c>
      <c r="AA502" s="661" t="s">
        <v>89</v>
      </c>
      <c r="AB502" s="661" t="s">
        <v>89</v>
      </c>
      <c r="AC502" s="661" t="s">
        <v>89</v>
      </c>
      <c r="AD502" s="661" t="s">
        <v>89</v>
      </c>
      <c r="AE502" s="661" t="s">
        <v>89</v>
      </c>
      <c r="AF502" s="661" t="s">
        <v>89</v>
      </c>
      <c r="AG502" s="661" t="s">
        <v>89</v>
      </c>
      <c r="AH502" s="661"/>
      <c r="AI502" s="661" t="s">
        <v>89</v>
      </c>
      <c r="AJ502" s="661" t="s">
        <v>89</v>
      </c>
      <c r="AK502" s="661" t="s">
        <v>89</v>
      </c>
      <c r="AL502" s="661" t="s">
        <v>89</v>
      </c>
      <c r="AM502" s="661" t="s">
        <v>89</v>
      </c>
      <c r="AN502" s="661" t="s">
        <v>89</v>
      </c>
      <c r="AO502" s="661"/>
      <c r="AP502" s="610"/>
      <c r="AQ502" s="610"/>
      <c r="AR502" s="610"/>
    </row>
    <row r="503" ht="15.75" customHeight="1" spans="1:44">
      <c r="A503" s="610" t="s">
        <v>89</v>
      </c>
      <c r="B503" s="610" t="s">
        <v>89</v>
      </c>
      <c r="C503" s="610" t="s">
        <v>89</v>
      </c>
      <c r="D503" s="661" t="s">
        <v>89</v>
      </c>
      <c r="E503" s="661" t="s">
        <v>89</v>
      </c>
      <c r="F503" s="661" t="s">
        <v>89</v>
      </c>
      <c r="G503" s="661" t="s">
        <v>89</v>
      </c>
      <c r="H503" s="661" t="s">
        <v>89</v>
      </c>
      <c r="I503" s="661" t="s">
        <v>89</v>
      </c>
      <c r="J503" s="661" t="s">
        <v>89</v>
      </c>
      <c r="K503" s="661" t="s">
        <v>89</v>
      </c>
      <c r="L503" s="661" t="s">
        <v>89</v>
      </c>
      <c r="M503" s="661" t="s">
        <v>89</v>
      </c>
      <c r="N503" s="661" t="s">
        <v>89</v>
      </c>
      <c r="O503" s="661" t="s">
        <v>89</v>
      </c>
      <c r="P503" s="661" t="s">
        <v>89</v>
      </c>
      <c r="Q503" s="661" t="s">
        <v>89</v>
      </c>
      <c r="R503" s="661" t="s">
        <v>89</v>
      </c>
      <c r="S503" s="661" t="s">
        <v>89</v>
      </c>
      <c r="T503" s="661" t="s">
        <v>89</v>
      </c>
      <c r="U503" s="661" t="s">
        <v>89</v>
      </c>
      <c r="V503" s="661" t="s">
        <v>89</v>
      </c>
      <c r="W503" s="661" t="s">
        <v>89</v>
      </c>
      <c r="X503" s="661" t="s">
        <v>89</v>
      </c>
      <c r="Y503" s="661" t="s">
        <v>89</v>
      </c>
      <c r="Z503" s="661" t="s">
        <v>89</v>
      </c>
      <c r="AA503" s="661" t="s">
        <v>89</v>
      </c>
      <c r="AB503" s="661" t="s">
        <v>89</v>
      </c>
      <c r="AC503" s="661" t="s">
        <v>89</v>
      </c>
      <c r="AD503" s="661" t="s">
        <v>89</v>
      </c>
      <c r="AE503" s="661" t="s">
        <v>89</v>
      </c>
      <c r="AF503" s="661" t="s">
        <v>89</v>
      </c>
      <c r="AG503" s="661" t="s">
        <v>89</v>
      </c>
      <c r="AH503" s="661"/>
      <c r="AI503" s="661" t="s">
        <v>89</v>
      </c>
      <c r="AJ503" s="661" t="s">
        <v>89</v>
      </c>
      <c r="AK503" s="661" t="s">
        <v>89</v>
      </c>
      <c r="AL503" s="661" t="s">
        <v>89</v>
      </c>
      <c r="AM503" s="661" t="s">
        <v>89</v>
      </c>
      <c r="AN503" s="661" t="s">
        <v>89</v>
      </c>
      <c r="AO503" s="661"/>
      <c r="AP503" s="610"/>
      <c r="AQ503" s="610"/>
      <c r="AR503" s="610"/>
    </row>
    <row r="504" ht="15.75" customHeight="1" spans="1:44">
      <c r="A504" s="610" t="s">
        <v>89</v>
      </c>
      <c r="B504" s="610" t="s">
        <v>89</v>
      </c>
      <c r="C504" s="610" t="s">
        <v>89</v>
      </c>
      <c r="D504" s="661" t="s">
        <v>89</v>
      </c>
      <c r="E504" s="661" t="s">
        <v>89</v>
      </c>
      <c r="F504" s="661" t="s">
        <v>89</v>
      </c>
      <c r="G504" s="661" t="s">
        <v>89</v>
      </c>
      <c r="H504" s="661" t="s">
        <v>89</v>
      </c>
      <c r="I504" s="661" t="s">
        <v>89</v>
      </c>
      <c r="J504" s="661" t="s">
        <v>89</v>
      </c>
      <c r="K504" s="661" t="s">
        <v>89</v>
      </c>
      <c r="L504" s="661" t="s">
        <v>89</v>
      </c>
      <c r="M504" s="661" t="s">
        <v>89</v>
      </c>
      <c r="N504" s="661" t="s">
        <v>89</v>
      </c>
      <c r="O504" s="661" t="s">
        <v>89</v>
      </c>
      <c r="P504" s="661" t="s">
        <v>89</v>
      </c>
      <c r="Q504" s="661" t="s">
        <v>89</v>
      </c>
      <c r="R504" s="661" t="s">
        <v>89</v>
      </c>
      <c r="S504" s="661" t="s">
        <v>89</v>
      </c>
      <c r="T504" s="661" t="s">
        <v>89</v>
      </c>
      <c r="U504" s="661" t="s">
        <v>89</v>
      </c>
      <c r="V504" s="661" t="s">
        <v>89</v>
      </c>
      <c r="W504" s="661" t="s">
        <v>89</v>
      </c>
      <c r="X504" s="661" t="s">
        <v>89</v>
      </c>
      <c r="Y504" s="661" t="s">
        <v>89</v>
      </c>
      <c r="Z504" s="661" t="s">
        <v>89</v>
      </c>
      <c r="AA504" s="661" t="s">
        <v>89</v>
      </c>
      <c r="AB504" s="661" t="s">
        <v>89</v>
      </c>
      <c r="AC504" s="661" t="s">
        <v>89</v>
      </c>
      <c r="AD504" s="661" t="s">
        <v>89</v>
      </c>
      <c r="AE504" s="661" t="s">
        <v>89</v>
      </c>
      <c r="AF504" s="661" t="s">
        <v>89</v>
      </c>
      <c r="AG504" s="661" t="s">
        <v>89</v>
      </c>
      <c r="AH504" s="661"/>
      <c r="AI504" s="661" t="s">
        <v>89</v>
      </c>
      <c r="AJ504" s="661" t="s">
        <v>89</v>
      </c>
      <c r="AK504" s="661" t="s">
        <v>89</v>
      </c>
      <c r="AL504" s="661" t="s">
        <v>89</v>
      </c>
      <c r="AM504" s="661" t="s">
        <v>89</v>
      </c>
      <c r="AN504" s="661" t="s">
        <v>89</v>
      </c>
      <c r="AO504" s="661"/>
      <c r="AP504" s="610"/>
      <c r="AQ504" s="610"/>
      <c r="AR504" s="610"/>
    </row>
    <row r="505" ht="15.75" customHeight="1" spans="1:44">
      <c r="A505" s="610" t="s">
        <v>89</v>
      </c>
      <c r="B505" s="610" t="s">
        <v>89</v>
      </c>
      <c r="C505" s="610" t="s">
        <v>89</v>
      </c>
      <c r="D505" s="661" t="s">
        <v>89</v>
      </c>
      <c r="E505" s="661" t="s">
        <v>89</v>
      </c>
      <c r="F505" s="661" t="s">
        <v>89</v>
      </c>
      <c r="G505" s="661" t="s">
        <v>89</v>
      </c>
      <c r="H505" s="661" t="s">
        <v>89</v>
      </c>
      <c r="I505" s="661" t="s">
        <v>89</v>
      </c>
      <c r="J505" s="661" t="s">
        <v>89</v>
      </c>
      <c r="K505" s="661" t="s">
        <v>89</v>
      </c>
      <c r="L505" s="661" t="s">
        <v>89</v>
      </c>
      <c r="M505" s="661" t="s">
        <v>89</v>
      </c>
      <c r="N505" s="661" t="s">
        <v>89</v>
      </c>
      <c r="O505" s="661" t="s">
        <v>89</v>
      </c>
      <c r="P505" s="661" t="s">
        <v>89</v>
      </c>
      <c r="Q505" s="661" t="s">
        <v>89</v>
      </c>
      <c r="R505" s="661" t="s">
        <v>89</v>
      </c>
      <c r="S505" s="661" t="s">
        <v>89</v>
      </c>
      <c r="T505" s="661" t="s">
        <v>89</v>
      </c>
      <c r="U505" s="661" t="s">
        <v>89</v>
      </c>
      <c r="V505" s="661" t="s">
        <v>89</v>
      </c>
      <c r="W505" s="661" t="s">
        <v>89</v>
      </c>
      <c r="X505" s="661" t="s">
        <v>89</v>
      </c>
      <c r="Y505" s="661" t="s">
        <v>89</v>
      </c>
      <c r="Z505" s="661" t="s">
        <v>89</v>
      </c>
      <c r="AA505" s="661" t="s">
        <v>89</v>
      </c>
      <c r="AB505" s="661" t="s">
        <v>89</v>
      </c>
      <c r="AC505" s="661" t="s">
        <v>89</v>
      </c>
      <c r="AD505" s="661" t="s">
        <v>89</v>
      </c>
      <c r="AE505" s="661" t="s">
        <v>89</v>
      </c>
      <c r="AF505" s="661" t="s">
        <v>89</v>
      </c>
      <c r="AG505" s="661" t="s">
        <v>89</v>
      </c>
      <c r="AH505" s="661"/>
      <c r="AI505" s="661" t="s">
        <v>89</v>
      </c>
      <c r="AJ505" s="661" t="s">
        <v>89</v>
      </c>
      <c r="AK505" s="661" t="s">
        <v>89</v>
      </c>
      <c r="AL505" s="661" t="s">
        <v>89</v>
      </c>
      <c r="AM505" s="661" t="s">
        <v>89</v>
      </c>
      <c r="AN505" s="661" t="s">
        <v>89</v>
      </c>
      <c r="AO505" s="661"/>
      <c r="AP505" s="610"/>
      <c r="AQ505" s="610"/>
      <c r="AR505" s="610"/>
    </row>
    <row r="506" ht="15.75" customHeight="1" spans="1:44">
      <c r="A506" s="610" t="s">
        <v>89</v>
      </c>
      <c r="B506" s="610" t="s">
        <v>89</v>
      </c>
      <c r="C506" s="610" t="s">
        <v>89</v>
      </c>
      <c r="D506" s="661" t="s">
        <v>89</v>
      </c>
      <c r="E506" s="661" t="s">
        <v>89</v>
      </c>
      <c r="F506" s="661" t="s">
        <v>89</v>
      </c>
      <c r="G506" s="661" t="s">
        <v>89</v>
      </c>
      <c r="H506" s="661" t="s">
        <v>89</v>
      </c>
      <c r="I506" s="661" t="s">
        <v>89</v>
      </c>
      <c r="J506" s="661" t="s">
        <v>89</v>
      </c>
      <c r="K506" s="661" t="s">
        <v>89</v>
      </c>
      <c r="L506" s="661" t="s">
        <v>89</v>
      </c>
      <c r="M506" s="661" t="s">
        <v>89</v>
      </c>
      <c r="N506" s="661" t="s">
        <v>89</v>
      </c>
      <c r="O506" s="661" t="s">
        <v>89</v>
      </c>
      <c r="P506" s="661" t="s">
        <v>89</v>
      </c>
      <c r="Q506" s="661" t="s">
        <v>89</v>
      </c>
      <c r="R506" s="661" t="s">
        <v>89</v>
      </c>
      <c r="S506" s="661" t="s">
        <v>89</v>
      </c>
      <c r="T506" s="661" t="s">
        <v>89</v>
      </c>
      <c r="U506" s="661" t="s">
        <v>89</v>
      </c>
      <c r="V506" s="661" t="s">
        <v>89</v>
      </c>
      <c r="W506" s="661" t="s">
        <v>89</v>
      </c>
      <c r="X506" s="661" t="s">
        <v>89</v>
      </c>
      <c r="Y506" s="661" t="s">
        <v>89</v>
      </c>
      <c r="Z506" s="661" t="s">
        <v>89</v>
      </c>
      <c r="AA506" s="661" t="s">
        <v>89</v>
      </c>
      <c r="AB506" s="661" t="s">
        <v>89</v>
      </c>
      <c r="AC506" s="661" t="s">
        <v>89</v>
      </c>
      <c r="AD506" s="661" t="s">
        <v>89</v>
      </c>
      <c r="AE506" s="661" t="s">
        <v>89</v>
      </c>
      <c r="AF506" s="661" t="s">
        <v>89</v>
      </c>
      <c r="AG506" s="661" t="s">
        <v>89</v>
      </c>
      <c r="AH506" s="661"/>
      <c r="AI506" s="661" t="s">
        <v>89</v>
      </c>
      <c r="AJ506" s="661" t="s">
        <v>89</v>
      </c>
      <c r="AK506" s="661" t="s">
        <v>89</v>
      </c>
      <c r="AL506" s="661" t="s">
        <v>89</v>
      </c>
      <c r="AM506" s="661" t="s">
        <v>89</v>
      </c>
      <c r="AN506" s="661" t="s">
        <v>89</v>
      </c>
      <c r="AO506" s="661"/>
      <c r="AP506" s="610"/>
      <c r="AQ506" s="610"/>
      <c r="AR506" s="610"/>
    </row>
    <row r="507" ht="15.75" customHeight="1" spans="1:44">
      <c r="A507" s="610" t="s">
        <v>89</v>
      </c>
      <c r="B507" s="610" t="s">
        <v>89</v>
      </c>
      <c r="C507" s="610" t="s">
        <v>89</v>
      </c>
      <c r="D507" s="661" t="s">
        <v>89</v>
      </c>
      <c r="E507" s="661" t="s">
        <v>89</v>
      </c>
      <c r="F507" s="661" t="s">
        <v>89</v>
      </c>
      <c r="G507" s="661" t="s">
        <v>89</v>
      </c>
      <c r="H507" s="661" t="s">
        <v>89</v>
      </c>
      <c r="I507" s="661" t="s">
        <v>89</v>
      </c>
      <c r="J507" s="661" t="s">
        <v>89</v>
      </c>
      <c r="K507" s="661" t="s">
        <v>89</v>
      </c>
      <c r="L507" s="661" t="s">
        <v>89</v>
      </c>
      <c r="M507" s="661" t="s">
        <v>89</v>
      </c>
      <c r="N507" s="661" t="s">
        <v>89</v>
      </c>
      <c r="O507" s="661" t="s">
        <v>89</v>
      </c>
      <c r="P507" s="661" t="s">
        <v>89</v>
      </c>
      <c r="Q507" s="661" t="s">
        <v>89</v>
      </c>
      <c r="R507" s="661" t="s">
        <v>89</v>
      </c>
      <c r="S507" s="661" t="s">
        <v>89</v>
      </c>
      <c r="T507" s="661" t="s">
        <v>89</v>
      </c>
      <c r="U507" s="661" t="s">
        <v>89</v>
      </c>
      <c r="V507" s="661" t="s">
        <v>89</v>
      </c>
      <c r="W507" s="661" t="s">
        <v>89</v>
      </c>
      <c r="X507" s="661" t="s">
        <v>89</v>
      </c>
      <c r="Y507" s="661" t="s">
        <v>89</v>
      </c>
      <c r="Z507" s="661" t="s">
        <v>89</v>
      </c>
      <c r="AA507" s="661" t="s">
        <v>89</v>
      </c>
      <c r="AB507" s="661" t="s">
        <v>89</v>
      </c>
      <c r="AC507" s="661" t="s">
        <v>89</v>
      </c>
      <c r="AD507" s="661" t="s">
        <v>89</v>
      </c>
      <c r="AE507" s="661" t="s">
        <v>89</v>
      </c>
      <c r="AF507" s="661" t="s">
        <v>89</v>
      </c>
      <c r="AG507" s="661" t="s">
        <v>89</v>
      </c>
      <c r="AH507" s="661"/>
      <c r="AI507" s="661" t="s">
        <v>89</v>
      </c>
      <c r="AJ507" s="661" t="s">
        <v>89</v>
      </c>
      <c r="AK507" s="661" t="s">
        <v>89</v>
      </c>
      <c r="AL507" s="661" t="s">
        <v>89</v>
      </c>
      <c r="AM507" s="661" t="s">
        <v>89</v>
      </c>
      <c r="AN507" s="661" t="s">
        <v>89</v>
      </c>
      <c r="AO507" s="661"/>
      <c r="AP507" s="610"/>
      <c r="AQ507" s="610"/>
      <c r="AR507" s="610"/>
    </row>
    <row r="508" ht="15.75" customHeight="1" spans="1:44">
      <c r="A508" s="610" t="s">
        <v>89</v>
      </c>
      <c r="B508" s="610" t="s">
        <v>89</v>
      </c>
      <c r="C508" s="610" t="s">
        <v>89</v>
      </c>
      <c r="D508" s="661" t="s">
        <v>89</v>
      </c>
      <c r="E508" s="661" t="s">
        <v>89</v>
      </c>
      <c r="F508" s="661" t="s">
        <v>89</v>
      </c>
      <c r="G508" s="661" t="s">
        <v>89</v>
      </c>
      <c r="H508" s="661" t="s">
        <v>89</v>
      </c>
      <c r="I508" s="661" t="s">
        <v>89</v>
      </c>
      <c r="J508" s="661" t="s">
        <v>89</v>
      </c>
      <c r="K508" s="661" t="s">
        <v>89</v>
      </c>
      <c r="L508" s="661" t="s">
        <v>89</v>
      </c>
      <c r="M508" s="661" t="s">
        <v>89</v>
      </c>
      <c r="N508" s="661" t="s">
        <v>89</v>
      </c>
      <c r="O508" s="661" t="s">
        <v>89</v>
      </c>
      <c r="P508" s="661" t="s">
        <v>89</v>
      </c>
      <c r="Q508" s="661" t="s">
        <v>89</v>
      </c>
      <c r="R508" s="661" t="s">
        <v>89</v>
      </c>
      <c r="S508" s="661" t="s">
        <v>89</v>
      </c>
      <c r="T508" s="661" t="s">
        <v>89</v>
      </c>
      <c r="U508" s="661" t="s">
        <v>89</v>
      </c>
      <c r="V508" s="661" t="s">
        <v>89</v>
      </c>
      <c r="W508" s="661" t="s">
        <v>89</v>
      </c>
      <c r="X508" s="661" t="s">
        <v>89</v>
      </c>
      <c r="Y508" s="661" t="s">
        <v>89</v>
      </c>
      <c r="Z508" s="661" t="s">
        <v>89</v>
      </c>
      <c r="AA508" s="661" t="s">
        <v>89</v>
      </c>
      <c r="AB508" s="661" t="s">
        <v>89</v>
      </c>
      <c r="AC508" s="661" t="s">
        <v>89</v>
      </c>
      <c r="AD508" s="661" t="s">
        <v>89</v>
      </c>
      <c r="AE508" s="661" t="s">
        <v>89</v>
      </c>
      <c r="AF508" s="661" t="s">
        <v>89</v>
      </c>
      <c r="AG508" s="661" t="s">
        <v>89</v>
      </c>
      <c r="AH508" s="661"/>
      <c r="AI508" s="661" t="s">
        <v>89</v>
      </c>
      <c r="AJ508" s="661" t="s">
        <v>89</v>
      </c>
      <c r="AK508" s="661" t="s">
        <v>89</v>
      </c>
      <c r="AL508" s="661" t="s">
        <v>89</v>
      </c>
      <c r="AM508" s="661" t="s">
        <v>89</v>
      </c>
      <c r="AN508" s="661" t="s">
        <v>89</v>
      </c>
      <c r="AO508" s="661"/>
      <c r="AP508" s="610"/>
      <c r="AQ508" s="610"/>
      <c r="AR508" s="610"/>
    </row>
    <row r="509" ht="15.75" customHeight="1" spans="1:44">
      <c r="A509" s="610" t="s">
        <v>89</v>
      </c>
      <c r="B509" s="610" t="s">
        <v>89</v>
      </c>
      <c r="C509" s="610" t="s">
        <v>89</v>
      </c>
      <c r="D509" s="661" t="s">
        <v>89</v>
      </c>
      <c r="E509" s="661" t="s">
        <v>89</v>
      </c>
      <c r="F509" s="661" t="s">
        <v>89</v>
      </c>
      <c r="G509" s="661" t="s">
        <v>89</v>
      </c>
      <c r="H509" s="661" t="s">
        <v>89</v>
      </c>
      <c r="I509" s="661" t="s">
        <v>89</v>
      </c>
      <c r="J509" s="661" t="s">
        <v>89</v>
      </c>
      <c r="K509" s="661" t="s">
        <v>89</v>
      </c>
      <c r="L509" s="661" t="s">
        <v>89</v>
      </c>
      <c r="M509" s="661" t="s">
        <v>89</v>
      </c>
      <c r="N509" s="661" t="s">
        <v>89</v>
      </c>
      <c r="O509" s="661" t="s">
        <v>89</v>
      </c>
      <c r="P509" s="661" t="s">
        <v>89</v>
      </c>
      <c r="Q509" s="661" t="s">
        <v>89</v>
      </c>
      <c r="R509" s="661" t="s">
        <v>89</v>
      </c>
      <c r="S509" s="661" t="s">
        <v>89</v>
      </c>
      <c r="T509" s="661" t="s">
        <v>89</v>
      </c>
      <c r="U509" s="661" t="s">
        <v>89</v>
      </c>
      <c r="V509" s="661" t="s">
        <v>89</v>
      </c>
      <c r="W509" s="661" t="s">
        <v>89</v>
      </c>
      <c r="X509" s="661" t="s">
        <v>89</v>
      </c>
      <c r="Y509" s="661" t="s">
        <v>89</v>
      </c>
      <c r="Z509" s="661" t="s">
        <v>89</v>
      </c>
      <c r="AA509" s="661" t="s">
        <v>89</v>
      </c>
      <c r="AB509" s="661" t="s">
        <v>89</v>
      </c>
      <c r="AC509" s="661" t="s">
        <v>89</v>
      </c>
      <c r="AD509" s="661" t="s">
        <v>89</v>
      </c>
      <c r="AE509" s="661" t="s">
        <v>89</v>
      </c>
      <c r="AF509" s="661" t="s">
        <v>89</v>
      </c>
      <c r="AG509" s="661" t="s">
        <v>89</v>
      </c>
      <c r="AH509" s="661"/>
      <c r="AI509" s="661" t="s">
        <v>89</v>
      </c>
      <c r="AJ509" s="661" t="s">
        <v>89</v>
      </c>
      <c r="AK509" s="661" t="s">
        <v>89</v>
      </c>
      <c r="AL509" s="661" t="s">
        <v>89</v>
      </c>
      <c r="AM509" s="661" t="s">
        <v>89</v>
      </c>
      <c r="AN509" s="661" t="s">
        <v>89</v>
      </c>
      <c r="AO509" s="661"/>
      <c r="AP509" s="610"/>
      <c r="AQ509" s="610"/>
      <c r="AR509" s="610"/>
    </row>
    <row r="510" ht="15.75" customHeight="1" spans="1:44">
      <c r="A510" s="610" t="s">
        <v>89</v>
      </c>
      <c r="B510" s="610" t="s">
        <v>89</v>
      </c>
      <c r="C510" s="610" t="s">
        <v>89</v>
      </c>
      <c r="D510" s="661" t="s">
        <v>89</v>
      </c>
      <c r="E510" s="661" t="s">
        <v>89</v>
      </c>
      <c r="F510" s="661" t="s">
        <v>89</v>
      </c>
      <c r="G510" s="661" t="s">
        <v>89</v>
      </c>
      <c r="H510" s="661" t="s">
        <v>89</v>
      </c>
      <c r="I510" s="661" t="s">
        <v>89</v>
      </c>
      <c r="J510" s="661" t="s">
        <v>89</v>
      </c>
      <c r="K510" s="661" t="s">
        <v>89</v>
      </c>
      <c r="L510" s="661" t="s">
        <v>89</v>
      </c>
      <c r="M510" s="661" t="s">
        <v>89</v>
      </c>
      <c r="N510" s="661" t="s">
        <v>89</v>
      </c>
      <c r="O510" s="661" t="s">
        <v>89</v>
      </c>
      <c r="P510" s="661" t="s">
        <v>89</v>
      </c>
      <c r="Q510" s="661" t="s">
        <v>89</v>
      </c>
      <c r="R510" s="661" t="s">
        <v>89</v>
      </c>
      <c r="S510" s="661" t="s">
        <v>89</v>
      </c>
      <c r="T510" s="661" t="s">
        <v>89</v>
      </c>
      <c r="U510" s="661" t="s">
        <v>89</v>
      </c>
      <c r="V510" s="661" t="s">
        <v>89</v>
      </c>
      <c r="W510" s="661" t="s">
        <v>89</v>
      </c>
      <c r="X510" s="661" t="s">
        <v>89</v>
      </c>
      <c r="Y510" s="661" t="s">
        <v>89</v>
      </c>
      <c r="Z510" s="661" t="s">
        <v>89</v>
      </c>
      <c r="AA510" s="661" t="s">
        <v>89</v>
      </c>
      <c r="AB510" s="661" t="s">
        <v>89</v>
      </c>
      <c r="AC510" s="661" t="s">
        <v>89</v>
      </c>
      <c r="AD510" s="661" t="s">
        <v>89</v>
      </c>
      <c r="AE510" s="661" t="s">
        <v>89</v>
      </c>
      <c r="AF510" s="661" t="s">
        <v>89</v>
      </c>
      <c r="AG510" s="661" t="s">
        <v>89</v>
      </c>
      <c r="AH510" s="661"/>
      <c r="AI510" s="661" t="s">
        <v>89</v>
      </c>
      <c r="AJ510" s="661" t="s">
        <v>89</v>
      </c>
      <c r="AK510" s="661" t="s">
        <v>89</v>
      </c>
      <c r="AL510" s="661" t="s">
        <v>89</v>
      </c>
      <c r="AM510" s="661" t="s">
        <v>89</v>
      </c>
      <c r="AN510" s="661" t="s">
        <v>89</v>
      </c>
      <c r="AO510" s="661"/>
      <c r="AP510" s="610"/>
      <c r="AQ510" s="610"/>
      <c r="AR510" s="610"/>
    </row>
    <row r="511" ht="15.75" customHeight="1" spans="1:44">
      <c r="A511" s="610" t="s">
        <v>89</v>
      </c>
      <c r="B511" s="610" t="s">
        <v>89</v>
      </c>
      <c r="C511" s="610" t="s">
        <v>89</v>
      </c>
      <c r="D511" s="661" t="s">
        <v>89</v>
      </c>
      <c r="E511" s="661" t="s">
        <v>89</v>
      </c>
      <c r="F511" s="661" t="s">
        <v>89</v>
      </c>
      <c r="G511" s="661" t="s">
        <v>89</v>
      </c>
      <c r="H511" s="661" t="s">
        <v>89</v>
      </c>
      <c r="I511" s="661" t="s">
        <v>89</v>
      </c>
      <c r="J511" s="661" t="s">
        <v>89</v>
      </c>
      <c r="K511" s="661" t="s">
        <v>89</v>
      </c>
      <c r="L511" s="661" t="s">
        <v>89</v>
      </c>
      <c r="M511" s="661" t="s">
        <v>89</v>
      </c>
      <c r="N511" s="661" t="s">
        <v>89</v>
      </c>
      <c r="O511" s="661" t="s">
        <v>89</v>
      </c>
      <c r="P511" s="661" t="s">
        <v>89</v>
      </c>
      <c r="Q511" s="661" t="s">
        <v>89</v>
      </c>
      <c r="R511" s="661" t="s">
        <v>89</v>
      </c>
      <c r="S511" s="661" t="s">
        <v>89</v>
      </c>
      <c r="T511" s="661" t="s">
        <v>89</v>
      </c>
      <c r="U511" s="661" t="s">
        <v>89</v>
      </c>
      <c r="V511" s="661" t="s">
        <v>89</v>
      </c>
      <c r="W511" s="661" t="s">
        <v>89</v>
      </c>
      <c r="X511" s="661" t="s">
        <v>89</v>
      </c>
      <c r="Y511" s="661" t="s">
        <v>89</v>
      </c>
      <c r="Z511" s="661" t="s">
        <v>89</v>
      </c>
      <c r="AA511" s="661" t="s">
        <v>89</v>
      </c>
      <c r="AB511" s="661" t="s">
        <v>89</v>
      </c>
      <c r="AC511" s="661" t="s">
        <v>89</v>
      </c>
      <c r="AD511" s="661" t="s">
        <v>89</v>
      </c>
      <c r="AE511" s="661" t="s">
        <v>89</v>
      </c>
      <c r="AF511" s="661" t="s">
        <v>89</v>
      </c>
      <c r="AG511" s="661" t="s">
        <v>89</v>
      </c>
      <c r="AH511" s="661"/>
      <c r="AI511" s="661" t="s">
        <v>89</v>
      </c>
      <c r="AJ511" s="661" t="s">
        <v>89</v>
      </c>
      <c r="AK511" s="661" t="s">
        <v>89</v>
      </c>
      <c r="AL511" s="661" t="s">
        <v>89</v>
      </c>
      <c r="AM511" s="661" t="s">
        <v>89</v>
      </c>
      <c r="AN511" s="661" t="s">
        <v>89</v>
      </c>
      <c r="AO511" s="661"/>
      <c r="AP511" s="610"/>
      <c r="AQ511" s="610"/>
      <c r="AR511" s="610"/>
    </row>
    <row r="512" ht="15.75" customHeight="1" spans="1:44">
      <c r="A512" s="610" t="s">
        <v>89</v>
      </c>
      <c r="B512" s="610" t="s">
        <v>89</v>
      </c>
      <c r="C512" s="610" t="s">
        <v>89</v>
      </c>
      <c r="D512" s="661" t="s">
        <v>89</v>
      </c>
      <c r="E512" s="661" t="s">
        <v>89</v>
      </c>
      <c r="F512" s="661" t="s">
        <v>89</v>
      </c>
      <c r="G512" s="661" t="s">
        <v>89</v>
      </c>
      <c r="H512" s="661" t="s">
        <v>89</v>
      </c>
      <c r="I512" s="661" t="s">
        <v>89</v>
      </c>
      <c r="J512" s="661" t="s">
        <v>89</v>
      </c>
      <c r="K512" s="661" t="s">
        <v>89</v>
      </c>
      <c r="L512" s="661" t="s">
        <v>89</v>
      </c>
      <c r="M512" s="661" t="s">
        <v>89</v>
      </c>
      <c r="N512" s="661" t="s">
        <v>89</v>
      </c>
      <c r="O512" s="661" t="s">
        <v>89</v>
      </c>
      <c r="P512" s="661" t="s">
        <v>89</v>
      </c>
      <c r="Q512" s="661" t="s">
        <v>89</v>
      </c>
      <c r="R512" s="661" t="s">
        <v>89</v>
      </c>
      <c r="S512" s="661" t="s">
        <v>89</v>
      </c>
      <c r="T512" s="661" t="s">
        <v>89</v>
      </c>
      <c r="U512" s="661" t="s">
        <v>89</v>
      </c>
      <c r="V512" s="661" t="s">
        <v>89</v>
      </c>
      <c r="W512" s="661" t="s">
        <v>89</v>
      </c>
      <c r="X512" s="661" t="s">
        <v>89</v>
      </c>
      <c r="Y512" s="661" t="s">
        <v>89</v>
      </c>
      <c r="Z512" s="661" t="s">
        <v>89</v>
      </c>
      <c r="AA512" s="661" t="s">
        <v>89</v>
      </c>
      <c r="AB512" s="661" t="s">
        <v>89</v>
      </c>
      <c r="AC512" s="661" t="s">
        <v>89</v>
      </c>
      <c r="AD512" s="661" t="s">
        <v>89</v>
      </c>
      <c r="AE512" s="661" t="s">
        <v>89</v>
      </c>
      <c r="AF512" s="661" t="s">
        <v>89</v>
      </c>
      <c r="AG512" s="661" t="s">
        <v>89</v>
      </c>
      <c r="AH512" s="661"/>
      <c r="AI512" s="661" t="s">
        <v>89</v>
      </c>
      <c r="AJ512" s="661" t="s">
        <v>89</v>
      </c>
      <c r="AK512" s="661" t="s">
        <v>89</v>
      </c>
      <c r="AL512" s="661" t="s">
        <v>89</v>
      </c>
      <c r="AM512" s="661" t="s">
        <v>89</v>
      </c>
      <c r="AN512" s="661" t="s">
        <v>89</v>
      </c>
      <c r="AO512" s="661"/>
      <c r="AP512" s="610"/>
      <c r="AQ512" s="610"/>
      <c r="AR512" s="610"/>
    </row>
    <row r="513" ht="15.75" customHeight="1" spans="1:44">
      <c r="A513" s="610" t="s">
        <v>89</v>
      </c>
      <c r="B513" s="610" t="s">
        <v>89</v>
      </c>
      <c r="C513" s="610" t="s">
        <v>89</v>
      </c>
      <c r="D513" s="661" t="s">
        <v>89</v>
      </c>
      <c r="E513" s="661" t="s">
        <v>89</v>
      </c>
      <c r="F513" s="661" t="s">
        <v>89</v>
      </c>
      <c r="G513" s="661" t="s">
        <v>89</v>
      </c>
      <c r="H513" s="661" t="s">
        <v>89</v>
      </c>
      <c r="I513" s="661" t="s">
        <v>89</v>
      </c>
      <c r="J513" s="661" t="s">
        <v>89</v>
      </c>
      <c r="K513" s="661" t="s">
        <v>89</v>
      </c>
      <c r="L513" s="661" t="s">
        <v>89</v>
      </c>
      <c r="M513" s="661" t="s">
        <v>89</v>
      </c>
      <c r="N513" s="661" t="s">
        <v>89</v>
      </c>
      <c r="O513" s="661" t="s">
        <v>89</v>
      </c>
      <c r="P513" s="661" t="s">
        <v>89</v>
      </c>
      <c r="Q513" s="661" t="s">
        <v>89</v>
      </c>
      <c r="R513" s="661" t="s">
        <v>89</v>
      </c>
      <c r="S513" s="661" t="s">
        <v>89</v>
      </c>
      <c r="T513" s="661" t="s">
        <v>89</v>
      </c>
      <c r="U513" s="661" t="s">
        <v>89</v>
      </c>
      <c r="V513" s="661" t="s">
        <v>89</v>
      </c>
      <c r="W513" s="661" t="s">
        <v>89</v>
      </c>
      <c r="X513" s="661" t="s">
        <v>89</v>
      </c>
      <c r="Y513" s="661" t="s">
        <v>89</v>
      </c>
      <c r="Z513" s="661" t="s">
        <v>89</v>
      </c>
      <c r="AA513" s="661" t="s">
        <v>89</v>
      </c>
      <c r="AB513" s="661" t="s">
        <v>89</v>
      </c>
      <c r="AC513" s="661" t="s">
        <v>89</v>
      </c>
      <c r="AD513" s="661" t="s">
        <v>89</v>
      </c>
      <c r="AE513" s="661" t="s">
        <v>89</v>
      </c>
      <c r="AF513" s="661" t="s">
        <v>89</v>
      </c>
      <c r="AG513" s="661" t="s">
        <v>89</v>
      </c>
      <c r="AH513" s="661"/>
      <c r="AI513" s="661" t="s">
        <v>89</v>
      </c>
      <c r="AJ513" s="661" t="s">
        <v>89</v>
      </c>
      <c r="AK513" s="661" t="s">
        <v>89</v>
      </c>
      <c r="AL513" s="661" t="s">
        <v>89</v>
      </c>
      <c r="AM513" s="661" t="s">
        <v>89</v>
      </c>
      <c r="AN513" s="661" t="s">
        <v>89</v>
      </c>
      <c r="AO513" s="661"/>
      <c r="AP513" s="610"/>
      <c r="AQ513" s="610"/>
      <c r="AR513" s="610"/>
    </row>
    <row r="514" ht="15.75" customHeight="1" spans="1:44">
      <c r="A514" s="610" t="s">
        <v>89</v>
      </c>
      <c r="B514" s="610" t="s">
        <v>89</v>
      </c>
      <c r="C514" s="610" t="s">
        <v>89</v>
      </c>
      <c r="D514" s="661" t="s">
        <v>89</v>
      </c>
      <c r="E514" s="661" t="s">
        <v>89</v>
      </c>
      <c r="F514" s="661" t="s">
        <v>89</v>
      </c>
      <c r="G514" s="661" t="s">
        <v>89</v>
      </c>
      <c r="H514" s="661" t="s">
        <v>89</v>
      </c>
      <c r="I514" s="661" t="s">
        <v>89</v>
      </c>
      <c r="J514" s="661" t="s">
        <v>89</v>
      </c>
      <c r="K514" s="661" t="s">
        <v>89</v>
      </c>
      <c r="L514" s="661" t="s">
        <v>89</v>
      </c>
      <c r="M514" s="661" t="s">
        <v>89</v>
      </c>
      <c r="N514" s="661" t="s">
        <v>89</v>
      </c>
      <c r="O514" s="661" t="s">
        <v>89</v>
      </c>
      <c r="P514" s="661" t="s">
        <v>89</v>
      </c>
      <c r="Q514" s="661" t="s">
        <v>89</v>
      </c>
      <c r="R514" s="661" t="s">
        <v>89</v>
      </c>
      <c r="S514" s="661" t="s">
        <v>89</v>
      </c>
      <c r="T514" s="661" t="s">
        <v>89</v>
      </c>
      <c r="U514" s="661" t="s">
        <v>89</v>
      </c>
      <c r="V514" s="661" t="s">
        <v>89</v>
      </c>
      <c r="W514" s="661" t="s">
        <v>89</v>
      </c>
      <c r="X514" s="661" t="s">
        <v>89</v>
      </c>
      <c r="Y514" s="661" t="s">
        <v>89</v>
      </c>
      <c r="Z514" s="661" t="s">
        <v>89</v>
      </c>
      <c r="AA514" s="661" t="s">
        <v>89</v>
      </c>
      <c r="AB514" s="661" t="s">
        <v>89</v>
      </c>
      <c r="AC514" s="661" t="s">
        <v>89</v>
      </c>
      <c r="AD514" s="661" t="s">
        <v>89</v>
      </c>
      <c r="AE514" s="661" t="s">
        <v>89</v>
      </c>
      <c r="AF514" s="661" t="s">
        <v>89</v>
      </c>
      <c r="AG514" s="661" t="s">
        <v>89</v>
      </c>
      <c r="AH514" s="661"/>
      <c r="AI514" s="661" t="s">
        <v>89</v>
      </c>
      <c r="AJ514" s="661" t="s">
        <v>89</v>
      </c>
      <c r="AK514" s="661" t="s">
        <v>89</v>
      </c>
      <c r="AL514" s="661" t="s">
        <v>89</v>
      </c>
      <c r="AM514" s="661" t="s">
        <v>89</v>
      </c>
      <c r="AN514" s="661" t="s">
        <v>89</v>
      </c>
      <c r="AO514" s="661"/>
      <c r="AP514" s="610"/>
      <c r="AQ514" s="610"/>
      <c r="AR514" s="610"/>
    </row>
    <row r="515" ht="15.75" customHeight="1" spans="1:44">
      <c r="A515" s="610" t="s">
        <v>89</v>
      </c>
      <c r="B515" s="610" t="s">
        <v>89</v>
      </c>
      <c r="C515" s="610" t="s">
        <v>89</v>
      </c>
      <c r="D515" s="661" t="s">
        <v>89</v>
      </c>
      <c r="E515" s="661" t="s">
        <v>89</v>
      </c>
      <c r="F515" s="661" t="s">
        <v>89</v>
      </c>
      <c r="G515" s="661" t="s">
        <v>89</v>
      </c>
      <c r="H515" s="661" t="s">
        <v>89</v>
      </c>
      <c r="I515" s="661" t="s">
        <v>89</v>
      </c>
      <c r="J515" s="661" t="s">
        <v>89</v>
      </c>
      <c r="K515" s="661" t="s">
        <v>89</v>
      </c>
      <c r="L515" s="661" t="s">
        <v>89</v>
      </c>
      <c r="M515" s="661" t="s">
        <v>89</v>
      </c>
      <c r="N515" s="661" t="s">
        <v>89</v>
      </c>
      <c r="O515" s="661" t="s">
        <v>89</v>
      </c>
      <c r="P515" s="661" t="s">
        <v>89</v>
      </c>
      <c r="Q515" s="661" t="s">
        <v>89</v>
      </c>
      <c r="R515" s="661" t="s">
        <v>89</v>
      </c>
      <c r="S515" s="661" t="s">
        <v>89</v>
      </c>
      <c r="T515" s="661" t="s">
        <v>89</v>
      </c>
      <c r="U515" s="661" t="s">
        <v>89</v>
      </c>
      <c r="V515" s="661" t="s">
        <v>89</v>
      </c>
      <c r="W515" s="661" t="s">
        <v>89</v>
      </c>
      <c r="X515" s="661" t="s">
        <v>89</v>
      </c>
      <c r="Y515" s="661" t="s">
        <v>89</v>
      </c>
      <c r="Z515" s="661" t="s">
        <v>89</v>
      </c>
      <c r="AA515" s="661" t="s">
        <v>89</v>
      </c>
      <c r="AB515" s="661" t="s">
        <v>89</v>
      </c>
      <c r="AC515" s="661" t="s">
        <v>89</v>
      </c>
      <c r="AD515" s="661" t="s">
        <v>89</v>
      </c>
      <c r="AE515" s="661" t="s">
        <v>89</v>
      </c>
      <c r="AF515" s="661" t="s">
        <v>89</v>
      </c>
      <c r="AG515" s="661" t="s">
        <v>89</v>
      </c>
      <c r="AH515" s="661"/>
      <c r="AI515" s="661" t="s">
        <v>89</v>
      </c>
      <c r="AJ515" s="661" t="s">
        <v>89</v>
      </c>
      <c r="AK515" s="661" t="s">
        <v>89</v>
      </c>
      <c r="AL515" s="661" t="s">
        <v>89</v>
      </c>
      <c r="AM515" s="661" t="s">
        <v>89</v>
      </c>
      <c r="AN515" s="661" t="s">
        <v>89</v>
      </c>
      <c r="AO515" s="661"/>
      <c r="AP515" s="610"/>
      <c r="AQ515" s="610"/>
      <c r="AR515" s="610"/>
    </row>
    <row r="516" ht="15.75" customHeight="1" spans="1:44">
      <c r="A516" s="610" t="s">
        <v>89</v>
      </c>
      <c r="B516" s="610" t="s">
        <v>89</v>
      </c>
      <c r="C516" s="610" t="s">
        <v>89</v>
      </c>
      <c r="D516" s="661" t="s">
        <v>89</v>
      </c>
      <c r="E516" s="661" t="s">
        <v>89</v>
      </c>
      <c r="F516" s="661" t="s">
        <v>89</v>
      </c>
      <c r="G516" s="661" t="s">
        <v>89</v>
      </c>
      <c r="H516" s="661" t="s">
        <v>89</v>
      </c>
      <c r="I516" s="661" t="s">
        <v>89</v>
      </c>
      <c r="J516" s="661" t="s">
        <v>89</v>
      </c>
      <c r="K516" s="661" t="s">
        <v>89</v>
      </c>
      <c r="L516" s="661" t="s">
        <v>89</v>
      </c>
      <c r="M516" s="661" t="s">
        <v>89</v>
      </c>
      <c r="N516" s="661" t="s">
        <v>89</v>
      </c>
      <c r="O516" s="661" t="s">
        <v>89</v>
      </c>
      <c r="P516" s="661" t="s">
        <v>89</v>
      </c>
      <c r="Q516" s="661" t="s">
        <v>89</v>
      </c>
      <c r="R516" s="661" t="s">
        <v>89</v>
      </c>
      <c r="S516" s="661" t="s">
        <v>89</v>
      </c>
      <c r="T516" s="661" t="s">
        <v>89</v>
      </c>
      <c r="U516" s="661" t="s">
        <v>89</v>
      </c>
      <c r="V516" s="661" t="s">
        <v>89</v>
      </c>
      <c r="W516" s="661" t="s">
        <v>89</v>
      </c>
      <c r="X516" s="661" t="s">
        <v>89</v>
      </c>
      <c r="Y516" s="661" t="s">
        <v>89</v>
      </c>
      <c r="Z516" s="661" t="s">
        <v>89</v>
      </c>
      <c r="AA516" s="661" t="s">
        <v>89</v>
      </c>
      <c r="AB516" s="661" t="s">
        <v>89</v>
      </c>
      <c r="AC516" s="661" t="s">
        <v>89</v>
      </c>
      <c r="AD516" s="661" t="s">
        <v>89</v>
      </c>
      <c r="AE516" s="661" t="s">
        <v>89</v>
      </c>
      <c r="AF516" s="661" t="s">
        <v>89</v>
      </c>
      <c r="AG516" s="661" t="s">
        <v>89</v>
      </c>
      <c r="AH516" s="661"/>
      <c r="AI516" s="661" t="s">
        <v>89</v>
      </c>
      <c r="AJ516" s="661" t="s">
        <v>89</v>
      </c>
      <c r="AK516" s="661" t="s">
        <v>89</v>
      </c>
      <c r="AL516" s="661" t="s">
        <v>89</v>
      </c>
      <c r="AM516" s="661" t="s">
        <v>89</v>
      </c>
      <c r="AN516" s="661" t="s">
        <v>89</v>
      </c>
      <c r="AO516" s="661"/>
      <c r="AP516" s="610"/>
      <c r="AQ516" s="610"/>
      <c r="AR516" s="610"/>
    </row>
    <row r="517" ht="15.75" customHeight="1" spans="1:44">
      <c r="A517" s="610" t="s">
        <v>89</v>
      </c>
      <c r="B517" s="610" t="s">
        <v>89</v>
      </c>
      <c r="C517" s="610" t="s">
        <v>89</v>
      </c>
      <c r="D517" s="661" t="s">
        <v>89</v>
      </c>
      <c r="E517" s="661" t="s">
        <v>89</v>
      </c>
      <c r="F517" s="661" t="s">
        <v>89</v>
      </c>
      <c r="G517" s="661" t="s">
        <v>89</v>
      </c>
      <c r="H517" s="661" t="s">
        <v>89</v>
      </c>
      <c r="I517" s="661" t="s">
        <v>89</v>
      </c>
      <c r="J517" s="661" t="s">
        <v>89</v>
      </c>
      <c r="K517" s="661" t="s">
        <v>89</v>
      </c>
      <c r="L517" s="661" t="s">
        <v>89</v>
      </c>
      <c r="M517" s="661" t="s">
        <v>89</v>
      </c>
      <c r="N517" s="661" t="s">
        <v>89</v>
      </c>
      <c r="O517" s="661" t="s">
        <v>89</v>
      </c>
      <c r="P517" s="661" t="s">
        <v>89</v>
      </c>
      <c r="Q517" s="661" t="s">
        <v>89</v>
      </c>
      <c r="R517" s="661" t="s">
        <v>89</v>
      </c>
      <c r="S517" s="661" t="s">
        <v>89</v>
      </c>
      <c r="T517" s="661" t="s">
        <v>89</v>
      </c>
      <c r="U517" s="661" t="s">
        <v>89</v>
      </c>
      <c r="V517" s="661" t="s">
        <v>89</v>
      </c>
      <c r="W517" s="661" t="s">
        <v>89</v>
      </c>
      <c r="X517" s="661" t="s">
        <v>89</v>
      </c>
      <c r="Y517" s="661" t="s">
        <v>89</v>
      </c>
      <c r="Z517" s="661" t="s">
        <v>89</v>
      </c>
      <c r="AA517" s="661" t="s">
        <v>89</v>
      </c>
      <c r="AB517" s="661" t="s">
        <v>89</v>
      </c>
      <c r="AC517" s="661" t="s">
        <v>89</v>
      </c>
      <c r="AD517" s="661" t="s">
        <v>89</v>
      </c>
      <c r="AE517" s="661" t="s">
        <v>89</v>
      </c>
      <c r="AF517" s="661" t="s">
        <v>89</v>
      </c>
      <c r="AG517" s="661" t="s">
        <v>89</v>
      </c>
      <c r="AH517" s="661"/>
      <c r="AI517" s="661" t="s">
        <v>89</v>
      </c>
      <c r="AJ517" s="661" t="s">
        <v>89</v>
      </c>
      <c r="AK517" s="661" t="s">
        <v>89</v>
      </c>
      <c r="AL517" s="661" t="s">
        <v>89</v>
      </c>
      <c r="AM517" s="661" t="s">
        <v>89</v>
      </c>
      <c r="AN517" s="661" t="s">
        <v>89</v>
      </c>
      <c r="AO517" s="661"/>
      <c r="AP517" s="610"/>
      <c r="AQ517" s="610"/>
      <c r="AR517" s="610"/>
    </row>
    <row r="518" ht="15.75" customHeight="1" spans="1:44">
      <c r="A518" s="610" t="s">
        <v>89</v>
      </c>
      <c r="B518" s="610" t="s">
        <v>89</v>
      </c>
      <c r="C518" s="610" t="s">
        <v>89</v>
      </c>
      <c r="D518" s="661" t="s">
        <v>89</v>
      </c>
      <c r="E518" s="661" t="s">
        <v>89</v>
      </c>
      <c r="F518" s="661" t="s">
        <v>89</v>
      </c>
      <c r="G518" s="661" t="s">
        <v>89</v>
      </c>
      <c r="H518" s="661" t="s">
        <v>89</v>
      </c>
      <c r="I518" s="661" t="s">
        <v>89</v>
      </c>
      <c r="J518" s="661" t="s">
        <v>89</v>
      </c>
      <c r="K518" s="661" t="s">
        <v>89</v>
      </c>
      <c r="L518" s="661" t="s">
        <v>89</v>
      </c>
      <c r="M518" s="661" t="s">
        <v>89</v>
      </c>
      <c r="N518" s="661" t="s">
        <v>89</v>
      </c>
      <c r="O518" s="661" t="s">
        <v>89</v>
      </c>
      <c r="P518" s="661" t="s">
        <v>89</v>
      </c>
      <c r="Q518" s="661" t="s">
        <v>89</v>
      </c>
      <c r="R518" s="661" t="s">
        <v>89</v>
      </c>
      <c r="S518" s="661" t="s">
        <v>89</v>
      </c>
      <c r="T518" s="661" t="s">
        <v>89</v>
      </c>
      <c r="U518" s="661" t="s">
        <v>89</v>
      </c>
      <c r="V518" s="661" t="s">
        <v>89</v>
      </c>
      <c r="W518" s="661" t="s">
        <v>89</v>
      </c>
      <c r="X518" s="661" t="s">
        <v>89</v>
      </c>
      <c r="Y518" s="661" t="s">
        <v>89</v>
      </c>
      <c r="Z518" s="661" t="s">
        <v>89</v>
      </c>
      <c r="AA518" s="661" t="s">
        <v>89</v>
      </c>
      <c r="AB518" s="661" t="s">
        <v>89</v>
      </c>
      <c r="AC518" s="661" t="s">
        <v>89</v>
      </c>
      <c r="AD518" s="661" t="s">
        <v>89</v>
      </c>
      <c r="AE518" s="661" t="s">
        <v>89</v>
      </c>
      <c r="AF518" s="661" t="s">
        <v>89</v>
      </c>
      <c r="AG518" s="661" t="s">
        <v>89</v>
      </c>
      <c r="AH518" s="661"/>
      <c r="AI518" s="661" t="s">
        <v>89</v>
      </c>
      <c r="AJ518" s="661" t="s">
        <v>89</v>
      </c>
      <c r="AK518" s="661" t="s">
        <v>89</v>
      </c>
      <c r="AL518" s="661" t="s">
        <v>89</v>
      </c>
      <c r="AM518" s="661" t="s">
        <v>89</v>
      </c>
      <c r="AN518" s="661" t="s">
        <v>89</v>
      </c>
      <c r="AO518" s="661"/>
      <c r="AP518" s="610"/>
      <c r="AQ518" s="610"/>
      <c r="AR518" s="610"/>
    </row>
    <row r="519" ht="15.75" customHeight="1" spans="1:44">
      <c r="A519" s="610" t="s">
        <v>89</v>
      </c>
      <c r="B519" s="610" t="s">
        <v>89</v>
      </c>
      <c r="C519" s="610" t="s">
        <v>89</v>
      </c>
      <c r="D519" s="661" t="s">
        <v>89</v>
      </c>
      <c r="E519" s="661" t="s">
        <v>89</v>
      </c>
      <c r="F519" s="661" t="s">
        <v>89</v>
      </c>
      <c r="G519" s="661" t="s">
        <v>89</v>
      </c>
      <c r="H519" s="661" t="s">
        <v>89</v>
      </c>
      <c r="I519" s="661" t="s">
        <v>89</v>
      </c>
      <c r="J519" s="661" t="s">
        <v>89</v>
      </c>
      <c r="K519" s="661" t="s">
        <v>89</v>
      </c>
      <c r="L519" s="661" t="s">
        <v>89</v>
      </c>
      <c r="M519" s="661" t="s">
        <v>89</v>
      </c>
      <c r="N519" s="661" t="s">
        <v>89</v>
      </c>
      <c r="O519" s="661" t="s">
        <v>89</v>
      </c>
      <c r="P519" s="661" t="s">
        <v>89</v>
      </c>
      <c r="Q519" s="661" t="s">
        <v>89</v>
      </c>
      <c r="R519" s="661" t="s">
        <v>89</v>
      </c>
      <c r="S519" s="661" t="s">
        <v>89</v>
      </c>
      <c r="T519" s="661" t="s">
        <v>89</v>
      </c>
      <c r="U519" s="661" t="s">
        <v>89</v>
      </c>
      <c r="V519" s="661" t="s">
        <v>89</v>
      </c>
      <c r="W519" s="661" t="s">
        <v>89</v>
      </c>
      <c r="X519" s="661" t="s">
        <v>89</v>
      </c>
      <c r="Y519" s="661" t="s">
        <v>89</v>
      </c>
      <c r="Z519" s="661" t="s">
        <v>89</v>
      </c>
      <c r="AA519" s="661" t="s">
        <v>89</v>
      </c>
      <c r="AB519" s="661" t="s">
        <v>89</v>
      </c>
      <c r="AC519" s="661" t="s">
        <v>89</v>
      </c>
      <c r="AD519" s="661" t="s">
        <v>89</v>
      </c>
      <c r="AE519" s="661" t="s">
        <v>89</v>
      </c>
      <c r="AF519" s="661" t="s">
        <v>89</v>
      </c>
      <c r="AG519" s="661" t="s">
        <v>89</v>
      </c>
      <c r="AH519" s="661"/>
      <c r="AI519" s="661" t="s">
        <v>89</v>
      </c>
      <c r="AJ519" s="661" t="s">
        <v>89</v>
      </c>
      <c r="AK519" s="661" t="s">
        <v>89</v>
      </c>
      <c r="AL519" s="661" t="s">
        <v>89</v>
      </c>
      <c r="AM519" s="661" t="s">
        <v>89</v>
      </c>
      <c r="AN519" s="661" t="s">
        <v>89</v>
      </c>
      <c r="AO519" s="661"/>
      <c r="AP519" s="610"/>
      <c r="AQ519" s="610"/>
      <c r="AR519" s="610"/>
    </row>
    <row r="520" ht="15.75" customHeight="1" spans="1:44">
      <c r="A520" s="610" t="s">
        <v>89</v>
      </c>
      <c r="B520" s="610" t="s">
        <v>89</v>
      </c>
      <c r="C520" s="610" t="s">
        <v>89</v>
      </c>
      <c r="D520" s="661" t="s">
        <v>89</v>
      </c>
      <c r="E520" s="661" t="s">
        <v>89</v>
      </c>
      <c r="F520" s="661" t="s">
        <v>89</v>
      </c>
      <c r="G520" s="661" t="s">
        <v>89</v>
      </c>
      <c r="H520" s="661" t="s">
        <v>89</v>
      </c>
      <c r="I520" s="661" t="s">
        <v>89</v>
      </c>
      <c r="J520" s="661" t="s">
        <v>89</v>
      </c>
      <c r="K520" s="661" t="s">
        <v>89</v>
      </c>
      <c r="L520" s="661" t="s">
        <v>89</v>
      </c>
      <c r="M520" s="661" t="s">
        <v>89</v>
      </c>
      <c r="N520" s="661" t="s">
        <v>89</v>
      </c>
      <c r="O520" s="661" t="s">
        <v>89</v>
      </c>
      <c r="P520" s="661" t="s">
        <v>89</v>
      </c>
      <c r="Q520" s="661" t="s">
        <v>89</v>
      </c>
      <c r="R520" s="661" t="s">
        <v>89</v>
      </c>
      <c r="S520" s="661" t="s">
        <v>89</v>
      </c>
      <c r="T520" s="661" t="s">
        <v>89</v>
      </c>
      <c r="U520" s="661" t="s">
        <v>89</v>
      </c>
      <c r="V520" s="661" t="s">
        <v>89</v>
      </c>
      <c r="W520" s="661" t="s">
        <v>89</v>
      </c>
      <c r="X520" s="661" t="s">
        <v>89</v>
      </c>
      <c r="Y520" s="661" t="s">
        <v>89</v>
      </c>
      <c r="Z520" s="661" t="s">
        <v>89</v>
      </c>
      <c r="AA520" s="661" t="s">
        <v>89</v>
      </c>
      <c r="AB520" s="661" t="s">
        <v>89</v>
      </c>
      <c r="AC520" s="661" t="s">
        <v>89</v>
      </c>
      <c r="AD520" s="661" t="s">
        <v>89</v>
      </c>
      <c r="AE520" s="661" t="s">
        <v>89</v>
      </c>
      <c r="AF520" s="661" t="s">
        <v>89</v>
      </c>
      <c r="AG520" s="661" t="s">
        <v>89</v>
      </c>
      <c r="AH520" s="661"/>
      <c r="AI520" s="661" t="s">
        <v>89</v>
      </c>
      <c r="AJ520" s="661" t="s">
        <v>89</v>
      </c>
      <c r="AK520" s="661" t="s">
        <v>89</v>
      </c>
      <c r="AL520" s="661" t="s">
        <v>89</v>
      </c>
      <c r="AM520" s="661" t="s">
        <v>89</v>
      </c>
      <c r="AN520" s="661" t="s">
        <v>89</v>
      </c>
      <c r="AO520" s="661"/>
      <c r="AP520" s="610"/>
      <c r="AQ520" s="610"/>
      <c r="AR520" s="610"/>
    </row>
    <row r="521" ht="15.75" customHeight="1" spans="1:44">
      <c r="A521" s="610" t="s">
        <v>89</v>
      </c>
      <c r="B521" s="610" t="s">
        <v>89</v>
      </c>
      <c r="C521" s="610" t="s">
        <v>89</v>
      </c>
      <c r="D521" s="661" t="s">
        <v>89</v>
      </c>
      <c r="E521" s="661" t="s">
        <v>89</v>
      </c>
      <c r="F521" s="661" t="s">
        <v>89</v>
      </c>
      <c r="G521" s="661" t="s">
        <v>89</v>
      </c>
      <c r="H521" s="661" t="s">
        <v>89</v>
      </c>
      <c r="I521" s="661" t="s">
        <v>89</v>
      </c>
      <c r="J521" s="661" t="s">
        <v>89</v>
      </c>
      <c r="K521" s="661" t="s">
        <v>89</v>
      </c>
      <c r="L521" s="661" t="s">
        <v>89</v>
      </c>
      <c r="M521" s="661" t="s">
        <v>89</v>
      </c>
      <c r="N521" s="661" t="s">
        <v>89</v>
      </c>
      <c r="O521" s="661" t="s">
        <v>89</v>
      </c>
      <c r="P521" s="661" t="s">
        <v>89</v>
      </c>
      <c r="Q521" s="661" t="s">
        <v>89</v>
      </c>
      <c r="R521" s="661" t="s">
        <v>89</v>
      </c>
      <c r="S521" s="661" t="s">
        <v>89</v>
      </c>
      <c r="T521" s="661" t="s">
        <v>89</v>
      </c>
      <c r="U521" s="661" t="s">
        <v>89</v>
      </c>
      <c r="V521" s="661" t="s">
        <v>89</v>
      </c>
      <c r="W521" s="661" t="s">
        <v>89</v>
      </c>
      <c r="X521" s="661" t="s">
        <v>89</v>
      </c>
      <c r="Y521" s="661" t="s">
        <v>89</v>
      </c>
      <c r="Z521" s="661" t="s">
        <v>89</v>
      </c>
      <c r="AA521" s="661" t="s">
        <v>89</v>
      </c>
      <c r="AB521" s="661" t="s">
        <v>89</v>
      </c>
      <c r="AC521" s="661" t="s">
        <v>89</v>
      </c>
      <c r="AD521" s="661" t="s">
        <v>89</v>
      </c>
      <c r="AE521" s="661" t="s">
        <v>89</v>
      </c>
      <c r="AF521" s="661" t="s">
        <v>89</v>
      </c>
      <c r="AG521" s="661" t="s">
        <v>89</v>
      </c>
      <c r="AH521" s="661"/>
      <c r="AI521" s="661" t="s">
        <v>89</v>
      </c>
      <c r="AJ521" s="661" t="s">
        <v>89</v>
      </c>
      <c r="AK521" s="661" t="s">
        <v>89</v>
      </c>
      <c r="AL521" s="661" t="s">
        <v>89</v>
      </c>
      <c r="AM521" s="661" t="s">
        <v>89</v>
      </c>
      <c r="AN521" s="661" t="s">
        <v>89</v>
      </c>
      <c r="AO521" s="661"/>
      <c r="AP521" s="610"/>
      <c r="AQ521" s="610"/>
      <c r="AR521" s="610"/>
    </row>
    <row r="522" ht="15.75" customHeight="1" spans="1:44">
      <c r="A522" s="610" t="s">
        <v>89</v>
      </c>
      <c r="B522" s="610" t="s">
        <v>89</v>
      </c>
      <c r="C522" s="610" t="s">
        <v>89</v>
      </c>
      <c r="D522" s="661" t="s">
        <v>89</v>
      </c>
      <c r="E522" s="661" t="s">
        <v>89</v>
      </c>
      <c r="F522" s="661" t="s">
        <v>89</v>
      </c>
      <c r="G522" s="661" t="s">
        <v>89</v>
      </c>
      <c r="H522" s="661" t="s">
        <v>89</v>
      </c>
      <c r="I522" s="661" t="s">
        <v>89</v>
      </c>
      <c r="J522" s="661" t="s">
        <v>89</v>
      </c>
      <c r="K522" s="661" t="s">
        <v>89</v>
      </c>
      <c r="L522" s="661" t="s">
        <v>89</v>
      </c>
      <c r="M522" s="661" t="s">
        <v>89</v>
      </c>
      <c r="N522" s="661" t="s">
        <v>89</v>
      </c>
      <c r="O522" s="661" t="s">
        <v>89</v>
      </c>
      <c r="P522" s="661" t="s">
        <v>89</v>
      </c>
      <c r="Q522" s="661" t="s">
        <v>89</v>
      </c>
      <c r="R522" s="661" t="s">
        <v>89</v>
      </c>
      <c r="S522" s="661" t="s">
        <v>89</v>
      </c>
      <c r="T522" s="661" t="s">
        <v>89</v>
      </c>
      <c r="U522" s="661" t="s">
        <v>89</v>
      </c>
      <c r="V522" s="661" t="s">
        <v>89</v>
      </c>
      <c r="W522" s="661" t="s">
        <v>89</v>
      </c>
      <c r="X522" s="661" t="s">
        <v>89</v>
      </c>
      <c r="Y522" s="661" t="s">
        <v>89</v>
      </c>
      <c r="Z522" s="661" t="s">
        <v>89</v>
      </c>
      <c r="AA522" s="661" t="s">
        <v>89</v>
      </c>
      <c r="AB522" s="661" t="s">
        <v>89</v>
      </c>
      <c r="AC522" s="661" t="s">
        <v>89</v>
      </c>
      <c r="AD522" s="661" t="s">
        <v>89</v>
      </c>
      <c r="AE522" s="661" t="s">
        <v>89</v>
      </c>
      <c r="AF522" s="661" t="s">
        <v>89</v>
      </c>
      <c r="AG522" s="661" t="s">
        <v>89</v>
      </c>
      <c r="AH522" s="661"/>
      <c r="AI522" s="661" t="s">
        <v>89</v>
      </c>
      <c r="AJ522" s="661" t="s">
        <v>89</v>
      </c>
      <c r="AK522" s="661" t="s">
        <v>89</v>
      </c>
      <c r="AL522" s="661" t="s">
        <v>89</v>
      </c>
      <c r="AM522" s="661" t="s">
        <v>89</v>
      </c>
      <c r="AN522" s="661" t="s">
        <v>89</v>
      </c>
      <c r="AO522" s="661"/>
      <c r="AP522" s="610"/>
      <c r="AQ522" s="610"/>
      <c r="AR522" s="610"/>
    </row>
    <row r="523" ht="15.75" customHeight="1" spans="1:44">
      <c r="A523" s="610" t="s">
        <v>89</v>
      </c>
      <c r="B523" s="610" t="s">
        <v>89</v>
      </c>
      <c r="C523" s="610" t="s">
        <v>89</v>
      </c>
      <c r="D523" s="661" t="s">
        <v>89</v>
      </c>
      <c r="E523" s="661" t="s">
        <v>89</v>
      </c>
      <c r="F523" s="661" t="s">
        <v>89</v>
      </c>
      <c r="G523" s="661" t="s">
        <v>89</v>
      </c>
      <c r="H523" s="661" t="s">
        <v>89</v>
      </c>
      <c r="I523" s="661" t="s">
        <v>89</v>
      </c>
      <c r="J523" s="661" t="s">
        <v>89</v>
      </c>
      <c r="K523" s="661" t="s">
        <v>89</v>
      </c>
      <c r="L523" s="661" t="s">
        <v>89</v>
      </c>
      <c r="M523" s="661" t="s">
        <v>89</v>
      </c>
      <c r="N523" s="661" t="s">
        <v>89</v>
      </c>
      <c r="O523" s="661" t="s">
        <v>89</v>
      </c>
      <c r="P523" s="661" t="s">
        <v>89</v>
      </c>
      <c r="Q523" s="661" t="s">
        <v>89</v>
      </c>
      <c r="R523" s="661" t="s">
        <v>89</v>
      </c>
      <c r="S523" s="661" t="s">
        <v>89</v>
      </c>
      <c r="T523" s="661" t="s">
        <v>89</v>
      </c>
      <c r="U523" s="661" t="s">
        <v>89</v>
      </c>
      <c r="V523" s="661" t="s">
        <v>89</v>
      </c>
      <c r="W523" s="661" t="s">
        <v>89</v>
      </c>
      <c r="X523" s="661" t="s">
        <v>89</v>
      </c>
      <c r="Y523" s="661" t="s">
        <v>89</v>
      </c>
      <c r="Z523" s="661" t="s">
        <v>89</v>
      </c>
      <c r="AA523" s="661" t="s">
        <v>89</v>
      </c>
      <c r="AB523" s="661" t="s">
        <v>89</v>
      </c>
      <c r="AC523" s="661" t="s">
        <v>89</v>
      </c>
      <c r="AD523" s="661" t="s">
        <v>89</v>
      </c>
      <c r="AE523" s="661" t="s">
        <v>89</v>
      </c>
      <c r="AF523" s="661" t="s">
        <v>89</v>
      </c>
      <c r="AG523" s="661" t="s">
        <v>89</v>
      </c>
      <c r="AH523" s="661"/>
      <c r="AI523" s="661" t="s">
        <v>89</v>
      </c>
      <c r="AJ523" s="661" t="s">
        <v>89</v>
      </c>
      <c r="AK523" s="661" t="s">
        <v>89</v>
      </c>
      <c r="AL523" s="661" t="s">
        <v>89</v>
      </c>
      <c r="AM523" s="661" t="s">
        <v>89</v>
      </c>
      <c r="AN523" s="661" t="s">
        <v>89</v>
      </c>
      <c r="AO523" s="661"/>
      <c r="AP523" s="610"/>
      <c r="AQ523" s="610"/>
      <c r="AR523" s="610"/>
    </row>
    <row r="524" ht="15.75" customHeight="1" spans="1:44">
      <c r="A524" s="610" t="s">
        <v>89</v>
      </c>
      <c r="B524" s="610" t="s">
        <v>89</v>
      </c>
      <c r="C524" s="610" t="s">
        <v>89</v>
      </c>
      <c r="D524" s="661" t="s">
        <v>89</v>
      </c>
      <c r="E524" s="661" t="s">
        <v>89</v>
      </c>
      <c r="F524" s="661" t="s">
        <v>89</v>
      </c>
      <c r="G524" s="661" t="s">
        <v>89</v>
      </c>
      <c r="H524" s="661" t="s">
        <v>89</v>
      </c>
      <c r="I524" s="661" t="s">
        <v>89</v>
      </c>
      <c r="J524" s="661" t="s">
        <v>89</v>
      </c>
      <c r="K524" s="661" t="s">
        <v>89</v>
      </c>
      <c r="L524" s="661" t="s">
        <v>89</v>
      </c>
      <c r="M524" s="661" t="s">
        <v>89</v>
      </c>
      <c r="N524" s="661" t="s">
        <v>89</v>
      </c>
      <c r="O524" s="661" t="s">
        <v>89</v>
      </c>
      <c r="P524" s="661" t="s">
        <v>89</v>
      </c>
      <c r="Q524" s="661" t="s">
        <v>89</v>
      </c>
      <c r="R524" s="661" t="s">
        <v>89</v>
      </c>
      <c r="S524" s="661" t="s">
        <v>89</v>
      </c>
      <c r="T524" s="661" t="s">
        <v>89</v>
      </c>
      <c r="U524" s="661" t="s">
        <v>89</v>
      </c>
      <c r="V524" s="661" t="s">
        <v>89</v>
      </c>
      <c r="W524" s="661" t="s">
        <v>89</v>
      </c>
      <c r="X524" s="661" t="s">
        <v>89</v>
      </c>
      <c r="Y524" s="661" t="s">
        <v>89</v>
      </c>
      <c r="Z524" s="661" t="s">
        <v>89</v>
      </c>
      <c r="AA524" s="661" t="s">
        <v>89</v>
      </c>
      <c r="AB524" s="661" t="s">
        <v>89</v>
      </c>
      <c r="AC524" s="661" t="s">
        <v>89</v>
      </c>
      <c r="AD524" s="661" t="s">
        <v>89</v>
      </c>
      <c r="AE524" s="661" t="s">
        <v>89</v>
      </c>
      <c r="AF524" s="661" t="s">
        <v>89</v>
      </c>
      <c r="AG524" s="661" t="s">
        <v>89</v>
      </c>
      <c r="AH524" s="661"/>
      <c r="AI524" s="661" t="s">
        <v>89</v>
      </c>
      <c r="AJ524" s="661" t="s">
        <v>89</v>
      </c>
      <c r="AK524" s="661" t="s">
        <v>89</v>
      </c>
      <c r="AL524" s="661" t="s">
        <v>89</v>
      </c>
      <c r="AM524" s="661" t="s">
        <v>89</v>
      </c>
      <c r="AN524" s="661" t="s">
        <v>89</v>
      </c>
      <c r="AO524" s="661"/>
      <c r="AP524" s="610"/>
      <c r="AQ524" s="610"/>
      <c r="AR524" s="610"/>
    </row>
    <row r="525" ht="15.75" customHeight="1" spans="1:44">
      <c r="A525" s="610" t="s">
        <v>89</v>
      </c>
      <c r="B525" s="610" t="s">
        <v>89</v>
      </c>
      <c r="C525" s="610" t="s">
        <v>89</v>
      </c>
      <c r="D525" s="661" t="s">
        <v>89</v>
      </c>
      <c r="E525" s="661" t="s">
        <v>89</v>
      </c>
      <c r="F525" s="661" t="s">
        <v>89</v>
      </c>
      <c r="G525" s="661" t="s">
        <v>89</v>
      </c>
      <c r="H525" s="661" t="s">
        <v>89</v>
      </c>
      <c r="I525" s="661" t="s">
        <v>89</v>
      </c>
      <c r="J525" s="661" t="s">
        <v>89</v>
      </c>
      <c r="K525" s="661" t="s">
        <v>89</v>
      </c>
      <c r="L525" s="661" t="s">
        <v>89</v>
      </c>
      <c r="M525" s="661" t="s">
        <v>89</v>
      </c>
      <c r="N525" s="661" t="s">
        <v>89</v>
      </c>
      <c r="O525" s="661" t="s">
        <v>89</v>
      </c>
      <c r="P525" s="661" t="s">
        <v>89</v>
      </c>
      <c r="Q525" s="661" t="s">
        <v>89</v>
      </c>
      <c r="R525" s="661" t="s">
        <v>89</v>
      </c>
      <c r="S525" s="661" t="s">
        <v>89</v>
      </c>
      <c r="T525" s="661" t="s">
        <v>89</v>
      </c>
      <c r="U525" s="661" t="s">
        <v>89</v>
      </c>
      <c r="V525" s="661" t="s">
        <v>89</v>
      </c>
      <c r="W525" s="661" t="s">
        <v>89</v>
      </c>
      <c r="X525" s="661" t="s">
        <v>89</v>
      </c>
      <c r="Y525" s="661" t="s">
        <v>89</v>
      </c>
      <c r="Z525" s="661" t="s">
        <v>89</v>
      </c>
      <c r="AA525" s="661" t="s">
        <v>89</v>
      </c>
      <c r="AB525" s="661" t="s">
        <v>89</v>
      </c>
      <c r="AC525" s="661" t="s">
        <v>89</v>
      </c>
      <c r="AD525" s="661" t="s">
        <v>89</v>
      </c>
      <c r="AE525" s="661" t="s">
        <v>89</v>
      </c>
      <c r="AF525" s="661" t="s">
        <v>89</v>
      </c>
      <c r="AG525" s="661" t="s">
        <v>89</v>
      </c>
      <c r="AH525" s="661"/>
      <c r="AI525" s="661" t="s">
        <v>89</v>
      </c>
      <c r="AJ525" s="661" t="s">
        <v>89</v>
      </c>
      <c r="AK525" s="661" t="s">
        <v>89</v>
      </c>
      <c r="AL525" s="661" t="s">
        <v>89</v>
      </c>
      <c r="AM525" s="661" t="s">
        <v>89</v>
      </c>
      <c r="AN525" s="661" t="s">
        <v>89</v>
      </c>
      <c r="AO525" s="661"/>
      <c r="AP525" s="610"/>
      <c r="AQ525" s="610"/>
      <c r="AR525" s="610"/>
    </row>
    <row r="526" ht="15.75" customHeight="1" spans="1:44">
      <c r="A526" s="610" t="s">
        <v>89</v>
      </c>
      <c r="B526" s="610" t="s">
        <v>89</v>
      </c>
      <c r="C526" s="610" t="s">
        <v>89</v>
      </c>
      <c r="D526" s="661" t="s">
        <v>89</v>
      </c>
      <c r="E526" s="661" t="s">
        <v>89</v>
      </c>
      <c r="F526" s="661" t="s">
        <v>89</v>
      </c>
      <c r="G526" s="661" t="s">
        <v>89</v>
      </c>
      <c r="H526" s="661" t="s">
        <v>89</v>
      </c>
      <c r="I526" s="661" t="s">
        <v>89</v>
      </c>
      <c r="J526" s="661" t="s">
        <v>89</v>
      </c>
      <c r="K526" s="661" t="s">
        <v>89</v>
      </c>
      <c r="L526" s="661" t="s">
        <v>89</v>
      </c>
      <c r="M526" s="661" t="s">
        <v>89</v>
      </c>
      <c r="N526" s="661" t="s">
        <v>89</v>
      </c>
      <c r="O526" s="661" t="s">
        <v>89</v>
      </c>
      <c r="P526" s="661" t="s">
        <v>89</v>
      </c>
      <c r="Q526" s="661" t="s">
        <v>89</v>
      </c>
      <c r="R526" s="661" t="s">
        <v>89</v>
      </c>
      <c r="S526" s="661" t="s">
        <v>89</v>
      </c>
      <c r="T526" s="661" t="s">
        <v>89</v>
      </c>
      <c r="U526" s="661" t="s">
        <v>89</v>
      </c>
      <c r="V526" s="661" t="s">
        <v>89</v>
      </c>
      <c r="W526" s="661" t="s">
        <v>89</v>
      </c>
      <c r="X526" s="661" t="s">
        <v>89</v>
      </c>
      <c r="Y526" s="661" t="s">
        <v>89</v>
      </c>
      <c r="Z526" s="661" t="s">
        <v>89</v>
      </c>
      <c r="AA526" s="661" t="s">
        <v>89</v>
      </c>
      <c r="AB526" s="661" t="s">
        <v>89</v>
      </c>
      <c r="AC526" s="661" t="s">
        <v>89</v>
      </c>
      <c r="AD526" s="661" t="s">
        <v>89</v>
      </c>
      <c r="AE526" s="661" t="s">
        <v>89</v>
      </c>
      <c r="AF526" s="661" t="s">
        <v>89</v>
      </c>
      <c r="AG526" s="661" t="s">
        <v>89</v>
      </c>
      <c r="AH526" s="661"/>
      <c r="AI526" s="661" t="s">
        <v>89</v>
      </c>
      <c r="AJ526" s="661" t="s">
        <v>89</v>
      </c>
      <c r="AK526" s="661" t="s">
        <v>89</v>
      </c>
      <c r="AL526" s="661" t="s">
        <v>89</v>
      </c>
      <c r="AM526" s="661" t="s">
        <v>89</v>
      </c>
      <c r="AN526" s="661" t="s">
        <v>89</v>
      </c>
      <c r="AO526" s="661"/>
      <c r="AP526" s="610"/>
      <c r="AQ526" s="610"/>
      <c r="AR526" s="610"/>
    </row>
    <row r="527" ht="15.75" customHeight="1" spans="1:44">
      <c r="A527" s="610" t="s">
        <v>89</v>
      </c>
      <c r="B527" s="610" t="s">
        <v>89</v>
      </c>
      <c r="C527" s="610" t="s">
        <v>89</v>
      </c>
      <c r="D527" s="661" t="s">
        <v>89</v>
      </c>
      <c r="E527" s="661" t="s">
        <v>89</v>
      </c>
      <c r="F527" s="661" t="s">
        <v>89</v>
      </c>
      <c r="G527" s="661" t="s">
        <v>89</v>
      </c>
      <c r="H527" s="661" t="s">
        <v>89</v>
      </c>
      <c r="I527" s="661" t="s">
        <v>89</v>
      </c>
      <c r="J527" s="661" t="s">
        <v>89</v>
      </c>
      <c r="K527" s="661" t="s">
        <v>89</v>
      </c>
      <c r="L527" s="661" t="s">
        <v>89</v>
      </c>
      <c r="M527" s="661" t="s">
        <v>89</v>
      </c>
      <c r="N527" s="661" t="s">
        <v>89</v>
      </c>
      <c r="O527" s="661" t="s">
        <v>89</v>
      </c>
      <c r="P527" s="661" t="s">
        <v>89</v>
      </c>
      <c r="Q527" s="661" t="s">
        <v>89</v>
      </c>
      <c r="R527" s="661" t="s">
        <v>89</v>
      </c>
      <c r="S527" s="661" t="s">
        <v>89</v>
      </c>
      <c r="T527" s="661" t="s">
        <v>89</v>
      </c>
      <c r="U527" s="661" t="s">
        <v>89</v>
      </c>
      <c r="V527" s="661" t="s">
        <v>89</v>
      </c>
      <c r="W527" s="661" t="s">
        <v>89</v>
      </c>
      <c r="X527" s="661" t="s">
        <v>89</v>
      </c>
      <c r="Y527" s="661" t="s">
        <v>89</v>
      </c>
      <c r="Z527" s="661" t="s">
        <v>89</v>
      </c>
      <c r="AA527" s="661" t="s">
        <v>89</v>
      </c>
      <c r="AB527" s="661" t="s">
        <v>89</v>
      </c>
      <c r="AC527" s="661" t="s">
        <v>89</v>
      </c>
      <c r="AD527" s="661" t="s">
        <v>89</v>
      </c>
      <c r="AE527" s="661" t="s">
        <v>89</v>
      </c>
      <c r="AF527" s="661" t="s">
        <v>89</v>
      </c>
      <c r="AG527" s="661" t="s">
        <v>89</v>
      </c>
      <c r="AH527" s="661"/>
      <c r="AI527" s="661" t="s">
        <v>89</v>
      </c>
      <c r="AJ527" s="661" t="s">
        <v>89</v>
      </c>
      <c r="AK527" s="661" t="s">
        <v>89</v>
      </c>
      <c r="AL527" s="661" t="s">
        <v>89</v>
      </c>
      <c r="AM527" s="661" t="s">
        <v>89</v>
      </c>
      <c r="AN527" s="661" t="s">
        <v>89</v>
      </c>
      <c r="AO527" s="661"/>
      <c r="AP527" s="610"/>
      <c r="AQ527" s="610"/>
      <c r="AR527" s="610"/>
    </row>
    <row r="528" ht="15.75" customHeight="1" spans="1:44">
      <c r="A528" s="610" t="s">
        <v>89</v>
      </c>
      <c r="B528" s="610" t="s">
        <v>89</v>
      </c>
      <c r="C528" s="610" t="s">
        <v>89</v>
      </c>
      <c r="D528" s="661" t="s">
        <v>89</v>
      </c>
      <c r="E528" s="661" t="s">
        <v>89</v>
      </c>
      <c r="F528" s="661" t="s">
        <v>89</v>
      </c>
      <c r="G528" s="661" t="s">
        <v>89</v>
      </c>
      <c r="H528" s="661" t="s">
        <v>89</v>
      </c>
      <c r="I528" s="661" t="s">
        <v>89</v>
      </c>
      <c r="J528" s="661" t="s">
        <v>89</v>
      </c>
      <c r="K528" s="661" t="s">
        <v>89</v>
      </c>
      <c r="L528" s="661" t="s">
        <v>89</v>
      </c>
      <c r="M528" s="661" t="s">
        <v>89</v>
      </c>
      <c r="N528" s="661" t="s">
        <v>89</v>
      </c>
      <c r="O528" s="661" t="s">
        <v>89</v>
      </c>
      <c r="P528" s="661" t="s">
        <v>89</v>
      </c>
      <c r="Q528" s="661" t="s">
        <v>89</v>
      </c>
      <c r="R528" s="661" t="s">
        <v>89</v>
      </c>
      <c r="S528" s="661" t="s">
        <v>89</v>
      </c>
      <c r="T528" s="661" t="s">
        <v>89</v>
      </c>
      <c r="U528" s="661" t="s">
        <v>89</v>
      </c>
      <c r="V528" s="661" t="s">
        <v>89</v>
      </c>
      <c r="W528" s="661" t="s">
        <v>89</v>
      </c>
      <c r="X528" s="661" t="s">
        <v>89</v>
      </c>
      <c r="Y528" s="661" t="s">
        <v>89</v>
      </c>
      <c r="Z528" s="661" t="s">
        <v>89</v>
      </c>
      <c r="AA528" s="661" t="s">
        <v>89</v>
      </c>
      <c r="AB528" s="661" t="s">
        <v>89</v>
      </c>
      <c r="AC528" s="661" t="s">
        <v>89</v>
      </c>
      <c r="AD528" s="661" t="s">
        <v>89</v>
      </c>
      <c r="AE528" s="661" t="s">
        <v>89</v>
      </c>
      <c r="AF528" s="661" t="s">
        <v>89</v>
      </c>
      <c r="AG528" s="661" t="s">
        <v>89</v>
      </c>
      <c r="AH528" s="661"/>
      <c r="AI528" s="661" t="s">
        <v>89</v>
      </c>
      <c r="AJ528" s="661" t="s">
        <v>89</v>
      </c>
      <c r="AK528" s="661" t="s">
        <v>89</v>
      </c>
      <c r="AL528" s="661" t="s">
        <v>89</v>
      </c>
      <c r="AM528" s="661" t="s">
        <v>89</v>
      </c>
      <c r="AN528" s="661" t="s">
        <v>89</v>
      </c>
      <c r="AO528" s="661"/>
      <c r="AP528" s="610"/>
      <c r="AQ528" s="610"/>
      <c r="AR528" s="610"/>
    </row>
    <row r="529" ht="15.75" customHeight="1" spans="1:44">
      <c r="A529" s="610" t="s">
        <v>89</v>
      </c>
      <c r="B529" s="610" t="s">
        <v>89</v>
      </c>
      <c r="C529" s="610" t="s">
        <v>89</v>
      </c>
      <c r="D529" s="661" t="s">
        <v>89</v>
      </c>
      <c r="E529" s="661" t="s">
        <v>89</v>
      </c>
      <c r="F529" s="661" t="s">
        <v>89</v>
      </c>
      <c r="G529" s="661" t="s">
        <v>89</v>
      </c>
      <c r="H529" s="661" t="s">
        <v>89</v>
      </c>
      <c r="I529" s="661" t="s">
        <v>89</v>
      </c>
      <c r="J529" s="661" t="s">
        <v>89</v>
      </c>
      <c r="K529" s="661" t="s">
        <v>89</v>
      </c>
      <c r="L529" s="661" t="s">
        <v>89</v>
      </c>
      <c r="M529" s="661" t="s">
        <v>89</v>
      </c>
      <c r="N529" s="661" t="s">
        <v>89</v>
      </c>
      <c r="O529" s="661" t="s">
        <v>89</v>
      </c>
      <c r="P529" s="661" t="s">
        <v>89</v>
      </c>
      <c r="Q529" s="661" t="s">
        <v>89</v>
      </c>
      <c r="R529" s="661" t="s">
        <v>89</v>
      </c>
      <c r="S529" s="661" t="s">
        <v>89</v>
      </c>
      <c r="T529" s="661" t="s">
        <v>89</v>
      </c>
      <c r="U529" s="661" t="s">
        <v>89</v>
      </c>
      <c r="V529" s="661" t="s">
        <v>89</v>
      </c>
      <c r="W529" s="661" t="s">
        <v>89</v>
      </c>
      <c r="X529" s="661" t="s">
        <v>89</v>
      </c>
      <c r="Y529" s="661" t="s">
        <v>89</v>
      </c>
      <c r="Z529" s="661" t="s">
        <v>89</v>
      </c>
      <c r="AA529" s="661" t="s">
        <v>89</v>
      </c>
      <c r="AB529" s="661" t="s">
        <v>89</v>
      </c>
      <c r="AC529" s="661" t="s">
        <v>89</v>
      </c>
      <c r="AD529" s="661" t="s">
        <v>89</v>
      </c>
      <c r="AE529" s="661" t="s">
        <v>89</v>
      </c>
      <c r="AF529" s="661" t="s">
        <v>89</v>
      </c>
      <c r="AG529" s="661" t="s">
        <v>89</v>
      </c>
      <c r="AH529" s="661"/>
      <c r="AI529" s="661" t="s">
        <v>89</v>
      </c>
      <c r="AJ529" s="661" t="s">
        <v>89</v>
      </c>
      <c r="AK529" s="661" t="s">
        <v>89</v>
      </c>
      <c r="AL529" s="661" t="s">
        <v>89</v>
      </c>
      <c r="AM529" s="661" t="s">
        <v>89</v>
      </c>
      <c r="AN529" s="661" t="s">
        <v>89</v>
      </c>
      <c r="AO529" s="661"/>
      <c r="AP529" s="610"/>
      <c r="AQ529" s="610"/>
      <c r="AR529" s="610"/>
    </row>
    <row r="530" ht="15.75" customHeight="1" spans="1:44">
      <c r="A530" s="610" t="s">
        <v>89</v>
      </c>
      <c r="B530" s="610" t="s">
        <v>89</v>
      </c>
      <c r="C530" s="610" t="s">
        <v>89</v>
      </c>
      <c r="D530" s="661" t="s">
        <v>89</v>
      </c>
      <c r="E530" s="661" t="s">
        <v>89</v>
      </c>
      <c r="F530" s="661" t="s">
        <v>89</v>
      </c>
      <c r="G530" s="661" t="s">
        <v>89</v>
      </c>
      <c r="H530" s="661" t="s">
        <v>89</v>
      </c>
      <c r="I530" s="661" t="s">
        <v>89</v>
      </c>
      <c r="J530" s="661" t="s">
        <v>89</v>
      </c>
      <c r="K530" s="661" t="s">
        <v>89</v>
      </c>
      <c r="L530" s="661" t="s">
        <v>89</v>
      </c>
      <c r="M530" s="661" t="s">
        <v>89</v>
      </c>
      <c r="N530" s="661" t="s">
        <v>89</v>
      </c>
      <c r="O530" s="661" t="s">
        <v>89</v>
      </c>
      <c r="P530" s="661" t="s">
        <v>89</v>
      </c>
      <c r="Q530" s="661" t="s">
        <v>89</v>
      </c>
      <c r="R530" s="661" t="s">
        <v>89</v>
      </c>
      <c r="S530" s="661" t="s">
        <v>89</v>
      </c>
      <c r="T530" s="661" t="s">
        <v>89</v>
      </c>
      <c r="U530" s="661" t="s">
        <v>89</v>
      </c>
      <c r="V530" s="661" t="s">
        <v>89</v>
      </c>
      <c r="W530" s="661" t="s">
        <v>89</v>
      </c>
      <c r="X530" s="661" t="s">
        <v>89</v>
      </c>
      <c r="Y530" s="661" t="s">
        <v>89</v>
      </c>
      <c r="Z530" s="661" t="s">
        <v>89</v>
      </c>
      <c r="AA530" s="661" t="s">
        <v>89</v>
      </c>
      <c r="AB530" s="661" t="s">
        <v>89</v>
      </c>
      <c r="AC530" s="661" t="s">
        <v>89</v>
      </c>
      <c r="AD530" s="661" t="s">
        <v>89</v>
      </c>
      <c r="AE530" s="661" t="s">
        <v>89</v>
      </c>
      <c r="AF530" s="661" t="s">
        <v>89</v>
      </c>
      <c r="AG530" s="661" t="s">
        <v>89</v>
      </c>
      <c r="AH530" s="661"/>
      <c r="AI530" s="661" t="s">
        <v>89</v>
      </c>
      <c r="AJ530" s="661" t="s">
        <v>89</v>
      </c>
      <c r="AK530" s="661" t="s">
        <v>89</v>
      </c>
      <c r="AL530" s="661" t="s">
        <v>89</v>
      </c>
      <c r="AM530" s="661" t="s">
        <v>89</v>
      </c>
      <c r="AN530" s="661" t="s">
        <v>89</v>
      </c>
      <c r="AO530" s="661"/>
      <c r="AP530" s="610"/>
      <c r="AQ530" s="610"/>
      <c r="AR530" s="610"/>
    </row>
    <row r="531" ht="15.75" customHeight="1" spans="1:44">
      <c r="A531" s="610" t="s">
        <v>89</v>
      </c>
      <c r="B531" s="610" t="s">
        <v>89</v>
      </c>
      <c r="C531" s="610" t="s">
        <v>89</v>
      </c>
      <c r="D531" s="661" t="s">
        <v>89</v>
      </c>
      <c r="E531" s="661" t="s">
        <v>89</v>
      </c>
      <c r="F531" s="661" t="s">
        <v>89</v>
      </c>
      <c r="G531" s="661" t="s">
        <v>89</v>
      </c>
      <c r="H531" s="661" t="s">
        <v>89</v>
      </c>
      <c r="I531" s="661" t="s">
        <v>89</v>
      </c>
      <c r="J531" s="661" t="s">
        <v>89</v>
      </c>
      <c r="K531" s="661" t="s">
        <v>89</v>
      </c>
      <c r="L531" s="661" t="s">
        <v>89</v>
      </c>
      <c r="M531" s="661" t="s">
        <v>89</v>
      </c>
      <c r="N531" s="661" t="s">
        <v>89</v>
      </c>
      <c r="O531" s="661" t="s">
        <v>89</v>
      </c>
      <c r="P531" s="661" t="s">
        <v>89</v>
      </c>
      <c r="Q531" s="661" t="s">
        <v>89</v>
      </c>
      <c r="R531" s="661" t="s">
        <v>89</v>
      </c>
      <c r="S531" s="661" t="s">
        <v>89</v>
      </c>
      <c r="T531" s="661" t="s">
        <v>89</v>
      </c>
      <c r="U531" s="661" t="s">
        <v>89</v>
      </c>
      <c r="V531" s="661" t="s">
        <v>89</v>
      </c>
      <c r="W531" s="661" t="s">
        <v>89</v>
      </c>
      <c r="X531" s="661" t="s">
        <v>89</v>
      </c>
      <c r="Y531" s="661" t="s">
        <v>89</v>
      </c>
      <c r="Z531" s="661" t="s">
        <v>89</v>
      </c>
      <c r="AA531" s="661" t="s">
        <v>89</v>
      </c>
      <c r="AB531" s="661" t="s">
        <v>89</v>
      </c>
      <c r="AC531" s="661" t="s">
        <v>89</v>
      </c>
      <c r="AD531" s="661" t="s">
        <v>89</v>
      </c>
      <c r="AE531" s="661" t="s">
        <v>89</v>
      </c>
      <c r="AF531" s="661" t="s">
        <v>89</v>
      </c>
      <c r="AG531" s="661" t="s">
        <v>89</v>
      </c>
      <c r="AH531" s="661"/>
      <c r="AI531" s="661" t="s">
        <v>89</v>
      </c>
      <c r="AJ531" s="661" t="s">
        <v>89</v>
      </c>
      <c r="AK531" s="661" t="s">
        <v>89</v>
      </c>
      <c r="AL531" s="661" t="s">
        <v>89</v>
      </c>
      <c r="AM531" s="661" t="s">
        <v>89</v>
      </c>
      <c r="AN531" s="661" t="s">
        <v>89</v>
      </c>
      <c r="AO531" s="661"/>
      <c r="AP531" s="610"/>
      <c r="AQ531" s="610"/>
      <c r="AR531" s="610"/>
    </row>
    <row r="532" ht="15.75" customHeight="1" spans="1:44">
      <c r="A532" s="610" t="s">
        <v>89</v>
      </c>
      <c r="B532" s="610" t="s">
        <v>89</v>
      </c>
      <c r="C532" s="610" t="s">
        <v>89</v>
      </c>
      <c r="D532" s="661" t="s">
        <v>89</v>
      </c>
      <c r="E532" s="661" t="s">
        <v>89</v>
      </c>
      <c r="F532" s="661" t="s">
        <v>89</v>
      </c>
      <c r="G532" s="661" t="s">
        <v>89</v>
      </c>
      <c r="H532" s="661" t="s">
        <v>89</v>
      </c>
      <c r="I532" s="661" t="s">
        <v>89</v>
      </c>
      <c r="J532" s="661" t="s">
        <v>89</v>
      </c>
      <c r="K532" s="661" t="s">
        <v>89</v>
      </c>
      <c r="L532" s="661" t="s">
        <v>89</v>
      </c>
      <c r="M532" s="661" t="s">
        <v>89</v>
      </c>
      <c r="N532" s="661" t="s">
        <v>89</v>
      </c>
      <c r="O532" s="661" t="s">
        <v>89</v>
      </c>
      <c r="P532" s="661" t="s">
        <v>89</v>
      </c>
      <c r="Q532" s="661" t="s">
        <v>89</v>
      </c>
      <c r="R532" s="661" t="s">
        <v>89</v>
      </c>
      <c r="S532" s="661" t="s">
        <v>89</v>
      </c>
      <c r="T532" s="661" t="s">
        <v>89</v>
      </c>
      <c r="U532" s="661" t="s">
        <v>89</v>
      </c>
      <c r="V532" s="661" t="s">
        <v>89</v>
      </c>
      <c r="W532" s="661" t="s">
        <v>89</v>
      </c>
      <c r="X532" s="661" t="s">
        <v>89</v>
      </c>
      <c r="Y532" s="661" t="s">
        <v>89</v>
      </c>
      <c r="Z532" s="661" t="s">
        <v>89</v>
      </c>
      <c r="AA532" s="661" t="s">
        <v>89</v>
      </c>
      <c r="AB532" s="661" t="s">
        <v>89</v>
      </c>
      <c r="AC532" s="661" t="s">
        <v>89</v>
      </c>
      <c r="AD532" s="661" t="s">
        <v>89</v>
      </c>
      <c r="AE532" s="661" t="s">
        <v>89</v>
      </c>
      <c r="AF532" s="661" t="s">
        <v>89</v>
      </c>
      <c r="AG532" s="661" t="s">
        <v>89</v>
      </c>
      <c r="AH532" s="661"/>
      <c r="AI532" s="661" t="s">
        <v>89</v>
      </c>
      <c r="AJ532" s="661" t="s">
        <v>89</v>
      </c>
      <c r="AK532" s="661" t="s">
        <v>89</v>
      </c>
      <c r="AL532" s="661" t="s">
        <v>89</v>
      </c>
      <c r="AM532" s="661" t="s">
        <v>89</v>
      </c>
      <c r="AN532" s="661" t="s">
        <v>89</v>
      </c>
      <c r="AO532" s="661"/>
      <c r="AP532" s="610"/>
      <c r="AQ532" s="610"/>
      <c r="AR532" s="610"/>
    </row>
    <row r="533" ht="15.75" customHeight="1" spans="1:44">
      <c r="A533" s="610" t="s">
        <v>89</v>
      </c>
      <c r="B533" s="610" t="s">
        <v>89</v>
      </c>
      <c r="C533" s="610" t="s">
        <v>89</v>
      </c>
      <c r="D533" s="661" t="s">
        <v>89</v>
      </c>
      <c r="E533" s="661" t="s">
        <v>89</v>
      </c>
      <c r="F533" s="661" t="s">
        <v>89</v>
      </c>
      <c r="G533" s="661" t="s">
        <v>89</v>
      </c>
      <c r="H533" s="661" t="s">
        <v>89</v>
      </c>
      <c r="I533" s="661" t="s">
        <v>89</v>
      </c>
      <c r="J533" s="661" t="s">
        <v>89</v>
      </c>
      <c r="K533" s="661" t="s">
        <v>89</v>
      </c>
      <c r="L533" s="661" t="s">
        <v>89</v>
      </c>
      <c r="M533" s="661" t="s">
        <v>89</v>
      </c>
      <c r="N533" s="661" t="s">
        <v>89</v>
      </c>
      <c r="O533" s="661" t="s">
        <v>89</v>
      </c>
      <c r="P533" s="661" t="s">
        <v>89</v>
      </c>
      <c r="Q533" s="661" t="s">
        <v>89</v>
      </c>
      <c r="R533" s="661" t="s">
        <v>89</v>
      </c>
      <c r="S533" s="661" t="s">
        <v>89</v>
      </c>
      <c r="T533" s="661" t="s">
        <v>89</v>
      </c>
      <c r="U533" s="661" t="s">
        <v>89</v>
      </c>
      <c r="V533" s="661" t="s">
        <v>89</v>
      </c>
      <c r="W533" s="661" t="s">
        <v>89</v>
      </c>
      <c r="X533" s="661" t="s">
        <v>89</v>
      </c>
      <c r="Y533" s="661" t="s">
        <v>89</v>
      </c>
      <c r="Z533" s="661" t="s">
        <v>89</v>
      </c>
      <c r="AA533" s="661" t="s">
        <v>89</v>
      </c>
      <c r="AB533" s="661" t="s">
        <v>89</v>
      </c>
      <c r="AC533" s="661" t="s">
        <v>89</v>
      </c>
      <c r="AD533" s="661" t="s">
        <v>89</v>
      </c>
      <c r="AE533" s="661" t="s">
        <v>89</v>
      </c>
      <c r="AF533" s="661" t="s">
        <v>89</v>
      </c>
      <c r="AG533" s="661" t="s">
        <v>89</v>
      </c>
      <c r="AH533" s="661"/>
      <c r="AI533" s="661" t="s">
        <v>89</v>
      </c>
      <c r="AJ533" s="661" t="s">
        <v>89</v>
      </c>
      <c r="AK533" s="661" t="s">
        <v>89</v>
      </c>
      <c r="AL533" s="661" t="s">
        <v>89</v>
      </c>
      <c r="AM533" s="661" t="s">
        <v>89</v>
      </c>
      <c r="AN533" s="661" t="s">
        <v>89</v>
      </c>
      <c r="AO533" s="661"/>
      <c r="AP533" s="610"/>
      <c r="AQ533" s="610"/>
      <c r="AR533" s="610"/>
    </row>
    <row r="534" ht="15.75" customHeight="1" spans="1:44">
      <c r="A534" s="610" t="s">
        <v>89</v>
      </c>
      <c r="B534" s="610" t="s">
        <v>89</v>
      </c>
      <c r="C534" s="610" t="s">
        <v>89</v>
      </c>
      <c r="D534" s="661" t="s">
        <v>89</v>
      </c>
      <c r="E534" s="661" t="s">
        <v>89</v>
      </c>
      <c r="F534" s="661" t="s">
        <v>89</v>
      </c>
      <c r="G534" s="661" t="s">
        <v>89</v>
      </c>
      <c r="H534" s="661" t="s">
        <v>89</v>
      </c>
      <c r="I534" s="661" t="s">
        <v>89</v>
      </c>
      <c r="J534" s="661" t="s">
        <v>89</v>
      </c>
      <c r="K534" s="661" t="s">
        <v>89</v>
      </c>
      <c r="L534" s="661" t="s">
        <v>89</v>
      </c>
      <c r="M534" s="661" t="s">
        <v>89</v>
      </c>
      <c r="N534" s="661" t="s">
        <v>89</v>
      </c>
      <c r="O534" s="661" t="s">
        <v>89</v>
      </c>
      <c r="P534" s="661" t="s">
        <v>89</v>
      </c>
      <c r="Q534" s="661" t="s">
        <v>89</v>
      </c>
      <c r="R534" s="661" t="s">
        <v>89</v>
      </c>
      <c r="S534" s="661" t="s">
        <v>89</v>
      </c>
      <c r="T534" s="661" t="s">
        <v>89</v>
      </c>
      <c r="U534" s="661" t="s">
        <v>89</v>
      </c>
      <c r="V534" s="661" t="s">
        <v>89</v>
      </c>
      <c r="W534" s="661" t="s">
        <v>89</v>
      </c>
      <c r="X534" s="661" t="s">
        <v>89</v>
      </c>
      <c r="Y534" s="661" t="s">
        <v>89</v>
      </c>
      <c r="Z534" s="661" t="s">
        <v>89</v>
      </c>
      <c r="AA534" s="661" t="s">
        <v>89</v>
      </c>
      <c r="AB534" s="661" t="s">
        <v>89</v>
      </c>
      <c r="AC534" s="661" t="s">
        <v>89</v>
      </c>
      <c r="AD534" s="661" t="s">
        <v>89</v>
      </c>
      <c r="AE534" s="661" t="s">
        <v>89</v>
      </c>
      <c r="AF534" s="661" t="s">
        <v>89</v>
      </c>
      <c r="AG534" s="661" t="s">
        <v>89</v>
      </c>
      <c r="AH534" s="661"/>
      <c r="AI534" s="661" t="s">
        <v>89</v>
      </c>
      <c r="AJ534" s="661" t="s">
        <v>89</v>
      </c>
      <c r="AK534" s="661" t="s">
        <v>89</v>
      </c>
      <c r="AL534" s="661" t="s">
        <v>89</v>
      </c>
      <c r="AM534" s="661" t="s">
        <v>89</v>
      </c>
      <c r="AN534" s="661" t="s">
        <v>89</v>
      </c>
      <c r="AO534" s="661"/>
      <c r="AP534" s="610"/>
      <c r="AQ534" s="610"/>
      <c r="AR534" s="610"/>
    </row>
    <row r="535" ht="15.75" customHeight="1" spans="1:44">
      <c r="A535" s="610" t="s">
        <v>89</v>
      </c>
      <c r="B535" s="610" t="s">
        <v>89</v>
      </c>
      <c r="C535" s="610" t="s">
        <v>89</v>
      </c>
      <c r="D535" s="661" t="s">
        <v>89</v>
      </c>
      <c r="E535" s="661" t="s">
        <v>89</v>
      </c>
      <c r="F535" s="661" t="s">
        <v>89</v>
      </c>
      <c r="G535" s="661" t="s">
        <v>89</v>
      </c>
      <c r="H535" s="661" t="s">
        <v>89</v>
      </c>
      <c r="I535" s="661" t="s">
        <v>89</v>
      </c>
      <c r="J535" s="661" t="s">
        <v>89</v>
      </c>
      <c r="K535" s="661" t="s">
        <v>89</v>
      </c>
      <c r="L535" s="661" t="s">
        <v>89</v>
      </c>
      <c r="M535" s="661" t="s">
        <v>89</v>
      </c>
      <c r="N535" s="661" t="s">
        <v>89</v>
      </c>
      <c r="O535" s="661" t="s">
        <v>89</v>
      </c>
      <c r="P535" s="661" t="s">
        <v>89</v>
      </c>
      <c r="Q535" s="661" t="s">
        <v>89</v>
      </c>
      <c r="R535" s="661" t="s">
        <v>89</v>
      </c>
      <c r="S535" s="661" t="s">
        <v>89</v>
      </c>
      <c r="T535" s="661" t="s">
        <v>89</v>
      </c>
      <c r="U535" s="661" t="s">
        <v>89</v>
      </c>
      <c r="V535" s="661" t="s">
        <v>89</v>
      </c>
      <c r="W535" s="661" t="s">
        <v>89</v>
      </c>
      <c r="X535" s="661" t="s">
        <v>89</v>
      </c>
      <c r="Y535" s="661" t="s">
        <v>89</v>
      </c>
      <c r="Z535" s="661" t="s">
        <v>89</v>
      </c>
      <c r="AA535" s="661" t="s">
        <v>89</v>
      </c>
      <c r="AB535" s="661" t="s">
        <v>89</v>
      </c>
      <c r="AC535" s="661" t="s">
        <v>89</v>
      </c>
      <c r="AD535" s="661" t="s">
        <v>89</v>
      </c>
      <c r="AE535" s="661" t="s">
        <v>89</v>
      </c>
      <c r="AF535" s="661" t="s">
        <v>89</v>
      </c>
      <c r="AG535" s="661" t="s">
        <v>89</v>
      </c>
      <c r="AH535" s="661"/>
      <c r="AI535" s="661" t="s">
        <v>89</v>
      </c>
      <c r="AJ535" s="661" t="s">
        <v>89</v>
      </c>
      <c r="AK535" s="661" t="s">
        <v>89</v>
      </c>
      <c r="AL535" s="661" t="s">
        <v>89</v>
      </c>
      <c r="AM535" s="661" t="s">
        <v>89</v>
      </c>
      <c r="AN535" s="661" t="s">
        <v>89</v>
      </c>
      <c r="AO535" s="661"/>
      <c r="AP535" s="610"/>
      <c r="AQ535" s="610"/>
      <c r="AR535" s="610"/>
    </row>
    <row r="536" ht="15.75" customHeight="1" spans="1:44">
      <c r="A536" s="610" t="s">
        <v>89</v>
      </c>
      <c r="B536" s="610" t="s">
        <v>89</v>
      </c>
      <c r="C536" s="610" t="s">
        <v>89</v>
      </c>
      <c r="D536" s="661" t="s">
        <v>89</v>
      </c>
      <c r="E536" s="661" t="s">
        <v>89</v>
      </c>
      <c r="F536" s="661" t="s">
        <v>89</v>
      </c>
      <c r="G536" s="661" t="s">
        <v>89</v>
      </c>
      <c r="H536" s="661" t="s">
        <v>89</v>
      </c>
      <c r="I536" s="661" t="s">
        <v>89</v>
      </c>
      <c r="J536" s="661" t="s">
        <v>89</v>
      </c>
      <c r="K536" s="661" t="s">
        <v>89</v>
      </c>
      <c r="L536" s="661" t="s">
        <v>89</v>
      </c>
      <c r="M536" s="661" t="s">
        <v>89</v>
      </c>
      <c r="N536" s="661" t="s">
        <v>89</v>
      </c>
      <c r="O536" s="661" t="s">
        <v>89</v>
      </c>
      <c r="P536" s="661" t="s">
        <v>89</v>
      </c>
      <c r="Q536" s="661" t="s">
        <v>89</v>
      </c>
      <c r="R536" s="661" t="s">
        <v>89</v>
      </c>
      <c r="S536" s="661" t="s">
        <v>89</v>
      </c>
      <c r="T536" s="661" t="s">
        <v>89</v>
      </c>
      <c r="U536" s="661" t="s">
        <v>89</v>
      </c>
      <c r="V536" s="661" t="s">
        <v>89</v>
      </c>
      <c r="W536" s="661" t="s">
        <v>89</v>
      </c>
      <c r="X536" s="661" t="s">
        <v>89</v>
      </c>
      <c r="Y536" s="661" t="s">
        <v>89</v>
      </c>
      <c r="Z536" s="661" t="s">
        <v>89</v>
      </c>
      <c r="AA536" s="661" t="s">
        <v>89</v>
      </c>
      <c r="AB536" s="661" t="s">
        <v>89</v>
      </c>
      <c r="AC536" s="661" t="s">
        <v>89</v>
      </c>
      <c r="AD536" s="661" t="s">
        <v>89</v>
      </c>
      <c r="AE536" s="661" t="s">
        <v>89</v>
      </c>
      <c r="AF536" s="661" t="s">
        <v>89</v>
      </c>
      <c r="AG536" s="661" t="s">
        <v>89</v>
      </c>
      <c r="AH536" s="661"/>
      <c r="AI536" s="661" t="s">
        <v>89</v>
      </c>
      <c r="AJ536" s="661" t="s">
        <v>89</v>
      </c>
      <c r="AK536" s="661" t="s">
        <v>89</v>
      </c>
      <c r="AL536" s="661" t="s">
        <v>89</v>
      </c>
      <c r="AM536" s="661" t="s">
        <v>89</v>
      </c>
      <c r="AN536" s="661" t="s">
        <v>89</v>
      </c>
      <c r="AO536" s="661"/>
      <c r="AP536" s="610"/>
      <c r="AQ536" s="610"/>
      <c r="AR536" s="610"/>
    </row>
    <row r="537" ht="15.75" customHeight="1" spans="1:44">
      <c r="A537" s="610" t="s">
        <v>89</v>
      </c>
      <c r="B537" s="610" t="s">
        <v>89</v>
      </c>
      <c r="C537" s="610" t="s">
        <v>89</v>
      </c>
      <c r="D537" s="661" t="s">
        <v>89</v>
      </c>
      <c r="E537" s="661" t="s">
        <v>89</v>
      </c>
      <c r="F537" s="661" t="s">
        <v>89</v>
      </c>
      <c r="G537" s="661" t="s">
        <v>89</v>
      </c>
      <c r="H537" s="661" t="s">
        <v>89</v>
      </c>
      <c r="I537" s="661" t="s">
        <v>89</v>
      </c>
      <c r="J537" s="661" t="s">
        <v>89</v>
      </c>
      <c r="K537" s="661" t="s">
        <v>89</v>
      </c>
      <c r="L537" s="661" t="s">
        <v>89</v>
      </c>
      <c r="M537" s="661" t="s">
        <v>89</v>
      </c>
      <c r="N537" s="661" t="s">
        <v>89</v>
      </c>
      <c r="O537" s="661" t="s">
        <v>89</v>
      </c>
      <c r="P537" s="661" t="s">
        <v>89</v>
      </c>
      <c r="Q537" s="661" t="s">
        <v>89</v>
      </c>
      <c r="R537" s="661" t="s">
        <v>89</v>
      </c>
      <c r="S537" s="661" t="s">
        <v>89</v>
      </c>
      <c r="T537" s="661" t="s">
        <v>89</v>
      </c>
      <c r="U537" s="661" t="s">
        <v>89</v>
      </c>
      <c r="V537" s="661" t="s">
        <v>89</v>
      </c>
      <c r="W537" s="661" t="s">
        <v>89</v>
      </c>
      <c r="X537" s="661" t="s">
        <v>89</v>
      </c>
      <c r="Y537" s="661" t="s">
        <v>89</v>
      </c>
      <c r="Z537" s="661" t="s">
        <v>89</v>
      </c>
      <c r="AA537" s="661" t="s">
        <v>89</v>
      </c>
      <c r="AB537" s="661" t="s">
        <v>89</v>
      </c>
      <c r="AC537" s="661" t="s">
        <v>89</v>
      </c>
      <c r="AD537" s="661" t="s">
        <v>89</v>
      </c>
      <c r="AE537" s="661" t="s">
        <v>89</v>
      </c>
      <c r="AF537" s="661" t="s">
        <v>89</v>
      </c>
      <c r="AG537" s="661" t="s">
        <v>89</v>
      </c>
      <c r="AH537" s="661"/>
      <c r="AI537" s="661" t="s">
        <v>89</v>
      </c>
      <c r="AJ537" s="661" t="s">
        <v>89</v>
      </c>
      <c r="AK537" s="661" t="s">
        <v>89</v>
      </c>
      <c r="AL537" s="661" t="s">
        <v>89</v>
      </c>
      <c r="AM537" s="661" t="s">
        <v>89</v>
      </c>
      <c r="AN537" s="661" t="s">
        <v>89</v>
      </c>
      <c r="AO537" s="661"/>
      <c r="AP537" s="610"/>
      <c r="AQ537" s="610"/>
      <c r="AR537" s="610"/>
    </row>
    <row r="538" ht="15.75" customHeight="1" spans="1:44">
      <c r="A538" s="610" t="s">
        <v>89</v>
      </c>
      <c r="B538" s="610" t="s">
        <v>89</v>
      </c>
      <c r="C538" s="610" t="s">
        <v>89</v>
      </c>
      <c r="D538" s="661" t="s">
        <v>89</v>
      </c>
      <c r="E538" s="661" t="s">
        <v>89</v>
      </c>
      <c r="F538" s="661" t="s">
        <v>89</v>
      </c>
      <c r="G538" s="661" t="s">
        <v>89</v>
      </c>
      <c r="H538" s="661" t="s">
        <v>89</v>
      </c>
      <c r="I538" s="661" t="s">
        <v>89</v>
      </c>
      <c r="J538" s="661" t="s">
        <v>89</v>
      </c>
      <c r="K538" s="661" t="s">
        <v>89</v>
      </c>
      <c r="L538" s="661" t="s">
        <v>89</v>
      </c>
      <c r="M538" s="661" t="s">
        <v>89</v>
      </c>
      <c r="N538" s="661" t="s">
        <v>89</v>
      </c>
      <c r="O538" s="661" t="s">
        <v>89</v>
      </c>
      <c r="P538" s="661" t="s">
        <v>89</v>
      </c>
      <c r="Q538" s="661" t="s">
        <v>89</v>
      </c>
      <c r="R538" s="661" t="s">
        <v>89</v>
      </c>
      <c r="S538" s="661" t="s">
        <v>89</v>
      </c>
      <c r="T538" s="661" t="s">
        <v>89</v>
      </c>
      <c r="U538" s="661" t="s">
        <v>89</v>
      </c>
      <c r="V538" s="661" t="s">
        <v>89</v>
      </c>
      <c r="W538" s="661" t="s">
        <v>89</v>
      </c>
      <c r="X538" s="661" t="s">
        <v>89</v>
      </c>
      <c r="Y538" s="661" t="s">
        <v>89</v>
      </c>
      <c r="Z538" s="661" t="s">
        <v>89</v>
      </c>
      <c r="AA538" s="661" t="s">
        <v>89</v>
      </c>
      <c r="AB538" s="661" t="s">
        <v>89</v>
      </c>
      <c r="AC538" s="661" t="s">
        <v>89</v>
      </c>
      <c r="AD538" s="661" t="s">
        <v>89</v>
      </c>
      <c r="AE538" s="661" t="s">
        <v>89</v>
      </c>
      <c r="AF538" s="661" t="s">
        <v>89</v>
      </c>
      <c r="AG538" s="661" t="s">
        <v>89</v>
      </c>
      <c r="AH538" s="661"/>
      <c r="AI538" s="661" t="s">
        <v>89</v>
      </c>
      <c r="AJ538" s="661" t="s">
        <v>89</v>
      </c>
      <c r="AK538" s="661" t="s">
        <v>89</v>
      </c>
      <c r="AL538" s="661" t="s">
        <v>89</v>
      </c>
      <c r="AM538" s="661" t="s">
        <v>89</v>
      </c>
      <c r="AN538" s="661" t="s">
        <v>89</v>
      </c>
      <c r="AO538" s="661"/>
      <c r="AP538" s="610"/>
      <c r="AQ538" s="610"/>
      <c r="AR538" s="610"/>
    </row>
    <row r="539" ht="15.75" customHeight="1" spans="1:44">
      <c r="A539" s="610" t="s">
        <v>89</v>
      </c>
      <c r="B539" s="610" t="s">
        <v>89</v>
      </c>
      <c r="C539" s="610" t="s">
        <v>89</v>
      </c>
      <c r="D539" s="661" t="s">
        <v>89</v>
      </c>
      <c r="E539" s="661" t="s">
        <v>89</v>
      </c>
      <c r="F539" s="661" t="s">
        <v>89</v>
      </c>
      <c r="G539" s="661" t="s">
        <v>89</v>
      </c>
      <c r="H539" s="661" t="s">
        <v>89</v>
      </c>
      <c r="I539" s="661" t="s">
        <v>89</v>
      </c>
      <c r="J539" s="661" t="s">
        <v>89</v>
      </c>
      <c r="K539" s="661" t="s">
        <v>89</v>
      </c>
      <c r="L539" s="661" t="s">
        <v>89</v>
      </c>
      <c r="M539" s="661" t="s">
        <v>89</v>
      </c>
      <c r="N539" s="661" t="s">
        <v>89</v>
      </c>
      <c r="O539" s="661" t="s">
        <v>89</v>
      </c>
      <c r="P539" s="661" t="s">
        <v>89</v>
      </c>
      <c r="Q539" s="661" t="s">
        <v>89</v>
      </c>
      <c r="R539" s="661" t="s">
        <v>89</v>
      </c>
      <c r="S539" s="661" t="s">
        <v>89</v>
      </c>
      <c r="T539" s="661" t="s">
        <v>89</v>
      </c>
      <c r="U539" s="661" t="s">
        <v>89</v>
      </c>
      <c r="V539" s="661" t="s">
        <v>89</v>
      </c>
      <c r="W539" s="661" t="s">
        <v>89</v>
      </c>
      <c r="X539" s="661" t="s">
        <v>89</v>
      </c>
      <c r="Y539" s="661" t="s">
        <v>89</v>
      </c>
      <c r="Z539" s="661" t="s">
        <v>89</v>
      </c>
      <c r="AA539" s="661" t="s">
        <v>89</v>
      </c>
      <c r="AB539" s="661" t="s">
        <v>89</v>
      </c>
      <c r="AC539" s="661" t="s">
        <v>89</v>
      </c>
      <c r="AD539" s="661" t="s">
        <v>89</v>
      </c>
      <c r="AE539" s="661" t="s">
        <v>89</v>
      </c>
      <c r="AF539" s="661" t="s">
        <v>89</v>
      </c>
      <c r="AG539" s="661" t="s">
        <v>89</v>
      </c>
      <c r="AH539" s="661"/>
      <c r="AI539" s="661" t="s">
        <v>89</v>
      </c>
      <c r="AJ539" s="661" t="s">
        <v>89</v>
      </c>
      <c r="AK539" s="661" t="s">
        <v>89</v>
      </c>
      <c r="AL539" s="661" t="s">
        <v>89</v>
      </c>
      <c r="AM539" s="661" t="s">
        <v>89</v>
      </c>
      <c r="AN539" s="661" t="s">
        <v>89</v>
      </c>
      <c r="AO539" s="661"/>
      <c r="AP539" s="610"/>
      <c r="AQ539" s="610"/>
      <c r="AR539" s="610"/>
    </row>
    <row r="540" ht="15.75" customHeight="1" spans="1:44">
      <c r="A540" s="610" t="s">
        <v>89</v>
      </c>
      <c r="B540" s="610" t="s">
        <v>89</v>
      </c>
      <c r="C540" s="610" t="s">
        <v>89</v>
      </c>
      <c r="D540" s="661" t="s">
        <v>89</v>
      </c>
      <c r="E540" s="661" t="s">
        <v>89</v>
      </c>
      <c r="F540" s="661" t="s">
        <v>89</v>
      </c>
      <c r="G540" s="661" t="s">
        <v>89</v>
      </c>
      <c r="H540" s="661" t="s">
        <v>89</v>
      </c>
      <c r="I540" s="661" t="s">
        <v>89</v>
      </c>
      <c r="J540" s="661" t="s">
        <v>89</v>
      </c>
      <c r="K540" s="661" t="s">
        <v>89</v>
      </c>
      <c r="L540" s="661" t="s">
        <v>89</v>
      </c>
      <c r="M540" s="661" t="s">
        <v>89</v>
      </c>
      <c r="N540" s="661" t="s">
        <v>89</v>
      </c>
      <c r="O540" s="661" t="s">
        <v>89</v>
      </c>
      <c r="P540" s="661" t="s">
        <v>89</v>
      </c>
      <c r="Q540" s="661" t="s">
        <v>89</v>
      </c>
      <c r="R540" s="661" t="s">
        <v>89</v>
      </c>
      <c r="S540" s="661" t="s">
        <v>89</v>
      </c>
      <c r="T540" s="661" t="s">
        <v>89</v>
      </c>
      <c r="U540" s="661" t="s">
        <v>89</v>
      </c>
      <c r="V540" s="661" t="s">
        <v>89</v>
      </c>
      <c r="W540" s="661" t="s">
        <v>89</v>
      </c>
      <c r="X540" s="661" t="s">
        <v>89</v>
      </c>
      <c r="Y540" s="661" t="s">
        <v>89</v>
      </c>
      <c r="Z540" s="661" t="s">
        <v>89</v>
      </c>
      <c r="AA540" s="661" t="s">
        <v>89</v>
      </c>
      <c r="AB540" s="661" t="s">
        <v>89</v>
      </c>
      <c r="AC540" s="661" t="s">
        <v>89</v>
      </c>
      <c r="AD540" s="661" t="s">
        <v>89</v>
      </c>
      <c r="AE540" s="661" t="s">
        <v>89</v>
      </c>
      <c r="AF540" s="661" t="s">
        <v>89</v>
      </c>
      <c r="AG540" s="661" t="s">
        <v>89</v>
      </c>
      <c r="AH540" s="661"/>
      <c r="AI540" s="661" t="s">
        <v>89</v>
      </c>
      <c r="AJ540" s="661" t="s">
        <v>89</v>
      </c>
      <c r="AK540" s="661" t="s">
        <v>89</v>
      </c>
      <c r="AL540" s="661" t="s">
        <v>89</v>
      </c>
      <c r="AM540" s="661" t="s">
        <v>89</v>
      </c>
      <c r="AN540" s="661" t="s">
        <v>89</v>
      </c>
      <c r="AO540" s="661"/>
      <c r="AP540" s="610"/>
      <c r="AQ540" s="610"/>
      <c r="AR540" s="610"/>
    </row>
    <row r="541" ht="15.75" customHeight="1" spans="1:44">
      <c r="A541" s="610" t="s">
        <v>89</v>
      </c>
      <c r="B541" s="610" t="s">
        <v>89</v>
      </c>
      <c r="C541" s="610" t="s">
        <v>89</v>
      </c>
      <c r="D541" s="661" t="s">
        <v>89</v>
      </c>
      <c r="E541" s="661" t="s">
        <v>89</v>
      </c>
      <c r="F541" s="661" t="s">
        <v>89</v>
      </c>
      <c r="G541" s="661" t="s">
        <v>89</v>
      </c>
      <c r="H541" s="661" t="s">
        <v>89</v>
      </c>
      <c r="I541" s="661" t="s">
        <v>89</v>
      </c>
      <c r="J541" s="661" t="s">
        <v>89</v>
      </c>
      <c r="K541" s="661" t="s">
        <v>89</v>
      </c>
      <c r="L541" s="661" t="s">
        <v>89</v>
      </c>
      <c r="M541" s="661" t="s">
        <v>89</v>
      </c>
      <c r="N541" s="661" t="s">
        <v>89</v>
      </c>
      <c r="O541" s="661" t="s">
        <v>89</v>
      </c>
      <c r="P541" s="661" t="s">
        <v>89</v>
      </c>
      <c r="Q541" s="661" t="s">
        <v>89</v>
      </c>
      <c r="R541" s="661" t="s">
        <v>89</v>
      </c>
      <c r="S541" s="661" t="s">
        <v>89</v>
      </c>
      <c r="T541" s="661" t="s">
        <v>89</v>
      </c>
      <c r="U541" s="661" t="s">
        <v>89</v>
      </c>
      <c r="V541" s="661" t="s">
        <v>89</v>
      </c>
      <c r="W541" s="661" t="s">
        <v>89</v>
      </c>
      <c r="X541" s="661" t="s">
        <v>89</v>
      </c>
      <c r="Y541" s="661" t="s">
        <v>89</v>
      </c>
      <c r="Z541" s="661" t="s">
        <v>89</v>
      </c>
      <c r="AA541" s="661" t="s">
        <v>89</v>
      </c>
      <c r="AB541" s="661" t="s">
        <v>89</v>
      </c>
      <c r="AC541" s="661" t="s">
        <v>89</v>
      </c>
      <c r="AD541" s="661" t="s">
        <v>89</v>
      </c>
      <c r="AE541" s="661" t="s">
        <v>89</v>
      </c>
      <c r="AF541" s="661" t="s">
        <v>89</v>
      </c>
      <c r="AG541" s="661" t="s">
        <v>89</v>
      </c>
      <c r="AH541" s="661"/>
      <c r="AI541" s="661" t="s">
        <v>89</v>
      </c>
      <c r="AJ541" s="661" t="s">
        <v>89</v>
      </c>
      <c r="AK541" s="661" t="s">
        <v>89</v>
      </c>
      <c r="AL541" s="661" t="s">
        <v>89</v>
      </c>
      <c r="AM541" s="661" t="s">
        <v>89</v>
      </c>
      <c r="AN541" s="661" t="s">
        <v>89</v>
      </c>
      <c r="AO541" s="661"/>
      <c r="AP541" s="610"/>
      <c r="AQ541" s="610"/>
      <c r="AR541" s="610"/>
    </row>
    <row r="542" ht="15.75" customHeight="1" spans="1:44">
      <c r="A542" s="610" t="s">
        <v>89</v>
      </c>
      <c r="B542" s="610" t="s">
        <v>89</v>
      </c>
      <c r="C542" s="610" t="s">
        <v>89</v>
      </c>
      <c r="D542" s="661" t="s">
        <v>89</v>
      </c>
      <c r="E542" s="661" t="s">
        <v>89</v>
      </c>
      <c r="F542" s="661" t="s">
        <v>89</v>
      </c>
      <c r="G542" s="661" t="s">
        <v>89</v>
      </c>
      <c r="H542" s="661" t="s">
        <v>89</v>
      </c>
      <c r="I542" s="661" t="s">
        <v>89</v>
      </c>
      <c r="J542" s="661" t="s">
        <v>89</v>
      </c>
      <c r="K542" s="661" t="s">
        <v>89</v>
      </c>
      <c r="L542" s="661" t="s">
        <v>89</v>
      </c>
      <c r="M542" s="661" t="s">
        <v>89</v>
      </c>
      <c r="N542" s="661" t="s">
        <v>89</v>
      </c>
      <c r="O542" s="661" t="s">
        <v>89</v>
      </c>
      <c r="P542" s="661" t="s">
        <v>89</v>
      </c>
      <c r="Q542" s="661" t="s">
        <v>89</v>
      </c>
      <c r="R542" s="661" t="s">
        <v>89</v>
      </c>
      <c r="S542" s="661" t="s">
        <v>89</v>
      </c>
      <c r="T542" s="661" t="s">
        <v>89</v>
      </c>
      <c r="U542" s="661" t="s">
        <v>89</v>
      </c>
      <c r="V542" s="661" t="s">
        <v>89</v>
      </c>
      <c r="W542" s="661" t="s">
        <v>89</v>
      </c>
      <c r="X542" s="661" t="s">
        <v>89</v>
      </c>
      <c r="Y542" s="661" t="s">
        <v>89</v>
      </c>
      <c r="Z542" s="661" t="s">
        <v>89</v>
      </c>
      <c r="AA542" s="661" t="s">
        <v>89</v>
      </c>
      <c r="AB542" s="661" t="s">
        <v>89</v>
      </c>
      <c r="AC542" s="661" t="s">
        <v>89</v>
      </c>
      <c r="AD542" s="661" t="s">
        <v>89</v>
      </c>
      <c r="AE542" s="661" t="s">
        <v>89</v>
      </c>
      <c r="AF542" s="661" t="s">
        <v>89</v>
      </c>
      <c r="AG542" s="661" t="s">
        <v>89</v>
      </c>
      <c r="AH542" s="661"/>
      <c r="AI542" s="661" t="s">
        <v>89</v>
      </c>
      <c r="AJ542" s="661" t="s">
        <v>89</v>
      </c>
      <c r="AK542" s="661" t="s">
        <v>89</v>
      </c>
      <c r="AL542" s="661" t="s">
        <v>89</v>
      </c>
      <c r="AM542" s="661" t="s">
        <v>89</v>
      </c>
      <c r="AN542" s="661" t="s">
        <v>89</v>
      </c>
      <c r="AO542" s="661"/>
      <c r="AP542" s="610"/>
      <c r="AQ542" s="610"/>
      <c r="AR542" s="610"/>
    </row>
    <row r="543" ht="15.75" customHeight="1" spans="1:44">
      <c r="A543" s="610" t="s">
        <v>89</v>
      </c>
      <c r="B543" s="610" t="s">
        <v>89</v>
      </c>
      <c r="C543" s="610" t="s">
        <v>89</v>
      </c>
      <c r="D543" s="661" t="s">
        <v>89</v>
      </c>
      <c r="E543" s="661" t="s">
        <v>89</v>
      </c>
      <c r="F543" s="661" t="s">
        <v>89</v>
      </c>
      <c r="G543" s="661" t="s">
        <v>89</v>
      </c>
      <c r="H543" s="661" t="s">
        <v>89</v>
      </c>
      <c r="I543" s="661" t="s">
        <v>89</v>
      </c>
      <c r="J543" s="661" t="s">
        <v>89</v>
      </c>
      <c r="K543" s="661" t="s">
        <v>89</v>
      </c>
      <c r="L543" s="661" t="s">
        <v>89</v>
      </c>
      <c r="M543" s="661" t="s">
        <v>89</v>
      </c>
      <c r="N543" s="661" t="s">
        <v>89</v>
      </c>
      <c r="O543" s="661" t="s">
        <v>89</v>
      </c>
      <c r="P543" s="661" t="s">
        <v>89</v>
      </c>
      <c r="Q543" s="661" t="s">
        <v>89</v>
      </c>
      <c r="R543" s="661" t="s">
        <v>89</v>
      </c>
      <c r="S543" s="661" t="s">
        <v>89</v>
      </c>
      <c r="T543" s="661" t="s">
        <v>89</v>
      </c>
      <c r="U543" s="661" t="s">
        <v>89</v>
      </c>
      <c r="V543" s="661" t="s">
        <v>89</v>
      </c>
      <c r="W543" s="661" t="s">
        <v>89</v>
      </c>
      <c r="X543" s="661" t="s">
        <v>89</v>
      </c>
      <c r="Y543" s="661" t="s">
        <v>89</v>
      </c>
      <c r="Z543" s="661" t="s">
        <v>89</v>
      </c>
      <c r="AA543" s="661" t="s">
        <v>89</v>
      </c>
      <c r="AB543" s="661" t="s">
        <v>89</v>
      </c>
      <c r="AC543" s="661" t="s">
        <v>89</v>
      </c>
      <c r="AD543" s="661" t="s">
        <v>89</v>
      </c>
      <c r="AE543" s="661" t="s">
        <v>89</v>
      </c>
      <c r="AF543" s="661" t="s">
        <v>89</v>
      </c>
      <c r="AG543" s="661" t="s">
        <v>89</v>
      </c>
      <c r="AH543" s="661"/>
      <c r="AI543" s="661" t="s">
        <v>89</v>
      </c>
      <c r="AJ543" s="661" t="s">
        <v>89</v>
      </c>
      <c r="AK543" s="661" t="s">
        <v>89</v>
      </c>
      <c r="AL543" s="661" t="s">
        <v>89</v>
      </c>
      <c r="AM543" s="661" t="s">
        <v>89</v>
      </c>
      <c r="AN543" s="661" t="s">
        <v>89</v>
      </c>
      <c r="AO543" s="661"/>
      <c r="AP543" s="610"/>
      <c r="AQ543" s="610"/>
      <c r="AR543" s="610"/>
    </row>
    <row r="544" ht="15.75" customHeight="1" spans="1:44">
      <c r="A544" s="610" t="s">
        <v>89</v>
      </c>
      <c r="B544" s="610" t="s">
        <v>89</v>
      </c>
      <c r="C544" s="610" t="s">
        <v>89</v>
      </c>
      <c r="D544" s="661" t="s">
        <v>89</v>
      </c>
      <c r="E544" s="661" t="s">
        <v>89</v>
      </c>
      <c r="F544" s="661" t="s">
        <v>89</v>
      </c>
      <c r="G544" s="661" t="s">
        <v>89</v>
      </c>
      <c r="H544" s="661" t="s">
        <v>89</v>
      </c>
      <c r="I544" s="661" t="s">
        <v>89</v>
      </c>
      <c r="J544" s="661" t="s">
        <v>89</v>
      </c>
      <c r="K544" s="661" t="s">
        <v>89</v>
      </c>
      <c r="L544" s="661" t="s">
        <v>89</v>
      </c>
      <c r="M544" s="661" t="s">
        <v>89</v>
      </c>
      <c r="N544" s="661" t="s">
        <v>89</v>
      </c>
      <c r="O544" s="661" t="s">
        <v>89</v>
      </c>
      <c r="P544" s="661" t="s">
        <v>89</v>
      </c>
      <c r="Q544" s="661" t="s">
        <v>89</v>
      </c>
      <c r="R544" s="661" t="s">
        <v>89</v>
      </c>
      <c r="S544" s="661" t="s">
        <v>89</v>
      </c>
      <c r="T544" s="661" t="s">
        <v>89</v>
      </c>
      <c r="U544" s="661" t="s">
        <v>89</v>
      </c>
      <c r="V544" s="661" t="s">
        <v>89</v>
      </c>
      <c r="W544" s="661" t="s">
        <v>89</v>
      </c>
      <c r="X544" s="661" t="s">
        <v>89</v>
      </c>
      <c r="Y544" s="661" t="s">
        <v>89</v>
      </c>
      <c r="Z544" s="661" t="s">
        <v>89</v>
      </c>
      <c r="AA544" s="661" t="s">
        <v>89</v>
      </c>
      <c r="AB544" s="661" t="s">
        <v>89</v>
      </c>
      <c r="AC544" s="661" t="s">
        <v>89</v>
      </c>
      <c r="AD544" s="661" t="s">
        <v>89</v>
      </c>
      <c r="AE544" s="661" t="s">
        <v>89</v>
      </c>
      <c r="AF544" s="661" t="s">
        <v>89</v>
      </c>
      <c r="AG544" s="661" t="s">
        <v>89</v>
      </c>
      <c r="AH544" s="661"/>
      <c r="AI544" s="661" t="s">
        <v>89</v>
      </c>
      <c r="AJ544" s="661" t="s">
        <v>89</v>
      </c>
      <c r="AK544" s="661" t="s">
        <v>89</v>
      </c>
      <c r="AL544" s="661" t="s">
        <v>89</v>
      </c>
      <c r="AM544" s="661" t="s">
        <v>89</v>
      </c>
      <c r="AN544" s="661" t="s">
        <v>89</v>
      </c>
      <c r="AO544" s="661"/>
      <c r="AP544" s="610"/>
      <c r="AQ544" s="610"/>
      <c r="AR544" s="610"/>
    </row>
    <row r="545" ht="15.75" customHeight="1" spans="1:44">
      <c r="A545" s="610" t="s">
        <v>89</v>
      </c>
      <c r="B545" s="610" t="s">
        <v>89</v>
      </c>
      <c r="C545" s="610" t="s">
        <v>89</v>
      </c>
      <c r="D545" s="661" t="s">
        <v>89</v>
      </c>
      <c r="E545" s="661" t="s">
        <v>89</v>
      </c>
      <c r="F545" s="661" t="s">
        <v>89</v>
      </c>
      <c r="G545" s="661" t="s">
        <v>89</v>
      </c>
      <c r="H545" s="661" t="s">
        <v>89</v>
      </c>
      <c r="I545" s="661" t="s">
        <v>89</v>
      </c>
      <c r="J545" s="661" t="s">
        <v>89</v>
      </c>
      <c r="K545" s="661" t="s">
        <v>89</v>
      </c>
      <c r="L545" s="661" t="s">
        <v>89</v>
      </c>
      <c r="M545" s="661" t="s">
        <v>89</v>
      </c>
      <c r="N545" s="661" t="s">
        <v>89</v>
      </c>
      <c r="O545" s="661" t="s">
        <v>89</v>
      </c>
      <c r="P545" s="661" t="s">
        <v>89</v>
      </c>
      <c r="Q545" s="661" t="s">
        <v>89</v>
      </c>
      <c r="R545" s="661" t="s">
        <v>89</v>
      </c>
      <c r="S545" s="661" t="s">
        <v>89</v>
      </c>
      <c r="T545" s="661" t="s">
        <v>89</v>
      </c>
      <c r="U545" s="661" t="s">
        <v>89</v>
      </c>
      <c r="V545" s="661" t="s">
        <v>89</v>
      </c>
      <c r="W545" s="661" t="s">
        <v>89</v>
      </c>
      <c r="X545" s="661" t="s">
        <v>89</v>
      </c>
      <c r="Y545" s="661" t="s">
        <v>89</v>
      </c>
      <c r="Z545" s="661" t="s">
        <v>89</v>
      </c>
      <c r="AA545" s="661" t="s">
        <v>89</v>
      </c>
      <c r="AB545" s="661" t="s">
        <v>89</v>
      </c>
      <c r="AC545" s="661" t="s">
        <v>89</v>
      </c>
      <c r="AD545" s="661" t="s">
        <v>89</v>
      </c>
      <c r="AE545" s="661" t="s">
        <v>89</v>
      </c>
      <c r="AF545" s="661" t="s">
        <v>89</v>
      </c>
      <c r="AG545" s="661" t="s">
        <v>89</v>
      </c>
      <c r="AH545" s="661"/>
      <c r="AI545" s="661" t="s">
        <v>89</v>
      </c>
      <c r="AJ545" s="661" t="s">
        <v>89</v>
      </c>
      <c r="AK545" s="661" t="s">
        <v>89</v>
      </c>
      <c r="AL545" s="661" t="s">
        <v>89</v>
      </c>
      <c r="AM545" s="661" t="s">
        <v>89</v>
      </c>
      <c r="AN545" s="661" t="s">
        <v>89</v>
      </c>
      <c r="AO545" s="661"/>
      <c r="AP545" s="610"/>
      <c r="AQ545" s="610"/>
      <c r="AR545" s="610"/>
    </row>
    <row r="546" ht="15.75" customHeight="1" spans="1:44">
      <c r="A546" s="610" t="s">
        <v>89</v>
      </c>
      <c r="B546" s="610" t="s">
        <v>89</v>
      </c>
      <c r="C546" s="610" t="s">
        <v>89</v>
      </c>
      <c r="D546" s="661" t="s">
        <v>89</v>
      </c>
      <c r="E546" s="661" t="s">
        <v>89</v>
      </c>
      <c r="F546" s="661" t="s">
        <v>89</v>
      </c>
      <c r="G546" s="661" t="s">
        <v>89</v>
      </c>
      <c r="H546" s="661" t="s">
        <v>89</v>
      </c>
      <c r="I546" s="661" t="s">
        <v>89</v>
      </c>
      <c r="J546" s="661" t="s">
        <v>89</v>
      </c>
      <c r="K546" s="661" t="s">
        <v>89</v>
      </c>
      <c r="L546" s="661" t="s">
        <v>89</v>
      </c>
      <c r="M546" s="661" t="s">
        <v>89</v>
      </c>
      <c r="N546" s="661" t="s">
        <v>89</v>
      </c>
      <c r="O546" s="661" t="s">
        <v>89</v>
      </c>
      <c r="P546" s="661" t="s">
        <v>89</v>
      </c>
      <c r="Q546" s="661" t="s">
        <v>89</v>
      </c>
      <c r="R546" s="661" t="s">
        <v>89</v>
      </c>
      <c r="S546" s="661" t="s">
        <v>89</v>
      </c>
      <c r="T546" s="661" t="s">
        <v>89</v>
      </c>
      <c r="U546" s="661" t="s">
        <v>89</v>
      </c>
      <c r="V546" s="661" t="s">
        <v>89</v>
      </c>
      <c r="W546" s="661" t="s">
        <v>89</v>
      </c>
      <c r="X546" s="661" t="s">
        <v>89</v>
      </c>
      <c r="Y546" s="661" t="s">
        <v>89</v>
      </c>
      <c r="Z546" s="661" t="s">
        <v>89</v>
      </c>
      <c r="AA546" s="661" t="s">
        <v>89</v>
      </c>
      <c r="AB546" s="661" t="s">
        <v>89</v>
      </c>
      <c r="AC546" s="661" t="s">
        <v>89</v>
      </c>
      <c r="AD546" s="661" t="s">
        <v>89</v>
      </c>
      <c r="AE546" s="661" t="s">
        <v>89</v>
      </c>
      <c r="AF546" s="661" t="s">
        <v>89</v>
      </c>
      <c r="AG546" s="661" t="s">
        <v>89</v>
      </c>
      <c r="AH546" s="661"/>
      <c r="AI546" s="661" t="s">
        <v>89</v>
      </c>
      <c r="AJ546" s="661" t="s">
        <v>89</v>
      </c>
      <c r="AK546" s="661" t="s">
        <v>89</v>
      </c>
      <c r="AL546" s="661" t="s">
        <v>89</v>
      </c>
      <c r="AM546" s="661" t="s">
        <v>89</v>
      </c>
      <c r="AN546" s="661" t="s">
        <v>89</v>
      </c>
      <c r="AO546" s="661"/>
      <c r="AP546" s="610"/>
      <c r="AQ546" s="610"/>
      <c r="AR546" s="610"/>
    </row>
    <row r="547" ht="15.75" customHeight="1" spans="1:44">
      <c r="A547" s="610" t="s">
        <v>89</v>
      </c>
      <c r="B547" s="610" t="s">
        <v>89</v>
      </c>
      <c r="C547" s="610" t="s">
        <v>89</v>
      </c>
      <c r="D547" s="661" t="s">
        <v>89</v>
      </c>
      <c r="E547" s="661" t="s">
        <v>89</v>
      </c>
      <c r="F547" s="661" t="s">
        <v>89</v>
      </c>
      <c r="G547" s="661" t="s">
        <v>89</v>
      </c>
      <c r="H547" s="661" t="s">
        <v>89</v>
      </c>
      <c r="I547" s="661" t="s">
        <v>89</v>
      </c>
      <c r="J547" s="661" t="s">
        <v>89</v>
      </c>
      <c r="K547" s="661" t="s">
        <v>89</v>
      </c>
      <c r="L547" s="661" t="s">
        <v>89</v>
      </c>
      <c r="M547" s="661" t="s">
        <v>89</v>
      </c>
      <c r="N547" s="661" t="s">
        <v>89</v>
      </c>
      <c r="O547" s="661" t="s">
        <v>89</v>
      </c>
      <c r="P547" s="661" t="s">
        <v>89</v>
      </c>
      <c r="Q547" s="661" t="s">
        <v>89</v>
      </c>
      <c r="R547" s="661" t="s">
        <v>89</v>
      </c>
      <c r="S547" s="661" t="s">
        <v>89</v>
      </c>
      <c r="T547" s="661" t="s">
        <v>89</v>
      </c>
      <c r="U547" s="661" t="s">
        <v>89</v>
      </c>
      <c r="V547" s="661" t="s">
        <v>89</v>
      </c>
      <c r="W547" s="661" t="s">
        <v>89</v>
      </c>
      <c r="X547" s="661" t="s">
        <v>89</v>
      </c>
      <c r="Y547" s="661" t="s">
        <v>89</v>
      </c>
      <c r="Z547" s="661" t="s">
        <v>89</v>
      </c>
      <c r="AA547" s="661" t="s">
        <v>89</v>
      </c>
      <c r="AB547" s="661" t="s">
        <v>89</v>
      </c>
      <c r="AC547" s="661" t="s">
        <v>89</v>
      </c>
      <c r="AD547" s="661" t="s">
        <v>89</v>
      </c>
      <c r="AE547" s="661" t="s">
        <v>89</v>
      </c>
      <c r="AF547" s="661" t="s">
        <v>89</v>
      </c>
      <c r="AG547" s="661" t="s">
        <v>89</v>
      </c>
      <c r="AH547" s="661"/>
      <c r="AI547" s="661" t="s">
        <v>89</v>
      </c>
      <c r="AJ547" s="661" t="s">
        <v>89</v>
      </c>
      <c r="AK547" s="661" t="s">
        <v>89</v>
      </c>
      <c r="AL547" s="661" t="s">
        <v>89</v>
      </c>
      <c r="AM547" s="661" t="s">
        <v>89</v>
      </c>
      <c r="AN547" s="661" t="s">
        <v>89</v>
      </c>
      <c r="AO547" s="661"/>
      <c r="AP547" s="610"/>
      <c r="AQ547" s="610"/>
      <c r="AR547" s="610"/>
    </row>
    <row r="548" ht="15.75" customHeight="1" spans="1:44">
      <c r="A548" s="610" t="s">
        <v>89</v>
      </c>
      <c r="B548" s="610" t="s">
        <v>89</v>
      </c>
      <c r="C548" s="610" t="s">
        <v>89</v>
      </c>
      <c r="D548" s="661" t="s">
        <v>89</v>
      </c>
      <c r="E548" s="661" t="s">
        <v>89</v>
      </c>
      <c r="F548" s="661" t="s">
        <v>89</v>
      </c>
      <c r="G548" s="661" t="s">
        <v>89</v>
      </c>
      <c r="H548" s="661" t="s">
        <v>89</v>
      </c>
      <c r="I548" s="661" t="s">
        <v>89</v>
      </c>
      <c r="J548" s="661" t="s">
        <v>89</v>
      </c>
      <c r="K548" s="661" t="s">
        <v>89</v>
      </c>
      <c r="L548" s="661" t="s">
        <v>89</v>
      </c>
      <c r="M548" s="661" t="s">
        <v>89</v>
      </c>
      <c r="N548" s="661" t="s">
        <v>89</v>
      </c>
      <c r="O548" s="661" t="s">
        <v>89</v>
      </c>
      <c r="P548" s="661" t="s">
        <v>89</v>
      </c>
      <c r="Q548" s="661" t="s">
        <v>89</v>
      </c>
      <c r="R548" s="661" t="s">
        <v>89</v>
      </c>
      <c r="S548" s="661" t="s">
        <v>89</v>
      </c>
      <c r="T548" s="661" t="s">
        <v>89</v>
      </c>
      <c r="U548" s="661" t="s">
        <v>89</v>
      </c>
      <c r="V548" s="661" t="s">
        <v>89</v>
      </c>
      <c r="W548" s="661" t="s">
        <v>89</v>
      </c>
      <c r="X548" s="661" t="s">
        <v>89</v>
      </c>
      <c r="Y548" s="661" t="s">
        <v>89</v>
      </c>
      <c r="Z548" s="661" t="s">
        <v>89</v>
      </c>
      <c r="AA548" s="661" t="s">
        <v>89</v>
      </c>
      <c r="AB548" s="661" t="s">
        <v>89</v>
      </c>
      <c r="AC548" s="661" t="s">
        <v>89</v>
      </c>
      <c r="AD548" s="661" t="s">
        <v>89</v>
      </c>
      <c r="AE548" s="661" t="s">
        <v>89</v>
      </c>
      <c r="AF548" s="661" t="s">
        <v>89</v>
      </c>
      <c r="AG548" s="661" t="s">
        <v>89</v>
      </c>
      <c r="AH548" s="661"/>
      <c r="AI548" s="661" t="s">
        <v>89</v>
      </c>
      <c r="AJ548" s="661" t="s">
        <v>89</v>
      </c>
      <c r="AK548" s="661" t="s">
        <v>89</v>
      </c>
      <c r="AL548" s="661" t="s">
        <v>89</v>
      </c>
      <c r="AM548" s="661" t="s">
        <v>89</v>
      </c>
      <c r="AN548" s="661" t="s">
        <v>89</v>
      </c>
      <c r="AO548" s="661"/>
      <c r="AP548" s="610"/>
      <c r="AQ548" s="610"/>
      <c r="AR548" s="610"/>
    </row>
    <row r="549" ht="15.75" customHeight="1" spans="1:44">
      <c r="A549" s="610" t="s">
        <v>89</v>
      </c>
      <c r="B549" s="610" t="s">
        <v>89</v>
      </c>
      <c r="C549" s="610" t="s">
        <v>89</v>
      </c>
      <c r="D549" s="661" t="s">
        <v>89</v>
      </c>
      <c r="E549" s="661" t="s">
        <v>89</v>
      </c>
      <c r="F549" s="661" t="s">
        <v>89</v>
      </c>
      <c r="G549" s="661" t="s">
        <v>89</v>
      </c>
      <c r="H549" s="661" t="s">
        <v>89</v>
      </c>
      <c r="I549" s="661" t="s">
        <v>89</v>
      </c>
      <c r="J549" s="661" t="s">
        <v>89</v>
      </c>
      <c r="K549" s="661" t="s">
        <v>89</v>
      </c>
      <c r="L549" s="661" t="s">
        <v>89</v>
      </c>
      <c r="M549" s="661" t="s">
        <v>89</v>
      </c>
      <c r="N549" s="661" t="s">
        <v>89</v>
      </c>
      <c r="O549" s="661" t="s">
        <v>89</v>
      </c>
      <c r="P549" s="661" t="s">
        <v>89</v>
      </c>
      <c r="Q549" s="661" t="s">
        <v>89</v>
      </c>
      <c r="R549" s="661" t="s">
        <v>89</v>
      </c>
      <c r="S549" s="661" t="s">
        <v>89</v>
      </c>
      <c r="T549" s="661" t="s">
        <v>89</v>
      </c>
      <c r="U549" s="661" t="s">
        <v>89</v>
      </c>
      <c r="V549" s="661" t="s">
        <v>89</v>
      </c>
      <c r="W549" s="661" t="s">
        <v>89</v>
      </c>
      <c r="X549" s="661" t="s">
        <v>89</v>
      </c>
      <c r="Y549" s="661" t="s">
        <v>89</v>
      </c>
      <c r="Z549" s="661" t="s">
        <v>89</v>
      </c>
      <c r="AA549" s="661" t="s">
        <v>89</v>
      </c>
      <c r="AB549" s="661" t="s">
        <v>89</v>
      </c>
      <c r="AC549" s="661" t="s">
        <v>89</v>
      </c>
      <c r="AD549" s="661" t="s">
        <v>89</v>
      </c>
      <c r="AE549" s="661" t="s">
        <v>89</v>
      </c>
      <c r="AF549" s="661" t="s">
        <v>89</v>
      </c>
      <c r="AG549" s="661" t="s">
        <v>89</v>
      </c>
      <c r="AH549" s="661"/>
      <c r="AI549" s="661" t="s">
        <v>89</v>
      </c>
      <c r="AJ549" s="661" t="s">
        <v>89</v>
      </c>
      <c r="AK549" s="661" t="s">
        <v>89</v>
      </c>
      <c r="AL549" s="661" t="s">
        <v>89</v>
      </c>
      <c r="AM549" s="661" t="s">
        <v>89</v>
      </c>
      <c r="AN549" s="661" t="s">
        <v>89</v>
      </c>
      <c r="AO549" s="661"/>
      <c r="AP549" s="610"/>
      <c r="AQ549" s="610"/>
      <c r="AR549" s="610"/>
    </row>
    <row r="550" ht="15.75" customHeight="1" spans="1:44">
      <c r="A550" s="610" t="s">
        <v>89</v>
      </c>
      <c r="B550" s="610" t="s">
        <v>89</v>
      </c>
      <c r="C550" s="610" t="s">
        <v>89</v>
      </c>
      <c r="D550" s="661" t="s">
        <v>89</v>
      </c>
      <c r="E550" s="661" t="s">
        <v>89</v>
      </c>
      <c r="F550" s="661" t="s">
        <v>89</v>
      </c>
      <c r="G550" s="661" t="s">
        <v>89</v>
      </c>
      <c r="H550" s="661" t="s">
        <v>89</v>
      </c>
      <c r="I550" s="661" t="s">
        <v>89</v>
      </c>
      <c r="J550" s="661" t="s">
        <v>89</v>
      </c>
      <c r="K550" s="661" t="s">
        <v>89</v>
      </c>
      <c r="L550" s="661" t="s">
        <v>89</v>
      </c>
      <c r="M550" s="661" t="s">
        <v>89</v>
      </c>
      <c r="N550" s="661" t="s">
        <v>89</v>
      </c>
      <c r="O550" s="661" t="s">
        <v>89</v>
      </c>
      <c r="P550" s="661" t="s">
        <v>89</v>
      </c>
      <c r="Q550" s="661" t="s">
        <v>89</v>
      </c>
      <c r="R550" s="661" t="s">
        <v>89</v>
      </c>
      <c r="S550" s="661" t="s">
        <v>89</v>
      </c>
      <c r="T550" s="661" t="s">
        <v>89</v>
      </c>
      <c r="U550" s="661" t="s">
        <v>89</v>
      </c>
      <c r="V550" s="661" t="s">
        <v>89</v>
      </c>
      <c r="W550" s="661" t="s">
        <v>89</v>
      </c>
      <c r="X550" s="661" t="s">
        <v>89</v>
      </c>
      <c r="Y550" s="661" t="s">
        <v>89</v>
      </c>
      <c r="Z550" s="661" t="s">
        <v>89</v>
      </c>
      <c r="AA550" s="661" t="s">
        <v>89</v>
      </c>
      <c r="AB550" s="661" t="s">
        <v>89</v>
      </c>
      <c r="AC550" s="661" t="s">
        <v>89</v>
      </c>
      <c r="AD550" s="661" t="s">
        <v>89</v>
      </c>
      <c r="AE550" s="661" t="s">
        <v>89</v>
      </c>
      <c r="AF550" s="661" t="s">
        <v>89</v>
      </c>
      <c r="AG550" s="661" t="s">
        <v>89</v>
      </c>
      <c r="AH550" s="661"/>
      <c r="AI550" s="661" t="s">
        <v>89</v>
      </c>
      <c r="AJ550" s="661" t="s">
        <v>89</v>
      </c>
      <c r="AK550" s="661" t="s">
        <v>89</v>
      </c>
      <c r="AL550" s="661" t="s">
        <v>89</v>
      </c>
      <c r="AM550" s="661" t="s">
        <v>89</v>
      </c>
      <c r="AN550" s="661" t="s">
        <v>89</v>
      </c>
      <c r="AO550" s="661"/>
      <c r="AP550" s="610"/>
      <c r="AQ550" s="610"/>
      <c r="AR550" s="610"/>
    </row>
    <row r="551" ht="15.75" customHeight="1" spans="1:44">
      <c r="A551" s="610" t="s">
        <v>89</v>
      </c>
      <c r="B551" s="610" t="s">
        <v>89</v>
      </c>
      <c r="C551" s="610" t="s">
        <v>89</v>
      </c>
      <c r="D551" s="661" t="s">
        <v>89</v>
      </c>
      <c r="E551" s="661" t="s">
        <v>89</v>
      </c>
      <c r="F551" s="661" t="s">
        <v>89</v>
      </c>
      <c r="G551" s="661" t="s">
        <v>89</v>
      </c>
      <c r="H551" s="661" t="s">
        <v>89</v>
      </c>
      <c r="I551" s="661" t="s">
        <v>89</v>
      </c>
      <c r="J551" s="661" t="s">
        <v>89</v>
      </c>
      <c r="K551" s="661" t="s">
        <v>89</v>
      </c>
      <c r="L551" s="661" t="s">
        <v>89</v>
      </c>
      <c r="M551" s="661" t="s">
        <v>89</v>
      </c>
      <c r="N551" s="661" t="s">
        <v>89</v>
      </c>
      <c r="O551" s="661" t="s">
        <v>89</v>
      </c>
      <c r="P551" s="661" t="s">
        <v>89</v>
      </c>
      <c r="Q551" s="661" t="s">
        <v>89</v>
      </c>
      <c r="R551" s="661" t="s">
        <v>89</v>
      </c>
      <c r="S551" s="661" t="s">
        <v>89</v>
      </c>
      <c r="T551" s="661" t="s">
        <v>89</v>
      </c>
      <c r="U551" s="661" t="s">
        <v>89</v>
      </c>
      <c r="V551" s="661" t="s">
        <v>89</v>
      </c>
      <c r="W551" s="661" t="s">
        <v>89</v>
      </c>
      <c r="X551" s="661" t="s">
        <v>89</v>
      </c>
      <c r="Y551" s="661" t="s">
        <v>89</v>
      </c>
      <c r="Z551" s="661" t="s">
        <v>89</v>
      </c>
      <c r="AA551" s="661" t="s">
        <v>89</v>
      </c>
      <c r="AB551" s="661" t="s">
        <v>89</v>
      </c>
      <c r="AC551" s="661" t="s">
        <v>89</v>
      </c>
      <c r="AD551" s="661" t="s">
        <v>89</v>
      </c>
      <c r="AE551" s="661" t="s">
        <v>89</v>
      </c>
      <c r="AF551" s="661" t="s">
        <v>89</v>
      </c>
      <c r="AG551" s="661" t="s">
        <v>89</v>
      </c>
      <c r="AH551" s="661"/>
      <c r="AI551" s="661" t="s">
        <v>89</v>
      </c>
      <c r="AJ551" s="661" t="s">
        <v>89</v>
      </c>
      <c r="AK551" s="661" t="s">
        <v>89</v>
      </c>
      <c r="AL551" s="661" t="s">
        <v>89</v>
      </c>
      <c r="AM551" s="661" t="s">
        <v>89</v>
      </c>
      <c r="AN551" s="661" t="s">
        <v>89</v>
      </c>
      <c r="AO551" s="661"/>
      <c r="AP551" s="610"/>
      <c r="AQ551" s="610"/>
      <c r="AR551" s="610"/>
    </row>
    <row r="552" ht="15.75" customHeight="1" spans="1:44">
      <c r="A552" s="610" t="s">
        <v>89</v>
      </c>
      <c r="B552" s="610" t="s">
        <v>89</v>
      </c>
      <c r="C552" s="610" t="s">
        <v>89</v>
      </c>
      <c r="D552" s="661" t="s">
        <v>89</v>
      </c>
      <c r="E552" s="661" t="s">
        <v>89</v>
      </c>
      <c r="F552" s="661" t="s">
        <v>89</v>
      </c>
      <c r="G552" s="661" t="s">
        <v>89</v>
      </c>
      <c r="H552" s="661" t="s">
        <v>89</v>
      </c>
      <c r="I552" s="661" t="s">
        <v>89</v>
      </c>
      <c r="J552" s="661" t="s">
        <v>89</v>
      </c>
      <c r="K552" s="661" t="s">
        <v>89</v>
      </c>
      <c r="L552" s="661" t="s">
        <v>89</v>
      </c>
      <c r="M552" s="661" t="s">
        <v>89</v>
      </c>
      <c r="N552" s="661" t="s">
        <v>89</v>
      </c>
      <c r="O552" s="661" t="s">
        <v>89</v>
      </c>
      <c r="P552" s="661" t="s">
        <v>89</v>
      </c>
      <c r="Q552" s="661" t="s">
        <v>89</v>
      </c>
      <c r="R552" s="661" t="s">
        <v>89</v>
      </c>
      <c r="S552" s="661" t="s">
        <v>89</v>
      </c>
      <c r="T552" s="661" t="s">
        <v>89</v>
      </c>
      <c r="U552" s="661" t="s">
        <v>89</v>
      </c>
      <c r="V552" s="661" t="s">
        <v>89</v>
      </c>
      <c r="W552" s="661" t="s">
        <v>89</v>
      </c>
      <c r="X552" s="661" t="s">
        <v>89</v>
      </c>
      <c r="Y552" s="661" t="s">
        <v>89</v>
      </c>
      <c r="Z552" s="661" t="s">
        <v>89</v>
      </c>
      <c r="AA552" s="661" t="s">
        <v>89</v>
      </c>
      <c r="AB552" s="661" t="s">
        <v>89</v>
      </c>
      <c r="AC552" s="661" t="s">
        <v>89</v>
      </c>
      <c r="AD552" s="661" t="s">
        <v>89</v>
      </c>
      <c r="AE552" s="661" t="s">
        <v>89</v>
      </c>
      <c r="AF552" s="661" t="s">
        <v>89</v>
      </c>
      <c r="AG552" s="661" t="s">
        <v>89</v>
      </c>
      <c r="AH552" s="661"/>
      <c r="AI552" s="661" t="s">
        <v>89</v>
      </c>
      <c r="AJ552" s="661" t="s">
        <v>89</v>
      </c>
      <c r="AK552" s="661" t="s">
        <v>89</v>
      </c>
      <c r="AL552" s="661" t="s">
        <v>89</v>
      </c>
      <c r="AM552" s="661" t="s">
        <v>89</v>
      </c>
      <c r="AN552" s="661" t="s">
        <v>89</v>
      </c>
      <c r="AO552" s="661"/>
      <c r="AP552" s="610"/>
      <c r="AQ552" s="610"/>
      <c r="AR552" s="610"/>
    </row>
    <row r="553" ht="15.75" customHeight="1" spans="1:44">
      <c r="A553" s="610" t="s">
        <v>89</v>
      </c>
      <c r="B553" s="610" t="s">
        <v>89</v>
      </c>
      <c r="C553" s="610" t="s">
        <v>89</v>
      </c>
      <c r="D553" s="661" t="s">
        <v>89</v>
      </c>
      <c r="E553" s="661" t="s">
        <v>89</v>
      </c>
      <c r="F553" s="661" t="s">
        <v>89</v>
      </c>
      <c r="G553" s="661" t="s">
        <v>89</v>
      </c>
      <c r="H553" s="661" t="s">
        <v>89</v>
      </c>
      <c r="I553" s="661" t="s">
        <v>89</v>
      </c>
      <c r="J553" s="661" t="s">
        <v>89</v>
      </c>
      <c r="K553" s="661" t="s">
        <v>89</v>
      </c>
      <c r="L553" s="661" t="s">
        <v>89</v>
      </c>
      <c r="M553" s="661" t="s">
        <v>89</v>
      </c>
      <c r="N553" s="661" t="s">
        <v>89</v>
      </c>
      <c r="O553" s="661" t="s">
        <v>89</v>
      </c>
      <c r="P553" s="661" t="s">
        <v>89</v>
      </c>
      <c r="Q553" s="661" t="s">
        <v>89</v>
      </c>
      <c r="R553" s="661" t="s">
        <v>89</v>
      </c>
      <c r="S553" s="661" t="s">
        <v>89</v>
      </c>
      <c r="T553" s="661" t="s">
        <v>89</v>
      </c>
      <c r="U553" s="661" t="s">
        <v>89</v>
      </c>
      <c r="V553" s="661" t="s">
        <v>89</v>
      </c>
      <c r="W553" s="661" t="s">
        <v>89</v>
      </c>
      <c r="X553" s="661" t="s">
        <v>89</v>
      </c>
      <c r="Y553" s="661" t="s">
        <v>89</v>
      </c>
      <c r="Z553" s="661" t="s">
        <v>89</v>
      </c>
      <c r="AA553" s="661" t="s">
        <v>89</v>
      </c>
      <c r="AB553" s="661" t="s">
        <v>89</v>
      </c>
      <c r="AC553" s="661" t="s">
        <v>89</v>
      </c>
      <c r="AD553" s="661" t="s">
        <v>89</v>
      </c>
      <c r="AE553" s="661" t="s">
        <v>89</v>
      </c>
      <c r="AF553" s="661" t="s">
        <v>89</v>
      </c>
      <c r="AG553" s="661" t="s">
        <v>89</v>
      </c>
      <c r="AH553" s="661"/>
      <c r="AI553" s="661" t="s">
        <v>89</v>
      </c>
      <c r="AJ553" s="661" t="s">
        <v>89</v>
      </c>
      <c r="AK553" s="661" t="s">
        <v>89</v>
      </c>
      <c r="AL553" s="661" t="s">
        <v>89</v>
      </c>
      <c r="AM553" s="661" t="s">
        <v>89</v>
      </c>
      <c r="AN553" s="661" t="s">
        <v>89</v>
      </c>
      <c r="AO553" s="661"/>
      <c r="AP553" s="610"/>
      <c r="AQ553" s="610"/>
      <c r="AR553" s="610"/>
    </row>
    <row r="554" ht="15.75" customHeight="1" spans="1:44">
      <c r="A554" s="610" t="s">
        <v>89</v>
      </c>
      <c r="B554" s="610" t="s">
        <v>89</v>
      </c>
      <c r="C554" s="610" t="s">
        <v>89</v>
      </c>
      <c r="D554" s="661" t="s">
        <v>89</v>
      </c>
      <c r="E554" s="661" t="s">
        <v>89</v>
      </c>
      <c r="F554" s="661" t="s">
        <v>89</v>
      </c>
      <c r="G554" s="661" t="s">
        <v>89</v>
      </c>
      <c r="H554" s="661" t="s">
        <v>89</v>
      </c>
      <c r="I554" s="661" t="s">
        <v>89</v>
      </c>
      <c r="J554" s="661" t="s">
        <v>89</v>
      </c>
      <c r="K554" s="661" t="s">
        <v>89</v>
      </c>
      <c r="L554" s="661" t="s">
        <v>89</v>
      </c>
      <c r="M554" s="661" t="s">
        <v>89</v>
      </c>
      <c r="N554" s="661" t="s">
        <v>89</v>
      </c>
      <c r="O554" s="661" t="s">
        <v>89</v>
      </c>
      <c r="P554" s="661" t="s">
        <v>89</v>
      </c>
      <c r="Q554" s="661" t="s">
        <v>89</v>
      </c>
      <c r="R554" s="661" t="s">
        <v>89</v>
      </c>
      <c r="S554" s="661" t="s">
        <v>89</v>
      </c>
      <c r="T554" s="661" t="s">
        <v>89</v>
      </c>
      <c r="U554" s="661" t="s">
        <v>89</v>
      </c>
      <c r="V554" s="661" t="s">
        <v>89</v>
      </c>
      <c r="W554" s="661" t="s">
        <v>89</v>
      </c>
      <c r="X554" s="661" t="s">
        <v>89</v>
      </c>
      <c r="Y554" s="661" t="s">
        <v>89</v>
      </c>
      <c r="Z554" s="661" t="s">
        <v>89</v>
      </c>
      <c r="AA554" s="661" t="s">
        <v>89</v>
      </c>
      <c r="AB554" s="661" t="s">
        <v>89</v>
      </c>
      <c r="AC554" s="661" t="s">
        <v>89</v>
      </c>
      <c r="AD554" s="661" t="s">
        <v>89</v>
      </c>
      <c r="AE554" s="661" t="s">
        <v>89</v>
      </c>
      <c r="AF554" s="661" t="s">
        <v>89</v>
      </c>
      <c r="AG554" s="661" t="s">
        <v>89</v>
      </c>
      <c r="AH554" s="661"/>
      <c r="AI554" s="661" t="s">
        <v>89</v>
      </c>
      <c r="AJ554" s="661" t="s">
        <v>89</v>
      </c>
      <c r="AK554" s="661" t="s">
        <v>89</v>
      </c>
      <c r="AL554" s="661" t="s">
        <v>89</v>
      </c>
      <c r="AM554" s="661" t="s">
        <v>89</v>
      </c>
      <c r="AN554" s="661" t="s">
        <v>89</v>
      </c>
      <c r="AO554" s="661"/>
      <c r="AP554" s="610"/>
      <c r="AQ554" s="610"/>
      <c r="AR554" s="610"/>
    </row>
    <row r="555" ht="15.75" customHeight="1" spans="1:44">
      <c r="A555" s="610" t="s">
        <v>89</v>
      </c>
      <c r="B555" s="610" t="s">
        <v>89</v>
      </c>
      <c r="C555" s="610" t="s">
        <v>89</v>
      </c>
      <c r="D555" s="661" t="s">
        <v>89</v>
      </c>
      <c r="E555" s="661" t="s">
        <v>89</v>
      </c>
      <c r="F555" s="661" t="s">
        <v>89</v>
      </c>
      <c r="G555" s="661" t="s">
        <v>89</v>
      </c>
      <c r="H555" s="661" t="s">
        <v>89</v>
      </c>
      <c r="I555" s="661" t="s">
        <v>89</v>
      </c>
      <c r="J555" s="661" t="s">
        <v>89</v>
      </c>
      <c r="K555" s="661" t="s">
        <v>89</v>
      </c>
      <c r="L555" s="661" t="s">
        <v>89</v>
      </c>
      <c r="M555" s="661" t="s">
        <v>89</v>
      </c>
      <c r="N555" s="661" t="s">
        <v>89</v>
      </c>
      <c r="O555" s="661" t="s">
        <v>89</v>
      </c>
      <c r="P555" s="661" t="s">
        <v>89</v>
      </c>
      <c r="Q555" s="661" t="s">
        <v>89</v>
      </c>
      <c r="R555" s="661" t="s">
        <v>89</v>
      </c>
      <c r="S555" s="661" t="s">
        <v>89</v>
      </c>
      <c r="T555" s="661" t="s">
        <v>89</v>
      </c>
      <c r="U555" s="661" t="s">
        <v>89</v>
      </c>
      <c r="V555" s="661" t="s">
        <v>89</v>
      </c>
      <c r="W555" s="661" t="s">
        <v>89</v>
      </c>
      <c r="X555" s="661" t="s">
        <v>89</v>
      </c>
      <c r="Y555" s="661" t="s">
        <v>89</v>
      </c>
      <c r="Z555" s="661" t="s">
        <v>89</v>
      </c>
      <c r="AA555" s="661" t="s">
        <v>89</v>
      </c>
      <c r="AB555" s="661" t="s">
        <v>89</v>
      </c>
      <c r="AC555" s="661" t="s">
        <v>89</v>
      </c>
      <c r="AD555" s="661" t="s">
        <v>89</v>
      </c>
      <c r="AE555" s="661" t="s">
        <v>89</v>
      </c>
      <c r="AF555" s="661" t="s">
        <v>89</v>
      </c>
      <c r="AG555" s="661" t="s">
        <v>89</v>
      </c>
      <c r="AH555" s="661"/>
      <c r="AI555" s="661" t="s">
        <v>89</v>
      </c>
      <c r="AJ555" s="661" t="s">
        <v>89</v>
      </c>
      <c r="AK555" s="661" t="s">
        <v>89</v>
      </c>
      <c r="AL555" s="661" t="s">
        <v>89</v>
      </c>
      <c r="AM555" s="661" t="s">
        <v>89</v>
      </c>
      <c r="AN555" s="661" t="s">
        <v>89</v>
      </c>
      <c r="AO555" s="661"/>
      <c r="AP555" s="610"/>
      <c r="AQ555" s="610"/>
      <c r="AR555" s="610"/>
    </row>
    <row r="556" ht="15.75" customHeight="1" spans="1:44">
      <c r="A556" s="610" t="s">
        <v>89</v>
      </c>
      <c r="B556" s="610" t="s">
        <v>89</v>
      </c>
      <c r="C556" s="610" t="s">
        <v>89</v>
      </c>
      <c r="D556" s="661" t="s">
        <v>89</v>
      </c>
      <c r="E556" s="661" t="s">
        <v>89</v>
      </c>
      <c r="F556" s="661" t="s">
        <v>89</v>
      </c>
      <c r="G556" s="661" t="s">
        <v>89</v>
      </c>
      <c r="H556" s="661" t="s">
        <v>89</v>
      </c>
      <c r="I556" s="661" t="s">
        <v>89</v>
      </c>
      <c r="J556" s="661" t="s">
        <v>89</v>
      </c>
      <c r="K556" s="661" t="s">
        <v>89</v>
      </c>
      <c r="L556" s="661" t="s">
        <v>89</v>
      </c>
      <c r="M556" s="661" t="s">
        <v>89</v>
      </c>
      <c r="N556" s="661" t="s">
        <v>89</v>
      </c>
      <c r="O556" s="661" t="s">
        <v>89</v>
      </c>
      <c r="P556" s="661" t="s">
        <v>89</v>
      </c>
      <c r="Q556" s="661" t="s">
        <v>89</v>
      </c>
      <c r="R556" s="661" t="s">
        <v>89</v>
      </c>
      <c r="S556" s="661" t="s">
        <v>89</v>
      </c>
      <c r="T556" s="661" t="s">
        <v>89</v>
      </c>
      <c r="U556" s="661" t="s">
        <v>89</v>
      </c>
      <c r="V556" s="661" t="s">
        <v>89</v>
      </c>
      <c r="W556" s="661" t="s">
        <v>89</v>
      </c>
      <c r="X556" s="661" t="s">
        <v>89</v>
      </c>
      <c r="Y556" s="661" t="s">
        <v>89</v>
      </c>
      <c r="Z556" s="661" t="s">
        <v>89</v>
      </c>
      <c r="AA556" s="661" t="s">
        <v>89</v>
      </c>
      <c r="AB556" s="661" t="s">
        <v>89</v>
      </c>
      <c r="AC556" s="661" t="s">
        <v>89</v>
      </c>
      <c r="AD556" s="661" t="s">
        <v>89</v>
      </c>
      <c r="AE556" s="661" t="s">
        <v>89</v>
      </c>
      <c r="AF556" s="661" t="s">
        <v>89</v>
      </c>
      <c r="AG556" s="661" t="s">
        <v>89</v>
      </c>
      <c r="AH556" s="661"/>
      <c r="AI556" s="661" t="s">
        <v>89</v>
      </c>
      <c r="AJ556" s="661" t="s">
        <v>89</v>
      </c>
      <c r="AK556" s="661" t="s">
        <v>89</v>
      </c>
      <c r="AL556" s="661" t="s">
        <v>89</v>
      </c>
      <c r="AM556" s="661" t="s">
        <v>89</v>
      </c>
      <c r="AN556" s="661" t="s">
        <v>89</v>
      </c>
      <c r="AO556" s="661"/>
      <c r="AP556" s="610"/>
      <c r="AQ556" s="610"/>
      <c r="AR556" s="610"/>
    </row>
    <row r="557" ht="15.75" customHeight="1" spans="1:44">
      <c r="A557" s="610" t="s">
        <v>89</v>
      </c>
      <c r="B557" s="610" t="s">
        <v>89</v>
      </c>
      <c r="C557" s="610" t="s">
        <v>89</v>
      </c>
      <c r="D557" s="661" t="s">
        <v>89</v>
      </c>
      <c r="E557" s="661" t="s">
        <v>89</v>
      </c>
      <c r="F557" s="661" t="s">
        <v>89</v>
      </c>
      <c r="G557" s="661" t="s">
        <v>89</v>
      </c>
      <c r="H557" s="661" t="s">
        <v>89</v>
      </c>
      <c r="I557" s="661" t="s">
        <v>89</v>
      </c>
      <c r="J557" s="661" t="s">
        <v>89</v>
      </c>
      <c r="K557" s="661" t="s">
        <v>89</v>
      </c>
      <c r="L557" s="661" t="s">
        <v>89</v>
      </c>
      <c r="M557" s="661" t="s">
        <v>89</v>
      </c>
      <c r="N557" s="661" t="s">
        <v>89</v>
      </c>
      <c r="O557" s="661" t="s">
        <v>89</v>
      </c>
      <c r="P557" s="661" t="s">
        <v>89</v>
      </c>
      <c r="Q557" s="661" t="s">
        <v>89</v>
      </c>
      <c r="R557" s="661" t="s">
        <v>89</v>
      </c>
      <c r="S557" s="661" t="s">
        <v>89</v>
      </c>
      <c r="T557" s="661" t="s">
        <v>89</v>
      </c>
      <c r="U557" s="661" t="s">
        <v>89</v>
      </c>
      <c r="V557" s="661" t="s">
        <v>89</v>
      </c>
      <c r="W557" s="661" t="s">
        <v>89</v>
      </c>
      <c r="X557" s="661" t="s">
        <v>89</v>
      </c>
      <c r="Y557" s="661" t="s">
        <v>89</v>
      </c>
      <c r="Z557" s="661" t="s">
        <v>89</v>
      </c>
      <c r="AA557" s="661" t="s">
        <v>89</v>
      </c>
      <c r="AB557" s="661" t="s">
        <v>89</v>
      </c>
      <c r="AC557" s="661" t="s">
        <v>89</v>
      </c>
      <c r="AD557" s="661" t="s">
        <v>89</v>
      </c>
      <c r="AE557" s="661" t="s">
        <v>89</v>
      </c>
      <c r="AF557" s="661" t="s">
        <v>89</v>
      </c>
      <c r="AG557" s="661" t="s">
        <v>89</v>
      </c>
      <c r="AH557" s="661"/>
      <c r="AI557" s="661" t="s">
        <v>89</v>
      </c>
      <c r="AJ557" s="661" t="s">
        <v>89</v>
      </c>
      <c r="AK557" s="661" t="s">
        <v>89</v>
      </c>
      <c r="AL557" s="661" t="s">
        <v>89</v>
      </c>
      <c r="AM557" s="661" t="s">
        <v>89</v>
      </c>
      <c r="AN557" s="661" t="s">
        <v>89</v>
      </c>
      <c r="AO557" s="661"/>
      <c r="AP557" s="610"/>
      <c r="AQ557" s="610"/>
      <c r="AR557" s="610"/>
    </row>
    <row r="558" ht="15.75" customHeight="1" spans="1:44">
      <c r="A558" s="610" t="s">
        <v>89</v>
      </c>
      <c r="B558" s="610" t="s">
        <v>89</v>
      </c>
      <c r="C558" s="610" t="s">
        <v>89</v>
      </c>
      <c r="D558" s="661" t="s">
        <v>89</v>
      </c>
      <c r="E558" s="661" t="s">
        <v>89</v>
      </c>
      <c r="F558" s="661" t="s">
        <v>89</v>
      </c>
      <c r="G558" s="661" t="s">
        <v>89</v>
      </c>
      <c r="H558" s="661" t="s">
        <v>89</v>
      </c>
      <c r="I558" s="661" t="s">
        <v>89</v>
      </c>
      <c r="J558" s="661" t="s">
        <v>89</v>
      </c>
      <c r="K558" s="661" t="s">
        <v>89</v>
      </c>
      <c r="L558" s="661" t="s">
        <v>89</v>
      </c>
      <c r="M558" s="661" t="s">
        <v>89</v>
      </c>
      <c r="N558" s="661" t="s">
        <v>89</v>
      </c>
      <c r="O558" s="661" t="s">
        <v>89</v>
      </c>
      <c r="P558" s="661" t="s">
        <v>89</v>
      </c>
      <c r="Q558" s="661" t="s">
        <v>89</v>
      </c>
      <c r="R558" s="661" t="s">
        <v>89</v>
      </c>
      <c r="S558" s="661" t="s">
        <v>89</v>
      </c>
      <c r="T558" s="661" t="s">
        <v>89</v>
      </c>
      <c r="U558" s="661" t="s">
        <v>89</v>
      </c>
      <c r="V558" s="661" t="s">
        <v>89</v>
      </c>
      <c r="W558" s="661" t="s">
        <v>89</v>
      </c>
      <c r="X558" s="661" t="s">
        <v>89</v>
      </c>
      <c r="Y558" s="661" t="s">
        <v>89</v>
      </c>
      <c r="Z558" s="661" t="s">
        <v>89</v>
      </c>
      <c r="AA558" s="661" t="s">
        <v>89</v>
      </c>
      <c r="AB558" s="661" t="s">
        <v>89</v>
      </c>
      <c r="AC558" s="661" t="s">
        <v>89</v>
      </c>
      <c r="AD558" s="661" t="s">
        <v>89</v>
      </c>
      <c r="AE558" s="661" t="s">
        <v>89</v>
      </c>
      <c r="AF558" s="661" t="s">
        <v>89</v>
      </c>
      <c r="AG558" s="661" t="s">
        <v>89</v>
      </c>
      <c r="AH558" s="661"/>
      <c r="AI558" s="661" t="s">
        <v>89</v>
      </c>
      <c r="AJ558" s="661" t="s">
        <v>89</v>
      </c>
      <c r="AK558" s="661" t="s">
        <v>89</v>
      </c>
      <c r="AL558" s="661" t="s">
        <v>89</v>
      </c>
      <c r="AM558" s="661" t="s">
        <v>89</v>
      </c>
      <c r="AN558" s="661" t="s">
        <v>89</v>
      </c>
      <c r="AO558" s="661"/>
      <c r="AP558" s="610"/>
      <c r="AQ558" s="610"/>
      <c r="AR558" s="610"/>
    </row>
    <row r="559" ht="15.75" customHeight="1" spans="1:44">
      <c r="A559" s="610" t="s">
        <v>89</v>
      </c>
      <c r="B559" s="610" t="s">
        <v>89</v>
      </c>
      <c r="C559" s="610" t="s">
        <v>89</v>
      </c>
      <c r="D559" s="661" t="s">
        <v>89</v>
      </c>
      <c r="E559" s="661" t="s">
        <v>89</v>
      </c>
      <c r="F559" s="661" t="s">
        <v>89</v>
      </c>
      <c r="G559" s="661" t="s">
        <v>89</v>
      </c>
      <c r="H559" s="661" t="s">
        <v>89</v>
      </c>
      <c r="I559" s="661" t="s">
        <v>89</v>
      </c>
      <c r="J559" s="661" t="s">
        <v>89</v>
      </c>
      <c r="K559" s="661" t="s">
        <v>89</v>
      </c>
      <c r="L559" s="661" t="s">
        <v>89</v>
      </c>
      <c r="M559" s="661" t="s">
        <v>89</v>
      </c>
      <c r="N559" s="661" t="s">
        <v>89</v>
      </c>
      <c r="O559" s="661" t="s">
        <v>89</v>
      </c>
      <c r="P559" s="661" t="s">
        <v>89</v>
      </c>
      <c r="Q559" s="661" t="s">
        <v>89</v>
      </c>
      <c r="R559" s="661" t="s">
        <v>89</v>
      </c>
      <c r="S559" s="661" t="s">
        <v>89</v>
      </c>
      <c r="T559" s="661" t="s">
        <v>89</v>
      </c>
      <c r="U559" s="661" t="s">
        <v>89</v>
      </c>
      <c r="V559" s="661" t="s">
        <v>89</v>
      </c>
      <c r="W559" s="661" t="s">
        <v>89</v>
      </c>
      <c r="X559" s="661" t="s">
        <v>89</v>
      </c>
      <c r="Y559" s="661" t="s">
        <v>89</v>
      </c>
      <c r="Z559" s="661" t="s">
        <v>89</v>
      </c>
      <c r="AA559" s="661" t="s">
        <v>89</v>
      </c>
      <c r="AB559" s="661" t="s">
        <v>89</v>
      </c>
      <c r="AC559" s="661" t="s">
        <v>89</v>
      </c>
      <c r="AD559" s="661" t="s">
        <v>89</v>
      </c>
      <c r="AE559" s="661" t="s">
        <v>89</v>
      </c>
      <c r="AF559" s="661" t="s">
        <v>89</v>
      </c>
      <c r="AG559" s="661" t="s">
        <v>89</v>
      </c>
      <c r="AH559" s="661"/>
      <c r="AI559" s="661" t="s">
        <v>89</v>
      </c>
      <c r="AJ559" s="661" t="s">
        <v>89</v>
      </c>
      <c r="AK559" s="661" t="s">
        <v>89</v>
      </c>
      <c r="AL559" s="661" t="s">
        <v>89</v>
      </c>
      <c r="AM559" s="661" t="s">
        <v>89</v>
      </c>
      <c r="AN559" s="661" t="s">
        <v>89</v>
      </c>
      <c r="AO559" s="661"/>
      <c r="AP559" s="610"/>
      <c r="AQ559" s="610"/>
      <c r="AR559" s="610"/>
    </row>
    <row r="560" ht="15.75" customHeight="1" spans="1:44">
      <c r="A560" s="610" t="s">
        <v>89</v>
      </c>
      <c r="B560" s="610" t="s">
        <v>89</v>
      </c>
      <c r="C560" s="610" t="s">
        <v>89</v>
      </c>
      <c r="D560" s="661" t="s">
        <v>89</v>
      </c>
      <c r="E560" s="661" t="s">
        <v>89</v>
      </c>
      <c r="F560" s="661" t="s">
        <v>89</v>
      </c>
      <c r="G560" s="661" t="s">
        <v>89</v>
      </c>
      <c r="H560" s="661" t="s">
        <v>89</v>
      </c>
      <c r="I560" s="661" t="s">
        <v>89</v>
      </c>
      <c r="J560" s="661" t="s">
        <v>89</v>
      </c>
      <c r="K560" s="661" t="s">
        <v>89</v>
      </c>
      <c r="L560" s="661" t="s">
        <v>89</v>
      </c>
      <c r="M560" s="661" t="s">
        <v>89</v>
      </c>
      <c r="N560" s="661" t="s">
        <v>89</v>
      </c>
      <c r="O560" s="661" t="s">
        <v>89</v>
      </c>
      <c r="P560" s="661" t="s">
        <v>89</v>
      </c>
      <c r="Q560" s="661" t="s">
        <v>89</v>
      </c>
      <c r="R560" s="661" t="s">
        <v>89</v>
      </c>
      <c r="S560" s="661" t="s">
        <v>89</v>
      </c>
      <c r="T560" s="661" t="s">
        <v>89</v>
      </c>
      <c r="U560" s="661" t="s">
        <v>89</v>
      </c>
      <c r="V560" s="661" t="s">
        <v>89</v>
      </c>
      <c r="W560" s="661" t="s">
        <v>89</v>
      </c>
      <c r="X560" s="661" t="s">
        <v>89</v>
      </c>
      <c r="Y560" s="661" t="s">
        <v>89</v>
      </c>
      <c r="Z560" s="661" t="s">
        <v>89</v>
      </c>
      <c r="AA560" s="661" t="s">
        <v>89</v>
      </c>
      <c r="AB560" s="661" t="s">
        <v>89</v>
      </c>
      <c r="AC560" s="661" t="s">
        <v>89</v>
      </c>
      <c r="AD560" s="661" t="s">
        <v>89</v>
      </c>
      <c r="AE560" s="661" t="s">
        <v>89</v>
      </c>
      <c r="AF560" s="661" t="s">
        <v>89</v>
      </c>
      <c r="AG560" s="661" t="s">
        <v>89</v>
      </c>
      <c r="AH560" s="661"/>
      <c r="AI560" s="661" t="s">
        <v>89</v>
      </c>
      <c r="AJ560" s="661" t="s">
        <v>89</v>
      </c>
      <c r="AK560" s="661" t="s">
        <v>89</v>
      </c>
      <c r="AL560" s="661" t="s">
        <v>89</v>
      </c>
      <c r="AM560" s="661" t="s">
        <v>89</v>
      </c>
      <c r="AN560" s="661" t="s">
        <v>89</v>
      </c>
      <c r="AO560" s="661"/>
      <c r="AP560" s="610"/>
      <c r="AQ560" s="610"/>
      <c r="AR560" s="610"/>
    </row>
    <row r="561" ht="15.75" customHeight="1" spans="1:44">
      <c r="A561" s="610" t="s">
        <v>89</v>
      </c>
      <c r="B561" s="610" t="s">
        <v>89</v>
      </c>
      <c r="C561" s="610" t="s">
        <v>89</v>
      </c>
      <c r="D561" s="661" t="s">
        <v>89</v>
      </c>
      <c r="E561" s="661" t="s">
        <v>89</v>
      </c>
      <c r="F561" s="661" t="s">
        <v>89</v>
      </c>
      <c r="G561" s="661" t="s">
        <v>89</v>
      </c>
      <c r="H561" s="661" t="s">
        <v>89</v>
      </c>
      <c r="I561" s="661" t="s">
        <v>89</v>
      </c>
      <c r="J561" s="661" t="s">
        <v>89</v>
      </c>
      <c r="K561" s="661" t="s">
        <v>89</v>
      </c>
      <c r="L561" s="661" t="s">
        <v>89</v>
      </c>
      <c r="M561" s="661" t="s">
        <v>89</v>
      </c>
      <c r="N561" s="661" t="s">
        <v>89</v>
      </c>
      <c r="O561" s="661" t="s">
        <v>89</v>
      </c>
      <c r="P561" s="661" t="s">
        <v>89</v>
      </c>
      <c r="Q561" s="661" t="s">
        <v>89</v>
      </c>
      <c r="R561" s="661" t="s">
        <v>89</v>
      </c>
      <c r="S561" s="661" t="s">
        <v>89</v>
      </c>
      <c r="T561" s="661" t="s">
        <v>89</v>
      </c>
      <c r="U561" s="661" t="s">
        <v>89</v>
      </c>
      <c r="V561" s="661" t="s">
        <v>89</v>
      </c>
      <c r="W561" s="661" t="s">
        <v>89</v>
      </c>
      <c r="X561" s="661" t="s">
        <v>89</v>
      </c>
      <c r="Y561" s="661" t="s">
        <v>89</v>
      </c>
      <c r="Z561" s="661" t="s">
        <v>89</v>
      </c>
      <c r="AA561" s="661" t="s">
        <v>89</v>
      </c>
      <c r="AB561" s="661" t="s">
        <v>89</v>
      </c>
      <c r="AC561" s="661" t="s">
        <v>89</v>
      </c>
      <c r="AD561" s="661" t="s">
        <v>89</v>
      </c>
      <c r="AE561" s="661" t="s">
        <v>89</v>
      </c>
      <c r="AF561" s="661" t="s">
        <v>89</v>
      </c>
      <c r="AG561" s="661" t="s">
        <v>89</v>
      </c>
      <c r="AH561" s="661"/>
      <c r="AI561" s="661" t="s">
        <v>89</v>
      </c>
      <c r="AJ561" s="661" t="s">
        <v>89</v>
      </c>
      <c r="AK561" s="661" t="s">
        <v>89</v>
      </c>
      <c r="AL561" s="661" t="s">
        <v>89</v>
      </c>
      <c r="AM561" s="661" t="s">
        <v>89</v>
      </c>
      <c r="AN561" s="661" t="s">
        <v>89</v>
      </c>
      <c r="AO561" s="661"/>
      <c r="AP561" s="610"/>
      <c r="AQ561" s="610"/>
      <c r="AR561" s="610"/>
    </row>
    <row r="562" ht="15.75" customHeight="1" spans="1:44">
      <c r="A562" s="610" t="s">
        <v>89</v>
      </c>
      <c r="B562" s="610" t="s">
        <v>89</v>
      </c>
      <c r="C562" s="610" t="s">
        <v>89</v>
      </c>
      <c r="D562" s="661" t="s">
        <v>89</v>
      </c>
      <c r="E562" s="661" t="s">
        <v>89</v>
      </c>
      <c r="F562" s="661" t="s">
        <v>89</v>
      </c>
      <c r="G562" s="661" t="s">
        <v>89</v>
      </c>
      <c r="H562" s="661" t="s">
        <v>89</v>
      </c>
      <c r="I562" s="661" t="s">
        <v>89</v>
      </c>
      <c r="J562" s="661" t="s">
        <v>89</v>
      </c>
      <c r="K562" s="661" t="s">
        <v>89</v>
      </c>
      <c r="L562" s="661" t="s">
        <v>89</v>
      </c>
      <c r="M562" s="661" t="s">
        <v>89</v>
      </c>
      <c r="N562" s="661" t="s">
        <v>89</v>
      </c>
      <c r="O562" s="661" t="s">
        <v>89</v>
      </c>
      <c r="P562" s="661" t="s">
        <v>89</v>
      </c>
      <c r="Q562" s="661" t="s">
        <v>89</v>
      </c>
      <c r="R562" s="661" t="s">
        <v>89</v>
      </c>
      <c r="S562" s="661" t="s">
        <v>89</v>
      </c>
      <c r="T562" s="661" t="s">
        <v>89</v>
      </c>
      <c r="U562" s="661" t="s">
        <v>89</v>
      </c>
      <c r="V562" s="661" t="s">
        <v>89</v>
      </c>
      <c r="W562" s="661" t="s">
        <v>89</v>
      </c>
      <c r="X562" s="661" t="s">
        <v>89</v>
      </c>
      <c r="Y562" s="661" t="s">
        <v>89</v>
      </c>
      <c r="Z562" s="661" t="s">
        <v>89</v>
      </c>
      <c r="AA562" s="661" t="s">
        <v>89</v>
      </c>
      <c r="AB562" s="661" t="s">
        <v>89</v>
      </c>
      <c r="AC562" s="661" t="s">
        <v>89</v>
      </c>
      <c r="AD562" s="661" t="s">
        <v>89</v>
      </c>
      <c r="AE562" s="661" t="s">
        <v>89</v>
      </c>
      <c r="AF562" s="661" t="s">
        <v>89</v>
      </c>
      <c r="AG562" s="661" t="s">
        <v>89</v>
      </c>
      <c r="AH562" s="661"/>
      <c r="AI562" s="661" t="s">
        <v>89</v>
      </c>
      <c r="AJ562" s="661" t="s">
        <v>89</v>
      </c>
      <c r="AK562" s="661" t="s">
        <v>89</v>
      </c>
      <c r="AL562" s="661" t="s">
        <v>89</v>
      </c>
      <c r="AM562" s="661" t="s">
        <v>89</v>
      </c>
      <c r="AN562" s="661" t="s">
        <v>89</v>
      </c>
      <c r="AO562" s="661"/>
      <c r="AP562" s="610"/>
      <c r="AQ562" s="610"/>
      <c r="AR562" s="610"/>
    </row>
    <row r="563" ht="15.75" customHeight="1" spans="1:44">
      <c r="A563" s="610" t="s">
        <v>89</v>
      </c>
      <c r="B563" s="610" t="s">
        <v>89</v>
      </c>
      <c r="C563" s="610" t="s">
        <v>89</v>
      </c>
      <c r="D563" s="661" t="s">
        <v>89</v>
      </c>
      <c r="E563" s="661" t="s">
        <v>89</v>
      </c>
      <c r="F563" s="661" t="s">
        <v>89</v>
      </c>
      <c r="G563" s="661" t="s">
        <v>89</v>
      </c>
      <c r="H563" s="661" t="s">
        <v>89</v>
      </c>
      <c r="I563" s="661" t="s">
        <v>89</v>
      </c>
      <c r="J563" s="661" t="s">
        <v>89</v>
      </c>
      <c r="K563" s="661" t="s">
        <v>89</v>
      </c>
      <c r="L563" s="661" t="s">
        <v>89</v>
      </c>
      <c r="M563" s="661" t="s">
        <v>89</v>
      </c>
      <c r="N563" s="661" t="s">
        <v>89</v>
      </c>
      <c r="O563" s="661" t="s">
        <v>89</v>
      </c>
      <c r="P563" s="661" t="s">
        <v>89</v>
      </c>
      <c r="Q563" s="661" t="s">
        <v>89</v>
      </c>
      <c r="R563" s="661" t="s">
        <v>89</v>
      </c>
      <c r="S563" s="661" t="s">
        <v>89</v>
      </c>
      <c r="T563" s="661" t="s">
        <v>89</v>
      </c>
      <c r="U563" s="661" t="s">
        <v>89</v>
      </c>
      <c r="V563" s="661" t="s">
        <v>89</v>
      </c>
      <c r="W563" s="661" t="s">
        <v>89</v>
      </c>
      <c r="X563" s="661" t="s">
        <v>89</v>
      </c>
      <c r="Y563" s="661" t="s">
        <v>89</v>
      </c>
      <c r="Z563" s="661" t="s">
        <v>89</v>
      </c>
      <c r="AA563" s="661" t="s">
        <v>89</v>
      </c>
      <c r="AB563" s="661" t="s">
        <v>89</v>
      </c>
      <c r="AC563" s="661" t="s">
        <v>89</v>
      </c>
      <c r="AD563" s="661" t="s">
        <v>89</v>
      </c>
      <c r="AE563" s="661" t="s">
        <v>89</v>
      </c>
      <c r="AF563" s="661" t="s">
        <v>89</v>
      </c>
      <c r="AG563" s="661" t="s">
        <v>89</v>
      </c>
      <c r="AH563" s="661"/>
      <c r="AI563" s="661" t="s">
        <v>89</v>
      </c>
      <c r="AJ563" s="661" t="s">
        <v>89</v>
      </c>
      <c r="AK563" s="661" t="s">
        <v>89</v>
      </c>
      <c r="AL563" s="661" t="s">
        <v>89</v>
      </c>
      <c r="AM563" s="661" t="s">
        <v>89</v>
      </c>
      <c r="AN563" s="661" t="s">
        <v>89</v>
      </c>
      <c r="AO563" s="661"/>
      <c r="AP563" s="610"/>
      <c r="AQ563" s="610"/>
      <c r="AR563" s="610"/>
    </row>
    <row r="564" ht="15.75" customHeight="1" spans="1:44">
      <c r="A564" s="610" t="s">
        <v>89</v>
      </c>
      <c r="B564" s="610" t="s">
        <v>89</v>
      </c>
      <c r="C564" s="610" t="s">
        <v>89</v>
      </c>
      <c r="D564" s="661" t="s">
        <v>89</v>
      </c>
      <c r="E564" s="661" t="s">
        <v>89</v>
      </c>
      <c r="F564" s="661" t="s">
        <v>89</v>
      </c>
      <c r="G564" s="661" t="s">
        <v>89</v>
      </c>
      <c r="H564" s="661" t="s">
        <v>89</v>
      </c>
      <c r="I564" s="661" t="s">
        <v>89</v>
      </c>
      <c r="J564" s="661" t="s">
        <v>89</v>
      </c>
      <c r="K564" s="661" t="s">
        <v>89</v>
      </c>
      <c r="L564" s="661" t="s">
        <v>89</v>
      </c>
      <c r="M564" s="661" t="s">
        <v>89</v>
      </c>
      <c r="N564" s="661" t="s">
        <v>89</v>
      </c>
      <c r="O564" s="661" t="s">
        <v>89</v>
      </c>
      <c r="P564" s="661" t="s">
        <v>89</v>
      </c>
      <c r="Q564" s="661" t="s">
        <v>89</v>
      </c>
      <c r="R564" s="661" t="s">
        <v>89</v>
      </c>
      <c r="S564" s="661" t="s">
        <v>89</v>
      </c>
      <c r="T564" s="661" t="s">
        <v>89</v>
      </c>
      <c r="U564" s="661" t="s">
        <v>89</v>
      </c>
      <c r="V564" s="661" t="s">
        <v>89</v>
      </c>
      <c r="W564" s="661" t="s">
        <v>89</v>
      </c>
      <c r="X564" s="661" t="s">
        <v>89</v>
      </c>
      <c r="Y564" s="661" t="s">
        <v>89</v>
      </c>
      <c r="Z564" s="661" t="s">
        <v>89</v>
      </c>
      <c r="AA564" s="661" t="s">
        <v>89</v>
      </c>
      <c r="AB564" s="661" t="s">
        <v>89</v>
      </c>
      <c r="AC564" s="661" t="s">
        <v>89</v>
      </c>
      <c r="AD564" s="661" t="s">
        <v>89</v>
      </c>
      <c r="AE564" s="661" t="s">
        <v>89</v>
      </c>
      <c r="AF564" s="661" t="s">
        <v>89</v>
      </c>
      <c r="AG564" s="661" t="s">
        <v>89</v>
      </c>
      <c r="AH564" s="661"/>
      <c r="AI564" s="661" t="s">
        <v>89</v>
      </c>
      <c r="AJ564" s="661" t="s">
        <v>89</v>
      </c>
      <c r="AK564" s="661" t="s">
        <v>89</v>
      </c>
      <c r="AL564" s="661" t="s">
        <v>89</v>
      </c>
      <c r="AM564" s="661" t="s">
        <v>89</v>
      </c>
      <c r="AN564" s="661" t="s">
        <v>89</v>
      </c>
      <c r="AO564" s="661"/>
      <c r="AP564" s="610"/>
      <c r="AQ564" s="610"/>
      <c r="AR564" s="610"/>
    </row>
    <row r="565" ht="15.75" customHeight="1" spans="1:44">
      <c r="A565" s="610" t="s">
        <v>89</v>
      </c>
      <c r="B565" s="610" t="s">
        <v>89</v>
      </c>
      <c r="C565" s="610" t="s">
        <v>89</v>
      </c>
      <c r="D565" s="661" t="s">
        <v>89</v>
      </c>
      <c r="E565" s="661" t="s">
        <v>89</v>
      </c>
      <c r="F565" s="661" t="s">
        <v>89</v>
      </c>
      <c r="G565" s="661" t="s">
        <v>89</v>
      </c>
      <c r="H565" s="661" t="s">
        <v>89</v>
      </c>
      <c r="I565" s="661" t="s">
        <v>89</v>
      </c>
      <c r="J565" s="661" t="s">
        <v>89</v>
      </c>
      <c r="K565" s="661" t="s">
        <v>89</v>
      </c>
      <c r="L565" s="661" t="s">
        <v>89</v>
      </c>
      <c r="M565" s="661" t="s">
        <v>89</v>
      </c>
      <c r="N565" s="661" t="s">
        <v>89</v>
      </c>
      <c r="O565" s="661" t="s">
        <v>89</v>
      </c>
      <c r="P565" s="661" t="s">
        <v>89</v>
      </c>
      <c r="Q565" s="661" t="s">
        <v>89</v>
      </c>
      <c r="R565" s="661" t="s">
        <v>89</v>
      </c>
      <c r="S565" s="661" t="s">
        <v>89</v>
      </c>
      <c r="T565" s="661" t="s">
        <v>89</v>
      </c>
      <c r="U565" s="661" t="s">
        <v>89</v>
      </c>
      <c r="V565" s="661" t="s">
        <v>89</v>
      </c>
      <c r="W565" s="661" t="s">
        <v>89</v>
      </c>
      <c r="X565" s="661" t="s">
        <v>89</v>
      </c>
      <c r="Y565" s="661" t="s">
        <v>89</v>
      </c>
      <c r="Z565" s="661" t="s">
        <v>89</v>
      </c>
      <c r="AA565" s="661" t="s">
        <v>89</v>
      </c>
      <c r="AB565" s="661" t="s">
        <v>89</v>
      </c>
      <c r="AC565" s="661" t="s">
        <v>89</v>
      </c>
      <c r="AD565" s="661" t="s">
        <v>89</v>
      </c>
      <c r="AE565" s="661" t="s">
        <v>89</v>
      </c>
      <c r="AF565" s="661" t="s">
        <v>89</v>
      </c>
      <c r="AG565" s="661" t="s">
        <v>89</v>
      </c>
      <c r="AH565" s="661"/>
      <c r="AI565" s="661" t="s">
        <v>89</v>
      </c>
      <c r="AJ565" s="661" t="s">
        <v>89</v>
      </c>
      <c r="AK565" s="661" t="s">
        <v>89</v>
      </c>
      <c r="AL565" s="661" t="s">
        <v>89</v>
      </c>
      <c r="AM565" s="661" t="s">
        <v>89</v>
      </c>
      <c r="AN565" s="661" t="s">
        <v>89</v>
      </c>
      <c r="AO565" s="661"/>
      <c r="AP565" s="610"/>
      <c r="AQ565" s="610"/>
      <c r="AR565" s="610"/>
    </row>
    <row r="566" ht="15.75" customHeight="1" spans="1:44">
      <c r="A566" s="610" t="s">
        <v>89</v>
      </c>
      <c r="B566" s="610" t="s">
        <v>89</v>
      </c>
      <c r="C566" s="610" t="s">
        <v>89</v>
      </c>
      <c r="D566" s="661" t="s">
        <v>89</v>
      </c>
      <c r="E566" s="661" t="s">
        <v>89</v>
      </c>
      <c r="F566" s="661" t="s">
        <v>89</v>
      </c>
      <c r="G566" s="661" t="s">
        <v>89</v>
      </c>
      <c r="H566" s="661" t="s">
        <v>89</v>
      </c>
      <c r="I566" s="661" t="s">
        <v>89</v>
      </c>
      <c r="J566" s="661" t="s">
        <v>89</v>
      </c>
      <c r="K566" s="661" t="s">
        <v>89</v>
      </c>
      <c r="L566" s="661" t="s">
        <v>89</v>
      </c>
      <c r="M566" s="661" t="s">
        <v>89</v>
      </c>
      <c r="N566" s="661" t="s">
        <v>89</v>
      </c>
      <c r="O566" s="661" t="s">
        <v>89</v>
      </c>
      <c r="P566" s="661" t="s">
        <v>89</v>
      </c>
      <c r="Q566" s="661" t="s">
        <v>89</v>
      </c>
      <c r="R566" s="661" t="s">
        <v>89</v>
      </c>
      <c r="S566" s="661" t="s">
        <v>89</v>
      </c>
      <c r="T566" s="661" t="s">
        <v>89</v>
      </c>
      <c r="U566" s="661" t="s">
        <v>89</v>
      </c>
      <c r="V566" s="661" t="s">
        <v>89</v>
      </c>
      <c r="W566" s="661" t="s">
        <v>89</v>
      </c>
      <c r="X566" s="661" t="s">
        <v>89</v>
      </c>
      <c r="Y566" s="661" t="s">
        <v>89</v>
      </c>
      <c r="Z566" s="661" t="s">
        <v>89</v>
      </c>
      <c r="AA566" s="661" t="s">
        <v>89</v>
      </c>
      <c r="AB566" s="661" t="s">
        <v>89</v>
      </c>
      <c r="AC566" s="661" t="s">
        <v>89</v>
      </c>
      <c r="AD566" s="661" t="s">
        <v>89</v>
      </c>
      <c r="AE566" s="661" t="s">
        <v>89</v>
      </c>
      <c r="AF566" s="661" t="s">
        <v>89</v>
      </c>
      <c r="AG566" s="661" t="s">
        <v>89</v>
      </c>
      <c r="AH566" s="661"/>
      <c r="AI566" s="661" t="s">
        <v>89</v>
      </c>
      <c r="AJ566" s="661" t="s">
        <v>89</v>
      </c>
      <c r="AK566" s="661" t="s">
        <v>89</v>
      </c>
      <c r="AL566" s="661" t="s">
        <v>89</v>
      </c>
      <c r="AM566" s="661" t="s">
        <v>89</v>
      </c>
      <c r="AN566" s="661" t="s">
        <v>89</v>
      </c>
      <c r="AO566" s="661"/>
      <c r="AP566" s="610"/>
      <c r="AQ566" s="610"/>
      <c r="AR566" s="610"/>
    </row>
    <row r="567" ht="15.75" customHeight="1" spans="1:44">
      <c r="A567" s="610" t="s">
        <v>89</v>
      </c>
      <c r="B567" s="610" t="s">
        <v>89</v>
      </c>
      <c r="C567" s="610" t="s">
        <v>89</v>
      </c>
      <c r="D567" s="661" t="s">
        <v>89</v>
      </c>
      <c r="E567" s="661" t="s">
        <v>89</v>
      </c>
      <c r="F567" s="661" t="s">
        <v>89</v>
      </c>
      <c r="G567" s="661" t="s">
        <v>89</v>
      </c>
      <c r="H567" s="661" t="s">
        <v>89</v>
      </c>
      <c r="I567" s="661" t="s">
        <v>89</v>
      </c>
      <c r="J567" s="661" t="s">
        <v>89</v>
      </c>
      <c r="K567" s="661" t="s">
        <v>89</v>
      </c>
      <c r="L567" s="661" t="s">
        <v>89</v>
      </c>
      <c r="M567" s="661" t="s">
        <v>89</v>
      </c>
      <c r="N567" s="661" t="s">
        <v>89</v>
      </c>
      <c r="O567" s="661" t="s">
        <v>89</v>
      </c>
      <c r="P567" s="661" t="s">
        <v>89</v>
      </c>
      <c r="Q567" s="661" t="s">
        <v>89</v>
      </c>
      <c r="R567" s="661" t="s">
        <v>89</v>
      </c>
      <c r="S567" s="661" t="s">
        <v>89</v>
      </c>
      <c r="T567" s="661" t="s">
        <v>89</v>
      </c>
      <c r="U567" s="661" t="s">
        <v>89</v>
      </c>
      <c r="V567" s="661" t="s">
        <v>89</v>
      </c>
      <c r="W567" s="661" t="s">
        <v>89</v>
      </c>
      <c r="X567" s="661" t="s">
        <v>89</v>
      </c>
      <c r="Y567" s="661" t="s">
        <v>89</v>
      </c>
      <c r="Z567" s="661" t="s">
        <v>89</v>
      </c>
      <c r="AA567" s="661" t="s">
        <v>89</v>
      </c>
      <c r="AB567" s="661" t="s">
        <v>89</v>
      </c>
      <c r="AC567" s="661" t="s">
        <v>89</v>
      </c>
      <c r="AD567" s="661" t="s">
        <v>89</v>
      </c>
      <c r="AE567" s="661" t="s">
        <v>89</v>
      </c>
      <c r="AF567" s="661" t="s">
        <v>89</v>
      </c>
      <c r="AG567" s="661" t="s">
        <v>89</v>
      </c>
      <c r="AH567" s="661"/>
      <c r="AI567" s="661" t="s">
        <v>89</v>
      </c>
      <c r="AJ567" s="661" t="s">
        <v>89</v>
      </c>
      <c r="AK567" s="661" t="s">
        <v>89</v>
      </c>
      <c r="AL567" s="661" t="s">
        <v>89</v>
      </c>
      <c r="AM567" s="661" t="s">
        <v>89</v>
      </c>
      <c r="AN567" s="661" t="s">
        <v>89</v>
      </c>
      <c r="AO567" s="661"/>
      <c r="AP567" s="610"/>
      <c r="AQ567" s="610"/>
      <c r="AR567" s="610"/>
    </row>
    <row r="568" ht="15.75" customHeight="1" spans="1:44">
      <c r="A568" s="610" t="s">
        <v>89</v>
      </c>
      <c r="B568" s="610" t="s">
        <v>89</v>
      </c>
      <c r="C568" s="610" t="s">
        <v>89</v>
      </c>
      <c r="D568" s="661" t="s">
        <v>89</v>
      </c>
      <c r="E568" s="661" t="s">
        <v>89</v>
      </c>
      <c r="F568" s="661" t="s">
        <v>89</v>
      </c>
      <c r="G568" s="661" t="s">
        <v>89</v>
      </c>
      <c r="H568" s="661" t="s">
        <v>89</v>
      </c>
      <c r="I568" s="661" t="s">
        <v>89</v>
      </c>
      <c r="J568" s="661" t="s">
        <v>89</v>
      </c>
      <c r="K568" s="661" t="s">
        <v>89</v>
      </c>
      <c r="L568" s="661" t="s">
        <v>89</v>
      </c>
      <c r="M568" s="661" t="s">
        <v>89</v>
      </c>
      <c r="N568" s="661" t="s">
        <v>89</v>
      </c>
      <c r="O568" s="661" t="s">
        <v>89</v>
      </c>
      <c r="P568" s="661" t="s">
        <v>89</v>
      </c>
      <c r="Q568" s="661" t="s">
        <v>89</v>
      </c>
      <c r="R568" s="661" t="s">
        <v>89</v>
      </c>
      <c r="S568" s="661" t="s">
        <v>89</v>
      </c>
      <c r="T568" s="661" t="s">
        <v>89</v>
      </c>
      <c r="U568" s="661" t="s">
        <v>89</v>
      </c>
      <c r="V568" s="661" t="s">
        <v>89</v>
      </c>
      <c r="W568" s="661" t="s">
        <v>89</v>
      </c>
      <c r="X568" s="661" t="s">
        <v>89</v>
      </c>
      <c r="Y568" s="661" t="s">
        <v>89</v>
      </c>
      <c r="Z568" s="661" t="s">
        <v>89</v>
      </c>
      <c r="AA568" s="661" t="s">
        <v>89</v>
      </c>
      <c r="AB568" s="661" t="s">
        <v>89</v>
      </c>
      <c r="AC568" s="661" t="s">
        <v>89</v>
      </c>
      <c r="AD568" s="661" t="s">
        <v>89</v>
      </c>
      <c r="AE568" s="661" t="s">
        <v>89</v>
      </c>
      <c r="AF568" s="661" t="s">
        <v>89</v>
      </c>
      <c r="AG568" s="661" t="s">
        <v>89</v>
      </c>
      <c r="AH568" s="661"/>
      <c r="AI568" s="661" t="s">
        <v>89</v>
      </c>
      <c r="AJ568" s="661" t="s">
        <v>89</v>
      </c>
      <c r="AK568" s="661" t="s">
        <v>89</v>
      </c>
      <c r="AL568" s="661" t="s">
        <v>89</v>
      </c>
      <c r="AM568" s="661" t="s">
        <v>89</v>
      </c>
      <c r="AN568" s="661" t="s">
        <v>89</v>
      </c>
      <c r="AO568" s="661"/>
      <c r="AP568" s="610"/>
      <c r="AQ568" s="610"/>
      <c r="AR568" s="610"/>
    </row>
    <row r="569" ht="15.75" customHeight="1" spans="1:44">
      <c r="A569" s="610" t="s">
        <v>89</v>
      </c>
      <c r="B569" s="610" t="s">
        <v>89</v>
      </c>
      <c r="C569" s="610" t="s">
        <v>89</v>
      </c>
      <c r="D569" s="661" t="s">
        <v>89</v>
      </c>
      <c r="E569" s="661" t="s">
        <v>89</v>
      </c>
      <c r="F569" s="661" t="s">
        <v>89</v>
      </c>
      <c r="G569" s="661" t="s">
        <v>89</v>
      </c>
      <c r="H569" s="661" t="s">
        <v>89</v>
      </c>
      <c r="I569" s="661" t="s">
        <v>89</v>
      </c>
      <c r="J569" s="661" t="s">
        <v>89</v>
      </c>
      <c r="K569" s="661" t="s">
        <v>89</v>
      </c>
      <c r="L569" s="661" t="s">
        <v>89</v>
      </c>
      <c r="M569" s="661" t="s">
        <v>89</v>
      </c>
      <c r="N569" s="661" t="s">
        <v>89</v>
      </c>
      <c r="O569" s="661" t="s">
        <v>89</v>
      </c>
      <c r="P569" s="661" t="s">
        <v>89</v>
      </c>
      <c r="Q569" s="661" t="s">
        <v>89</v>
      </c>
      <c r="R569" s="661" t="s">
        <v>89</v>
      </c>
      <c r="S569" s="661" t="s">
        <v>89</v>
      </c>
      <c r="T569" s="661" t="s">
        <v>89</v>
      </c>
      <c r="U569" s="661" t="s">
        <v>89</v>
      </c>
      <c r="V569" s="661" t="s">
        <v>89</v>
      </c>
      <c r="W569" s="661" t="s">
        <v>89</v>
      </c>
      <c r="X569" s="661" t="s">
        <v>89</v>
      </c>
      <c r="Y569" s="661" t="s">
        <v>89</v>
      </c>
      <c r="Z569" s="661" t="s">
        <v>89</v>
      </c>
      <c r="AA569" s="661" t="s">
        <v>89</v>
      </c>
      <c r="AB569" s="661" t="s">
        <v>89</v>
      </c>
      <c r="AC569" s="661" t="s">
        <v>89</v>
      </c>
      <c r="AD569" s="661" t="s">
        <v>89</v>
      </c>
      <c r="AE569" s="661" t="s">
        <v>89</v>
      </c>
      <c r="AF569" s="661" t="s">
        <v>89</v>
      </c>
      <c r="AG569" s="661" t="s">
        <v>89</v>
      </c>
      <c r="AH569" s="661"/>
      <c r="AI569" s="661" t="s">
        <v>89</v>
      </c>
      <c r="AJ569" s="661" t="s">
        <v>89</v>
      </c>
      <c r="AK569" s="661" t="s">
        <v>89</v>
      </c>
      <c r="AL569" s="661" t="s">
        <v>89</v>
      </c>
      <c r="AM569" s="661" t="s">
        <v>89</v>
      </c>
      <c r="AN569" s="661" t="s">
        <v>89</v>
      </c>
      <c r="AO569" s="661"/>
      <c r="AP569" s="610"/>
      <c r="AQ569" s="610"/>
      <c r="AR569" s="610"/>
    </row>
    <row r="570" ht="15.75" customHeight="1" spans="1:44">
      <c r="A570" s="610" t="s">
        <v>89</v>
      </c>
      <c r="B570" s="610" t="s">
        <v>89</v>
      </c>
      <c r="C570" s="610" t="s">
        <v>89</v>
      </c>
      <c r="D570" s="661" t="s">
        <v>89</v>
      </c>
      <c r="E570" s="661" t="s">
        <v>89</v>
      </c>
      <c r="F570" s="661" t="s">
        <v>89</v>
      </c>
      <c r="G570" s="661" t="s">
        <v>89</v>
      </c>
      <c r="H570" s="661" t="s">
        <v>89</v>
      </c>
      <c r="I570" s="661" t="s">
        <v>89</v>
      </c>
      <c r="J570" s="661" t="s">
        <v>89</v>
      </c>
      <c r="K570" s="661" t="s">
        <v>89</v>
      </c>
      <c r="L570" s="661" t="s">
        <v>89</v>
      </c>
      <c r="M570" s="661" t="s">
        <v>89</v>
      </c>
      <c r="N570" s="661" t="s">
        <v>89</v>
      </c>
      <c r="O570" s="661" t="s">
        <v>89</v>
      </c>
      <c r="P570" s="661" t="s">
        <v>89</v>
      </c>
      <c r="Q570" s="661" t="s">
        <v>89</v>
      </c>
      <c r="R570" s="661" t="s">
        <v>89</v>
      </c>
      <c r="S570" s="661" t="s">
        <v>89</v>
      </c>
      <c r="T570" s="661" t="s">
        <v>89</v>
      </c>
      <c r="U570" s="661" t="s">
        <v>89</v>
      </c>
      <c r="V570" s="661" t="s">
        <v>89</v>
      </c>
      <c r="W570" s="661" t="s">
        <v>89</v>
      </c>
      <c r="X570" s="661" t="s">
        <v>89</v>
      </c>
      <c r="Y570" s="661" t="s">
        <v>89</v>
      </c>
      <c r="Z570" s="661" t="s">
        <v>89</v>
      </c>
      <c r="AA570" s="661" t="s">
        <v>89</v>
      </c>
      <c r="AB570" s="661" t="s">
        <v>89</v>
      </c>
      <c r="AC570" s="661" t="s">
        <v>89</v>
      </c>
      <c r="AD570" s="661" t="s">
        <v>89</v>
      </c>
      <c r="AE570" s="661" t="s">
        <v>89</v>
      </c>
      <c r="AF570" s="661" t="s">
        <v>89</v>
      </c>
      <c r="AG570" s="661" t="s">
        <v>89</v>
      </c>
      <c r="AH570" s="661"/>
      <c r="AI570" s="661" t="s">
        <v>89</v>
      </c>
      <c r="AJ570" s="661" t="s">
        <v>89</v>
      </c>
      <c r="AK570" s="661" t="s">
        <v>89</v>
      </c>
      <c r="AL570" s="661" t="s">
        <v>89</v>
      </c>
      <c r="AM570" s="661" t="s">
        <v>89</v>
      </c>
      <c r="AN570" s="661" t="s">
        <v>89</v>
      </c>
      <c r="AO570" s="661"/>
      <c r="AP570" s="610"/>
      <c r="AQ570" s="610"/>
      <c r="AR570" s="610"/>
    </row>
    <row r="571" ht="15.75" customHeight="1" spans="1:44">
      <c r="A571" s="610" t="s">
        <v>89</v>
      </c>
      <c r="B571" s="610" t="s">
        <v>89</v>
      </c>
      <c r="C571" s="610" t="s">
        <v>89</v>
      </c>
      <c r="D571" s="661" t="s">
        <v>89</v>
      </c>
      <c r="E571" s="661" t="s">
        <v>89</v>
      </c>
      <c r="F571" s="661" t="s">
        <v>89</v>
      </c>
      <c r="G571" s="661" t="s">
        <v>89</v>
      </c>
      <c r="H571" s="661" t="s">
        <v>89</v>
      </c>
      <c r="I571" s="661" t="s">
        <v>89</v>
      </c>
      <c r="J571" s="661" t="s">
        <v>89</v>
      </c>
      <c r="K571" s="661" t="s">
        <v>89</v>
      </c>
      <c r="L571" s="661" t="s">
        <v>89</v>
      </c>
      <c r="M571" s="661" t="s">
        <v>89</v>
      </c>
      <c r="N571" s="661" t="s">
        <v>89</v>
      </c>
      <c r="O571" s="661" t="s">
        <v>89</v>
      </c>
      <c r="P571" s="661" t="s">
        <v>89</v>
      </c>
      <c r="Q571" s="661" t="s">
        <v>89</v>
      </c>
      <c r="R571" s="661" t="s">
        <v>89</v>
      </c>
      <c r="S571" s="661" t="s">
        <v>89</v>
      </c>
      <c r="T571" s="661" t="s">
        <v>89</v>
      </c>
      <c r="U571" s="661" t="s">
        <v>89</v>
      </c>
      <c r="V571" s="661" t="s">
        <v>89</v>
      </c>
      <c r="W571" s="661" t="s">
        <v>89</v>
      </c>
      <c r="X571" s="661" t="s">
        <v>89</v>
      </c>
      <c r="Y571" s="661" t="s">
        <v>89</v>
      </c>
      <c r="Z571" s="661" t="s">
        <v>89</v>
      </c>
      <c r="AA571" s="661" t="s">
        <v>89</v>
      </c>
      <c r="AB571" s="661" t="s">
        <v>89</v>
      </c>
      <c r="AC571" s="661" t="s">
        <v>89</v>
      </c>
      <c r="AD571" s="661" t="s">
        <v>89</v>
      </c>
      <c r="AE571" s="661" t="s">
        <v>89</v>
      </c>
      <c r="AF571" s="661" t="s">
        <v>89</v>
      </c>
      <c r="AG571" s="661" t="s">
        <v>89</v>
      </c>
      <c r="AH571" s="661"/>
      <c r="AI571" s="661" t="s">
        <v>89</v>
      </c>
      <c r="AJ571" s="661" t="s">
        <v>89</v>
      </c>
      <c r="AK571" s="661" t="s">
        <v>89</v>
      </c>
      <c r="AL571" s="661" t="s">
        <v>89</v>
      </c>
      <c r="AM571" s="661" t="s">
        <v>89</v>
      </c>
      <c r="AN571" s="661" t="s">
        <v>89</v>
      </c>
      <c r="AO571" s="661"/>
      <c r="AP571" s="610"/>
      <c r="AQ571" s="610"/>
      <c r="AR571" s="610"/>
    </row>
    <row r="572" ht="15.75" customHeight="1" spans="1:44">
      <c r="A572" s="610" t="s">
        <v>89</v>
      </c>
      <c r="B572" s="610" t="s">
        <v>89</v>
      </c>
      <c r="C572" s="610" t="s">
        <v>89</v>
      </c>
      <c r="D572" s="661" t="s">
        <v>89</v>
      </c>
      <c r="E572" s="661" t="s">
        <v>89</v>
      </c>
      <c r="F572" s="661" t="s">
        <v>89</v>
      </c>
      <c r="G572" s="661" t="s">
        <v>89</v>
      </c>
      <c r="H572" s="661" t="s">
        <v>89</v>
      </c>
      <c r="I572" s="661" t="s">
        <v>89</v>
      </c>
      <c r="J572" s="661" t="s">
        <v>89</v>
      </c>
      <c r="K572" s="661" t="s">
        <v>89</v>
      </c>
      <c r="L572" s="661" t="s">
        <v>89</v>
      </c>
      <c r="M572" s="661" t="s">
        <v>89</v>
      </c>
      <c r="N572" s="661" t="s">
        <v>89</v>
      </c>
      <c r="O572" s="661" t="s">
        <v>89</v>
      </c>
      <c r="P572" s="661" t="s">
        <v>89</v>
      </c>
      <c r="Q572" s="661" t="s">
        <v>89</v>
      </c>
      <c r="R572" s="661" t="s">
        <v>89</v>
      </c>
      <c r="S572" s="661" t="s">
        <v>89</v>
      </c>
      <c r="T572" s="661" t="s">
        <v>89</v>
      </c>
      <c r="U572" s="661" t="s">
        <v>89</v>
      </c>
      <c r="V572" s="661" t="s">
        <v>89</v>
      </c>
      <c r="W572" s="661" t="s">
        <v>89</v>
      </c>
      <c r="X572" s="661" t="s">
        <v>89</v>
      </c>
      <c r="Y572" s="661" t="s">
        <v>89</v>
      </c>
      <c r="Z572" s="661" t="s">
        <v>89</v>
      </c>
      <c r="AA572" s="661" t="s">
        <v>89</v>
      </c>
      <c r="AB572" s="661" t="s">
        <v>89</v>
      </c>
      <c r="AC572" s="661" t="s">
        <v>89</v>
      </c>
      <c r="AD572" s="661" t="s">
        <v>89</v>
      </c>
      <c r="AE572" s="661" t="s">
        <v>89</v>
      </c>
      <c r="AF572" s="661" t="s">
        <v>89</v>
      </c>
      <c r="AG572" s="661" t="s">
        <v>89</v>
      </c>
      <c r="AH572" s="661"/>
      <c r="AI572" s="661" t="s">
        <v>89</v>
      </c>
      <c r="AJ572" s="661" t="s">
        <v>89</v>
      </c>
      <c r="AK572" s="661" t="s">
        <v>89</v>
      </c>
      <c r="AL572" s="661" t="s">
        <v>89</v>
      </c>
      <c r="AM572" s="661" t="s">
        <v>89</v>
      </c>
      <c r="AN572" s="661" t="s">
        <v>89</v>
      </c>
      <c r="AO572" s="661"/>
      <c r="AP572" s="610"/>
      <c r="AQ572" s="610"/>
      <c r="AR572" s="610"/>
    </row>
    <row r="573" ht="15.75" customHeight="1" spans="1:44">
      <c r="A573" s="610" t="s">
        <v>89</v>
      </c>
      <c r="B573" s="610" t="s">
        <v>89</v>
      </c>
      <c r="C573" s="610" t="s">
        <v>89</v>
      </c>
      <c r="D573" s="661" t="s">
        <v>89</v>
      </c>
      <c r="E573" s="661" t="s">
        <v>89</v>
      </c>
      <c r="F573" s="661" t="s">
        <v>89</v>
      </c>
      <c r="G573" s="661" t="s">
        <v>89</v>
      </c>
      <c r="H573" s="661" t="s">
        <v>89</v>
      </c>
      <c r="I573" s="661" t="s">
        <v>89</v>
      </c>
      <c r="J573" s="661" t="s">
        <v>89</v>
      </c>
      <c r="K573" s="661" t="s">
        <v>89</v>
      </c>
      <c r="L573" s="661" t="s">
        <v>89</v>
      </c>
      <c r="M573" s="661" t="s">
        <v>89</v>
      </c>
      <c r="N573" s="661" t="s">
        <v>89</v>
      </c>
      <c r="O573" s="661" t="s">
        <v>89</v>
      </c>
      <c r="P573" s="661" t="s">
        <v>89</v>
      </c>
      <c r="Q573" s="661" t="s">
        <v>89</v>
      </c>
      <c r="R573" s="661" t="s">
        <v>89</v>
      </c>
      <c r="S573" s="661" t="s">
        <v>89</v>
      </c>
      <c r="T573" s="661" t="s">
        <v>89</v>
      </c>
      <c r="U573" s="661" t="s">
        <v>89</v>
      </c>
      <c r="V573" s="661" t="s">
        <v>89</v>
      </c>
      <c r="W573" s="661" t="s">
        <v>89</v>
      </c>
      <c r="X573" s="661" t="s">
        <v>89</v>
      </c>
      <c r="Y573" s="661" t="s">
        <v>89</v>
      </c>
      <c r="Z573" s="661" t="s">
        <v>89</v>
      </c>
      <c r="AA573" s="661" t="s">
        <v>89</v>
      </c>
      <c r="AB573" s="661" t="s">
        <v>89</v>
      </c>
      <c r="AC573" s="661" t="s">
        <v>89</v>
      </c>
      <c r="AD573" s="661" t="s">
        <v>89</v>
      </c>
      <c r="AE573" s="661" t="s">
        <v>89</v>
      </c>
      <c r="AF573" s="661" t="s">
        <v>89</v>
      </c>
      <c r="AG573" s="661" t="s">
        <v>89</v>
      </c>
      <c r="AH573" s="661"/>
      <c r="AI573" s="661" t="s">
        <v>89</v>
      </c>
      <c r="AJ573" s="661" t="s">
        <v>89</v>
      </c>
      <c r="AK573" s="661" t="s">
        <v>89</v>
      </c>
      <c r="AL573" s="661" t="s">
        <v>89</v>
      </c>
      <c r="AM573" s="661" t="s">
        <v>89</v>
      </c>
      <c r="AN573" s="661" t="s">
        <v>89</v>
      </c>
      <c r="AO573" s="661"/>
      <c r="AP573" s="610"/>
      <c r="AQ573" s="610"/>
      <c r="AR573" s="610"/>
    </row>
    <row r="574" ht="15.75" customHeight="1" spans="1:44">
      <c r="A574" s="610" t="s">
        <v>89</v>
      </c>
      <c r="B574" s="610" t="s">
        <v>89</v>
      </c>
      <c r="C574" s="610" t="s">
        <v>89</v>
      </c>
      <c r="D574" s="661" t="s">
        <v>89</v>
      </c>
      <c r="E574" s="661" t="s">
        <v>89</v>
      </c>
      <c r="F574" s="661" t="s">
        <v>89</v>
      </c>
      <c r="G574" s="661" t="s">
        <v>89</v>
      </c>
      <c r="H574" s="661" t="s">
        <v>89</v>
      </c>
      <c r="I574" s="661" t="s">
        <v>89</v>
      </c>
      <c r="J574" s="661" t="s">
        <v>89</v>
      </c>
      <c r="K574" s="661" t="s">
        <v>89</v>
      </c>
      <c r="L574" s="661" t="s">
        <v>89</v>
      </c>
      <c r="M574" s="661" t="s">
        <v>89</v>
      </c>
      <c r="N574" s="661" t="s">
        <v>89</v>
      </c>
      <c r="O574" s="661" t="s">
        <v>89</v>
      </c>
      <c r="P574" s="661" t="s">
        <v>89</v>
      </c>
      <c r="Q574" s="661" t="s">
        <v>89</v>
      </c>
      <c r="R574" s="661" t="s">
        <v>89</v>
      </c>
      <c r="S574" s="661" t="s">
        <v>89</v>
      </c>
      <c r="T574" s="661" t="s">
        <v>89</v>
      </c>
      <c r="U574" s="661" t="s">
        <v>89</v>
      </c>
      <c r="V574" s="661" t="s">
        <v>89</v>
      </c>
      <c r="W574" s="661" t="s">
        <v>89</v>
      </c>
      <c r="X574" s="661" t="s">
        <v>89</v>
      </c>
      <c r="Y574" s="661" t="s">
        <v>89</v>
      </c>
      <c r="Z574" s="661" t="s">
        <v>89</v>
      </c>
      <c r="AA574" s="661" t="s">
        <v>89</v>
      </c>
      <c r="AB574" s="661" t="s">
        <v>89</v>
      </c>
      <c r="AC574" s="661" t="s">
        <v>89</v>
      </c>
      <c r="AD574" s="661" t="s">
        <v>89</v>
      </c>
      <c r="AE574" s="661" t="s">
        <v>89</v>
      </c>
      <c r="AF574" s="661" t="s">
        <v>89</v>
      </c>
      <c r="AG574" s="661" t="s">
        <v>89</v>
      </c>
      <c r="AH574" s="661"/>
      <c r="AI574" s="661" t="s">
        <v>89</v>
      </c>
      <c r="AJ574" s="661" t="s">
        <v>89</v>
      </c>
      <c r="AK574" s="661" t="s">
        <v>89</v>
      </c>
      <c r="AL574" s="661" t="s">
        <v>89</v>
      </c>
      <c r="AM574" s="661" t="s">
        <v>89</v>
      </c>
      <c r="AN574" s="661" t="s">
        <v>89</v>
      </c>
      <c r="AO574" s="661"/>
      <c r="AP574" s="610"/>
      <c r="AQ574" s="610"/>
      <c r="AR574" s="610"/>
    </row>
    <row r="575" ht="15.75" customHeight="1" spans="1:44">
      <c r="A575" s="610" t="s">
        <v>89</v>
      </c>
      <c r="B575" s="610" t="s">
        <v>89</v>
      </c>
      <c r="C575" s="610" t="s">
        <v>89</v>
      </c>
      <c r="D575" s="661" t="s">
        <v>89</v>
      </c>
      <c r="E575" s="661" t="s">
        <v>89</v>
      </c>
      <c r="F575" s="661" t="s">
        <v>89</v>
      </c>
      <c r="G575" s="661" t="s">
        <v>89</v>
      </c>
      <c r="H575" s="661" t="s">
        <v>89</v>
      </c>
      <c r="I575" s="661" t="s">
        <v>89</v>
      </c>
      <c r="J575" s="661" t="s">
        <v>89</v>
      </c>
      <c r="K575" s="661" t="s">
        <v>89</v>
      </c>
      <c r="L575" s="661" t="s">
        <v>89</v>
      </c>
      <c r="M575" s="661" t="s">
        <v>89</v>
      </c>
      <c r="N575" s="661" t="s">
        <v>89</v>
      </c>
      <c r="O575" s="661" t="s">
        <v>89</v>
      </c>
      <c r="P575" s="661" t="s">
        <v>89</v>
      </c>
      <c r="Q575" s="661" t="s">
        <v>89</v>
      </c>
      <c r="R575" s="661" t="s">
        <v>89</v>
      </c>
      <c r="S575" s="661" t="s">
        <v>89</v>
      </c>
      <c r="T575" s="661" t="s">
        <v>89</v>
      </c>
      <c r="U575" s="661" t="s">
        <v>89</v>
      </c>
      <c r="V575" s="661" t="s">
        <v>89</v>
      </c>
      <c r="W575" s="661" t="s">
        <v>89</v>
      </c>
      <c r="X575" s="661" t="s">
        <v>89</v>
      </c>
      <c r="Y575" s="661" t="s">
        <v>89</v>
      </c>
      <c r="Z575" s="661" t="s">
        <v>89</v>
      </c>
      <c r="AA575" s="661" t="s">
        <v>89</v>
      </c>
      <c r="AB575" s="661" t="s">
        <v>89</v>
      </c>
      <c r="AC575" s="661" t="s">
        <v>89</v>
      </c>
      <c r="AD575" s="661" t="s">
        <v>89</v>
      </c>
      <c r="AE575" s="661" t="s">
        <v>89</v>
      </c>
      <c r="AF575" s="661" t="s">
        <v>89</v>
      </c>
      <c r="AG575" s="661" t="s">
        <v>89</v>
      </c>
      <c r="AH575" s="661"/>
      <c r="AI575" s="661" t="s">
        <v>89</v>
      </c>
      <c r="AJ575" s="661" t="s">
        <v>89</v>
      </c>
      <c r="AK575" s="661" t="s">
        <v>89</v>
      </c>
      <c r="AL575" s="661" t="s">
        <v>89</v>
      </c>
      <c r="AM575" s="661" t="s">
        <v>89</v>
      </c>
      <c r="AN575" s="661" t="s">
        <v>89</v>
      </c>
      <c r="AO575" s="661"/>
      <c r="AP575" s="610"/>
      <c r="AQ575" s="610"/>
      <c r="AR575" s="610"/>
    </row>
    <row r="576" ht="15.75" customHeight="1" spans="1:44">
      <c r="A576" s="610" t="s">
        <v>89</v>
      </c>
      <c r="B576" s="610" t="s">
        <v>89</v>
      </c>
      <c r="C576" s="610" t="s">
        <v>89</v>
      </c>
      <c r="D576" s="661" t="s">
        <v>89</v>
      </c>
      <c r="E576" s="661" t="s">
        <v>89</v>
      </c>
      <c r="F576" s="661" t="s">
        <v>89</v>
      </c>
      <c r="G576" s="661" t="s">
        <v>89</v>
      </c>
      <c r="H576" s="661" t="s">
        <v>89</v>
      </c>
      <c r="I576" s="661" t="s">
        <v>89</v>
      </c>
      <c r="J576" s="661" t="s">
        <v>89</v>
      </c>
      <c r="K576" s="661" t="s">
        <v>89</v>
      </c>
      <c r="L576" s="661" t="s">
        <v>89</v>
      </c>
      <c r="M576" s="661" t="s">
        <v>89</v>
      </c>
      <c r="N576" s="661" t="s">
        <v>89</v>
      </c>
      <c r="O576" s="661" t="s">
        <v>89</v>
      </c>
      <c r="P576" s="661" t="s">
        <v>89</v>
      </c>
      <c r="Q576" s="661" t="s">
        <v>89</v>
      </c>
      <c r="R576" s="661" t="s">
        <v>89</v>
      </c>
      <c r="S576" s="661" t="s">
        <v>89</v>
      </c>
      <c r="T576" s="661" t="s">
        <v>89</v>
      </c>
      <c r="U576" s="661" t="s">
        <v>89</v>
      </c>
      <c r="V576" s="661" t="s">
        <v>89</v>
      </c>
      <c r="W576" s="661" t="s">
        <v>89</v>
      </c>
      <c r="X576" s="661" t="s">
        <v>89</v>
      </c>
      <c r="Y576" s="661" t="s">
        <v>89</v>
      </c>
      <c r="Z576" s="661" t="s">
        <v>89</v>
      </c>
      <c r="AA576" s="661" t="s">
        <v>89</v>
      </c>
      <c r="AB576" s="661" t="s">
        <v>89</v>
      </c>
      <c r="AC576" s="661" t="s">
        <v>89</v>
      </c>
      <c r="AD576" s="661" t="s">
        <v>89</v>
      </c>
      <c r="AE576" s="661" t="s">
        <v>89</v>
      </c>
      <c r="AF576" s="661" t="s">
        <v>89</v>
      </c>
      <c r="AG576" s="661" t="s">
        <v>89</v>
      </c>
      <c r="AH576" s="661"/>
      <c r="AI576" s="661" t="s">
        <v>89</v>
      </c>
      <c r="AJ576" s="661" t="s">
        <v>89</v>
      </c>
      <c r="AK576" s="661" t="s">
        <v>89</v>
      </c>
      <c r="AL576" s="661" t="s">
        <v>89</v>
      </c>
      <c r="AM576" s="661" t="s">
        <v>89</v>
      </c>
      <c r="AN576" s="661" t="s">
        <v>89</v>
      </c>
      <c r="AO576" s="661"/>
      <c r="AP576" s="610"/>
      <c r="AQ576" s="610"/>
      <c r="AR576" s="610"/>
    </row>
    <row r="577" ht="15.75" customHeight="1" spans="1:44">
      <c r="A577" s="610" t="s">
        <v>89</v>
      </c>
      <c r="B577" s="610" t="s">
        <v>89</v>
      </c>
      <c r="C577" s="610" t="s">
        <v>89</v>
      </c>
      <c r="D577" s="661" t="s">
        <v>89</v>
      </c>
      <c r="E577" s="661" t="s">
        <v>89</v>
      </c>
      <c r="F577" s="661" t="s">
        <v>89</v>
      </c>
      <c r="G577" s="661" t="s">
        <v>89</v>
      </c>
      <c r="H577" s="661" t="s">
        <v>89</v>
      </c>
      <c r="I577" s="661" t="s">
        <v>89</v>
      </c>
      <c r="J577" s="661" t="s">
        <v>89</v>
      </c>
      <c r="K577" s="661" t="s">
        <v>89</v>
      </c>
      <c r="L577" s="661" t="s">
        <v>89</v>
      </c>
      <c r="M577" s="661" t="s">
        <v>89</v>
      </c>
      <c r="N577" s="661" t="s">
        <v>89</v>
      </c>
      <c r="O577" s="661" t="s">
        <v>89</v>
      </c>
      <c r="P577" s="661" t="s">
        <v>89</v>
      </c>
      <c r="Q577" s="661" t="s">
        <v>89</v>
      </c>
      <c r="R577" s="661" t="s">
        <v>89</v>
      </c>
      <c r="S577" s="661" t="s">
        <v>89</v>
      </c>
      <c r="T577" s="661" t="s">
        <v>89</v>
      </c>
      <c r="U577" s="661" t="s">
        <v>89</v>
      </c>
      <c r="V577" s="661" t="s">
        <v>89</v>
      </c>
      <c r="W577" s="661" t="s">
        <v>89</v>
      </c>
      <c r="X577" s="661" t="s">
        <v>89</v>
      </c>
      <c r="Y577" s="661" t="s">
        <v>89</v>
      </c>
      <c r="Z577" s="661" t="s">
        <v>89</v>
      </c>
      <c r="AA577" s="661" t="s">
        <v>89</v>
      </c>
      <c r="AB577" s="661" t="s">
        <v>89</v>
      </c>
      <c r="AC577" s="661" t="s">
        <v>89</v>
      </c>
      <c r="AD577" s="661" t="s">
        <v>89</v>
      </c>
      <c r="AE577" s="661" t="s">
        <v>89</v>
      </c>
      <c r="AF577" s="661" t="s">
        <v>89</v>
      </c>
      <c r="AG577" s="661" t="s">
        <v>89</v>
      </c>
      <c r="AH577" s="661"/>
      <c r="AI577" s="661" t="s">
        <v>89</v>
      </c>
      <c r="AJ577" s="661" t="s">
        <v>89</v>
      </c>
      <c r="AK577" s="661" t="s">
        <v>89</v>
      </c>
      <c r="AL577" s="661" t="s">
        <v>89</v>
      </c>
      <c r="AM577" s="661" t="s">
        <v>89</v>
      </c>
      <c r="AN577" s="661" t="s">
        <v>89</v>
      </c>
      <c r="AO577" s="661"/>
      <c r="AP577" s="610"/>
      <c r="AQ577" s="610"/>
      <c r="AR577" s="610"/>
    </row>
    <row r="578" ht="15.75" customHeight="1" spans="1:44">
      <c r="A578" s="610" t="s">
        <v>89</v>
      </c>
      <c r="B578" s="610" t="s">
        <v>89</v>
      </c>
      <c r="C578" s="610" t="s">
        <v>89</v>
      </c>
      <c r="D578" s="661" t="s">
        <v>89</v>
      </c>
      <c r="E578" s="661" t="s">
        <v>89</v>
      </c>
      <c r="F578" s="661" t="s">
        <v>89</v>
      </c>
      <c r="G578" s="661" t="s">
        <v>89</v>
      </c>
      <c r="H578" s="661" t="s">
        <v>89</v>
      </c>
      <c r="I578" s="661" t="s">
        <v>89</v>
      </c>
      <c r="J578" s="661" t="s">
        <v>89</v>
      </c>
      <c r="K578" s="661" t="s">
        <v>89</v>
      </c>
      <c r="L578" s="661" t="s">
        <v>89</v>
      </c>
      <c r="M578" s="661" t="s">
        <v>89</v>
      </c>
      <c r="N578" s="661" t="s">
        <v>89</v>
      </c>
      <c r="O578" s="661" t="s">
        <v>89</v>
      </c>
      <c r="P578" s="661" t="s">
        <v>89</v>
      </c>
      <c r="Q578" s="661" t="s">
        <v>89</v>
      </c>
      <c r="R578" s="661" t="s">
        <v>89</v>
      </c>
      <c r="S578" s="661" t="s">
        <v>89</v>
      </c>
      <c r="T578" s="661" t="s">
        <v>89</v>
      </c>
      <c r="U578" s="661" t="s">
        <v>89</v>
      </c>
      <c r="V578" s="661" t="s">
        <v>89</v>
      </c>
      <c r="W578" s="661" t="s">
        <v>89</v>
      </c>
      <c r="X578" s="661" t="s">
        <v>89</v>
      </c>
      <c r="Y578" s="661" t="s">
        <v>89</v>
      </c>
      <c r="Z578" s="661" t="s">
        <v>89</v>
      </c>
      <c r="AA578" s="661" t="s">
        <v>89</v>
      </c>
      <c r="AB578" s="661" t="s">
        <v>89</v>
      </c>
      <c r="AC578" s="661" t="s">
        <v>89</v>
      </c>
      <c r="AD578" s="661" t="s">
        <v>89</v>
      </c>
      <c r="AE578" s="661" t="s">
        <v>89</v>
      </c>
      <c r="AF578" s="661" t="s">
        <v>89</v>
      </c>
      <c r="AG578" s="661" t="s">
        <v>89</v>
      </c>
      <c r="AH578" s="661"/>
      <c r="AI578" s="661" t="s">
        <v>89</v>
      </c>
      <c r="AJ578" s="661" t="s">
        <v>89</v>
      </c>
      <c r="AK578" s="661" t="s">
        <v>89</v>
      </c>
      <c r="AL578" s="661" t="s">
        <v>89</v>
      </c>
      <c r="AM578" s="661" t="s">
        <v>89</v>
      </c>
      <c r="AN578" s="661" t="s">
        <v>89</v>
      </c>
      <c r="AO578" s="661"/>
      <c r="AP578" s="610"/>
      <c r="AQ578" s="610"/>
      <c r="AR578" s="610"/>
    </row>
    <row r="579" ht="15.75" customHeight="1" spans="1:44">
      <c r="A579" s="610" t="s">
        <v>89</v>
      </c>
      <c r="B579" s="610" t="s">
        <v>89</v>
      </c>
      <c r="C579" s="610" t="s">
        <v>89</v>
      </c>
      <c r="D579" s="661" t="s">
        <v>89</v>
      </c>
      <c r="E579" s="661" t="s">
        <v>89</v>
      </c>
      <c r="F579" s="661" t="s">
        <v>89</v>
      </c>
      <c r="G579" s="661" t="s">
        <v>89</v>
      </c>
      <c r="H579" s="661" t="s">
        <v>89</v>
      </c>
      <c r="I579" s="661" t="s">
        <v>89</v>
      </c>
      <c r="J579" s="661" t="s">
        <v>89</v>
      </c>
      <c r="K579" s="661" t="s">
        <v>89</v>
      </c>
      <c r="L579" s="661" t="s">
        <v>89</v>
      </c>
      <c r="M579" s="661" t="s">
        <v>89</v>
      </c>
      <c r="N579" s="661" t="s">
        <v>89</v>
      </c>
      <c r="O579" s="661" t="s">
        <v>89</v>
      </c>
      <c r="P579" s="661" t="s">
        <v>89</v>
      </c>
      <c r="Q579" s="661" t="s">
        <v>89</v>
      </c>
      <c r="R579" s="661" t="s">
        <v>89</v>
      </c>
      <c r="S579" s="661" t="s">
        <v>89</v>
      </c>
      <c r="T579" s="661" t="s">
        <v>89</v>
      </c>
      <c r="U579" s="661" t="s">
        <v>89</v>
      </c>
      <c r="V579" s="661" t="s">
        <v>89</v>
      </c>
      <c r="W579" s="661" t="s">
        <v>89</v>
      </c>
      <c r="X579" s="661" t="s">
        <v>89</v>
      </c>
      <c r="Y579" s="661" t="s">
        <v>89</v>
      </c>
      <c r="Z579" s="661" t="s">
        <v>89</v>
      </c>
      <c r="AA579" s="661" t="s">
        <v>89</v>
      </c>
      <c r="AB579" s="661" t="s">
        <v>89</v>
      </c>
      <c r="AC579" s="661" t="s">
        <v>89</v>
      </c>
      <c r="AD579" s="661" t="s">
        <v>89</v>
      </c>
      <c r="AE579" s="661" t="s">
        <v>89</v>
      </c>
      <c r="AF579" s="661" t="s">
        <v>89</v>
      </c>
      <c r="AG579" s="661" t="s">
        <v>89</v>
      </c>
      <c r="AH579" s="661"/>
      <c r="AI579" s="661" t="s">
        <v>89</v>
      </c>
      <c r="AJ579" s="661" t="s">
        <v>89</v>
      </c>
      <c r="AK579" s="661" t="s">
        <v>89</v>
      </c>
      <c r="AL579" s="661" t="s">
        <v>89</v>
      </c>
      <c r="AM579" s="661" t="s">
        <v>89</v>
      </c>
      <c r="AN579" s="661" t="s">
        <v>89</v>
      </c>
      <c r="AO579" s="661"/>
      <c r="AP579" s="610"/>
      <c r="AQ579" s="610"/>
      <c r="AR579" s="610"/>
    </row>
    <row r="580" ht="15.75" customHeight="1" spans="1:44">
      <c r="A580" s="610" t="s">
        <v>89</v>
      </c>
      <c r="B580" s="610" t="s">
        <v>89</v>
      </c>
      <c r="C580" s="610" t="s">
        <v>89</v>
      </c>
      <c r="D580" s="661" t="s">
        <v>89</v>
      </c>
      <c r="E580" s="661" t="s">
        <v>89</v>
      </c>
      <c r="F580" s="661" t="s">
        <v>89</v>
      </c>
      <c r="G580" s="661" t="s">
        <v>89</v>
      </c>
      <c r="H580" s="661" t="s">
        <v>89</v>
      </c>
      <c r="I580" s="661" t="s">
        <v>89</v>
      </c>
      <c r="J580" s="661" t="s">
        <v>89</v>
      </c>
      <c r="K580" s="661" t="s">
        <v>89</v>
      </c>
      <c r="L580" s="661" t="s">
        <v>89</v>
      </c>
      <c r="M580" s="661" t="s">
        <v>89</v>
      </c>
      <c r="N580" s="661" t="s">
        <v>89</v>
      </c>
      <c r="O580" s="661" t="s">
        <v>89</v>
      </c>
      <c r="P580" s="661" t="s">
        <v>89</v>
      </c>
      <c r="Q580" s="661" t="s">
        <v>89</v>
      </c>
      <c r="R580" s="661" t="s">
        <v>89</v>
      </c>
      <c r="S580" s="661" t="s">
        <v>89</v>
      </c>
      <c r="T580" s="661" t="s">
        <v>89</v>
      </c>
      <c r="U580" s="661" t="s">
        <v>89</v>
      </c>
      <c r="V580" s="661" t="s">
        <v>89</v>
      </c>
      <c r="W580" s="661" t="s">
        <v>89</v>
      </c>
      <c r="X580" s="661" t="s">
        <v>89</v>
      </c>
      <c r="Y580" s="661" t="s">
        <v>89</v>
      </c>
      <c r="Z580" s="661" t="s">
        <v>89</v>
      </c>
      <c r="AA580" s="661" t="s">
        <v>89</v>
      </c>
      <c r="AB580" s="661" t="s">
        <v>89</v>
      </c>
      <c r="AC580" s="661" t="s">
        <v>89</v>
      </c>
      <c r="AD580" s="661" t="s">
        <v>89</v>
      </c>
      <c r="AE580" s="661" t="s">
        <v>89</v>
      </c>
      <c r="AF580" s="661" t="s">
        <v>89</v>
      </c>
      <c r="AG580" s="661" t="s">
        <v>89</v>
      </c>
      <c r="AH580" s="661"/>
      <c r="AI580" s="661" t="s">
        <v>89</v>
      </c>
      <c r="AJ580" s="661" t="s">
        <v>89</v>
      </c>
      <c r="AK580" s="661" t="s">
        <v>89</v>
      </c>
      <c r="AL580" s="661" t="s">
        <v>89</v>
      </c>
      <c r="AM580" s="661" t="s">
        <v>89</v>
      </c>
      <c r="AN580" s="661" t="s">
        <v>89</v>
      </c>
      <c r="AO580" s="661"/>
      <c r="AP580" s="610"/>
      <c r="AQ580" s="610"/>
      <c r="AR580" s="610"/>
    </row>
    <row r="581" ht="15.75" customHeight="1" spans="1:44">
      <c r="A581" s="610" t="s">
        <v>89</v>
      </c>
      <c r="B581" s="610" t="s">
        <v>89</v>
      </c>
      <c r="C581" s="610" t="s">
        <v>89</v>
      </c>
      <c r="D581" s="661" t="s">
        <v>89</v>
      </c>
      <c r="E581" s="661" t="s">
        <v>89</v>
      </c>
      <c r="F581" s="661" t="s">
        <v>89</v>
      </c>
      <c r="G581" s="661" t="s">
        <v>89</v>
      </c>
      <c r="H581" s="661" t="s">
        <v>89</v>
      </c>
      <c r="I581" s="661" t="s">
        <v>89</v>
      </c>
      <c r="J581" s="661" t="s">
        <v>89</v>
      </c>
      <c r="K581" s="661" t="s">
        <v>89</v>
      </c>
      <c r="L581" s="661" t="s">
        <v>89</v>
      </c>
      <c r="M581" s="661" t="s">
        <v>89</v>
      </c>
      <c r="N581" s="661" t="s">
        <v>89</v>
      </c>
      <c r="O581" s="661" t="s">
        <v>89</v>
      </c>
      <c r="P581" s="661" t="s">
        <v>89</v>
      </c>
      <c r="Q581" s="661" t="s">
        <v>89</v>
      </c>
      <c r="R581" s="661" t="s">
        <v>89</v>
      </c>
      <c r="S581" s="661" t="s">
        <v>89</v>
      </c>
      <c r="T581" s="661" t="s">
        <v>89</v>
      </c>
      <c r="U581" s="661" t="s">
        <v>89</v>
      </c>
      <c r="V581" s="661" t="s">
        <v>89</v>
      </c>
      <c r="W581" s="661" t="s">
        <v>89</v>
      </c>
      <c r="X581" s="661" t="s">
        <v>89</v>
      </c>
      <c r="Y581" s="661" t="s">
        <v>89</v>
      </c>
      <c r="Z581" s="661" t="s">
        <v>89</v>
      </c>
      <c r="AA581" s="661" t="s">
        <v>89</v>
      </c>
      <c r="AB581" s="661" t="s">
        <v>89</v>
      </c>
      <c r="AC581" s="661" t="s">
        <v>89</v>
      </c>
      <c r="AD581" s="661" t="s">
        <v>89</v>
      </c>
      <c r="AE581" s="661" t="s">
        <v>89</v>
      </c>
      <c r="AF581" s="661" t="s">
        <v>89</v>
      </c>
      <c r="AG581" s="661" t="s">
        <v>89</v>
      </c>
      <c r="AH581" s="661"/>
      <c r="AI581" s="661" t="s">
        <v>89</v>
      </c>
      <c r="AJ581" s="661" t="s">
        <v>89</v>
      </c>
      <c r="AK581" s="661" t="s">
        <v>89</v>
      </c>
      <c r="AL581" s="661" t="s">
        <v>89</v>
      </c>
      <c r="AM581" s="661" t="s">
        <v>89</v>
      </c>
      <c r="AN581" s="661" t="s">
        <v>89</v>
      </c>
      <c r="AO581" s="661"/>
      <c r="AP581" s="610"/>
      <c r="AQ581" s="610"/>
      <c r="AR581" s="610"/>
    </row>
    <row r="582" ht="15.75" customHeight="1" spans="1:44">
      <c r="A582" s="610" t="s">
        <v>89</v>
      </c>
      <c r="B582" s="610" t="s">
        <v>89</v>
      </c>
      <c r="C582" s="610" t="s">
        <v>89</v>
      </c>
      <c r="D582" s="661" t="s">
        <v>89</v>
      </c>
      <c r="E582" s="661" t="s">
        <v>89</v>
      </c>
      <c r="F582" s="661" t="s">
        <v>89</v>
      </c>
      <c r="G582" s="661" t="s">
        <v>89</v>
      </c>
      <c r="H582" s="661" t="s">
        <v>89</v>
      </c>
      <c r="I582" s="661" t="s">
        <v>89</v>
      </c>
      <c r="J582" s="661" t="s">
        <v>89</v>
      </c>
      <c r="K582" s="661" t="s">
        <v>89</v>
      </c>
      <c r="L582" s="661" t="s">
        <v>89</v>
      </c>
      <c r="M582" s="661" t="s">
        <v>89</v>
      </c>
      <c r="N582" s="661" t="s">
        <v>89</v>
      </c>
      <c r="O582" s="661" t="s">
        <v>89</v>
      </c>
      <c r="P582" s="661" t="s">
        <v>89</v>
      </c>
      <c r="Q582" s="661" t="s">
        <v>89</v>
      </c>
      <c r="R582" s="661" t="s">
        <v>89</v>
      </c>
      <c r="S582" s="661" t="s">
        <v>89</v>
      </c>
      <c r="T582" s="661" t="s">
        <v>89</v>
      </c>
      <c r="U582" s="661" t="s">
        <v>89</v>
      </c>
      <c r="V582" s="661" t="s">
        <v>89</v>
      </c>
      <c r="W582" s="661" t="s">
        <v>89</v>
      </c>
      <c r="X582" s="661" t="s">
        <v>89</v>
      </c>
      <c r="Y582" s="661" t="s">
        <v>89</v>
      </c>
      <c r="Z582" s="661" t="s">
        <v>89</v>
      </c>
      <c r="AA582" s="661" t="s">
        <v>89</v>
      </c>
      <c r="AB582" s="661" t="s">
        <v>89</v>
      </c>
      <c r="AC582" s="661" t="s">
        <v>89</v>
      </c>
      <c r="AD582" s="661" t="s">
        <v>89</v>
      </c>
      <c r="AE582" s="661" t="s">
        <v>89</v>
      </c>
      <c r="AF582" s="661" t="s">
        <v>89</v>
      </c>
      <c r="AG582" s="661" t="s">
        <v>89</v>
      </c>
      <c r="AH582" s="661"/>
      <c r="AI582" s="661" t="s">
        <v>89</v>
      </c>
      <c r="AJ582" s="661" t="s">
        <v>89</v>
      </c>
      <c r="AK582" s="661" t="s">
        <v>89</v>
      </c>
      <c r="AL582" s="661" t="s">
        <v>89</v>
      </c>
      <c r="AM582" s="661" t="s">
        <v>89</v>
      </c>
      <c r="AN582" s="661" t="s">
        <v>89</v>
      </c>
      <c r="AO582" s="661"/>
      <c r="AP582" s="610"/>
      <c r="AQ582" s="610"/>
      <c r="AR582" s="610"/>
    </row>
    <row r="583" ht="15.75" customHeight="1" spans="1:44">
      <c r="A583" s="610" t="s">
        <v>89</v>
      </c>
      <c r="B583" s="610" t="s">
        <v>89</v>
      </c>
      <c r="C583" s="610" t="s">
        <v>89</v>
      </c>
      <c r="D583" s="661" t="s">
        <v>89</v>
      </c>
      <c r="E583" s="661" t="s">
        <v>89</v>
      </c>
      <c r="F583" s="661" t="s">
        <v>89</v>
      </c>
      <c r="G583" s="661" t="s">
        <v>89</v>
      </c>
      <c r="H583" s="661" t="s">
        <v>89</v>
      </c>
      <c r="I583" s="661" t="s">
        <v>89</v>
      </c>
      <c r="J583" s="661" t="s">
        <v>89</v>
      </c>
      <c r="K583" s="661" t="s">
        <v>89</v>
      </c>
      <c r="L583" s="661" t="s">
        <v>89</v>
      </c>
      <c r="M583" s="661" t="s">
        <v>89</v>
      </c>
      <c r="N583" s="661" t="s">
        <v>89</v>
      </c>
      <c r="O583" s="661" t="s">
        <v>89</v>
      </c>
      <c r="P583" s="661" t="s">
        <v>89</v>
      </c>
      <c r="Q583" s="661" t="s">
        <v>89</v>
      </c>
      <c r="R583" s="661" t="s">
        <v>89</v>
      </c>
      <c r="S583" s="661" t="s">
        <v>89</v>
      </c>
      <c r="T583" s="661" t="s">
        <v>89</v>
      </c>
      <c r="U583" s="661" t="s">
        <v>89</v>
      </c>
      <c r="V583" s="661" t="s">
        <v>89</v>
      </c>
      <c r="W583" s="661" t="s">
        <v>89</v>
      </c>
      <c r="X583" s="661" t="s">
        <v>89</v>
      </c>
      <c r="Y583" s="661" t="s">
        <v>89</v>
      </c>
      <c r="Z583" s="661" t="s">
        <v>89</v>
      </c>
      <c r="AA583" s="661" t="s">
        <v>89</v>
      </c>
      <c r="AB583" s="661" t="s">
        <v>89</v>
      </c>
      <c r="AC583" s="661" t="s">
        <v>89</v>
      </c>
      <c r="AD583" s="661" t="s">
        <v>89</v>
      </c>
      <c r="AE583" s="661" t="s">
        <v>89</v>
      </c>
      <c r="AF583" s="661" t="s">
        <v>89</v>
      </c>
      <c r="AG583" s="661" t="s">
        <v>89</v>
      </c>
      <c r="AH583" s="661"/>
      <c r="AI583" s="661" t="s">
        <v>89</v>
      </c>
      <c r="AJ583" s="661" t="s">
        <v>89</v>
      </c>
      <c r="AK583" s="661" t="s">
        <v>89</v>
      </c>
      <c r="AL583" s="661" t="s">
        <v>89</v>
      </c>
      <c r="AM583" s="661" t="s">
        <v>89</v>
      </c>
      <c r="AN583" s="661" t="s">
        <v>89</v>
      </c>
      <c r="AO583" s="661"/>
      <c r="AP583" s="610"/>
      <c r="AQ583" s="610"/>
      <c r="AR583" s="610"/>
    </row>
    <row r="584" ht="15.75" customHeight="1" spans="1:44">
      <c r="A584" s="610" t="s">
        <v>89</v>
      </c>
      <c r="B584" s="610" t="s">
        <v>89</v>
      </c>
      <c r="C584" s="610" t="s">
        <v>89</v>
      </c>
      <c r="D584" s="661" t="s">
        <v>89</v>
      </c>
      <c r="E584" s="661" t="s">
        <v>89</v>
      </c>
      <c r="F584" s="661" t="s">
        <v>89</v>
      </c>
      <c r="G584" s="661" t="s">
        <v>89</v>
      </c>
      <c r="H584" s="661" t="s">
        <v>89</v>
      </c>
      <c r="I584" s="661" t="s">
        <v>89</v>
      </c>
      <c r="J584" s="661" t="s">
        <v>89</v>
      </c>
      <c r="K584" s="661" t="s">
        <v>89</v>
      </c>
      <c r="L584" s="661" t="s">
        <v>89</v>
      </c>
      <c r="M584" s="661" t="s">
        <v>89</v>
      </c>
      <c r="N584" s="661" t="s">
        <v>89</v>
      </c>
      <c r="O584" s="661" t="s">
        <v>89</v>
      </c>
      <c r="P584" s="661" t="s">
        <v>89</v>
      </c>
      <c r="Q584" s="661" t="s">
        <v>89</v>
      </c>
      <c r="R584" s="661" t="s">
        <v>89</v>
      </c>
      <c r="S584" s="661" t="s">
        <v>89</v>
      </c>
      <c r="T584" s="661" t="s">
        <v>89</v>
      </c>
      <c r="U584" s="661" t="s">
        <v>89</v>
      </c>
      <c r="V584" s="661" t="s">
        <v>89</v>
      </c>
      <c r="W584" s="661" t="s">
        <v>89</v>
      </c>
      <c r="X584" s="661" t="s">
        <v>89</v>
      </c>
      <c r="Y584" s="661" t="s">
        <v>89</v>
      </c>
      <c r="Z584" s="661" t="s">
        <v>89</v>
      </c>
      <c r="AA584" s="661" t="s">
        <v>89</v>
      </c>
      <c r="AB584" s="661" t="s">
        <v>89</v>
      </c>
      <c r="AC584" s="661" t="s">
        <v>89</v>
      </c>
      <c r="AD584" s="661" t="s">
        <v>89</v>
      </c>
      <c r="AE584" s="661" t="s">
        <v>89</v>
      </c>
      <c r="AF584" s="661" t="s">
        <v>89</v>
      </c>
      <c r="AG584" s="661" t="s">
        <v>89</v>
      </c>
      <c r="AH584" s="661"/>
      <c r="AI584" s="661" t="s">
        <v>89</v>
      </c>
      <c r="AJ584" s="661" t="s">
        <v>89</v>
      </c>
      <c r="AK584" s="661" t="s">
        <v>89</v>
      </c>
      <c r="AL584" s="661" t="s">
        <v>89</v>
      </c>
      <c r="AM584" s="661" t="s">
        <v>89</v>
      </c>
      <c r="AN584" s="661" t="s">
        <v>89</v>
      </c>
      <c r="AO584" s="661"/>
      <c r="AP584" s="610"/>
      <c r="AQ584" s="610"/>
      <c r="AR584" s="610"/>
    </row>
    <row r="585" ht="15.75" customHeight="1" spans="1:44">
      <c r="A585" s="610" t="s">
        <v>89</v>
      </c>
      <c r="B585" s="610" t="s">
        <v>89</v>
      </c>
      <c r="C585" s="610" t="s">
        <v>89</v>
      </c>
      <c r="D585" s="661" t="s">
        <v>89</v>
      </c>
      <c r="E585" s="661" t="s">
        <v>89</v>
      </c>
      <c r="F585" s="661" t="s">
        <v>89</v>
      </c>
      <c r="G585" s="661" t="s">
        <v>89</v>
      </c>
      <c r="H585" s="661" t="s">
        <v>89</v>
      </c>
      <c r="I585" s="661" t="s">
        <v>89</v>
      </c>
      <c r="J585" s="661" t="s">
        <v>89</v>
      </c>
      <c r="K585" s="661" t="s">
        <v>89</v>
      </c>
      <c r="L585" s="661" t="s">
        <v>89</v>
      </c>
      <c r="M585" s="661" t="s">
        <v>89</v>
      </c>
      <c r="N585" s="661" t="s">
        <v>89</v>
      </c>
      <c r="O585" s="661" t="s">
        <v>89</v>
      </c>
      <c r="P585" s="661" t="s">
        <v>89</v>
      </c>
      <c r="Q585" s="661" t="s">
        <v>89</v>
      </c>
      <c r="R585" s="661" t="s">
        <v>89</v>
      </c>
      <c r="S585" s="661" t="s">
        <v>89</v>
      </c>
      <c r="T585" s="661" t="s">
        <v>89</v>
      </c>
      <c r="U585" s="661" t="s">
        <v>89</v>
      </c>
      <c r="V585" s="661" t="s">
        <v>89</v>
      </c>
      <c r="W585" s="661" t="s">
        <v>89</v>
      </c>
      <c r="X585" s="661" t="s">
        <v>89</v>
      </c>
      <c r="Y585" s="661" t="s">
        <v>89</v>
      </c>
      <c r="Z585" s="661" t="s">
        <v>89</v>
      </c>
      <c r="AA585" s="661" t="s">
        <v>89</v>
      </c>
      <c r="AB585" s="661" t="s">
        <v>89</v>
      </c>
      <c r="AC585" s="661" t="s">
        <v>89</v>
      </c>
      <c r="AD585" s="661" t="s">
        <v>89</v>
      </c>
      <c r="AE585" s="661" t="s">
        <v>89</v>
      </c>
      <c r="AF585" s="661" t="s">
        <v>89</v>
      </c>
      <c r="AG585" s="661" t="s">
        <v>89</v>
      </c>
      <c r="AH585" s="661"/>
      <c r="AI585" s="661" t="s">
        <v>89</v>
      </c>
      <c r="AJ585" s="661" t="s">
        <v>89</v>
      </c>
      <c r="AK585" s="661" t="s">
        <v>89</v>
      </c>
      <c r="AL585" s="661" t="s">
        <v>89</v>
      </c>
      <c r="AM585" s="661" t="s">
        <v>89</v>
      </c>
      <c r="AN585" s="661" t="s">
        <v>89</v>
      </c>
      <c r="AO585" s="661"/>
      <c r="AP585" s="610"/>
      <c r="AQ585" s="610"/>
      <c r="AR585" s="610"/>
    </row>
    <row r="586" ht="15.75" customHeight="1" spans="1:44">
      <c r="A586" s="610" t="s">
        <v>89</v>
      </c>
      <c r="B586" s="610" t="s">
        <v>89</v>
      </c>
      <c r="C586" s="610" t="s">
        <v>89</v>
      </c>
      <c r="D586" s="661" t="s">
        <v>89</v>
      </c>
      <c r="E586" s="661" t="s">
        <v>89</v>
      </c>
      <c r="F586" s="661" t="s">
        <v>89</v>
      </c>
      <c r="G586" s="661" t="s">
        <v>89</v>
      </c>
      <c r="H586" s="661" t="s">
        <v>89</v>
      </c>
      <c r="I586" s="661" t="s">
        <v>89</v>
      </c>
      <c r="J586" s="661" t="s">
        <v>89</v>
      </c>
      <c r="K586" s="661" t="s">
        <v>89</v>
      </c>
      <c r="L586" s="661" t="s">
        <v>89</v>
      </c>
      <c r="M586" s="661" t="s">
        <v>89</v>
      </c>
      <c r="N586" s="661" t="s">
        <v>89</v>
      </c>
      <c r="O586" s="661" t="s">
        <v>89</v>
      </c>
      <c r="P586" s="661" t="s">
        <v>89</v>
      </c>
      <c r="Q586" s="661" t="s">
        <v>89</v>
      </c>
      <c r="R586" s="661" t="s">
        <v>89</v>
      </c>
      <c r="S586" s="661" t="s">
        <v>89</v>
      </c>
      <c r="T586" s="661" t="s">
        <v>89</v>
      </c>
      <c r="U586" s="661" t="s">
        <v>89</v>
      </c>
      <c r="V586" s="661" t="s">
        <v>89</v>
      </c>
      <c r="W586" s="661" t="s">
        <v>89</v>
      </c>
      <c r="X586" s="661" t="s">
        <v>89</v>
      </c>
      <c r="Y586" s="661" t="s">
        <v>89</v>
      </c>
      <c r="Z586" s="661" t="s">
        <v>89</v>
      </c>
      <c r="AA586" s="661" t="s">
        <v>89</v>
      </c>
      <c r="AB586" s="661" t="s">
        <v>89</v>
      </c>
      <c r="AC586" s="661" t="s">
        <v>89</v>
      </c>
      <c r="AD586" s="661" t="s">
        <v>89</v>
      </c>
      <c r="AE586" s="661" t="s">
        <v>89</v>
      </c>
      <c r="AF586" s="661" t="s">
        <v>89</v>
      </c>
      <c r="AG586" s="661" t="s">
        <v>89</v>
      </c>
      <c r="AH586" s="661"/>
      <c r="AI586" s="661" t="s">
        <v>89</v>
      </c>
      <c r="AJ586" s="661" t="s">
        <v>89</v>
      </c>
      <c r="AK586" s="661" t="s">
        <v>89</v>
      </c>
      <c r="AL586" s="661" t="s">
        <v>89</v>
      </c>
      <c r="AM586" s="661" t="s">
        <v>89</v>
      </c>
      <c r="AN586" s="661" t="s">
        <v>89</v>
      </c>
      <c r="AO586" s="661"/>
      <c r="AP586" s="610"/>
      <c r="AQ586" s="610"/>
      <c r="AR586" s="610"/>
    </row>
    <row r="587" ht="15.75" customHeight="1" spans="1:44">
      <c r="A587" s="610" t="s">
        <v>89</v>
      </c>
      <c r="B587" s="610" t="s">
        <v>89</v>
      </c>
      <c r="C587" s="610" t="s">
        <v>89</v>
      </c>
      <c r="D587" s="661" t="s">
        <v>89</v>
      </c>
      <c r="E587" s="661" t="s">
        <v>89</v>
      </c>
      <c r="F587" s="661" t="s">
        <v>89</v>
      </c>
      <c r="G587" s="661" t="s">
        <v>89</v>
      </c>
      <c r="H587" s="661" t="s">
        <v>89</v>
      </c>
      <c r="I587" s="661" t="s">
        <v>89</v>
      </c>
      <c r="J587" s="661" t="s">
        <v>89</v>
      </c>
      <c r="K587" s="661" t="s">
        <v>89</v>
      </c>
      <c r="L587" s="661" t="s">
        <v>89</v>
      </c>
      <c r="M587" s="661" t="s">
        <v>89</v>
      </c>
      <c r="N587" s="661" t="s">
        <v>89</v>
      </c>
      <c r="O587" s="661" t="s">
        <v>89</v>
      </c>
      <c r="P587" s="661" t="s">
        <v>89</v>
      </c>
      <c r="Q587" s="661" t="s">
        <v>89</v>
      </c>
      <c r="R587" s="661" t="s">
        <v>89</v>
      </c>
      <c r="S587" s="661" t="s">
        <v>89</v>
      </c>
      <c r="T587" s="661" t="s">
        <v>89</v>
      </c>
      <c r="U587" s="661" t="s">
        <v>89</v>
      </c>
      <c r="V587" s="661" t="s">
        <v>89</v>
      </c>
      <c r="W587" s="661" t="s">
        <v>89</v>
      </c>
      <c r="X587" s="661" t="s">
        <v>89</v>
      </c>
      <c r="Y587" s="661" t="s">
        <v>89</v>
      </c>
      <c r="Z587" s="661" t="s">
        <v>89</v>
      </c>
      <c r="AA587" s="661" t="s">
        <v>89</v>
      </c>
      <c r="AB587" s="661" t="s">
        <v>89</v>
      </c>
      <c r="AC587" s="661" t="s">
        <v>89</v>
      </c>
      <c r="AD587" s="661" t="s">
        <v>89</v>
      </c>
      <c r="AE587" s="661" t="s">
        <v>89</v>
      </c>
      <c r="AF587" s="661" t="s">
        <v>89</v>
      </c>
      <c r="AG587" s="661" t="s">
        <v>89</v>
      </c>
      <c r="AH587" s="661"/>
      <c r="AI587" s="661" t="s">
        <v>89</v>
      </c>
      <c r="AJ587" s="661" t="s">
        <v>89</v>
      </c>
      <c r="AK587" s="661" t="s">
        <v>89</v>
      </c>
      <c r="AL587" s="661" t="s">
        <v>89</v>
      </c>
      <c r="AM587" s="661" t="s">
        <v>89</v>
      </c>
      <c r="AN587" s="661" t="s">
        <v>89</v>
      </c>
      <c r="AO587" s="661"/>
      <c r="AP587" s="610"/>
      <c r="AQ587" s="610"/>
      <c r="AR587" s="610"/>
    </row>
    <row r="588" ht="15.75" customHeight="1" spans="1:44">
      <c r="A588" s="610" t="s">
        <v>89</v>
      </c>
      <c r="B588" s="610" t="s">
        <v>89</v>
      </c>
      <c r="C588" s="610" t="s">
        <v>89</v>
      </c>
      <c r="D588" s="661" t="s">
        <v>89</v>
      </c>
      <c r="E588" s="661" t="s">
        <v>89</v>
      </c>
      <c r="F588" s="661" t="s">
        <v>89</v>
      </c>
      <c r="G588" s="661" t="s">
        <v>89</v>
      </c>
      <c r="H588" s="661" t="s">
        <v>89</v>
      </c>
      <c r="I588" s="661" t="s">
        <v>89</v>
      </c>
      <c r="J588" s="661" t="s">
        <v>89</v>
      </c>
      <c r="K588" s="661" t="s">
        <v>89</v>
      </c>
      <c r="L588" s="661" t="s">
        <v>89</v>
      </c>
      <c r="M588" s="661" t="s">
        <v>89</v>
      </c>
      <c r="N588" s="661" t="s">
        <v>89</v>
      </c>
      <c r="O588" s="661" t="s">
        <v>89</v>
      </c>
      <c r="P588" s="661" t="s">
        <v>89</v>
      </c>
      <c r="Q588" s="661" t="s">
        <v>89</v>
      </c>
      <c r="R588" s="661" t="s">
        <v>89</v>
      </c>
      <c r="S588" s="661" t="s">
        <v>89</v>
      </c>
      <c r="T588" s="661" t="s">
        <v>89</v>
      </c>
      <c r="U588" s="661" t="s">
        <v>89</v>
      </c>
      <c r="V588" s="661" t="s">
        <v>89</v>
      </c>
      <c r="W588" s="661" t="s">
        <v>89</v>
      </c>
      <c r="X588" s="661" t="s">
        <v>89</v>
      </c>
      <c r="Y588" s="661" t="s">
        <v>89</v>
      </c>
      <c r="Z588" s="661" t="s">
        <v>89</v>
      </c>
      <c r="AA588" s="661" t="s">
        <v>89</v>
      </c>
      <c r="AB588" s="661" t="s">
        <v>89</v>
      </c>
      <c r="AC588" s="661" t="s">
        <v>89</v>
      </c>
      <c r="AD588" s="661" t="s">
        <v>89</v>
      </c>
      <c r="AE588" s="661" t="s">
        <v>89</v>
      </c>
      <c r="AF588" s="661" t="s">
        <v>89</v>
      </c>
      <c r="AG588" s="661" t="s">
        <v>89</v>
      </c>
      <c r="AH588" s="661"/>
      <c r="AI588" s="661" t="s">
        <v>89</v>
      </c>
      <c r="AJ588" s="661" t="s">
        <v>89</v>
      </c>
      <c r="AK588" s="661" t="s">
        <v>89</v>
      </c>
      <c r="AL588" s="661" t="s">
        <v>89</v>
      </c>
      <c r="AM588" s="661" t="s">
        <v>89</v>
      </c>
      <c r="AN588" s="661" t="s">
        <v>89</v>
      </c>
      <c r="AO588" s="661"/>
      <c r="AP588" s="610"/>
      <c r="AQ588" s="610"/>
      <c r="AR588" s="610"/>
    </row>
    <row r="589" ht="15.75" customHeight="1" spans="1:44">
      <c r="A589" s="610" t="s">
        <v>89</v>
      </c>
      <c r="B589" s="610" t="s">
        <v>89</v>
      </c>
      <c r="C589" s="610" t="s">
        <v>89</v>
      </c>
      <c r="D589" s="661" t="s">
        <v>89</v>
      </c>
      <c r="E589" s="661" t="s">
        <v>89</v>
      </c>
      <c r="F589" s="661" t="s">
        <v>89</v>
      </c>
      <c r="G589" s="661" t="s">
        <v>89</v>
      </c>
      <c r="H589" s="661" t="s">
        <v>89</v>
      </c>
      <c r="I589" s="661" t="s">
        <v>89</v>
      </c>
      <c r="J589" s="661" t="s">
        <v>89</v>
      </c>
      <c r="K589" s="661" t="s">
        <v>89</v>
      </c>
      <c r="L589" s="661" t="s">
        <v>89</v>
      </c>
      <c r="M589" s="661" t="s">
        <v>89</v>
      </c>
      <c r="N589" s="661" t="s">
        <v>89</v>
      </c>
      <c r="O589" s="661" t="s">
        <v>89</v>
      </c>
      <c r="P589" s="661" t="s">
        <v>89</v>
      </c>
      <c r="Q589" s="661" t="s">
        <v>89</v>
      </c>
      <c r="R589" s="661" t="s">
        <v>89</v>
      </c>
      <c r="S589" s="661" t="s">
        <v>89</v>
      </c>
      <c r="T589" s="661" t="s">
        <v>89</v>
      </c>
      <c r="U589" s="661" t="s">
        <v>89</v>
      </c>
      <c r="V589" s="661" t="s">
        <v>89</v>
      </c>
      <c r="W589" s="661" t="s">
        <v>89</v>
      </c>
      <c r="X589" s="661" t="s">
        <v>89</v>
      </c>
      <c r="Y589" s="661" t="s">
        <v>89</v>
      </c>
      <c r="Z589" s="661" t="s">
        <v>89</v>
      </c>
      <c r="AA589" s="661" t="s">
        <v>89</v>
      </c>
      <c r="AB589" s="661" t="s">
        <v>89</v>
      </c>
      <c r="AC589" s="661" t="s">
        <v>89</v>
      </c>
      <c r="AD589" s="661" t="s">
        <v>89</v>
      </c>
      <c r="AE589" s="661" t="s">
        <v>89</v>
      </c>
      <c r="AF589" s="661" t="s">
        <v>89</v>
      </c>
      <c r="AG589" s="661" t="s">
        <v>89</v>
      </c>
      <c r="AH589" s="661"/>
      <c r="AI589" s="661" t="s">
        <v>89</v>
      </c>
      <c r="AJ589" s="661" t="s">
        <v>89</v>
      </c>
      <c r="AK589" s="661" t="s">
        <v>89</v>
      </c>
      <c r="AL589" s="661" t="s">
        <v>89</v>
      </c>
      <c r="AM589" s="661" t="s">
        <v>89</v>
      </c>
      <c r="AN589" s="661" t="s">
        <v>89</v>
      </c>
      <c r="AO589" s="661"/>
      <c r="AP589" s="610"/>
      <c r="AQ589" s="610"/>
      <c r="AR589" s="610"/>
    </row>
    <row r="590" ht="15.75" customHeight="1" spans="1:44">
      <c r="A590" s="610" t="s">
        <v>89</v>
      </c>
      <c r="B590" s="610" t="s">
        <v>89</v>
      </c>
      <c r="C590" s="610" t="s">
        <v>89</v>
      </c>
      <c r="D590" s="661" t="s">
        <v>89</v>
      </c>
      <c r="E590" s="661" t="s">
        <v>89</v>
      </c>
      <c r="F590" s="661" t="s">
        <v>89</v>
      </c>
      <c r="G590" s="661" t="s">
        <v>89</v>
      </c>
      <c r="H590" s="661" t="s">
        <v>89</v>
      </c>
      <c r="I590" s="661" t="s">
        <v>89</v>
      </c>
      <c r="J590" s="661" t="s">
        <v>89</v>
      </c>
      <c r="K590" s="661" t="s">
        <v>89</v>
      </c>
      <c r="L590" s="661" t="s">
        <v>89</v>
      </c>
      <c r="M590" s="661" t="s">
        <v>89</v>
      </c>
      <c r="N590" s="661" t="s">
        <v>89</v>
      </c>
      <c r="O590" s="661" t="s">
        <v>89</v>
      </c>
      <c r="P590" s="661" t="s">
        <v>89</v>
      </c>
      <c r="Q590" s="661" t="s">
        <v>89</v>
      </c>
      <c r="R590" s="661" t="s">
        <v>89</v>
      </c>
      <c r="S590" s="661" t="s">
        <v>89</v>
      </c>
      <c r="T590" s="661" t="s">
        <v>89</v>
      </c>
      <c r="U590" s="661" t="s">
        <v>89</v>
      </c>
      <c r="V590" s="661" t="s">
        <v>89</v>
      </c>
      <c r="W590" s="661" t="s">
        <v>89</v>
      </c>
      <c r="X590" s="661" t="s">
        <v>89</v>
      </c>
      <c r="Y590" s="661" t="s">
        <v>89</v>
      </c>
      <c r="Z590" s="661" t="s">
        <v>89</v>
      </c>
      <c r="AA590" s="661" t="s">
        <v>89</v>
      </c>
      <c r="AB590" s="661" t="s">
        <v>89</v>
      </c>
      <c r="AC590" s="661" t="s">
        <v>89</v>
      </c>
      <c r="AD590" s="661" t="s">
        <v>89</v>
      </c>
      <c r="AE590" s="661" t="s">
        <v>89</v>
      </c>
      <c r="AF590" s="661" t="s">
        <v>89</v>
      </c>
      <c r="AG590" s="661" t="s">
        <v>89</v>
      </c>
      <c r="AH590" s="661"/>
      <c r="AI590" s="661" t="s">
        <v>89</v>
      </c>
      <c r="AJ590" s="661" t="s">
        <v>89</v>
      </c>
      <c r="AK590" s="661" t="s">
        <v>89</v>
      </c>
      <c r="AL590" s="661" t="s">
        <v>89</v>
      </c>
      <c r="AM590" s="661" t="s">
        <v>89</v>
      </c>
      <c r="AN590" s="661" t="s">
        <v>89</v>
      </c>
      <c r="AO590" s="661"/>
      <c r="AP590" s="610"/>
      <c r="AQ590" s="610"/>
      <c r="AR590" s="610"/>
    </row>
    <row r="591" ht="15.75" customHeight="1" spans="1:44">
      <c r="A591" s="610" t="s">
        <v>89</v>
      </c>
      <c r="B591" s="610" t="s">
        <v>89</v>
      </c>
      <c r="C591" s="610" t="s">
        <v>89</v>
      </c>
      <c r="D591" s="661" t="s">
        <v>89</v>
      </c>
      <c r="E591" s="661" t="s">
        <v>89</v>
      </c>
      <c r="F591" s="661" t="s">
        <v>89</v>
      </c>
      <c r="G591" s="661" t="s">
        <v>89</v>
      </c>
      <c r="H591" s="661" t="s">
        <v>89</v>
      </c>
      <c r="I591" s="661" t="s">
        <v>89</v>
      </c>
      <c r="J591" s="661" t="s">
        <v>89</v>
      </c>
      <c r="K591" s="661" t="s">
        <v>89</v>
      </c>
      <c r="L591" s="661" t="s">
        <v>89</v>
      </c>
      <c r="M591" s="661" t="s">
        <v>89</v>
      </c>
      <c r="N591" s="661" t="s">
        <v>89</v>
      </c>
      <c r="O591" s="661" t="s">
        <v>89</v>
      </c>
      <c r="P591" s="661" t="s">
        <v>89</v>
      </c>
      <c r="Q591" s="661" t="s">
        <v>89</v>
      </c>
      <c r="R591" s="661" t="s">
        <v>89</v>
      </c>
      <c r="S591" s="661" t="s">
        <v>89</v>
      </c>
      <c r="T591" s="661" t="s">
        <v>89</v>
      </c>
      <c r="U591" s="661" t="s">
        <v>89</v>
      </c>
      <c r="V591" s="661" t="s">
        <v>89</v>
      </c>
      <c r="W591" s="661" t="s">
        <v>89</v>
      </c>
      <c r="X591" s="661" t="s">
        <v>89</v>
      </c>
      <c r="Y591" s="661" t="s">
        <v>89</v>
      </c>
      <c r="Z591" s="661" t="s">
        <v>89</v>
      </c>
      <c r="AA591" s="661" t="s">
        <v>89</v>
      </c>
      <c r="AB591" s="661" t="s">
        <v>89</v>
      </c>
      <c r="AC591" s="661" t="s">
        <v>89</v>
      </c>
      <c r="AD591" s="661" t="s">
        <v>89</v>
      </c>
      <c r="AE591" s="661" t="s">
        <v>89</v>
      </c>
      <c r="AF591" s="661" t="s">
        <v>89</v>
      </c>
      <c r="AG591" s="661" t="s">
        <v>89</v>
      </c>
      <c r="AH591" s="661"/>
      <c r="AI591" s="661" t="s">
        <v>89</v>
      </c>
      <c r="AJ591" s="661" t="s">
        <v>89</v>
      </c>
      <c r="AK591" s="661" t="s">
        <v>89</v>
      </c>
      <c r="AL591" s="661" t="s">
        <v>89</v>
      </c>
      <c r="AM591" s="661" t="s">
        <v>89</v>
      </c>
      <c r="AN591" s="661" t="s">
        <v>89</v>
      </c>
      <c r="AO591" s="661"/>
      <c r="AP591" s="610"/>
      <c r="AQ591" s="610"/>
      <c r="AR591" s="610"/>
    </row>
    <row r="592" ht="15.75" customHeight="1" spans="1:44">
      <c r="A592" s="610" t="s">
        <v>89</v>
      </c>
      <c r="B592" s="610" t="s">
        <v>89</v>
      </c>
      <c r="C592" s="610" t="s">
        <v>89</v>
      </c>
      <c r="D592" s="661" t="s">
        <v>89</v>
      </c>
      <c r="E592" s="661" t="s">
        <v>89</v>
      </c>
      <c r="F592" s="661" t="s">
        <v>89</v>
      </c>
      <c r="G592" s="661" t="s">
        <v>89</v>
      </c>
      <c r="H592" s="661" t="s">
        <v>89</v>
      </c>
      <c r="I592" s="661" t="s">
        <v>89</v>
      </c>
      <c r="J592" s="661" t="s">
        <v>89</v>
      </c>
      <c r="K592" s="661" t="s">
        <v>89</v>
      </c>
      <c r="L592" s="661" t="s">
        <v>89</v>
      </c>
      <c r="M592" s="661" t="s">
        <v>89</v>
      </c>
      <c r="N592" s="661" t="s">
        <v>89</v>
      </c>
      <c r="O592" s="661" t="s">
        <v>89</v>
      </c>
      <c r="P592" s="661" t="s">
        <v>89</v>
      </c>
      <c r="Q592" s="661" t="s">
        <v>89</v>
      </c>
      <c r="R592" s="661" t="s">
        <v>89</v>
      </c>
      <c r="S592" s="661" t="s">
        <v>89</v>
      </c>
      <c r="T592" s="661" t="s">
        <v>89</v>
      </c>
      <c r="U592" s="661" t="s">
        <v>89</v>
      </c>
      <c r="V592" s="661" t="s">
        <v>89</v>
      </c>
      <c r="W592" s="661" t="s">
        <v>89</v>
      </c>
      <c r="X592" s="661" t="s">
        <v>89</v>
      </c>
      <c r="Y592" s="661" t="s">
        <v>89</v>
      </c>
      <c r="Z592" s="661" t="s">
        <v>89</v>
      </c>
      <c r="AA592" s="661" t="s">
        <v>89</v>
      </c>
      <c r="AB592" s="661" t="s">
        <v>89</v>
      </c>
      <c r="AC592" s="661" t="s">
        <v>89</v>
      </c>
      <c r="AD592" s="661" t="s">
        <v>89</v>
      </c>
      <c r="AE592" s="661" t="s">
        <v>89</v>
      </c>
      <c r="AF592" s="661" t="s">
        <v>89</v>
      </c>
      <c r="AG592" s="661" t="s">
        <v>89</v>
      </c>
      <c r="AH592" s="661"/>
      <c r="AI592" s="661" t="s">
        <v>89</v>
      </c>
      <c r="AJ592" s="661" t="s">
        <v>89</v>
      </c>
      <c r="AK592" s="661" t="s">
        <v>89</v>
      </c>
      <c r="AL592" s="661" t="s">
        <v>89</v>
      </c>
      <c r="AM592" s="661" t="s">
        <v>89</v>
      </c>
      <c r="AN592" s="661" t="s">
        <v>89</v>
      </c>
      <c r="AO592" s="661"/>
      <c r="AP592" s="610"/>
      <c r="AQ592" s="610"/>
      <c r="AR592" s="610"/>
    </row>
    <row r="593" ht="15.75" customHeight="1" spans="1:44">
      <c r="A593" s="610" t="s">
        <v>89</v>
      </c>
      <c r="B593" s="610" t="s">
        <v>89</v>
      </c>
      <c r="C593" s="610" t="s">
        <v>89</v>
      </c>
      <c r="D593" s="661" t="s">
        <v>89</v>
      </c>
      <c r="E593" s="661" t="s">
        <v>89</v>
      </c>
      <c r="F593" s="661" t="s">
        <v>89</v>
      </c>
      <c r="G593" s="661" t="s">
        <v>89</v>
      </c>
      <c r="H593" s="661" t="s">
        <v>89</v>
      </c>
      <c r="I593" s="661" t="s">
        <v>89</v>
      </c>
      <c r="J593" s="661" t="s">
        <v>89</v>
      </c>
      <c r="K593" s="661" t="s">
        <v>89</v>
      </c>
      <c r="L593" s="661" t="s">
        <v>89</v>
      </c>
      <c r="M593" s="661" t="s">
        <v>89</v>
      </c>
      <c r="N593" s="661" t="s">
        <v>89</v>
      </c>
      <c r="O593" s="661" t="s">
        <v>89</v>
      </c>
      <c r="P593" s="661" t="s">
        <v>89</v>
      </c>
      <c r="Q593" s="661" t="s">
        <v>89</v>
      </c>
      <c r="R593" s="661" t="s">
        <v>89</v>
      </c>
      <c r="S593" s="661" t="s">
        <v>89</v>
      </c>
      <c r="T593" s="661" t="s">
        <v>89</v>
      </c>
      <c r="U593" s="661" t="s">
        <v>89</v>
      </c>
      <c r="V593" s="661" t="s">
        <v>89</v>
      </c>
      <c r="W593" s="661" t="s">
        <v>89</v>
      </c>
      <c r="X593" s="661" t="s">
        <v>89</v>
      </c>
      <c r="Y593" s="661" t="s">
        <v>89</v>
      </c>
      <c r="Z593" s="661" t="s">
        <v>89</v>
      </c>
      <c r="AA593" s="661" t="s">
        <v>89</v>
      </c>
      <c r="AB593" s="661" t="s">
        <v>89</v>
      </c>
      <c r="AC593" s="661" t="s">
        <v>89</v>
      </c>
      <c r="AD593" s="661" t="s">
        <v>89</v>
      </c>
      <c r="AE593" s="661" t="s">
        <v>89</v>
      </c>
      <c r="AF593" s="661" t="s">
        <v>89</v>
      </c>
      <c r="AG593" s="661" t="s">
        <v>89</v>
      </c>
      <c r="AH593" s="661"/>
      <c r="AI593" s="661" t="s">
        <v>89</v>
      </c>
      <c r="AJ593" s="661" t="s">
        <v>89</v>
      </c>
      <c r="AK593" s="661" t="s">
        <v>89</v>
      </c>
      <c r="AL593" s="661" t="s">
        <v>89</v>
      </c>
      <c r="AM593" s="661" t="s">
        <v>89</v>
      </c>
      <c r="AN593" s="661" t="s">
        <v>89</v>
      </c>
      <c r="AO593" s="661"/>
      <c r="AP593" s="610"/>
      <c r="AQ593" s="610"/>
      <c r="AR593" s="610"/>
    </row>
    <row r="594" ht="15.75" customHeight="1" spans="1:44">
      <c r="A594" s="610" t="s">
        <v>89</v>
      </c>
      <c r="B594" s="610" t="s">
        <v>89</v>
      </c>
      <c r="C594" s="610" t="s">
        <v>89</v>
      </c>
      <c r="D594" s="661" t="s">
        <v>89</v>
      </c>
      <c r="E594" s="661" t="s">
        <v>89</v>
      </c>
      <c r="F594" s="661" t="s">
        <v>89</v>
      </c>
      <c r="G594" s="661" t="s">
        <v>89</v>
      </c>
      <c r="H594" s="661" t="s">
        <v>89</v>
      </c>
      <c r="I594" s="661" t="s">
        <v>89</v>
      </c>
      <c r="J594" s="661" t="s">
        <v>89</v>
      </c>
      <c r="K594" s="661" t="s">
        <v>89</v>
      </c>
      <c r="L594" s="661" t="s">
        <v>89</v>
      </c>
      <c r="M594" s="661" t="s">
        <v>89</v>
      </c>
      <c r="N594" s="661" t="s">
        <v>89</v>
      </c>
      <c r="O594" s="661" t="s">
        <v>89</v>
      </c>
      <c r="P594" s="661" t="s">
        <v>89</v>
      </c>
      <c r="Q594" s="661" t="s">
        <v>89</v>
      </c>
      <c r="R594" s="661" t="s">
        <v>89</v>
      </c>
      <c r="S594" s="661" t="s">
        <v>89</v>
      </c>
      <c r="T594" s="661" t="s">
        <v>89</v>
      </c>
      <c r="U594" s="661" t="s">
        <v>89</v>
      </c>
      <c r="V594" s="661" t="s">
        <v>89</v>
      </c>
      <c r="W594" s="661" t="s">
        <v>89</v>
      </c>
      <c r="X594" s="661" t="s">
        <v>89</v>
      </c>
      <c r="Y594" s="661" t="s">
        <v>89</v>
      </c>
      <c r="Z594" s="661" t="s">
        <v>89</v>
      </c>
      <c r="AA594" s="661" t="s">
        <v>89</v>
      </c>
      <c r="AB594" s="661" t="s">
        <v>89</v>
      </c>
      <c r="AC594" s="661" t="s">
        <v>89</v>
      </c>
      <c r="AD594" s="661" t="s">
        <v>89</v>
      </c>
      <c r="AE594" s="661" t="s">
        <v>89</v>
      </c>
      <c r="AF594" s="661" t="s">
        <v>89</v>
      </c>
      <c r="AG594" s="661" t="s">
        <v>89</v>
      </c>
      <c r="AH594" s="661"/>
      <c r="AI594" s="661" t="s">
        <v>89</v>
      </c>
      <c r="AJ594" s="661" t="s">
        <v>89</v>
      </c>
      <c r="AK594" s="661" t="s">
        <v>89</v>
      </c>
      <c r="AL594" s="661" t="s">
        <v>89</v>
      </c>
      <c r="AM594" s="661" t="s">
        <v>89</v>
      </c>
      <c r="AN594" s="661" t="s">
        <v>89</v>
      </c>
      <c r="AO594" s="661"/>
      <c r="AP594" s="610"/>
      <c r="AQ594" s="610"/>
      <c r="AR594" s="610"/>
    </row>
    <row r="595" ht="15.75" customHeight="1" spans="1:44">
      <c r="A595" s="610" t="s">
        <v>89</v>
      </c>
      <c r="B595" s="610" t="s">
        <v>89</v>
      </c>
      <c r="C595" s="610" t="s">
        <v>89</v>
      </c>
      <c r="D595" s="661" t="s">
        <v>89</v>
      </c>
      <c r="E595" s="661" t="s">
        <v>89</v>
      </c>
      <c r="F595" s="661" t="s">
        <v>89</v>
      </c>
      <c r="G595" s="661" t="s">
        <v>89</v>
      </c>
      <c r="H595" s="661" t="s">
        <v>89</v>
      </c>
      <c r="I595" s="661" t="s">
        <v>89</v>
      </c>
      <c r="J595" s="661" t="s">
        <v>89</v>
      </c>
      <c r="K595" s="661" t="s">
        <v>89</v>
      </c>
      <c r="L595" s="661" t="s">
        <v>89</v>
      </c>
      <c r="M595" s="661" t="s">
        <v>89</v>
      </c>
      <c r="N595" s="661" t="s">
        <v>89</v>
      </c>
      <c r="O595" s="661" t="s">
        <v>89</v>
      </c>
      <c r="P595" s="661" t="s">
        <v>89</v>
      </c>
      <c r="Q595" s="661" t="s">
        <v>89</v>
      </c>
      <c r="R595" s="661" t="s">
        <v>89</v>
      </c>
      <c r="S595" s="661" t="s">
        <v>89</v>
      </c>
      <c r="T595" s="661" t="s">
        <v>89</v>
      </c>
      <c r="U595" s="661" t="s">
        <v>89</v>
      </c>
      <c r="V595" s="661" t="s">
        <v>89</v>
      </c>
      <c r="W595" s="661" t="s">
        <v>89</v>
      </c>
      <c r="X595" s="661" t="s">
        <v>89</v>
      </c>
      <c r="Y595" s="661" t="s">
        <v>89</v>
      </c>
      <c r="Z595" s="661" t="s">
        <v>89</v>
      </c>
      <c r="AA595" s="661" t="s">
        <v>89</v>
      </c>
      <c r="AB595" s="661" t="s">
        <v>89</v>
      </c>
      <c r="AC595" s="661" t="s">
        <v>89</v>
      </c>
      <c r="AD595" s="661" t="s">
        <v>89</v>
      </c>
      <c r="AE595" s="661" t="s">
        <v>89</v>
      </c>
      <c r="AF595" s="661" t="s">
        <v>89</v>
      </c>
      <c r="AG595" s="661" t="s">
        <v>89</v>
      </c>
      <c r="AH595" s="661"/>
      <c r="AI595" s="661" t="s">
        <v>89</v>
      </c>
      <c r="AJ595" s="661" t="s">
        <v>89</v>
      </c>
      <c r="AK595" s="661" t="s">
        <v>89</v>
      </c>
      <c r="AL595" s="661" t="s">
        <v>89</v>
      </c>
      <c r="AM595" s="661" t="s">
        <v>89</v>
      </c>
      <c r="AN595" s="661" t="s">
        <v>89</v>
      </c>
      <c r="AO595" s="661"/>
      <c r="AP595" s="610"/>
      <c r="AQ595" s="610"/>
      <c r="AR595" s="610"/>
    </row>
    <row r="596" ht="15.75" customHeight="1" spans="1:44">
      <c r="A596" s="610" t="s">
        <v>89</v>
      </c>
      <c r="B596" s="610" t="s">
        <v>89</v>
      </c>
      <c r="C596" s="610" t="s">
        <v>89</v>
      </c>
      <c r="D596" s="661" t="s">
        <v>89</v>
      </c>
      <c r="E596" s="661" t="s">
        <v>89</v>
      </c>
      <c r="F596" s="661" t="s">
        <v>89</v>
      </c>
      <c r="G596" s="661" t="s">
        <v>89</v>
      </c>
      <c r="H596" s="661" t="s">
        <v>89</v>
      </c>
      <c r="I596" s="661" t="s">
        <v>89</v>
      </c>
      <c r="J596" s="661" t="s">
        <v>89</v>
      </c>
      <c r="K596" s="661" t="s">
        <v>89</v>
      </c>
      <c r="L596" s="661" t="s">
        <v>89</v>
      </c>
      <c r="M596" s="661" t="s">
        <v>89</v>
      </c>
      <c r="N596" s="661" t="s">
        <v>89</v>
      </c>
      <c r="O596" s="661" t="s">
        <v>89</v>
      </c>
      <c r="P596" s="661" t="s">
        <v>89</v>
      </c>
      <c r="Q596" s="661" t="s">
        <v>89</v>
      </c>
      <c r="R596" s="661" t="s">
        <v>89</v>
      </c>
      <c r="S596" s="661" t="s">
        <v>89</v>
      </c>
      <c r="T596" s="661" t="s">
        <v>89</v>
      </c>
      <c r="U596" s="661" t="s">
        <v>89</v>
      </c>
      <c r="V596" s="661" t="s">
        <v>89</v>
      </c>
      <c r="W596" s="661" t="s">
        <v>89</v>
      </c>
      <c r="X596" s="661" t="s">
        <v>89</v>
      </c>
      <c r="Y596" s="661" t="s">
        <v>89</v>
      </c>
      <c r="Z596" s="661" t="s">
        <v>89</v>
      </c>
      <c r="AA596" s="661" t="s">
        <v>89</v>
      </c>
      <c r="AB596" s="661" t="s">
        <v>89</v>
      </c>
      <c r="AC596" s="661" t="s">
        <v>89</v>
      </c>
      <c r="AD596" s="661" t="s">
        <v>89</v>
      </c>
      <c r="AE596" s="661" t="s">
        <v>89</v>
      </c>
      <c r="AF596" s="661" t="s">
        <v>89</v>
      </c>
      <c r="AG596" s="661" t="s">
        <v>89</v>
      </c>
      <c r="AH596" s="661"/>
      <c r="AI596" s="661" t="s">
        <v>89</v>
      </c>
      <c r="AJ596" s="661" t="s">
        <v>89</v>
      </c>
      <c r="AK596" s="661" t="s">
        <v>89</v>
      </c>
      <c r="AL596" s="661" t="s">
        <v>89</v>
      </c>
      <c r="AM596" s="661" t="s">
        <v>89</v>
      </c>
      <c r="AN596" s="661" t="s">
        <v>89</v>
      </c>
      <c r="AO596" s="661"/>
      <c r="AP596" s="610"/>
      <c r="AQ596" s="610"/>
      <c r="AR596" s="610"/>
    </row>
    <row r="597" ht="15.75" customHeight="1" spans="1:44">
      <c r="A597" s="610" t="s">
        <v>89</v>
      </c>
      <c r="B597" s="610" t="s">
        <v>89</v>
      </c>
      <c r="C597" s="610" t="s">
        <v>89</v>
      </c>
      <c r="D597" s="661" t="s">
        <v>89</v>
      </c>
      <c r="E597" s="661" t="s">
        <v>89</v>
      </c>
      <c r="F597" s="661" t="s">
        <v>89</v>
      </c>
      <c r="G597" s="661" t="s">
        <v>89</v>
      </c>
      <c r="H597" s="661" t="s">
        <v>89</v>
      </c>
      <c r="I597" s="661" t="s">
        <v>89</v>
      </c>
      <c r="J597" s="661" t="s">
        <v>89</v>
      </c>
      <c r="K597" s="661" t="s">
        <v>89</v>
      </c>
      <c r="L597" s="661" t="s">
        <v>89</v>
      </c>
      <c r="M597" s="661" t="s">
        <v>89</v>
      </c>
      <c r="N597" s="661" t="s">
        <v>89</v>
      </c>
      <c r="O597" s="661" t="s">
        <v>89</v>
      </c>
      <c r="P597" s="661" t="s">
        <v>89</v>
      </c>
      <c r="Q597" s="661" t="s">
        <v>89</v>
      </c>
      <c r="R597" s="661" t="s">
        <v>89</v>
      </c>
      <c r="S597" s="661" t="s">
        <v>89</v>
      </c>
      <c r="T597" s="661" t="s">
        <v>89</v>
      </c>
      <c r="U597" s="661" t="s">
        <v>89</v>
      </c>
      <c r="V597" s="661" t="s">
        <v>89</v>
      </c>
      <c r="W597" s="661" t="s">
        <v>89</v>
      </c>
      <c r="X597" s="661" t="s">
        <v>89</v>
      </c>
      <c r="Y597" s="661" t="s">
        <v>89</v>
      </c>
      <c r="Z597" s="661" t="s">
        <v>89</v>
      </c>
      <c r="AA597" s="661" t="s">
        <v>89</v>
      </c>
      <c r="AB597" s="661" t="s">
        <v>89</v>
      </c>
      <c r="AC597" s="661" t="s">
        <v>89</v>
      </c>
      <c r="AD597" s="661" t="s">
        <v>89</v>
      </c>
      <c r="AE597" s="661" t="s">
        <v>89</v>
      </c>
      <c r="AF597" s="661" t="s">
        <v>89</v>
      </c>
      <c r="AG597" s="661" t="s">
        <v>89</v>
      </c>
      <c r="AH597" s="661"/>
      <c r="AI597" s="661" t="s">
        <v>89</v>
      </c>
      <c r="AJ597" s="661" t="s">
        <v>89</v>
      </c>
      <c r="AK597" s="661" t="s">
        <v>89</v>
      </c>
      <c r="AL597" s="661" t="s">
        <v>89</v>
      </c>
      <c r="AM597" s="661" t="s">
        <v>89</v>
      </c>
      <c r="AN597" s="661" t="s">
        <v>89</v>
      </c>
      <c r="AO597" s="661"/>
      <c r="AP597" s="610"/>
      <c r="AQ597" s="610"/>
      <c r="AR597" s="610"/>
    </row>
    <row r="598" ht="15.75" customHeight="1" spans="1:44">
      <c r="A598" s="610" t="s">
        <v>89</v>
      </c>
      <c r="B598" s="610" t="s">
        <v>89</v>
      </c>
      <c r="C598" s="610" t="s">
        <v>89</v>
      </c>
      <c r="D598" s="661" t="s">
        <v>89</v>
      </c>
      <c r="E598" s="661" t="s">
        <v>89</v>
      </c>
      <c r="F598" s="661" t="s">
        <v>89</v>
      </c>
      <c r="G598" s="661" t="s">
        <v>89</v>
      </c>
      <c r="H598" s="661" t="s">
        <v>89</v>
      </c>
      <c r="I598" s="661" t="s">
        <v>89</v>
      </c>
      <c r="J598" s="661" t="s">
        <v>89</v>
      </c>
      <c r="K598" s="661" t="s">
        <v>89</v>
      </c>
      <c r="L598" s="661" t="s">
        <v>89</v>
      </c>
      <c r="M598" s="661" t="s">
        <v>89</v>
      </c>
      <c r="N598" s="661" t="s">
        <v>89</v>
      </c>
      <c r="O598" s="661" t="s">
        <v>89</v>
      </c>
      <c r="P598" s="661" t="s">
        <v>89</v>
      </c>
      <c r="Q598" s="661" t="s">
        <v>89</v>
      </c>
      <c r="R598" s="661" t="s">
        <v>89</v>
      </c>
      <c r="S598" s="661" t="s">
        <v>89</v>
      </c>
      <c r="T598" s="661" t="s">
        <v>89</v>
      </c>
      <c r="U598" s="661" t="s">
        <v>89</v>
      </c>
      <c r="V598" s="661" t="s">
        <v>89</v>
      </c>
      <c r="W598" s="661" t="s">
        <v>89</v>
      </c>
      <c r="X598" s="661" t="s">
        <v>89</v>
      </c>
      <c r="Y598" s="661" t="s">
        <v>89</v>
      </c>
      <c r="Z598" s="661" t="s">
        <v>89</v>
      </c>
      <c r="AA598" s="661" t="s">
        <v>89</v>
      </c>
      <c r="AB598" s="661" t="s">
        <v>89</v>
      </c>
      <c r="AC598" s="661" t="s">
        <v>89</v>
      </c>
      <c r="AD598" s="661" t="s">
        <v>89</v>
      </c>
      <c r="AE598" s="661" t="s">
        <v>89</v>
      </c>
      <c r="AF598" s="661" t="s">
        <v>89</v>
      </c>
      <c r="AG598" s="661" t="s">
        <v>89</v>
      </c>
      <c r="AH598" s="661"/>
      <c r="AI598" s="661" t="s">
        <v>89</v>
      </c>
      <c r="AJ598" s="661" t="s">
        <v>89</v>
      </c>
      <c r="AK598" s="661" t="s">
        <v>89</v>
      </c>
      <c r="AL598" s="661" t="s">
        <v>89</v>
      </c>
      <c r="AM598" s="661" t="s">
        <v>89</v>
      </c>
      <c r="AN598" s="661" t="s">
        <v>89</v>
      </c>
      <c r="AO598" s="661"/>
      <c r="AP598" s="610"/>
      <c r="AQ598" s="610"/>
      <c r="AR598" s="610"/>
    </row>
    <row r="599" ht="15.75" customHeight="1" spans="1:44">
      <c r="A599" s="610" t="s">
        <v>89</v>
      </c>
      <c r="B599" s="610" t="s">
        <v>89</v>
      </c>
      <c r="C599" s="610" t="s">
        <v>89</v>
      </c>
      <c r="D599" s="661" t="s">
        <v>89</v>
      </c>
      <c r="E599" s="661" t="s">
        <v>89</v>
      </c>
      <c r="F599" s="661" t="s">
        <v>89</v>
      </c>
      <c r="G599" s="661" t="s">
        <v>89</v>
      </c>
      <c r="H599" s="661" t="s">
        <v>89</v>
      </c>
      <c r="I599" s="661" t="s">
        <v>89</v>
      </c>
      <c r="J599" s="661" t="s">
        <v>89</v>
      </c>
      <c r="K599" s="661" t="s">
        <v>89</v>
      </c>
      <c r="L599" s="661" t="s">
        <v>89</v>
      </c>
      <c r="M599" s="661" t="s">
        <v>89</v>
      </c>
      <c r="N599" s="661" t="s">
        <v>89</v>
      </c>
      <c r="O599" s="661" t="s">
        <v>89</v>
      </c>
      <c r="P599" s="661" t="s">
        <v>89</v>
      </c>
      <c r="Q599" s="661" t="s">
        <v>89</v>
      </c>
      <c r="R599" s="661" t="s">
        <v>89</v>
      </c>
      <c r="S599" s="661" t="s">
        <v>89</v>
      </c>
      <c r="T599" s="661" t="s">
        <v>89</v>
      </c>
      <c r="U599" s="661" t="s">
        <v>89</v>
      </c>
      <c r="V599" s="661" t="s">
        <v>89</v>
      </c>
      <c r="W599" s="661" t="s">
        <v>89</v>
      </c>
      <c r="X599" s="661" t="s">
        <v>89</v>
      </c>
      <c r="Y599" s="661" t="s">
        <v>89</v>
      </c>
      <c r="Z599" s="661" t="s">
        <v>89</v>
      </c>
      <c r="AA599" s="661" t="s">
        <v>89</v>
      </c>
      <c r="AB599" s="661" t="s">
        <v>89</v>
      </c>
      <c r="AC599" s="661" t="s">
        <v>89</v>
      </c>
      <c r="AD599" s="661" t="s">
        <v>89</v>
      </c>
      <c r="AE599" s="661" t="s">
        <v>89</v>
      </c>
      <c r="AF599" s="661" t="s">
        <v>89</v>
      </c>
      <c r="AG599" s="661" t="s">
        <v>89</v>
      </c>
      <c r="AH599" s="661"/>
      <c r="AI599" s="661" t="s">
        <v>89</v>
      </c>
      <c r="AJ599" s="661" t="s">
        <v>89</v>
      </c>
      <c r="AK599" s="661" t="s">
        <v>89</v>
      </c>
      <c r="AL599" s="661" t="s">
        <v>89</v>
      </c>
      <c r="AM599" s="661" t="s">
        <v>89</v>
      </c>
      <c r="AN599" s="661" t="s">
        <v>89</v>
      </c>
      <c r="AO599" s="661"/>
      <c r="AP599" s="610"/>
      <c r="AQ599" s="610"/>
      <c r="AR599" s="610"/>
    </row>
    <row r="600" ht="15.75" customHeight="1" spans="1:44">
      <c r="A600" s="610" t="s">
        <v>89</v>
      </c>
      <c r="B600" s="610" t="s">
        <v>89</v>
      </c>
      <c r="C600" s="610" t="s">
        <v>89</v>
      </c>
      <c r="D600" s="661" t="s">
        <v>89</v>
      </c>
      <c r="E600" s="661" t="s">
        <v>89</v>
      </c>
      <c r="F600" s="661" t="s">
        <v>89</v>
      </c>
      <c r="G600" s="661" t="s">
        <v>89</v>
      </c>
      <c r="H600" s="661" t="s">
        <v>89</v>
      </c>
      <c r="I600" s="661" t="s">
        <v>89</v>
      </c>
      <c r="J600" s="661" t="s">
        <v>89</v>
      </c>
      <c r="K600" s="661" t="s">
        <v>89</v>
      </c>
      <c r="L600" s="661" t="s">
        <v>89</v>
      </c>
      <c r="M600" s="661" t="s">
        <v>89</v>
      </c>
      <c r="N600" s="661" t="s">
        <v>89</v>
      </c>
      <c r="O600" s="661" t="s">
        <v>89</v>
      </c>
      <c r="P600" s="661" t="s">
        <v>89</v>
      </c>
      <c r="Q600" s="661" t="s">
        <v>89</v>
      </c>
      <c r="R600" s="661" t="s">
        <v>89</v>
      </c>
      <c r="S600" s="661" t="s">
        <v>89</v>
      </c>
      <c r="T600" s="661" t="s">
        <v>89</v>
      </c>
      <c r="U600" s="661" t="s">
        <v>89</v>
      </c>
      <c r="V600" s="661" t="s">
        <v>89</v>
      </c>
      <c r="W600" s="661" t="s">
        <v>89</v>
      </c>
      <c r="X600" s="661" t="s">
        <v>89</v>
      </c>
      <c r="Y600" s="661" t="s">
        <v>89</v>
      </c>
      <c r="Z600" s="661" t="s">
        <v>89</v>
      </c>
      <c r="AA600" s="661" t="s">
        <v>89</v>
      </c>
      <c r="AB600" s="661" t="s">
        <v>89</v>
      </c>
      <c r="AC600" s="661" t="s">
        <v>89</v>
      </c>
      <c r="AD600" s="661" t="s">
        <v>89</v>
      </c>
      <c r="AE600" s="661" t="s">
        <v>89</v>
      </c>
      <c r="AF600" s="661" t="s">
        <v>89</v>
      </c>
      <c r="AG600" s="661" t="s">
        <v>89</v>
      </c>
      <c r="AH600" s="661"/>
      <c r="AI600" s="661" t="s">
        <v>89</v>
      </c>
      <c r="AJ600" s="661" t="s">
        <v>89</v>
      </c>
      <c r="AK600" s="661" t="s">
        <v>89</v>
      </c>
      <c r="AL600" s="661" t="s">
        <v>89</v>
      </c>
      <c r="AM600" s="661" t="s">
        <v>89</v>
      </c>
      <c r="AN600" s="661" t="s">
        <v>89</v>
      </c>
      <c r="AO600" s="661"/>
      <c r="AP600" s="610"/>
      <c r="AQ600" s="610"/>
      <c r="AR600" s="610"/>
    </row>
    <row r="601" ht="15.75" customHeight="1" spans="1:44">
      <c r="A601" s="610" t="s">
        <v>89</v>
      </c>
      <c r="B601" s="610" t="s">
        <v>89</v>
      </c>
      <c r="C601" s="610" t="s">
        <v>89</v>
      </c>
      <c r="D601" s="661" t="s">
        <v>89</v>
      </c>
      <c r="E601" s="661" t="s">
        <v>89</v>
      </c>
      <c r="F601" s="661" t="s">
        <v>89</v>
      </c>
      <c r="G601" s="661" t="s">
        <v>89</v>
      </c>
      <c r="H601" s="661" t="s">
        <v>89</v>
      </c>
      <c r="I601" s="661" t="s">
        <v>89</v>
      </c>
      <c r="J601" s="661" t="s">
        <v>89</v>
      </c>
      <c r="K601" s="661" t="s">
        <v>89</v>
      </c>
      <c r="L601" s="661" t="s">
        <v>89</v>
      </c>
      <c r="M601" s="661" t="s">
        <v>89</v>
      </c>
      <c r="N601" s="661" t="s">
        <v>89</v>
      </c>
      <c r="O601" s="661" t="s">
        <v>89</v>
      </c>
      <c r="P601" s="661" t="s">
        <v>89</v>
      </c>
      <c r="Q601" s="661" t="s">
        <v>89</v>
      </c>
      <c r="R601" s="661" t="s">
        <v>89</v>
      </c>
      <c r="S601" s="661" t="s">
        <v>89</v>
      </c>
      <c r="T601" s="661" t="s">
        <v>89</v>
      </c>
      <c r="U601" s="661" t="s">
        <v>89</v>
      </c>
      <c r="V601" s="661" t="s">
        <v>89</v>
      </c>
      <c r="W601" s="661" t="s">
        <v>89</v>
      </c>
      <c r="X601" s="661" t="s">
        <v>89</v>
      </c>
      <c r="Y601" s="661" t="s">
        <v>89</v>
      </c>
      <c r="Z601" s="661" t="s">
        <v>89</v>
      </c>
      <c r="AA601" s="661" t="s">
        <v>89</v>
      </c>
      <c r="AB601" s="661" t="s">
        <v>89</v>
      </c>
      <c r="AC601" s="661" t="s">
        <v>89</v>
      </c>
      <c r="AD601" s="661" t="s">
        <v>89</v>
      </c>
      <c r="AE601" s="661" t="s">
        <v>89</v>
      </c>
      <c r="AF601" s="661" t="s">
        <v>89</v>
      </c>
      <c r="AG601" s="661" t="s">
        <v>89</v>
      </c>
      <c r="AH601" s="661"/>
      <c r="AI601" s="661" t="s">
        <v>89</v>
      </c>
      <c r="AJ601" s="661" t="s">
        <v>89</v>
      </c>
      <c r="AK601" s="661" t="s">
        <v>89</v>
      </c>
      <c r="AL601" s="661" t="s">
        <v>89</v>
      </c>
      <c r="AM601" s="661" t="s">
        <v>89</v>
      </c>
      <c r="AN601" s="661" t="s">
        <v>89</v>
      </c>
      <c r="AO601" s="661"/>
      <c r="AP601" s="610"/>
      <c r="AQ601" s="610"/>
      <c r="AR601" s="610"/>
    </row>
    <row r="602" ht="15.75" customHeight="1" spans="1:44">
      <c r="A602" s="610" t="s">
        <v>89</v>
      </c>
      <c r="B602" s="610" t="s">
        <v>89</v>
      </c>
      <c r="C602" s="610" t="s">
        <v>89</v>
      </c>
      <c r="D602" s="661" t="s">
        <v>89</v>
      </c>
      <c r="E602" s="661" t="s">
        <v>89</v>
      </c>
      <c r="F602" s="661" t="s">
        <v>89</v>
      </c>
      <c r="G602" s="661" t="s">
        <v>89</v>
      </c>
      <c r="H602" s="661" t="s">
        <v>89</v>
      </c>
      <c r="I602" s="661" t="s">
        <v>89</v>
      </c>
      <c r="J602" s="661" t="s">
        <v>89</v>
      </c>
      <c r="K602" s="661" t="s">
        <v>89</v>
      </c>
      <c r="L602" s="661" t="s">
        <v>89</v>
      </c>
      <c r="M602" s="661" t="s">
        <v>89</v>
      </c>
      <c r="N602" s="661" t="s">
        <v>89</v>
      </c>
      <c r="O602" s="661" t="s">
        <v>89</v>
      </c>
      <c r="P602" s="661" t="s">
        <v>89</v>
      </c>
      <c r="Q602" s="661" t="s">
        <v>89</v>
      </c>
      <c r="R602" s="661" t="s">
        <v>89</v>
      </c>
      <c r="S602" s="661" t="s">
        <v>89</v>
      </c>
      <c r="T602" s="661" t="s">
        <v>89</v>
      </c>
      <c r="U602" s="661" t="s">
        <v>89</v>
      </c>
      <c r="V602" s="661" t="s">
        <v>89</v>
      </c>
      <c r="W602" s="661" t="s">
        <v>89</v>
      </c>
      <c r="X602" s="661" t="s">
        <v>89</v>
      </c>
      <c r="Y602" s="661" t="s">
        <v>89</v>
      </c>
      <c r="Z602" s="661" t="s">
        <v>89</v>
      </c>
      <c r="AA602" s="661" t="s">
        <v>89</v>
      </c>
      <c r="AB602" s="661" t="s">
        <v>89</v>
      </c>
      <c r="AC602" s="661" t="s">
        <v>89</v>
      </c>
      <c r="AD602" s="661" t="s">
        <v>89</v>
      </c>
      <c r="AE602" s="661" t="s">
        <v>89</v>
      </c>
      <c r="AF602" s="661" t="s">
        <v>89</v>
      </c>
      <c r="AG602" s="661" t="s">
        <v>89</v>
      </c>
      <c r="AH602" s="661"/>
      <c r="AI602" s="661" t="s">
        <v>89</v>
      </c>
      <c r="AJ602" s="661" t="s">
        <v>89</v>
      </c>
      <c r="AK602" s="661" t="s">
        <v>89</v>
      </c>
      <c r="AL602" s="661" t="s">
        <v>89</v>
      </c>
      <c r="AM602" s="661" t="s">
        <v>89</v>
      </c>
      <c r="AN602" s="661" t="s">
        <v>89</v>
      </c>
      <c r="AO602" s="661"/>
      <c r="AP602" s="610"/>
      <c r="AQ602" s="610"/>
      <c r="AR602" s="610"/>
    </row>
    <row r="603" ht="15.75" customHeight="1" spans="1:44">
      <c r="A603" s="610" t="s">
        <v>89</v>
      </c>
      <c r="B603" s="610" t="s">
        <v>89</v>
      </c>
      <c r="C603" s="610" t="s">
        <v>89</v>
      </c>
      <c r="D603" s="661" t="s">
        <v>89</v>
      </c>
      <c r="E603" s="661" t="s">
        <v>89</v>
      </c>
      <c r="F603" s="661" t="s">
        <v>89</v>
      </c>
      <c r="G603" s="661" t="s">
        <v>89</v>
      </c>
      <c r="H603" s="661" t="s">
        <v>89</v>
      </c>
      <c r="I603" s="661" t="s">
        <v>89</v>
      </c>
      <c r="J603" s="661" t="s">
        <v>89</v>
      </c>
      <c r="K603" s="661" t="s">
        <v>89</v>
      </c>
      <c r="L603" s="661" t="s">
        <v>89</v>
      </c>
      <c r="M603" s="661" t="s">
        <v>89</v>
      </c>
      <c r="N603" s="661" t="s">
        <v>89</v>
      </c>
      <c r="O603" s="661" t="s">
        <v>89</v>
      </c>
      <c r="P603" s="661" t="s">
        <v>89</v>
      </c>
      <c r="Q603" s="661" t="s">
        <v>89</v>
      </c>
      <c r="R603" s="661" t="s">
        <v>89</v>
      </c>
      <c r="S603" s="661" t="s">
        <v>89</v>
      </c>
      <c r="T603" s="661" t="s">
        <v>89</v>
      </c>
      <c r="U603" s="661" t="s">
        <v>89</v>
      </c>
      <c r="V603" s="661" t="s">
        <v>89</v>
      </c>
      <c r="W603" s="661" t="s">
        <v>89</v>
      </c>
      <c r="X603" s="661" t="s">
        <v>89</v>
      </c>
      <c r="Y603" s="661" t="s">
        <v>89</v>
      </c>
      <c r="Z603" s="661" t="s">
        <v>89</v>
      </c>
      <c r="AA603" s="661" t="s">
        <v>89</v>
      </c>
      <c r="AB603" s="661" t="s">
        <v>89</v>
      </c>
      <c r="AC603" s="661" t="s">
        <v>89</v>
      </c>
      <c r="AD603" s="661" t="s">
        <v>89</v>
      </c>
      <c r="AE603" s="661" t="s">
        <v>89</v>
      </c>
      <c r="AF603" s="661" t="s">
        <v>89</v>
      </c>
      <c r="AG603" s="661" t="s">
        <v>89</v>
      </c>
      <c r="AH603" s="661"/>
      <c r="AI603" s="661" t="s">
        <v>89</v>
      </c>
      <c r="AJ603" s="661" t="s">
        <v>89</v>
      </c>
      <c r="AK603" s="661" t="s">
        <v>89</v>
      </c>
      <c r="AL603" s="661" t="s">
        <v>89</v>
      </c>
      <c r="AM603" s="661" t="s">
        <v>89</v>
      </c>
      <c r="AN603" s="661" t="s">
        <v>89</v>
      </c>
      <c r="AO603" s="661"/>
      <c r="AP603" s="610"/>
      <c r="AQ603" s="610"/>
      <c r="AR603" s="610"/>
    </row>
    <row r="604" ht="15.75" customHeight="1" spans="1:44">
      <c r="A604" s="610" t="s">
        <v>89</v>
      </c>
      <c r="B604" s="610" t="s">
        <v>89</v>
      </c>
      <c r="C604" s="610" t="s">
        <v>89</v>
      </c>
      <c r="D604" s="661" t="s">
        <v>89</v>
      </c>
      <c r="E604" s="661" t="s">
        <v>89</v>
      </c>
      <c r="F604" s="661" t="s">
        <v>89</v>
      </c>
      <c r="G604" s="661" t="s">
        <v>89</v>
      </c>
      <c r="H604" s="661" t="s">
        <v>89</v>
      </c>
      <c r="I604" s="661" t="s">
        <v>89</v>
      </c>
      <c r="J604" s="661" t="s">
        <v>89</v>
      </c>
      <c r="K604" s="661" t="s">
        <v>89</v>
      </c>
      <c r="L604" s="661" t="s">
        <v>89</v>
      </c>
      <c r="M604" s="661" t="s">
        <v>89</v>
      </c>
      <c r="N604" s="661" t="s">
        <v>89</v>
      </c>
      <c r="O604" s="661" t="s">
        <v>89</v>
      </c>
      <c r="P604" s="661" t="s">
        <v>89</v>
      </c>
      <c r="Q604" s="661" t="s">
        <v>89</v>
      </c>
      <c r="R604" s="661" t="s">
        <v>89</v>
      </c>
      <c r="S604" s="661" t="s">
        <v>89</v>
      </c>
      <c r="T604" s="661" t="s">
        <v>89</v>
      </c>
      <c r="U604" s="661" t="s">
        <v>89</v>
      </c>
      <c r="V604" s="661" t="s">
        <v>89</v>
      </c>
      <c r="W604" s="661" t="s">
        <v>89</v>
      </c>
      <c r="X604" s="661" t="s">
        <v>89</v>
      </c>
      <c r="Y604" s="661" t="s">
        <v>89</v>
      </c>
      <c r="Z604" s="661" t="s">
        <v>89</v>
      </c>
      <c r="AA604" s="661" t="s">
        <v>89</v>
      </c>
      <c r="AB604" s="661" t="s">
        <v>89</v>
      </c>
      <c r="AC604" s="661" t="s">
        <v>89</v>
      </c>
      <c r="AD604" s="661" t="s">
        <v>89</v>
      </c>
      <c r="AE604" s="661" t="s">
        <v>89</v>
      </c>
      <c r="AF604" s="661" t="s">
        <v>89</v>
      </c>
      <c r="AG604" s="661" t="s">
        <v>89</v>
      </c>
      <c r="AH604" s="661"/>
      <c r="AI604" s="661" t="s">
        <v>89</v>
      </c>
      <c r="AJ604" s="661" t="s">
        <v>89</v>
      </c>
      <c r="AK604" s="661" t="s">
        <v>89</v>
      </c>
      <c r="AL604" s="661" t="s">
        <v>89</v>
      </c>
      <c r="AM604" s="661" t="s">
        <v>89</v>
      </c>
      <c r="AN604" s="661" t="s">
        <v>89</v>
      </c>
      <c r="AO604" s="661"/>
      <c r="AP604" s="610"/>
      <c r="AQ604" s="610"/>
      <c r="AR604" s="610"/>
    </row>
    <row r="605" ht="15.75" customHeight="1" spans="1:44">
      <c r="A605" s="610" t="s">
        <v>89</v>
      </c>
      <c r="B605" s="610" t="s">
        <v>89</v>
      </c>
      <c r="C605" s="610" t="s">
        <v>89</v>
      </c>
      <c r="D605" s="661" t="s">
        <v>89</v>
      </c>
      <c r="E605" s="661" t="s">
        <v>89</v>
      </c>
      <c r="F605" s="661" t="s">
        <v>89</v>
      </c>
      <c r="G605" s="661" t="s">
        <v>89</v>
      </c>
      <c r="H605" s="661" t="s">
        <v>89</v>
      </c>
      <c r="I605" s="661" t="s">
        <v>89</v>
      </c>
      <c r="J605" s="661" t="s">
        <v>89</v>
      </c>
      <c r="K605" s="661" t="s">
        <v>89</v>
      </c>
      <c r="L605" s="661" t="s">
        <v>89</v>
      </c>
      <c r="M605" s="661" t="s">
        <v>89</v>
      </c>
      <c r="N605" s="661" t="s">
        <v>89</v>
      </c>
      <c r="O605" s="661" t="s">
        <v>89</v>
      </c>
      <c r="P605" s="661" t="s">
        <v>89</v>
      </c>
      <c r="Q605" s="661" t="s">
        <v>89</v>
      </c>
      <c r="R605" s="661" t="s">
        <v>89</v>
      </c>
      <c r="S605" s="661" t="s">
        <v>89</v>
      </c>
      <c r="T605" s="661" t="s">
        <v>89</v>
      </c>
      <c r="U605" s="661" t="s">
        <v>89</v>
      </c>
      <c r="V605" s="661" t="s">
        <v>89</v>
      </c>
      <c r="W605" s="661" t="s">
        <v>89</v>
      </c>
      <c r="X605" s="661" t="s">
        <v>89</v>
      </c>
      <c r="Y605" s="661" t="s">
        <v>89</v>
      </c>
      <c r="Z605" s="661" t="s">
        <v>89</v>
      </c>
      <c r="AA605" s="661" t="s">
        <v>89</v>
      </c>
      <c r="AB605" s="661" t="s">
        <v>89</v>
      </c>
      <c r="AC605" s="661" t="s">
        <v>89</v>
      </c>
      <c r="AD605" s="661" t="s">
        <v>89</v>
      </c>
      <c r="AE605" s="661" t="s">
        <v>89</v>
      </c>
      <c r="AF605" s="661" t="s">
        <v>89</v>
      </c>
      <c r="AG605" s="661" t="s">
        <v>89</v>
      </c>
      <c r="AH605" s="661"/>
      <c r="AI605" s="661" t="s">
        <v>89</v>
      </c>
      <c r="AJ605" s="661" t="s">
        <v>89</v>
      </c>
      <c r="AK605" s="661" t="s">
        <v>89</v>
      </c>
      <c r="AL605" s="661" t="s">
        <v>89</v>
      </c>
      <c r="AM605" s="661" t="s">
        <v>89</v>
      </c>
      <c r="AN605" s="661" t="s">
        <v>89</v>
      </c>
      <c r="AO605" s="661"/>
      <c r="AP605" s="610"/>
      <c r="AQ605" s="610"/>
      <c r="AR605" s="610"/>
    </row>
    <row r="606" ht="15.75" customHeight="1" spans="1:44">
      <c r="A606" s="610" t="s">
        <v>89</v>
      </c>
      <c r="B606" s="610" t="s">
        <v>89</v>
      </c>
      <c r="C606" s="610" t="s">
        <v>89</v>
      </c>
      <c r="D606" s="661" t="s">
        <v>89</v>
      </c>
      <c r="E606" s="661" t="s">
        <v>89</v>
      </c>
      <c r="F606" s="661" t="s">
        <v>89</v>
      </c>
      <c r="G606" s="661" t="s">
        <v>89</v>
      </c>
      <c r="H606" s="661" t="s">
        <v>89</v>
      </c>
      <c r="I606" s="661" t="s">
        <v>89</v>
      </c>
      <c r="J606" s="661" t="s">
        <v>89</v>
      </c>
      <c r="K606" s="661" t="s">
        <v>89</v>
      </c>
      <c r="L606" s="661" t="s">
        <v>89</v>
      </c>
      <c r="M606" s="661" t="s">
        <v>89</v>
      </c>
      <c r="N606" s="661" t="s">
        <v>89</v>
      </c>
      <c r="O606" s="661" t="s">
        <v>89</v>
      </c>
      <c r="P606" s="661" t="s">
        <v>89</v>
      </c>
      <c r="Q606" s="661" t="s">
        <v>89</v>
      </c>
      <c r="R606" s="661" t="s">
        <v>89</v>
      </c>
      <c r="S606" s="661" t="s">
        <v>89</v>
      </c>
      <c r="T606" s="661" t="s">
        <v>89</v>
      </c>
      <c r="U606" s="661" t="s">
        <v>89</v>
      </c>
      <c r="V606" s="661" t="s">
        <v>89</v>
      </c>
      <c r="W606" s="661" t="s">
        <v>89</v>
      </c>
      <c r="X606" s="661" t="s">
        <v>89</v>
      </c>
      <c r="Y606" s="661" t="s">
        <v>89</v>
      </c>
      <c r="Z606" s="661" t="s">
        <v>89</v>
      </c>
      <c r="AA606" s="661" t="s">
        <v>89</v>
      </c>
      <c r="AB606" s="661" t="s">
        <v>89</v>
      </c>
      <c r="AC606" s="661" t="s">
        <v>89</v>
      </c>
      <c r="AD606" s="661" t="s">
        <v>89</v>
      </c>
      <c r="AE606" s="661" t="s">
        <v>89</v>
      </c>
      <c r="AF606" s="661" t="s">
        <v>89</v>
      </c>
      <c r="AG606" s="661" t="s">
        <v>89</v>
      </c>
      <c r="AH606" s="661"/>
      <c r="AI606" s="661" t="s">
        <v>89</v>
      </c>
      <c r="AJ606" s="661" t="s">
        <v>89</v>
      </c>
      <c r="AK606" s="661" t="s">
        <v>89</v>
      </c>
      <c r="AL606" s="661" t="s">
        <v>89</v>
      </c>
      <c r="AM606" s="661" t="s">
        <v>89</v>
      </c>
      <c r="AN606" s="661" t="s">
        <v>89</v>
      </c>
      <c r="AO606" s="661"/>
      <c r="AP606" s="610"/>
      <c r="AQ606" s="610"/>
      <c r="AR606" s="610"/>
    </row>
    <row r="607" ht="15.75" customHeight="1" spans="1:44">
      <c r="A607" s="610" t="s">
        <v>89</v>
      </c>
      <c r="B607" s="610" t="s">
        <v>89</v>
      </c>
      <c r="C607" s="610" t="s">
        <v>89</v>
      </c>
      <c r="D607" s="661" t="s">
        <v>89</v>
      </c>
      <c r="E607" s="661" t="s">
        <v>89</v>
      </c>
      <c r="F607" s="661" t="s">
        <v>89</v>
      </c>
      <c r="G607" s="661" t="s">
        <v>89</v>
      </c>
      <c r="H607" s="661" t="s">
        <v>89</v>
      </c>
      <c r="I607" s="661" t="s">
        <v>89</v>
      </c>
      <c r="J607" s="661" t="s">
        <v>89</v>
      </c>
      <c r="K607" s="661" t="s">
        <v>89</v>
      </c>
      <c r="L607" s="661" t="s">
        <v>89</v>
      </c>
      <c r="M607" s="661" t="s">
        <v>89</v>
      </c>
      <c r="N607" s="661" t="s">
        <v>89</v>
      </c>
      <c r="O607" s="661" t="s">
        <v>89</v>
      </c>
      <c r="P607" s="661" t="s">
        <v>89</v>
      </c>
      <c r="Q607" s="661" t="s">
        <v>89</v>
      </c>
      <c r="R607" s="661" t="s">
        <v>89</v>
      </c>
      <c r="S607" s="661" t="s">
        <v>89</v>
      </c>
      <c r="T607" s="661" t="s">
        <v>89</v>
      </c>
      <c r="U607" s="661" t="s">
        <v>89</v>
      </c>
      <c r="V607" s="661" t="s">
        <v>89</v>
      </c>
      <c r="W607" s="661" t="s">
        <v>89</v>
      </c>
      <c r="X607" s="661" t="s">
        <v>89</v>
      </c>
      <c r="Y607" s="661" t="s">
        <v>89</v>
      </c>
      <c r="Z607" s="661" t="s">
        <v>89</v>
      </c>
      <c r="AA607" s="661" t="s">
        <v>89</v>
      </c>
      <c r="AB607" s="661" t="s">
        <v>89</v>
      </c>
      <c r="AC607" s="661" t="s">
        <v>89</v>
      </c>
      <c r="AD607" s="661" t="s">
        <v>89</v>
      </c>
      <c r="AE607" s="661" t="s">
        <v>89</v>
      </c>
      <c r="AF607" s="661" t="s">
        <v>89</v>
      </c>
      <c r="AG607" s="661" t="s">
        <v>89</v>
      </c>
      <c r="AH607" s="661"/>
      <c r="AI607" s="661" t="s">
        <v>89</v>
      </c>
      <c r="AJ607" s="661" t="s">
        <v>89</v>
      </c>
      <c r="AK607" s="661" t="s">
        <v>89</v>
      </c>
      <c r="AL607" s="661" t="s">
        <v>89</v>
      </c>
      <c r="AM607" s="661" t="s">
        <v>89</v>
      </c>
      <c r="AN607" s="661" t="s">
        <v>89</v>
      </c>
      <c r="AO607" s="661"/>
      <c r="AP607" s="610"/>
      <c r="AQ607" s="610"/>
      <c r="AR607" s="610"/>
    </row>
    <row r="608" ht="15.75" customHeight="1" spans="1:44">
      <c r="A608" s="610" t="s">
        <v>89</v>
      </c>
      <c r="B608" s="610" t="s">
        <v>89</v>
      </c>
      <c r="C608" s="610" t="s">
        <v>89</v>
      </c>
      <c r="D608" s="661" t="s">
        <v>89</v>
      </c>
      <c r="E608" s="661" t="s">
        <v>89</v>
      </c>
      <c r="F608" s="661" t="s">
        <v>89</v>
      </c>
      <c r="G608" s="661" t="s">
        <v>89</v>
      </c>
      <c r="H608" s="661" t="s">
        <v>89</v>
      </c>
      <c r="I608" s="661" t="s">
        <v>89</v>
      </c>
      <c r="J608" s="661" t="s">
        <v>89</v>
      </c>
      <c r="K608" s="661" t="s">
        <v>89</v>
      </c>
      <c r="L608" s="661" t="s">
        <v>89</v>
      </c>
      <c r="M608" s="661" t="s">
        <v>89</v>
      </c>
      <c r="N608" s="661" t="s">
        <v>89</v>
      </c>
      <c r="O608" s="661" t="s">
        <v>89</v>
      </c>
      <c r="P608" s="661" t="s">
        <v>89</v>
      </c>
      <c r="Q608" s="661" t="s">
        <v>89</v>
      </c>
      <c r="R608" s="661" t="s">
        <v>89</v>
      </c>
      <c r="S608" s="661" t="s">
        <v>89</v>
      </c>
      <c r="T608" s="661" t="s">
        <v>89</v>
      </c>
      <c r="U608" s="661" t="s">
        <v>89</v>
      </c>
      <c r="V608" s="661" t="s">
        <v>89</v>
      </c>
      <c r="W608" s="661" t="s">
        <v>89</v>
      </c>
      <c r="X608" s="661" t="s">
        <v>89</v>
      </c>
      <c r="Y608" s="661" t="s">
        <v>89</v>
      </c>
      <c r="Z608" s="661" t="s">
        <v>89</v>
      </c>
      <c r="AA608" s="661" t="s">
        <v>89</v>
      </c>
      <c r="AB608" s="661" t="s">
        <v>89</v>
      </c>
      <c r="AC608" s="661" t="s">
        <v>89</v>
      </c>
      <c r="AD608" s="661" t="s">
        <v>89</v>
      </c>
      <c r="AE608" s="661" t="s">
        <v>89</v>
      </c>
      <c r="AF608" s="661" t="s">
        <v>89</v>
      </c>
      <c r="AG608" s="661" t="s">
        <v>89</v>
      </c>
      <c r="AH608" s="661"/>
      <c r="AI608" s="661" t="s">
        <v>89</v>
      </c>
      <c r="AJ608" s="661" t="s">
        <v>89</v>
      </c>
      <c r="AK608" s="661" t="s">
        <v>89</v>
      </c>
      <c r="AL608" s="661" t="s">
        <v>89</v>
      </c>
      <c r="AM608" s="661" t="s">
        <v>89</v>
      </c>
      <c r="AN608" s="661" t="s">
        <v>89</v>
      </c>
      <c r="AO608" s="661"/>
      <c r="AP608" s="610"/>
      <c r="AQ608" s="610"/>
      <c r="AR608" s="610"/>
    </row>
    <row r="609" ht="15.75" customHeight="1" spans="1:44">
      <c r="A609" s="610" t="s">
        <v>89</v>
      </c>
      <c r="B609" s="610" t="s">
        <v>89</v>
      </c>
      <c r="C609" s="610" t="s">
        <v>89</v>
      </c>
      <c r="D609" s="661" t="s">
        <v>89</v>
      </c>
      <c r="E609" s="661" t="s">
        <v>89</v>
      </c>
      <c r="F609" s="661" t="s">
        <v>89</v>
      </c>
      <c r="G609" s="661" t="s">
        <v>89</v>
      </c>
      <c r="H609" s="661" t="s">
        <v>89</v>
      </c>
      <c r="I609" s="661" t="s">
        <v>89</v>
      </c>
      <c r="J609" s="661" t="s">
        <v>89</v>
      </c>
      <c r="K609" s="661" t="s">
        <v>89</v>
      </c>
      <c r="L609" s="661" t="s">
        <v>89</v>
      </c>
      <c r="M609" s="661" t="s">
        <v>89</v>
      </c>
      <c r="N609" s="661" t="s">
        <v>89</v>
      </c>
      <c r="O609" s="661" t="s">
        <v>89</v>
      </c>
      <c r="P609" s="661" t="s">
        <v>89</v>
      </c>
      <c r="Q609" s="661" t="s">
        <v>89</v>
      </c>
      <c r="R609" s="661" t="s">
        <v>89</v>
      </c>
      <c r="S609" s="661" t="s">
        <v>89</v>
      </c>
      <c r="T609" s="661" t="s">
        <v>89</v>
      </c>
      <c r="U609" s="661" t="s">
        <v>89</v>
      </c>
      <c r="V609" s="661" t="s">
        <v>89</v>
      </c>
      <c r="W609" s="661" t="s">
        <v>89</v>
      </c>
      <c r="X609" s="661" t="s">
        <v>89</v>
      </c>
      <c r="Y609" s="661" t="s">
        <v>89</v>
      </c>
      <c r="Z609" s="661" t="s">
        <v>89</v>
      </c>
      <c r="AA609" s="661" t="s">
        <v>89</v>
      </c>
      <c r="AB609" s="661" t="s">
        <v>89</v>
      </c>
      <c r="AC609" s="661" t="s">
        <v>89</v>
      </c>
      <c r="AD609" s="661" t="s">
        <v>89</v>
      </c>
      <c r="AE609" s="661" t="s">
        <v>89</v>
      </c>
      <c r="AF609" s="661" t="s">
        <v>89</v>
      </c>
      <c r="AG609" s="661" t="s">
        <v>89</v>
      </c>
      <c r="AH609" s="661"/>
      <c r="AI609" s="661" t="s">
        <v>89</v>
      </c>
      <c r="AJ609" s="661" t="s">
        <v>89</v>
      </c>
      <c r="AK609" s="661" t="s">
        <v>89</v>
      </c>
      <c r="AL609" s="661" t="s">
        <v>89</v>
      </c>
      <c r="AM609" s="661" t="s">
        <v>89</v>
      </c>
      <c r="AN609" s="661" t="s">
        <v>89</v>
      </c>
      <c r="AO609" s="661"/>
      <c r="AP609" s="610"/>
      <c r="AQ609" s="610"/>
      <c r="AR609" s="610"/>
    </row>
    <row r="610" ht="15.75" customHeight="1" spans="1:44">
      <c r="A610" s="610" t="s">
        <v>89</v>
      </c>
      <c r="B610" s="610" t="s">
        <v>89</v>
      </c>
      <c r="C610" s="610" t="s">
        <v>89</v>
      </c>
      <c r="D610" s="661" t="s">
        <v>89</v>
      </c>
      <c r="E610" s="661" t="s">
        <v>89</v>
      </c>
      <c r="F610" s="661" t="s">
        <v>89</v>
      </c>
      <c r="G610" s="661" t="s">
        <v>89</v>
      </c>
      <c r="H610" s="661" t="s">
        <v>89</v>
      </c>
      <c r="I610" s="661" t="s">
        <v>89</v>
      </c>
      <c r="J610" s="661" t="s">
        <v>89</v>
      </c>
      <c r="K610" s="661" t="s">
        <v>89</v>
      </c>
      <c r="L610" s="661" t="s">
        <v>89</v>
      </c>
      <c r="M610" s="661" t="s">
        <v>89</v>
      </c>
      <c r="N610" s="661" t="s">
        <v>89</v>
      </c>
      <c r="O610" s="661" t="s">
        <v>89</v>
      </c>
      <c r="P610" s="661" t="s">
        <v>89</v>
      </c>
      <c r="Q610" s="661" t="s">
        <v>89</v>
      </c>
      <c r="R610" s="661" t="s">
        <v>89</v>
      </c>
      <c r="S610" s="661" t="s">
        <v>89</v>
      </c>
      <c r="T610" s="661" t="s">
        <v>89</v>
      </c>
      <c r="U610" s="661" t="s">
        <v>89</v>
      </c>
      <c r="V610" s="661" t="s">
        <v>89</v>
      </c>
      <c r="W610" s="661" t="s">
        <v>89</v>
      </c>
      <c r="X610" s="661" t="s">
        <v>89</v>
      </c>
      <c r="Y610" s="661" t="s">
        <v>89</v>
      </c>
      <c r="Z610" s="661" t="s">
        <v>89</v>
      </c>
      <c r="AA610" s="661" t="s">
        <v>89</v>
      </c>
      <c r="AB610" s="661" t="s">
        <v>89</v>
      </c>
      <c r="AC610" s="661" t="s">
        <v>89</v>
      </c>
      <c r="AD610" s="661" t="s">
        <v>89</v>
      </c>
      <c r="AE610" s="661" t="s">
        <v>89</v>
      </c>
      <c r="AF610" s="661" t="s">
        <v>89</v>
      </c>
      <c r="AG610" s="661" t="s">
        <v>89</v>
      </c>
      <c r="AH610" s="661"/>
      <c r="AI610" s="661" t="s">
        <v>89</v>
      </c>
      <c r="AJ610" s="661" t="s">
        <v>89</v>
      </c>
      <c r="AK610" s="661" t="s">
        <v>89</v>
      </c>
      <c r="AL610" s="661" t="s">
        <v>89</v>
      </c>
      <c r="AM610" s="661" t="s">
        <v>89</v>
      </c>
      <c r="AN610" s="661" t="s">
        <v>89</v>
      </c>
      <c r="AO610" s="661"/>
      <c r="AP610" s="610"/>
      <c r="AQ610" s="610"/>
      <c r="AR610" s="610"/>
    </row>
    <row r="611" ht="15.75" customHeight="1" spans="1:44">
      <c r="A611" s="610" t="s">
        <v>89</v>
      </c>
      <c r="B611" s="610" t="s">
        <v>89</v>
      </c>
      <c r="C611" s="610" t="s">
        <v>89</v>
      </c>
      <c r="D611" s="661" t="s">
        <v>89</v>
      </c>
      <c r="E611" s="661" t="s">
        <v>89</v>
      </c>
      <c r="F611" s="661" t="s">
        <v>89</v>
      </c>
      <c r="G611" s="661" t="s">
        <v>89</v>
      </c>
      <c r="H611" s="661" t="s">
        <v>89</v>
      </c>
      <c r="I611" s="661" t="s">
        <v>89</v>
      </c>
      <c r="J611" s="661" t="s">
        <v>89</v>
      </c>
      <c r="K611" s="661" t="s">
        <v>89</v>
      </c>
      <c r="L611" s="661" t="s">
        <v>89</v>
      </c>
      <c r="M611" s="661" t="s">
        <v>89</v>
      </c>
      <c r="N611" s="661" t="s">
        <v>89</v>
      </c>
      <c r="O611" s="661" t="s">
        <v>89</v>
      </c>
      <c r="P611" s="661" t="s">
        <v>89</v>
      </c>
      <c r="Q611" s="661" t="s">
        <v>89</v>
      </c>
      <c r="R611" s="661" t="s">
        <v>89</v>
      </c>
      <c r="S611" s="661" t="s">
        <v>89</v>
      </c>
      <c r="T611" s="661" t="s">
        <v>89</v>
      </c>
      <c r="U611" s="661" t="s">
        <v>89</v>
      </c>
      <c r="V611" s="661" t="s">
        <v>89</v>
      </c>
      <c r="W611" s="661" t="s">
        <v>89</v>
      </c>
      <c r="X611" s="661" t="s">
        <v>89</v>
      </c>
      <c r="Y611" s="661" t="s">
        <v>89</v>
      </c>
      <c r="Z611" s="661" t="s">
        <v>89</v>
      </c>
      <c r="AA611" s="661" t="s">
        <v>89</v>
      </c>
      <c r="AB611" s="661" t="s">
        <v>89</v>
      </c>
      <c r="AC611" s="661" t="s">
        <v>89</v>
      </c>
      <c r="AD611" s="661" t="s">
        <v>89</v>
      </c>
      <c r="AE611" s="661" t="s">
        <v>89</v>
      </c>
      <c r="AF611" s="661" t="s">
        <v>89</v>
      </c>
      <c r="AG611" s="661" t="s">
        <v>89</v>
      </c>
      <c r="AH611" s="661"/>
      <c r="AI611" s="661" t="s">
        <v>89</v>
      </c>
      <c r="AJ611" s="661" t="s">
        <v>89</v>
      </c>
      <c r="AK611" s="661" t="s">
        <v>89</v>
      </c>
      <c r="AL611" s="661" t="s">
        <v>89</v>
      </c>
      <c r="AM611" s="661" t="s">
        <v>89</v>
      </c>
      <c r="AN611" s="661" t="s">
        <v>89</v>
      </c>
      <c r="AO611" s="661"/>
      <c r="AP611" s="610"/>
      <c r="AQ611" s="610"/>
      <c r="AR611" s="610"/>
    </row>
    <row r="612" ht="15.75" customHeight="1" spans="1:44">
      <c r="A612" s="610" t="s">
        <v>89</v>
      </c>
      <c r="B612" s="610" t="s">
        <v>89</v>
      </c>
      <c r="C612" s="610" t="s">
        <v>89</v>
      </c>
      <c r="D612" s="661" t="s">
        <v>89</v>
      </c>
      <c r="E612" s="661" t="s">
        <v>89</v>
      </c>
      <c r="F612" s="661" t="s">
        <v>89</v>
      </c>
      <c r="G612" s="661" t="s">
        <v>89</v>
      </c>
      <c r="H612" s="661" t="s">
        <v>89</v>
      </c>
      <c r="I612" s="661" t="s">
        <v>89</v>
      </c>
      <c r="J612" s="661" t="s">
        <v>89</v>
      </c>
      <c r="K612" s="661" t="s">
        <v>89</v>
      </c>
      <c r="L612" s="661" t="s">
        <v>89</v>
      </c>
      <c r="M612" s="661" t="s">
        <v>89</v>
      </c>
      <c r="N612" s="661" t="s">
        <v>89</v>
      </c>
      <c r="O612" s="661" t="s">
        <v>89</v>
      </c>
      <c r="P612" s="661" t="s">
        <v>89</v>
      </c>
      <c r="Q612" s="661" t="s">
        <v>89</v>
      </c>
      <c r="R612" s="661" t="s">
        <v>89</v>
      </c>
      <c r="S612" s="661" t="s">
        <v>89</v>
      </c>
      <c r="T612" s="661" t="s">
        <v>89</v>
      </c>
      <c r="U612" s="661" t="s">
        <v>89</v>
      </c>
      <c r="V612" s="661" t="s">
        <v>89</v>
      </c>
      <c r="W612" s="661" t="s">
        <v>89</v>
      </c>
      <c r="X612" s="661" t="s">
        <v>89</v>
      </c>
      <c r="Y612" s="661" t="s">
        <v>89</v>
      </c>
      <c r="Z612" s="661" t="s">
        <v>89</v>
      </c>
      <c r="AA612" s="661" t="s">
        <v>89</v>
      </c>
      <c r="AB612" s="661" t="s">
        <v>89</v>
      </c>
      <c r="AC612" s="661" t="s">
        <v>89</v>
      </c>
      <c r="AD612" s="661" t="s">
        <v>89</v>
      </c>
      <c r="AE612" s="661" t="s">
        <v>89</v>
      </c>
      <c r="AF612" s="661" t="s">
        <v>89</v>
      </c>
      <c r="AG612" s="661" t="s">
        <v>89</v>
      </c>
      <c r="AH612" s="661"/>
      <c r="AI612" s="661" t="s">
        <v>89</v>
      </c>
      <c r="AJ612" s="661" t="s">
        <v>89</v>
      </c>
      <c r="AK612" s="661" t="s">
        <v>89</v>
      </c>
      <c r="AL612" s="661" t="s">
        <v>89</v>
      </c>
      <c r="AM612" s="661" t="s">
        <v>89</v>
      </c>
      <c r="AN612" s="661" t="s">
        <v>89</v>
      </c>
      <c r="AO612" s="661"/>
      <c r="AP612" s="610"/>
      <c r="AQ612" s="610"/>
      <c r="AR612" s="610"/>
    </row>
    <row r="613" ht="15.75" customHeight="1" spans="1:44">
      <c r="A613" s="610" t="s">
        <v>89</v>
      </c>
      <c r="B613" s="610" t="s">
        <v>89</v>
      </c>
      <c r="C613" s="610" t="s">
        <v>89</v>
      </c>
      <c r="D613" s="661" t="s">
        <v>89</v>
      </c>
      <c r="E613" s="661" t="s">
        <v>89</v>
      </c>
      <c r="F613" s="661" t="s">
        <v>89</v>
      </c>
      <c r="G613" s="661" t="s">
        <v>89</v>
      </c>
      <c r="H613" s="661" t="s">
        <v>89</v>
      </c>
      <c r="I613" s="661" t="s">
        <v>89</v>
      </c>
      <c r="J613" s="661" t="s">
        <v>89</v>
      </c>
      <c r="K613" s="661" t="s">
        <v>89</v>
      </c>
      <c r="L613" s="661" t="s">
        <v>89</v>
      </c>
      <c r="M613" s="661" t="s">
        <v>89</v>
      </c>
      <c r="N613" s="661" t="s">
        <v>89</v>
      </c>
      <c r="O613" s="661" t="s">
        <v>89</v>
      </c>
      <c r="P613" s="661" t="s">
        <v>89</v>
      </c>
      <c r="Q613" s="661" t="s">
        <v>89</v>
      </c>
      <c r="R613" s="661" t="s">
        <v>89</v>
      </c>
      <c r="S613" s="661" t="s">
        <v>89</v>
      </c>
      <c r="T613" s="661" t="s">
        <v>89</v>
      </c>
      <c r="U613" s="661" t="s">
        <v>89</v>
      </c>
      <c r="V613" s="661" t="s">
        <v>89</v>
      </c>
      <c r="W613" s="661" t="s">
        <v>89</v>
      </c>
      <c r="X613" s="661" t="s">
        <v>89</v>
      </c>
      <c r="Y613" s="661" t="s">
        <v>89</v>
      </c>
      <c r="Z613" s="661" t="s">
        <v>89</v>
      </c>
      <c r="AA613" s="661" t="s">
        <v>89</v>
      </c>
      <c r="AB613" s="661" t="s">
        <v>89</v>
      </c>
      <c r="AC613" s="661" t="s">
        <v>89</v>
      </c>
      <c r="AD613" s="661" t="s">
        <v>89</v>
      </c>
      <c r="AE613" s="661" t="s">
        <v>89</v>
      </c>
      <c r="AF613" s="661" t="s">
        <v>89</v>
      </c>
      <c r="AG613" s="661" t="s">
        <v>89</v>
      </c>
      <c r="AH613" s="661"/>
      <c r="AI613" s="661" t="s">
        <v>89</v>
      </c>
      <c r="AJ613" s="661" t="s">
        <v>89</v>
      </c>
      <c r="AK613" s="661" t="s">
        <v>89</v>
      </c>
      <c r="AL613" s="661" t="s">
        <v>89</v>
      </c>
      <c r="AM613" s="661" t="s">
        <v>89</v>
      </c>
      <c r="AN613" s="661" t="s">
        <v>89</v>
      </c>
      <c r="AO613" s="661"/>
      <c r="AP613" s="610"/>
      <c r="AQ613" s="610"/>
      <c r="AR613" s="610"/>
    </row>
    <row r="614" ht="15.75" customHeight="1" spans="1:44">
      <c r="A614" s="610" t="s">
        <v>89</v>
      </c>
      <c r="B614" s="610" t="s">
        <v>89</v>
      </c>
      <c r="C614" s="610" t="s">
        <v>89</v>
      </c>
      <c r="D614" s="661" t="s">
        <v>89</v>
      </c>
      <c r="E614" s="661" t="s">
        <v>89</v>
      </c>
      <c r="F614" s="661" t="s">
        <v>89</v>
      </c>
      <c r="G614" s="661" t="s">
        <v>89</v>
      </c>
      <c r="H614" s="661" t="s">
        <v>89</v>
      </c>
      <c r="I614" s="661" t="s">
        <v>89</v>
      </c>
      <c r="J614" s="661" t="s">
        <v>89</v>
      </c>
      <c r="K614" s="661" t="s">
        <v>89</v>
      </c>
      <c r="L614" s="661" t="s">
        <v>89</v>
      </c>
      <c r="M614" s="661" t="s">
        <v>89</v>
      </c>
      <c r="N614" s="661" t="s">
        <v>89</v>
      </c>
      <c r="O614" s="661" t="s">
        <v>89</v>
      </c>
      <c r="P614" s="661" t="s">
        <v>89</v>
      </c>
      <c r="Q614" s="661" t="s">
        <v>89</v>
      </c>
      <c r="R614" s="661" t="s">
        <v>89</v>
      </c>
      <c r="S614" s="661" t="s">
        <v>89</v>
      </c>
      <c r="T614" s="661" t="s">
        <v>89</v>
      </c>
      <c r="U614" s="661" t="s">
        <v>89</v>
      </c>
      <c r="V614" s="661" t="s">
        <v>89</v>
      </c>
      <c r="W614" s="661" t="s">
        <v>89</v>
      </c>
      <c r="X614" s="661" t="s">
        <v>89</v>
      </c>
      <c r="Y614" s="661" t="s">
        <v>89</v>
      </c>
      <c r="Z614" s="661" t="s">
        <v>89</v>
      </c>
      <c r="AA614" s="661" t="s">
        <v>89</v>
      </c>
      <c r="AB614" s="661" t="s">
        <v>89</v>
      </c>
      <c r="AC614" s="661" t="s">
        <v>89</v>
      </c>
      <c r="AD614" s="661" t="s">
        <v>89</v>
      </c>
      <c r="AE614" s="661" t="s">
        <v>89</v>
      </c>
      <c r="AF614" s="661" t="s">
        <v>89</v>
      </c>
      <c r="AG614" s="661" t="s">
        <v>89</v>
      </c>
      <c r="AH614" s="661"/>
      <c r="AI614" s="661" t="s">
        <v>89</v>
      </c>
      <c r="AJ614" s="661" t="s">
        <v>89</v>
      </c>
      <c r="AK614" s="661" t="s">
        <v>89</v>
      </c>
      <c r="AL614" s="661" t="s">
        <v>89</v>
      </c>
      <c r="AM614" s="661" t="s">
        <v>89</v>
      </c>
      <c r="AN614" s="661" t="s">
        <v>89</v>
      </c>
      <c r="AO614" s="661"/>
      <c r="AP614" s="610"/>
      <c r="AQ614" s="610"/>
      <c r="AR614" s="610"/>
    </row>
    <row r="615" ht="15.75" customHeight="1" spans="1:44">
      <c r="A615" s="610" t="s">
        <v>89</v>
      </c>
      <c r="B615" s="610" t="s">
        <v>89</v>
      </c>
      <c r="C615" s="610" t="s">
        <v>89</v>
      </c>
      <c r="D615" s="661" t="s">
        <v>89</v>
      </c>
      <c r="E615" s="661" t="s">
        <v>89</v>
      </c>
      <c r="F615" s="661" t="s">
        <v>89</v>
      </c>
      <c r="G615" s="661" t="s">
        <v>89</v>
      </c>
      <c r="H615" s="661" t="s">
        <v>89</v>
      </c>
      <c r="I615" s="661" t="s">
        <v>89</v>
      </c>
      <c r="J615" s="661" t="s">
        <v>89</v>
      </c>
      <c r="K615" s="661" t="s">
        <v>89</v>
      </c>
      <c r="L615" s="661" t="s">
        <v>89</v>
      </c>
      <c r="M615" s="661" t="s">
        <v>89</v>
      </c>
      <c r="N615" s="661" t="s">
        <v>89</v>
      </c>
      <c r="O615" s="661" t="s">
        <v>89</v>
      </c>
      <c r="P615" s="661" t="s">
        <v>89</v>
      </c>
      <c r="Q615" s="661" t="s">
        <v>89</v>
      </c>
      <c r="R615" s="661" t="s">
        <v>89</v>
      </c>
      <c r="S615" s="661" t="s">
        <v>89</v>
      </c>
      <c r="T615" s="661" t="s">
        <v>89</v>
      </c>
      <c r="U615" s="661" t="s">
        <v>89</v>
      </c>
      <c r="V615" s="661" t="s">
        <v>89</v>
      </c>
      <c r="W615" s="661" t="s">
        <v>89</v>
      </c>
      <c r="X615" s="661" t="s">
        <v>89</v>
      </c>
      <c r="Y615" s="661" t="s">
        <v>89</v>
      </c>
      <c r="Z615" s="661" t="s">
        <v>89</v>
      </c>
      <c r="AA615" s="661" t="s">
        <v>89</v>
      </c>
      <c r="AB615" s="661" t="s">
        <v>89</v>
      </c>
      <c r="AC615" s="661" t="s">
        <v>89</v>
      </c>
      <c r="AD615" s="661" t="s">
        <v>89</v>
      </c>
      <c r="AE615" s="661" t="s">
        <v>89</v>
      </c>
      <c r="AF615" s="661" t="s">
        <v>89</v>
      </c>
      <c r="AG615" s="661" t="s">
        <v>89</v>
      </c>
      <c r="AH615" s="661"/>
      <c r="AI615" s="661" t="s">
        <v>89</v>
      </c>
      <c r="AJ615" s="661" t="s">
        <v>89</v>
      </c>
      <c r="AK615" s="661" t="s">
        <v>89</v>
      </c>
      <c r="AL615" s="661" t="s">
        <v>89</v>
      </c>
      <c r="AM615" s="661" t="s">
        <v>89</v>
      </c>
      <c r="AN615" s="661" t="s">
        <v>89</v>
      </c>
      <c r="AO615" s="661"/>
      <c r="AP615" s="610"/>
      <c r="AQ615" s="610"/>
      <c r="AR615" s="610"/>
    </row>
    <row r="616" ht="15.75" customHeight="1" spans="1:44">
      <c r="A616" s="610" t="s">
        <v>89</v>
      </c>
      <c r="B616" s="610" t="s">
        <v>89</v>
      </c>
      <c r="C616" s="610" t="s">
        <v>89</v>
      </c>
      <c r="D616" s="661" t="s">
        <v>89</v>
      </c>
      <c r="E616" s="661" t="s">
        <v>89</v>
      </c>
      <c r="F616" s="661" t="s">
        <v>89</v>
      </c>
      <c r="G616" s="661" t="s">
        <v>89</v>
      </c>
      <c r="H616" s="661" t="s">
        <v>89</v>
      </c>
      <c r="I616" s="661" t="s">
        <v>89</v>
      </c>
      <c r="J616" s="661" t="s">
        <v>89</v>
      </c>
      <c r="K616" s="661" t="s">
        <v>89</v>
      </c>
      <c r="L616" s="661" t="s">
        <v>89</v>
      </c>
      <c r="M616" s="661" t="s">
        <v>89</v>
      </c>
      <c r="N616" s="661" t="s">
        <v>89</v>
      </c>
      <c r="O616" s="661" t="s">
        <v>89</v>
      </c>
      <c r="P616" s="661" t="s">
        <v>89</v>
      </c>
      <c r="Q616" s="661" t="s">
        <v>89</v>
      </c>
      <c r="R616" s="661" t="s">
        <v>89</v>
      </c>
      <c r="S616" s="661" t="s">
        <v>89</v>
      </c>
      <c r="T616" s="661" t="s">
        <v>89</v>
      </c>
      <c r="U616" s="661" t="s">
        <v>89</v>
      </c>
      <c r="V616" s="661" t="s">
        <v>89</v>
      </c>
      <c r="W616" s="661" t="s">
        <v>89</v>
      </c>
      <c r="X616" s="661" t="s">
        <v>89</v>
      </c>
      <c r="Y616" s="661" t="s">
        <v>89</v>
      </c>
      <c r="Z616" s="661" t="s">
        <v>89</v>
      </c>
      <c r="AA616" s="661" t="s">
        <v>89</v>
      </c>
      <c r="AB616" s="661" t="s">
        <v>89</v>
      </c>
      <c r="AC616" s="661" t="s">
        <v>89</v>
      </c>
      <c r="AD616" s="661" t="s">
        <v>89</v>
      </c>
      <c r="AE616" s="661" t="s">
        <v>89</v>
      </c>
      <c r="AF616" s="661" t="s">
        <v>89</v>
      </c>
      <c r="AG616" s="661" t="s">
        <v>89</v>
      </c>
      <c r="AH616" s="661"/>
      <c r="AI616" s="661" t="s">
        <v>89</v>
      </c>
      <c r="AJ616" s="661" t="s">
        <v>89</v>
      </c>
      <c r="AK616" s="661" t="s">
        <v>89</v>
      </c>
      <c r="AL616" s="661" t="s">
        <v>89</v>
      </c>
      <c r="AM616" s="661" t="s">
        <v>89</v>
      </c>
      <c r="AN616" s="661" t="s">
        <v>89</v>
      </c>
      <c r="AO616" s="661"/>
      <c r="AP616" s="610"/>
      <c r="AQ616" s="610"/>
      <c r="AR616" s="610"/>
    </row>
    <row r="617" ht="15.75" customHeight="1" spans="1:44">
      <c r="A617" s="610" t="s">
        <v>89</v>
      </c>
      <c r="B617" s="610" t="s">
        <v>89</v>
      </c>
      <c r="C617" s="610" t="s">
        <v>89</v>
      </c>
      <c r="D617" s="661" t="s">
        <v>89</v>
      </c>
      <c r="E617" s="661" t="s">
        <v>89</v>
      </c>
      <c r="F617" s="661" t="s">
        <v>89</v>
      </c>
      <c r="G617" s="661" t="s">
        <v>89</v>
      </c>
      <c r="H617" s="661" t="s">
        <v>89</v>
      </c>
      <c r="I617" s="661" t="s">
        <v>89</v>
      </c>
      <c r="J617" s="661" t="s">
        <v>89</v>
      </c>
      <c r="K617" s="661" t="s">
        <v>89</v>
      </c>
      <c r="L617" s="661" t="s">
        <v>89</v>
      </c>
      <c r="M617" s="661" t="s">
        <v>89</v>
      </c>
      <c r="N617" s="661" t="s">
        <v>89</v>
      </c>
      <c r="O617" s="661" t="s">
        <v>89</v>
      </c>
      <c r="P617" s="661" t="s">
        <v>89</v>
      </c>
      <c r="Q617" s="661" t="s">
        <v>89</v>
      </c>
      <c r="R617" s="661" t="s">
        <v>89</v>
      </c>
      <c r="S617" s="661" t="s">
        <v>89</v>
      </c>
      <c r="T617" s="661" t="s">
        <v>89</v>
      </c>
      <c r="U617" s="661" t="s">
        <v>89</v>
      </c>
      <c r="V617" s="661" t="s">
        <v>89</v>
      </c>
      <c r="W617" s="661" t="s">
        <v>89</v>
      </c>
      <c r="X617" s="661" t="s">
        <v>89</v>
      </c>
      <c r="Y617" s="661" t="s">
        <v>89</v>
      </c>
      <c r="Z617" s="661" t="s">
        <v>89</v>
      </c>
      <c r="AA617" s="661" t="s">
        <v>89</v>
      </c>
      <c r="AB617" s="661" t="s">
        <v>89</v>
      </c>
      <c r="AC617" s="661" t="s">
        <v>89</v>
      </c>
      <c r="AD617" s="661" t="s">
        <v>89</v>
      </c>
      <c r="AE617" s="661" t="s">
        <v>89</v>
      </c>
      <c r="AF617" s="661" t="s">
        <v>89</v>
      </c>
      <c r="AG617" s="661" t="s">
        <v>89</v>
      </c>
      <c r="AH617" s="661"/>
      <c r="AI617" s="661" t="s">
        <v>89</v>
      </c>
      <c r="AJ617" s="661" t="s">
        <v>89</v>
      </c>
      <c r="AK617" s="661" t="s">
        <v>89</v>
      </c>
      <c r="AL617" s="661" t="s">
        <v>89</v>
      </c>
      <c r="AM617" s="661" t="s">
        <v>89</v>
      </c>
      <c r="AN617" s="661" t="s">
        <v>89</v>
      </c>
      <c r="AO617" s="661"/>
      <c r="AP617" s="610"/>
      <c r="AQ617" s="610"/>
      <c r="AR617" s="610"/>
    </row>
    <row r="618" ht="15.75" customHeight="1" spans="1:44">
      <c r="A618" s="610" t="s">
        <v>89</v>
      </c>
      <c r="B618" s="610" t="s">
        <v>89</v>
      </c>
      <c r="C618" s="610" t="s">
        <v>89</v>
      </c>
      <c r="D618" s="661" t="s">
        <v>89</v>
      </c>
      <c r="E618" s="661" t="s">
        <v>89</v>
      </c>
      <c r="F618" s="661" t="s">
        <v>89</v>
      </c>
      <c r="G618" s="661" t="s">
        <v>89</v>
      </c>
      <c r="H618" s="661" t="s">
        <v>89</v>
      </c>
      <c r="I618" s="661" t="s">
        <v>89</v>
      </c>
      <c r="J618" s="661" t="s">
        <v>89</v>
      </c>
      <c r="K618" s="661" t="s">
        <v>89</v>
      </c>
      <c r="L618" s="661" t="s">
        <v>89</v>
      </c>
      <c r="M618" s="661" t="s">
        <v>89</v>
      </c>
      <c r="N618" s="661" t="s">
        <v>89</v>
      </c>
      <c r="O618" s="661" t="s">
        <v>89</v>
      </c>
      <c r="P618" s="661" t="s">
        <v>89</v>
      </c>
      <c r="Q618" s="661" t="s">
        <v>89</v>
      </c>
      <c r="R618" s="661" t="s">
        <v>89</v>
      </c>
      <c r="S618" s="661" t="s">
        <v>89</v>
      </c>
      <c r="T618" s="661" t="s">
        <v>89</v>
      </c>
      <c r="U618" s="661" t="s">
        <v>89</v>
      </c>
      <c r="V618" s="661" t="s">
        <v>89</v>
      </c>
      <c r="W618" s="661" t="s">
        <v>89</v>
      </c>
      <c r="X618" s="661" t="s">
        <v>89</v>
      </c>
      <c r="Y618" s="661" t="s">
        <v>89</v>
      </c>
      <c r="Z618" s="661" t="s">
        <v>89</v>
      </c>
      <c r="AA618" s="661" t="s">
        <v>89</v>
      </c>
      <c r="AB618" s="661" t="s">
        <v>89</v>
      </c>
      <c r="AC618" s="661" t="s">
        <v>89</v>
      </c>
      <c r="AD618" s="661" t="s">
        <v>89</v>
      </c>
      <c r="AE618" s="661" t="s">
        <v>89</v>
      </c>
      <c r="AF618" s="661" t="s">
        <v>89</v>
      </c>
      <c r="AG618" s="661" t="s">
        <v>89</v>
      </c>
      <c r="AH618" s="661"/>
      <c r="AI618" s="661" t="s">
        <v>89</v>
      </c>
      <c r="AJ618" s="661" t="s">
        <v>89</v>
      </c>
      <c r="AK618" s="661" t="s">
        <v>89</v>
      </c>
      <c r="AL618" s="661" t="s">
        <v>89</v>
      </c>
      <c r="AM618" s="661" t="s">
        <v>89</v>
      </c>
      <c r="AN618" s="661" t="s">
        <v>89</v>
      </c>
      <c r="AO618" s="661"/>
      <c r="AP618" s="610"/>
      <c r="AQ618" s="610"/>
      <c r="AR618" s="610"/>
    </row>
    <row r="619" ht="15.75" customHeight="1" spans="1:44">
      <c r="A619" s="610" t="s">
        <v>89</v>
      </c>
      <c r="B619" s="610" t="s">
        <v>89</v>
      </c>
      <c r="C619" s="610" t="s">
        <v>89</v>
      </c>
      <c r="D619" s="661" t="s">
        <v>89</v>
      </c>
      <c r="E619" s="661" t="s">
        <v>89</v>
      </c>
      <c r="F619" s="661" t="s">
        <v>89</v>
      </c>
      <c r="G619" s="661" t="s">
        <v>89</v>
      </c>
      <c r="H619" s="661" t="s">
        <v>89</v>
      </c>
      <c r="I619" s="661" t="s">
        <v>89</v>
      </c>
      <c r="J619" s="661" t="s">
        <v>89</v>
      </c>
      <c r="K619" s="661" t="s">
        <v>89</v>
      </c>
      <c r="L619" s="661" t="s">
        <v>89</v>
      </c>
      <c r="M619" s="661" t="s">
        <v>89</v>
      </c>
      <c r="N619" s="661" t="s">
        <v>89</v>
      </c>
      <c r="O619" s="661" t="s">
        <v>89</v>
      </c>
      <c r="P619" s="661" t="s">
        <v>89</v>
      </c>
      <c r="Q619" s="661" t="s">
        <v>89</v>
      </c>
      <c r="R619" s="661" t="s">
        <v>89</v>
      </c>
      <c r="S619" s="661" t="s">
        <v>89</v>
      </c>
      <c r="T619" s="661" t="s">
        <v>89</v>
      </c>
      <c r="U619" s="661" t="s">
        <v>89</v>
      </c>
      <c r="V619" s="661" t="s">
        <v>89</v>
      </c>
      <c r="W619" s="661" t="s">
        <v>89</v>
      </c>
      <c r="X619" s="661" t="s">
        <v>89</v>
      </c>
      <c r="Y619" s="661" t="s">
        <v>89</v>
      </c>
      <c r="Z619" s="661" t="s">
        <v>89</v>
      </c>
      <c r="AA619" s="661" t="s">
        <v>89</v>
      </c>
      <c r="AB619" s="661" t="s">
        <v>89</v>
      </c>
      <c r="AC619" s="661" t="s">
        <v>89</v>
      </c>
      <c r="AD619" s="661" t="s">
        <v>89</v>
      </c>
      <c r="AE619" s="661" t="s">
        <v>89</v>
      </c>
      <c r="AF619" s="661" t="s">
        <v>89</v>
      </c>
      <c r="AG619" s="661" t="s">
        <v>89</v>
      </c>
      <c r="AH619" s="661"/>
      <c r="AI619" s="661" t="s">
        <v>89</v>
      </c>
      <c r="AJ619" s="661" t="s">
        <v>89</v>
      </c>
      <c r="AK619" s="661" t="s">
        <v>89</v>
      </c>
      <c r="AL619" s="661" t="s">
        <v>89</v>
      </c>
      <c r="AM619" s="661" t="s">
        <v>89</v>
      </c>
      <c r="AN619" s="661" t="s">
        <v>89</v>
      </c>
      <c r="AO619" s="661"/>
      <c r="AP619" s="610"/>
      <c r="AQ619" s="610"/>
      <c r="AR619" s="610"/>
    </row>
    <row r="620" ht="15.75" customHeight="1" spans="1:44">
      <c r="A620" s="610" t="s">
        <v>89</v>
      </c>
      <c r="B620" s="610" t="s">
        <v>89</v>
      </c>
      <c r="C620" s="610" t="s">
        <v>89</v>
      </c>
      <c r="D620" s="661" t="s">
        <v>89</v>
      </c>
      <c r="E620" s="661" t="s">
        <v>89</v>
      </c>
      <c r="F620" s="661" t="s">
        <v>89</v>
      </c>
      <c r="G620" s="661" t="s">
        <v>89</v>
      </c>
      <c r="H620" s="661" t="s">
        <v>89</v>
      </c>
      <c r="I620" s="661" t="s">
        <v>89</v>
      </c>
      <c r="J620" s="661" t="s">
        <v>89</v>
      </c>
      <c r="K620" s="661" t="s">
        <v>89</v>
      </c>
      <c r="L620" s="661" t="s">
        <v>89</v>
      </c>
      <c r="M620" s="661" t="s">
        <v>89</v>
      </c>
      <c r="N620" s="661" t="s">
        <v>89</v>
      </c>
      <c r="O620" s="661" t="s">
        <v>89</v>
      </c>
      <c r="P620" s="661" t="s">
        <v>89</v>
      </c>
      <c r="Q620" s="661" t="s">
        <v>89</v>
      </c>
      <c r="R620" s="661" t="s">
        <v>89</v>
      </c>
      <c r="S620" s="661" t="s">
        <v>89</v>
      </c>
      <c r="T620" s="661" t="s">
        <v>89</v>
      </c>
      <c r="U620" s="661" t="s">
        <v>89</v>
      </c>
      <c r="V620" s="661" t="s">
        <v>89</v>
      </c>
      <c r="W620" s="661" t="s">
        <v>89</v>
      </c>
      <c r="X620" s="661" t="s">
        <v>89</v>
      </c>
      <c r="Y620" s="661" t="s">
        <v>89</v>
      </c>
      <c r="Z620" s="661" t="s">
        <v>89</v>
      </c>
      <c r="AA620" s="661" t="s">
        <v>89</v>
      </c>
      <c r="AB620" s="661" t="s">
        <v>89</v>
      </c>
      <c r="AC620" s="661" t="s">
        <v>89</v>
      </c>
      <c r="AD620" s="661" t="s">
        <v>89</v>
      </c>
      <c r="AE620" s="661" t="s">
        <v>89</v>
      </c>
      <c r="AF620" s="661" t="s">
        <v>89</v>
      </c>
      <c r="AG620" s="661" t="s">
        <v>89</v>
      </c>
      <c r="AH620" s="661"/>
      <c r="AI620" s="661" t="s">
        <v>89</v>
      </c>
      <c r="AJ620" s="661" t="s">
        <v>89</v>
      </c>
      <c r="AK620" s="661" t="s">
        <v>89</v>
      </c>
      <c r="AL620" s="661" t="s">
        <v>89</v>
      </c>
      <c r="AM620" s="661" t="s">
        <v>89</v>
      </c>
      <c r="AN620" s="661" t="s">
        <v>89</v>
      </c>
      <c r="AO620" s="661"/>
      <c r="AP620" s="610"/>
      <c r="AQ620" s="610"/>
      <c r="AR620" s="610"/>
    </row>
    <row r="621" ht="15.75" customHeight="1" spans="1:44">
      <c r="A621" s="610" t="s">
        <v>89</v>
      </c>
      <c r="B621" s="610" t="s">
        <v>89</v>
      </c>
      <c r="C621" s="610" t="s">
        <v>89</v>
      </c>
      <c r="D621" s="661" t="s">
        <v>89</v>
      </c>
      <c r="E621" s="661" t="s">
        <v>89</v>
      </c>
      <c r="F621" s="661" t="s">
        <v>89</v>
      </c>
      <c r="G621" s="661" t="s">
        <v>89</v>
      </c>
      <c r="H621" s="661" t="s">
        <v>89</v>
      </c>
      <c r="I621" s="661" t="s">
        <v>89</v>
      </c>
      <c r="J621" s="661" t="s">
        <v>89</v>
      </c>
      <c r="K621" s="661" t="s">
        <v>89</v>
      </c>
      <c r="L621" s="661" t="s">
        <v>89</v>
      </c>
      <c r="M621" s="661" t="s">
        <v>89</v>
      </c>
      <c r="N621" s="661" t="s">
        <v>89</v>
      </c>
      <c r="O621" s="661" t="s">
        <v>89</v>
      </c>
      <c r="P621" s="661" t="s">
        <v>89</v>
      </c>
      <c r="Q621" s="661" t="s">
        <v>89</v>
      </c>
      <c r="R621" s="661" t="s">
        <v>89</v>
      </c>
      <c r="S621" s="661" t="s">
        <v>89</v>
      </c>
      <c r="T621" s="661" t="s">
        <v>89</v>
      </c>
      <c r="U621" s="661" t="s">
        <v>89</v>
      </c>
      <c r="V621" s="661" t="s">
        <v>89</v>
      </c>
      <c r="W621" s="661" t="s">
        <v>89</v>
      </c>
      <c r="X621" s="661" t="s">
        <v>89</v>
      </c>
      <c r="Y621" s="661" t="s">
        <v>89</v>
      </c>
      <c r="Z621" s="661" t="s">
        <v>89</v>
      </c>
      <c r="AA621" s="661" t="s">
        <v>89</v>
      </c>
      <c r="AB621" s="661" t="s">
        <v>89</v>
      </c>
      <c r="AC621" s="661" t="s">
        <v>89</v>
      </c>
      <c r="AD621" s="661" t="s">
        <v>89</v>
      </c>
      <c r="AE621" s="661" t="s">
        <v>89</v>
      </c>
      <c r="AF621" s="661" t="s">
        <v>89</v>
      </c>
      <c r="AG621" s="661" t="s">
        <v>89</v>
      </c>
      <c r="AH621" s="661"/>
      <c r="AI621" s="661" t="s">
        <v>89</v>
      </c>
      <c r="AJ621" s="661" t="s">
        <v>89</v>
      </c>
      <c r="AK621" s="661" t="s">
        <v>89</v>
      </c>
      <c r="AL621" s="661" t="s">
        <v>89</v>
      </c>
      <c r="AM621" s="661" t="s">
        <v>89</v>
      </c>
      <c r="AN621" s="661" t="s">
        <v>89</v>
      </c>
      <c r="AO621" s="661"/>
      <c r="AP621" s="610"/>
      <c r="AQ621" s="610"/>
      <c r="AR621" s="610"/>
    </row>
    <row r="622" ht="15.75" customHeight="1" spans="1:44">
      <c r="A622" s="610" t="s">
        <v>89</v>
      </c>
      <c r="B622" s="610" t="s">
        <v>89</v>
      </c>
      <c r="C622" s="610" t="s">
        <v>89</v>
      </c>
      <c r="D622" s="661" t="s">
        <v>89</v>
      </c>
      <c r="E622" s="661" t="s">
        <v>89</v>
      </c>
      <c r="F622" s="661" t="s">
        <v>89</v>
      </c>
      <c r="G622" s="661" t="s">
        <v>89</v>
      </c>
      <c r="H622" s="661" t="s">
        <v>89</v>
      </c>
      <c r="I622" s="661" t="s">
        <v>89</v>
      </c>
      <c r="J622" s="661" t="s">
        <v>89</v>
      </c>
      <c r="K622" s="661" t="s">
        <v>89</v>
      </c>
      <c r="L622" s="661" t="s">
        <v>89</v>
      </c>
      <c r="M622" s="661" t="s">
        <v>89</v>
      </c>
      <c r="N622" s="661" t="s">
        <v>89</v>
      </c>
      <c r="O622" s="661" t="s">
        <v>89</v>
      </c>
      <c r="P622" s="661" t="s">
        <v>89</v>
      </c>
      <c r="Q622" s="661" t="s">
        <v>89</v>
      </c>
      <c r="R622" s="661" t="s">
        <v>89</v>
      </c>
      <c r="S622" s="661" t="s">
        <v>89</v>
      </c>
      <c r="T622" s="661" t="s">
        <v>89</v>
      </c>
      <c r="U622" s="661" t="s">
        <v>89</v>
      </c>
      <c r="V622" s="661" t="s">
        <v>89</v>
      </c>
      <c r="W622" s="661" t="s">
        <v>89</v>
      </c>
      <c r="X622" s="661" t="s">
        <v>89</v>
      </c>
      <c r="Y622" s="661" t="s">
        <v>89</v>
      </c>
      <c r="Z622" s="661" t="s">
        <v>89</v>
      </c>
      <c r="AA622" s="661" t="s">
        <v>89</v>
      </c>
      <c r="AB622" s="661" t="s">
        <v>89</v>
      </c>
      <c r="AC622" s="661" t="s">
        <v>89</v>
      </c>
      <c r="AD622" s="661" t="s">
        <v>89</v>
      </c>
      <c r="AE622" s="661" t="s">
        <v>89</v>
      </c>
      <c r="AF622" s="661" t="s">
        <v>89</v>
      </c>
      <c r="AG622" s="661" t="s">
        <v>89</v>
      </c>
      <c r="AH622" s="661"/>
      <c r="AI622" s="661" t="s">
        <v>89</v>
      </c>
      <c r="AJ622" s="661" t="s">
        <v>89</v>
      </c>
      <c r="AK622" s="661" t="s">
        <v>89</v>
      </c>
      <c r="AL622" s="661" t="s">
        <v>89</v>
      </c>
      <c r="AM622" s="661" t="s">
        <v>89</v>
      </c>
      <c r="AN622" s="661" t="s">
        <v>89</v>
      </c>
      <c r="AO622" s="661"/>
      <c r="AP622" s="610"/>
      <c r="AQ622" s="610"/>
      <c r="AR622" s="610"/>
    </row>
    <row r="623" ht="15.75" customHeight="1" spans="1:44">
      <c r="A623" s="610" t="s">
        <v>89</v>
      </c>
      <c r="B623" s="610" t="s">
        <v>89</v>
      </c>
      <c r="C623" s="610" t="s">
        <v>89</v>
      </c>
      <c r="D623" s="661" t="s">
        <v>89</v>
      </c>
      <c r="E623" s="661" t="s">
        <v>89</v>
      </c>
      <c r="F623" s="661" t="s">
        <v>89</v>
      </c>
      <c r="G623" s="661" t="s">
        <v>89</v>
      </c>
      <c r="H623" s="661" t="s">
        <v>89</v>
      </c>
      <c r="I623" s="661" t="s">
        <v>89</v>
      </c>
      <c r="J623" s="661" t="s">
        <v>89</v>
      </c>
      <c r="K623" s="661" t="s">
        <v>89</v>
      </c>
      <c r="L623" s="661" t="s">
        <v>89</v>
      </c>
      <c r="M623" s="661" t="s">
        <v>89</v>
      </c>
      <c r="N623" s="661" t="s">
        <v>89</v>
      </c>
      <c r="O623" s="661" t="s">
        <v>89</v>
      </c>
      <c r="P623" s="661" t="s">
        <v>89</v>
      </c>
      <c r="Q623" s="661" t="s">
        <v>89</v>
      </c>
      <c r="R623" s="661" t="s">
        <v>89</v>
      </c>
      <c r="S623" s="661" t="s">
        <v>89</v>
      </c>
      <c r="T623" s="661" t="s">
        <v>89</v>
      </c>
      <c r="U623" s="661" t="s">
        <v>89</v>
      </c>
      <c r="V623" s="661" t="s">
        <v>89</v>
      </c>
      <c r="W623" s="661" t="s">
        <v>89</v>
      </c>
      <c r="X623" s="661" t="s">
        <v>89</v>
      </c>
      <c r="Y623" s="661" t="s">
        <v>89</v>
      </c>
      <c r="Z623" s="661" t="s">
        <v>89</v>
      </c>
      <c r="AA623" s="661" t="s">
        <v>89</v>
      </c>
      <c r="AB623" s="661" t="s">
        <v>89</v>
      </c>
      <c r="AC623" s="661" t="s">
        <v>89</v>
      </c>
      <c r="AD623" s="661" t="s">
        <v>89</v>
      </c>
      <c r="AE623" s="661" t="s">
        <v>89</v>
      </c>
      <c r="AF623" s="661" t="s">
        <v>89</v>
      </c>
      <c r="AG623" s="661" t="s">
        <v>89</v>
      </c>
      <c r="AH623" s="661"/>
      <c r="AI623" s="661" t="s">
        <v>89</v>
      </c>
      <c r="AJ623" s="661" t="s">
        <v>89</v>
      </c>
      <c r="AK623" s="661" t="s">
        <v>89</v>
      </c>
      <c r="AL623" s="661" t="s">
        <v>89</v>
      </c>
      <c r="AM623" s="661" t="s">
        <v>89</v>
      </c>
      <c r="AN623" s="661" t="s">
        <v>89</v>
      </c>
      <c r="AO623" s="661"/>
      <c r="AP623" s="610"/>
      <c r="AQ623" s="610"/>
      <c r="AR623" s="610"/>
    </row>
    <row r="624" ht="15.75" customHeight="1" spans="1:44">
      <c r="A624" s="610" t="s">
        <v>89</v>
      </c>
      <c r="B624" s="610" t="s">
        <v>89</v>
      </c>
      <c r="C624" s="610" t="s">
        <v>89</v>
      </c>
      <c r="D624" s="661" t="s">
        <v>89</v>
      </c>
      <c r="E624" s="661" t="s">
        <v>89</v>
      </c>
      <c r="F624" s="661" t="s">
        <v>89</v>
      </c>
      <c r="G624" s="661" t="s">
        <v>89</v>
      </c>
      <c r="H624" s="661" t="s">
        <v>89</v>
      </c>
      <c r="I624" s="661" t="s">
        <v>89</v>
      </c>
      <c r="J624" s="661" t="s">
        <v>89</v>
      </c>
      <c r="K624" s="661" t="s">
        <v>89</v>
      </c>
      <c r="L624" s="661" t="s">
        <v>89</v>
      </c>
      <c r="M624" s="661" t="s">
        <v>89</v>
      </c>
      <c r="N624" s="661" t="s">
        <v>89</v>
      </c>
      <c r="O624" s="661" t="s">
        <v>89</v>
      </c>
      <c r="P624" s="661" t="s">
        <v>89</v>
      </c>
      <c r="Q624" s="661" t="s">
        <v>89</v>
      </c>
      <c r="R624" s="661" t="s">
        <v>89</v>
      </c>
      <c r="S624" s="661" t="s">
        <v>89</v>
      </c>
      <c r="T624" s="661" t="s">
        <v>89</v>
      </c>
      <c r="U624" s="661" t="s">
        <v>89</v>
      </c>
      <c r="V624" s="661" t="s">
        <v>89</v>
      </c>
      <c r="W624" s="661" t="s">
        <v>89</v>
      </c>
      <c r="X624" s="661" t="s">
        <v>89</v>
      </c>
      <c r="Y624" s="661" t="s">
        <v>89</v>
      </c>
      <c r="Z624" s="661" t="s">
        <v>89</v>
      </c>
      <c r="AA624" s="661" t="s">
        <v>89</v>
      </c>
      <c r="AB624" s="661" t="s">
        <v>89</v>
      </c>
      <c r="AC624" s="661" t="s">
        <v>89</v>
      </c>
      <c r="AD624" s="661" t="s">
        <v>89</v>
      </c>
      <c r="AE624" s="661" t="s">
        <v>89</v>
      </c>
      <c r="AF624" s="661" t="s">
        <v>89</v>
      </c>
      <c r="AG624" s="661" t="s">
        <v>89</v>
      </c>
      <c r="AH624" s="661"/>
      <c r="AI624" s="661" t="s">
        <v>89</v>
      </c>
      <c r="AJ624" s="661" t="s">
        <v>89</v>
      </c>
      <c r="AK624" s="661" t="s">
        <v>89</v>
      </c>
      <c r="AL624" s="661" t="s">
        <v>89</v>
      </c>
      <c r="AM624" s="661" t="s">
        <v>89</v>
      </c>
      <c r="AN624" s="661" t="s">
        <v>89</v>
      </c>
      <c r="AO624" s="661"/>
      <c r="AP624" s="610"/>
      <c r="AQ624" s="610"/>
      <c r="AR624" s="610"/>
    </row>
    <row r="625" ht="15.75" customHeight="1" spans="1:44">
      <c r="A625" s="610" t="s">
        <v>89</v>
      </c>
      <c r="B625" s="610" t="s">
        <v>89</v>
      </c>
      <c r="C625" s="610" t="s">
        <v>89</v>
      </c>
      <c r="D625" s="661" t="s">
        <v>89</v>
      </c>
      <c r="E625" s="661" t="s">
        <v>89</v>
      </c>
      <c r="F625" s="661" t="s">
        <v>89</v>
      </c>
      <c r="G625" s="661" t="s">
        <v>89</v>
      </c>
      <c r="H625" s="661" t="s">
        <v>89</v>
      </c>
      <c r="I625" s="661" t="s">
        <v>89</v>
      </c>
      <c r="J625" s="661" t="s">
        <v>89</v>
      </c>
      <c r="K625" s="661" t="s">
        <v>89</v>
      </c>
      <c r="L625" s="661" t="s">
        <v>89</v>
      </c>
      <c r="M625" s="661" t="s">
        <v>89</v>
      </c>
      <c r="N625" s="661" t="s">
        <v>89</v>
      </c>
      <c r="O625" s="661" t="s">
        <v>89</v>
      </c>
      <c r="P625" s="661" t="s">
        <v>89</v>
      </c>
      <c r="Q625" s="661" t="s">
        <v>89</v>
      </c>
      <c r="R625" s="661" t="s">
        <v>89</v>
      </c>
      <c r="S625" s="661" t="s">
        <v>89</v>
      </c>
      <c r="T625" s="661" t="s">
        <v>89</v>
      </c>
      <c r="U625" s="661" t="s">
        <v>89</v>
      </c>
      <c r="V625" s="661" t="s">
        <v>89</v>
      </c>
      <c r="W625" s="661" t="s">
        <v>89</v>
      </c>
      <c r="X625" s="661" t="s">
        <v>89</v>
      </c>
      <c r="Y625" s="661" t="s">
        <v>89</v>
      </c>
      <c r="Z625" s="661" t="s">
        <v>89</v>
      </c>
      <c r="AA625" s="661" t="s">
        <v>89</v>
      </c>
      <c r="AB625" s="661" t="s">
        <v>89</v>
      </c>
      <c r="AC625" s="661" t="s">
        <v>89</v>
      </c>
      <c r="AD625" s="661" t="s">
        <v>89</v>
      </c>
      <c r="AE625" s="661" t="s">
        <v>89</v>
      </c>
      <c r="AF625" s="661" t="s">
        <v>89</v>
      </c>
      <c r="AG625" s="661" t="s">
        <v>89</v>
      </c>
      <c r="AH625" s="661"/>
      <c r="AI625" s="661" t="s">
        <v>89</v>
      </c>
      <c r="AJ625" s="661" t="s">
        <v>89</v>
      </c>
      <c r="AK625" s="661" t="s">
        <v>89</v>
      </c>
      <c r="AL625" s="661" t="s">
        <v>89</v>
      </c>
      <c r="AM625" s="661" t="s">
        <v>89</v>
      </c>
      <c r="AN625" s="661" t="s">
        <v>89</v>
      </c>
      <c r="AO625" s="661"/>
      <c r="AP625" s="610"/>
      <c r="AQ625" s="610"/>
      <c r="AR625" s="610"/>
    </row>
    <row r="626" ht="15.75" customHeight="1" spans="1:44">
      <c r="A626" s="610" t="s">
        <v>89</v>
      </c>
      <c r="B626" s="610" t="s">
        <v>89</v>
      </c>
      <c r="C626" s="610" t="s">
        <v>89</v>
      </c>
      <c r="D626" s="661" t="s">
        <v>89</v>
      </c>
      <c r="E626" s="661" t="s">
        <v>89</v>
      </c>
      <c r="F626" s="661" t="s">
        <v>89</v>
      </c>
      <c r="G626" s="661" t="s">
        <v>89</v>
      </c>
      <c r="H626" s="661" t="s">
        <v>89</v>
      </c>
      <c r="I626" s="661" t="s">
        <v>89</v>
      </c>
      <c r="J626" s="661" t="s">
        <v>89</v>
      </c>
      <c r="K626" s="661" t="s">
        <v>89</v>
      </c>
      <c r="L626" s="661" t="s">
        <v>89</v>
      </c>
      <c r="M626" s="661" t="s">
        <v>89</v>
      </c>
      <c r="N626" s="661" t="s">
        <v>89</v>
      </c>
      <c r="O626" s="661" t="s">
        <v>89</v>
      </c>
      <c r="P626" s="661" t="s">
        <v>89</v>
      </c>
      <c r="Q626" s="661" t="s">
        <v>89</v>
      </c>
      <c r="R626" s="661" t="s">
        <v>89</v>
      </c>
      <c r="S626" s="661" t="s">
        <v>89</v>
      </c>
      <c r="T626" s="661" t="s">
        <v>89</v>
      </c>
      <c r="U626" s="661" t="s">
        <v>89</v>
      </c>
      <c r="V626" s="661" t="s">
        <v>89</v>
      </c>
      <c r="W626" s="661" t="s">
        <v>89</v>
      </c>
      <c r="X626" s="661" t="s">
        <v>89</v>
      </c>
      <c r="Y626" s="661" t="s">
        <v>89</v>
      </c>
      <c r="Z626" s="661" t="s">
        <v>89</v>
      </c>
      <c r="AA626" s="661" t="s">
        <v>89</v>
      </c>
      <c r="AB626" s="661" t="s">
        <v>89</v>
      </c>
      <c r="AC626" s="661" t="s">
        <v>89</v>
      </c>
      <c r="AD626" s="661" t="s">
        <v>89</v>
      </c>
      <c r="AE626" s="661" t="s">
        <v>89</v>
      </c>
      <c r="AF626" s="661" t="s">
        <v>89</v>
      </c>
      <c r="AG626" s="661" t="s">
        <v>89</v>
      </c>
      <c r="AH626" s="661"/>
      <c r="AI626" s="661" t="s">
        <v>89</v>
      </c>
      <c r="AJ626" s="661" t="s">
        <v>89</v>
      </c>
      <c r="AK626" s="661" t="s">
        <v>89</v>
      </c>
      <c r="AL626" s="661" t="s">
        <v>89</v>
      </c>
      <c r="AM626" s="661" t="s">
        <v>89</v>
      </c>
      <c r="AN626" s="661" t="s">
        <v>89</v>
      </c>
      <c r="AO626" s="661"/>
      <c r="AP626" s="610"/>
      <c r="AQ626" s="610"/>
      <c r="AR626" s="610"/>
    </row>
    <row r="627" ht="15.75" customHeight="1" spans="1:44">
      <c r="A627" s="610" t="s">
        <v>89</v>
      </c>
      <c r="B627" s="610" t="s">
        <v>89</v>
      </c>
      <c r="C627" s="610" t="s">
        <v>89</v>
      </c>
      <c r="D627" s="661" t="s">
        <v>89</v>
      </c>
      <c r="E627" s="661" t="s">
        <v>89</v>
      </c>
      <c r="F627" s="661" t="s">
        <v>89</v>
      </c>
      <c r="G627" s="661" t="s">
        <v>89</v>
      </c>
      <c r="H627" s="661" t="s">
        <v>89</v>
      </c>
      <c r="I627" s="661" t="s">
        <v>89</v>
      </c>
      <c r="J627" s="661" t="s">
        <v>89</v>
      </c>
      <c r="K627" s="661" t="s">
        <v>89</v>
      </c>
      <c r="L627" s="661" t="s">
        <v>89</v>
      </c>
      <c r="M627" s="661" t="s">
        <v>89</v>
      </c>
      <c r="N627" s="661" t="s">
        <v>89</v>
      </c>
      <c r="O627" s="661" t="s">
        <v>89</v>
      </c>
      <c r="P627" s="661" t="s">
        <v>89</v>
      </c>
      <c r="Q627" s="661" t="s">
        <v>89</v>
      </c>
      <c r="R627" s="661" t="s">
        <v>89</v>
      </c>
      <c r="S627" s="661" t="s">
        <v>89</v>
      </c>
      <c r="T627" s="661" t="s">
        <v>89</v>
      </c>
      <c r="U627" s="661" t="s">
        <v>89</v>
      </c>
      <c r="V627" s="661" t="s">
        <v>89</v>
      </c>
      <c r="W627" s="661" t="s">
        <v>89</v>
      </c>
      <c r="X627" s="661" t="s">
        <v>89</v>
      </c>
      <c r="Y627" s="661" t="s">
        <v>89</v>
      </c>
      <c r="Z627" s="661" t="s">
        <v>89</v>
      </c>
      <c r="AA627" s="661" t="s">
        <v>89</v>
      </c>
      <c r="AB627" s="661" t="s">
        <v>89</v>
      </c>
      <c r="AC627" s="661" t="s">
        <v>89</v>
      </c>
      <c r="AD627" s="661" t="s">
        <v>89</v>
      </c>
      <c r="AE627" s="661" t="s">
        <v>89</v>
      </c>
      <c r="AF627" s="661" t="s">
        <v>89</v>
      </c>
      <c r="AG627" s="661" t="s">
        <v>89</v>
      </c>
      <c r="AH627" s="661"/>
      <c r="AI627" s="661" t="s">
        <v>89</v>
      </c>
      <c r="AJ627" s="661" t="s">
        <v>89</v>
      </c>
      <c r="AK627" s="661" t="s">
        <v>89</v>
      </c>
      <c r="AL627" s="661" t="s">
        <v>89</v>
      </c>
      <c r="AM627" s="661" t="s">
        <v>89</v>
      </c>
      <c r="AN627" s="661" t="s">
        <v>89</v>
      </c>
      <c r="AO627" s="661"/>
      <c r="AP627" s="610"/>
      <c r="AQ627" s="610"/>
      <c r="AR627" s="610"/>
    </row>
    <row r="628" ht="15.75" customHeight="1" spans="1:44">
      <c r="A628" s="610" t="s">
        <v>89</v>
      </c>
      <c r="B628" s="610" t="s">
        <v>89</v>
      </c>
      <c r="C628" s="610" t="s">
        <v>89</v>
      </c>
      <c r="D628" s="661" t="s">
        <v>89</v>
      </c>
      <c r="E628" s="661" t="s">
        <v>89</v>
      </c>
      <c r="F628" s="661" t="s">
        <v>89</v>
      </c>
      <c r="G628" s="661" t="s">
        <v>89</v>
      </c>
      <c r="H628" s="661" t="s">
        <v>89</v>
      </c>
      <c r="I628" s="661" t="s">
        <v>89</v>
      </c>
      <c r="J628" s="661" t="s">
        <v>89</v>
      </c>
      <c r="K628" s="661" t="s">
        <v>89</v>
      </c>
      <c r="L628" s="661" t="s">
        <v>89</v>
      </c>
      <c r="M628" s="661" t="s">
        <v>89</v>
      </c>
      <c r="N628" s="661" t="s">
        <v>89</v>
      </c>
      <c r="O628" s="661" t="s">
        <v>89</v>
      </c>
      <c r="P628" s="661" t="s">
        <v>89</v>
      </c>
      <c r="Q628" s="661" t="s">
        <v>89</v>
      </c>
      <c r="R628" s="661" t="s">
        <v>89</v>
      </c>
      <c r="S628" s="661" t="s">
        <v>89</v>
      </c>
      <c r="T628" s="661" t="s">
        <v>89</v>
      </c>
      <c r="U628" s="661" t="s">
        <v>89</v>
      </c>
      <c r="V628" s="661" t="s">
        <v>89</v>
      </c>
      <c r="W628" s="661" t="s">
        <v>89</v>
      </c>
      <c r="X628" s="661" t="s">
        <v>89</v>
      </c>
      <c r="Y628" s="661" t="s">
        <v>89</v>
      </c>
      <c r="Z628" s="661" t="s">
        <v>89</v>
      </c>
      <c r="AA628" s="661" t="s">
        <v>89</v>
      </c>
      <c r="AB628" s="661" t="s">
        <v>89</v>
      </c>
      <c r="AC628" s="661" t="s">
        <v>89</v>
      </c>
      <c r="AD628" s="661" t="s">
        <v>89</v>
      </c>
      <c r="AE628" s="661" t="s">
        <v>89</v>
      </c>
      <c r="AF628" s="661" t="s">
        <v>89</v>
      </c>
      <c r="AG628" s="661" t="s">
        <v>89</v>
      </c>
      <c r="AH628" s="661"/>
      <c r="AI628" s="661" t="s">
        <v>89</v>
      </c>
      <c r="AJ628" s="661" t="s">
        <v>89</v>
      </c>
      <c r="AK628" s="661" t="s">
        <v>89</v>
      </c>
      <c r="AL628" s="661" t="s">
        <v>89</v>
      </c>
      <c r="AM628" s="661" t="s">
        <v>89</v>
      </c>
      <c r="AN628" s="661" t="s">
        <v>89</v>
      </c>
      <c r="AO628" s="661"/>
      <c r="AP628" s="610"/>
      <c r="AQ628" s="610"/>
      <c r="AR628" s="610"/>
    </row>
    <row r="629" ht="15.75" customHeight="1" spans="1:44">
      <c r="A629" s="610" t="s">
        <v>89</v>
      </c>
      <c r="B629" s="610" t="s">
        <v>89</v>
      </c>
      <c r="C629" s="610" t="s">
        <v>89</v>
      </c>
      <c r="D629" s="661" t="s">
        <v>89</v>
      </c>
      <c r="E629" s="661" t="s">
        <v>89</v>
      </c>
      <c r="F629" s="661" t="s">
        <v>89</v>
      </c>
      <c r="G629" s="661" t="s">
        <v>89</v>
      </c>
      <c r="H629" s="661" t="s">
        <v>89</v>
      </c>
      <c r="I629" s="661" t="s">
        <v>89</v>
      </c>
      <c r="J629" s="661" t="s">
        <v>89</v>
      </c>
      <c r="K629" s="661" t="s">
        <v>89</v>
      </c>
      <c r="L629" s="661" t="s">
        <v>89</v>
      </c>
      <c r="M629" s="661" t="s">
        <v>89</v>
      </c>
      <c r="N629" s="661" t="s">
        <v>89</v>
      </c>
      <c r="O629" s="661" t="s">
        <v>89</v>
      </c>
      <c r="P629" s="661" t="s">
        <v>89</v>
      </c>
      <c r="Q629" s="661" t="s">
        <v>89</v>
      </c>
      <c r="R629" s="661" t="s">
        <v>89</v>
      </c>
      <c r="S629" s="661" t="s">
        <v>89</v>
      </c>
      <c r="T629" s="661" t="s">
        <v>89</v>
      </c>
      <c r="U629" s="661" t="s">
        <v>89</v>
      </c>
      <c r="V629" s="661" t="s">
        <v>89</v>
      </c>
      <c r="W629" s="661" t="s">
        <v>89</v>
      </c>
      <c r="X629" s="661" t="s">
        <v>89</v>
      </c>
      <c r="Y629" s="661" t="s">
        <v>89</v>
      </c>
      <c r="Z629" s="661" t="s">
        <v>89</v>
      </c>
      <c r="AA629" s="661" t="s">
        <v>89</v>
      </c>
      <c r="AB629" s="661" t="s">
        <v>89</v>
      </c>
      <c r="AC629" s="661" t="s">
        <v>89</v>
      </c>
      <c r="AD629" s="661" t="s">
        <v>89</v>
      </c>
      <c r="AE629" s="661" t="s">
        <v>89</v>
      </c>
      <c r="AF629" s="661" t="s">
        <v>89</v>
      </c>
      <c r="AG629" s="661" t="s">
        <v>89</v>
      </c>
      <c r="AH629" s="661"/>
      <c r="AI629" s="661" t="s">
        <v>89</v>
      </c>
      <c r="AJ629" s="661" t="s">
        <v>89</v>
      </c>
      <c r="AK629" s="661" t="s">
        <v>89</v>
      </c>
      <c r="AL629" s="661" t="s">
        <v>89</v>
      </c>
      <c r="AM629" s="661" t="s">
        <v>89</v>
      </c>
      <c r="AN629" s="661" t="s">
        <v>89</v>
      </c>
      <c r="AO629" s="661"/>
      <c r="AP629" s="610"/>
      <c r="AQ629" s="610"/>
      <c r="AR629" s="610"/>
    </row>
    <row r="630" ht="15.75" customHeight="1" spans="1:44">
      <c r="A630" s="610" t="s">
        <v>89</v>
      </c>
      <c r="B630" s="610" t="s">
        <v>89</v>
      </c>
      <c r="C630" s="610" t="s">
        <v>89</v>
      </c>
      <c r="D630" s="661" t="s">
        <v>89</v>
      </c>
      <c r="E630" s="661" t="s">
        <v>89</v>
      </c>
      <c r="F630" s="661" t="s">
        <v>89</v>
      </c>
      <c r="G630" s="661" t="s">
        <v>89</v>
      </c>
      <c r="H630" s="661" t="s">
        <v>89</v>
      </c>
      <c r="I630" s="661" t="s">
        <v>89</v>
      </c>
      <c r="J630" s="661" t="s">
        <v>89</v>
      </c>
      <c r="K630" s="661" t="s">
        <v>89</v>
      </c>
      <c r="L630" s="661" t="s">
        <v>89</v>
      </c>
      <c r="M630" s="661" t="s">
        <v>89</v>
      </c>
      <c r="N630" s="661" t="s">
        <v>89</v>
      </c>
      <c r="O630" s="661" t="s">
        <v>89</v>
      </c>
      <c r="P630" s="661" t="s">
        <v>89</v>
      </c>
      <c r="Q630" s="661" t="s">
        <v>89</v>
      </c>
      <c r="R630" s="661" t="s">
        <v>89</v>
      </c>
      <c r="S630" s="661" t="s">
        <v>89</v>
      </c>
      <c r="T630" s="661" t="s">
        <v>89</v>
      </c>
      <c r="U630" s="661" t="s">
        <v>89</v>
      </c>
      <c r="V630" s="661" t="s">
        <v>89</v>
      </c>
      <c r="W630" s="661" t="s">
        <v>89</v>
      </c>
      <c r="X630" s="661" t="s">
        <v>89</v>
      </c>
      <c r="Y630" s="661" t="s">
        <v>89</v>
      </c>
      <c r="Z630" s="661" t="s">
        <v>89</v>
      </c>
      <c r="AA630" s="661" t="s">
        <v>89</v>
      </c>
      <c r="AB630" s="661" t="s">
        <v>89</v>
      </c>
      <c r="AC630" s="661" t="s">
        <v>89</v>
      </c>
      <c r="AD630" s="661" t="s">
        <v>89</v>
      </c>
      <c r="AE630" s="661" t="s">
        <v>89</v>
      </c>
      <c r="AF630" s="661" t="s">
        <v>89</v>
      </c>
      <c r="AG630" s="661" t="s">
        <v>89</v>
      </c>
      <c r="AH630" s="661"/>
      <c r="AI630" s="661" t="s">
        <v>89</v>
      </c>
      <c r="AJ630" s="661" t="s">
        <v>89</v>
      </c>
      <c r="AK630" s="661" t="s">
        <v>89</v>
      </c>
      <c r="AL630" s="661" t="s">
        <v>89</v>
      </c>
      <c r="AM630" s="661" t="s">
        <v>89</v>
      </c>
      <c r="AN630" s="661" t="s">
        <v>89</v>
      </c>
      <c r="AO630" s="661"/>
      <c r="AP630" s="610"/>
      <c r="AQ630" s="610"/>
      <c r="AR630" s="610"/>
    </row>
    <row r="631" ht="15.75" customHeight="1" spans="1:44">
      <c r="A631" s="610" t="s">
        <v>89</v>
      </c>
      <c r="B631" s="610" t="s">
        <v>89</v>
      </c>
      <c r="C631" s="610" t="s">
        <v>89</v>
      </c>
      <c r="D631" s="661" t="s">
        <v>89</v>
      </c>
      <c r="E631" s="661" t="s">
        <v>89</v>
      </c>
      <c r="F631" s="661" t="s">
        <v>89</v>
      </c>
      <c r="G631" s="661" t="s">
        <v>89</v>
      </c>
      <c r="H631" s="661" t="s">
        <v>89</v>
      </c>
      <c r="I631" s="661" t="s">
        <v>89</v>
      </c>
      <c r="J631" s="661" t="s">
        <v>89</v>
      </c>
      <c r="K631" s="661" t="s">
        <v>89</v>
      </c>
      <c r="L631" s="661" t="s">
        <v>89</v>
      </c>
      <c r="M631" s="661" t="s">
        <v>89</v>
      </c>
      <c r="N631" s="661" t="s">
        <v>89</v>
      </c>
      <c r="O631" s="661" t="s">
        <v>89</v>
      </c>
      <c r="P631" s="661" t="s">
        <v>89</v>
      </c>
      <c r="Q631" s="661" t="s">
        <v>89</v>
      </c>
      <c r="R631" s="661" t="s">
        <v>89</v>
      </c>
      <c r="S631" s="661" t="s">
        <v>89</v>
      </c>
      <c r="T631" s="661" t="s">
        <v>89</v>
      </c>
      <c r="U631" s="661" t="s">
        <v>89</v>
      </c>
      <c r="V631" s="661" t="s">
        <v>89</v>
      </c>
      <c r="W631" s="661" t="s">
        <v>89</v>
      </c>
      <c r="X631" s="661" t="s">
        <v>89</v>
      </c>
      <c r="Y631" s="661" t="s">
        <v>89</v>
      </c>
      <c r="Z631" s="661" t="s">
        <v>89</v>
      </c>
      <c r="AA631" s="661" t="s">
        <v>89</v>
      </c>
      <c r="AB631" s="661" t="s">
        <v>89</v>
      </c>
      <c r="AC631" s="661" t="s">
        <v>89</v>
      </c>
      <c r="AD631" s="661" t="s">
        <v>89</v>
      </c>
      <c r="AE631" s="661" t="s">
        <v>89</v>
      </c>
      <c r="AF631" s="661" t="s">
        <v>89</v>
      </c>
      <c r="AG631" s="661" t="s">
        <v>89</v>
      </c>
      <c r="AH631" s="661"/>
      <c r="AI631" s="661" t="s">
        <v>89</v>
      </c>
      <c r="AJ631" s="661" t="s">
        <v>89</v>
      </c>
      <c r="AK631" s="661" t="s">
        <v>89</v>
      </c>
      <c r="AL631" s="661" t="s">
        <v>89</v>
      </c>
      <c r="AM631" s="661" t="s">
        <v>89</v>
      </c>
      <c r="AN631" s="661" t="s">
        <v>89</v>
      </c>
      <c r="AO631" s="661"/>
      <c r="AP631" s="610"/>
      <c r="AQ631" s="610"/>
      <c r="AR631" s="610"/>
    </row>
    <row r="632" ht="15.75" customHeight="1" spans="1:44">
      <c r="A632" s="610" t="s">
        <v>89</v>
      </c>
      <c r="B632" s="610" t="s">
        <v>89</v>
      </c>
      <c r="C632" s="610" t="s">
        <v>89</v>
      </c>
      <c r="D632" s="661" t="s">
        <v>89</v>
      </c>
      <c r="E632" s="661" t="s">
        <v>89</v>
      </c>
      <c r="F632" s="661" t="s">
        <v>89</v>
      </c>
      <c r="G632" s="661" t="s">
        <v>89</v>
      </c>
      <c r="H632" s="661" t="s">
        <v>89</v>
      </c>
      <c r="I632" s="661" t="s">
        <v>89</v>
      </c>
      <c r="J632" s="661" t="s">
        <v>89</v>
      </c>
      <c r="K632" s="661" t="s">
        <v>89</v>
      </c>
      <c r="L632" s="661" t="s">
        <v>89</v>
      </c>
      <c r="M632" s="661" t="s">
        <v>89</v>
      </c>
      <c r="N632" s="661" t="s">
        <v>89</v>
      </c>
      <c r="O632" s="661" t="s">
        <v>89</v>
      </c>
      <c r="P632" s="661" t="s">
        <v>89</v>
      </c>
      <c r="Q632" s="661" t="s">
        <v>89</v>
      </c>
      <c r="R632" s="661" t="s">
        <v>89</v>
      </c>
      <c r="S632" s="661" t="s">
        <v>89</v>
      </c>
      <c r="T632" s="661" t="s">
        <v>89</v>
      </c>
      <c r="U632" s="661" t="s">
        <v>89</v>
      </c>
      <c r="V632" s="661" t="s">
        <v>89</v>
      </c>
      <c r="W632" s="661" t="s">
        <v>89</v>
      </c>
      <c r="X632" s="661" t="s">
        <v>89</v>
      </c>
      <c r="Y632" s="661" t="s">
        <v>89</v>
      </c>
      <c r="Z632" s="661" t="s">
        <v>89</v>
      </c>
      <c r="AA632" s="661" t="s">
        <v>89</v>
      </c>
      <c r="AB632" s="661" t="s">
        <v>89</v>
      </c>
      <c r="AC632" s="661" t="s">
        <v>89</v>
      </c>
      <c r="AD632" s="661" t="s">
        <v>89</v>
      </c>
      <c r="AE632" s="661" t="s">
        <v>89</v>
      </c>
      <c r="AF632" s="661" t="s">
        <v>89</v>
      </c>
      <c r="AG632" s="661" t="s">
        <v>89</v>
      </c>
      <c r="AH632" s="661"/>
      <c r="AI632" s="661" t="s">
        <v>89</v>
      </c>
      <c r="AJ632" s="661" t="s">
        <v>89</v>
      </c>
      <c r="AK632" s="661" t="s">
        <v>89</v>
      </c>
      <c r="AL632" s="661" t="s">
        <v>89</v>
      </c>
      <c r="AM632" s="661" t="s">
        <v>89</v>
      </c>
      <c r="AN632" s="661" t="s">
        <v>89</v>
      </c>
      <c r="AO632" s="661"/>
      <c r="AP632" s="610"/>
      <c r="AQ632" s="610"/>
      <c r="AR632" s="610"/>
    </row>
    <row r="633" ht="15.75" customHeight="1" spans="1:44">
      <c r="A633" s="610" t="s">
        <v>89</v>
      </c>
      <c r="B633" s="610" t="s">
        <v>89</v>
      </c>
      <c r="C633" s="610" t="s">
        <v>89</v>
      </c>
      <c r="D633" s="661" t="s">
        <v>89</v>
      </c>
      <c r="E633" s="661" t="s">
        <v>89</v>
      </c>
      <c r="F633" s="661" t="s">
        <v>89</v>
      </c>
      <c r="G633" s="661" t="s">
        <v>89</v>
      </c>
      <c r="H633" s="661" t="s">
        <v>89</v>
      </c>
      <c r="I633" s="661" t="s">
        <v>89</v>
      </c>
      <c r="J633" s="661" t="s">
        <v>89</v>
      </c>
      <c r="K633" s="661" t="s">
        <v>89</v>
      </c>
      <c r="L633" s="661" t="s">
        <v>89</v>
      </c>
      <c r="M633" s="661" t="s">
        <v>89</v>
      </c>
      <c r="N633" s="661" t="s">
        <v>89</v>
      </c>
      <c r="O633" s="661" t="s">
        <v>89</v>
      </c>
      <c r="P633" s="661" t="s">
        <v>89</v>
      </c>
      <c r="Q633" s="661" t="s">
        <v>89</v>
      </c>
      <c r="R633" s="661" t="s">
        <v>89</v>
      </c>
      <c r="S633" s="661" t="s">
        <v>89</v>
      </c>
      <c r="T633" s="661" t="s">
        <v>89</v>
      </c>
      <c r="U633" s="661" t="s">
        <v>89</v>
      </c>
      <c r="V633" s="661" t="s">
        <v>89</v>
      </c>
      <c r="W633" s="661" t="s">
        <v>89</v>
      </c>
      <c r="X633" s="661" t="s">
        <v>89</v>
      </c>
      <c r="Y633" s="661" t="s">
        <v>89</v>
      </c>
      <c r="Z633" s="661" t="s">
        <v>89</v>
      </c>
      <c r="AA633" s="661" t="s">
        <v>89</v>
      </c>
      <c r="AB633" s="661" t="s">
        <v>89</v>
      </c>
      <c r="AC633" s="661" t="s">
        <v>89</v>
      </c>
      <c r="AD633" s="661" t="s">
        <v>89</v>
      </c>
      <c r="AE633" s="661" t="s">
        <v>89</v>
      </c>
      <c r="AF633" s="661" t="s">
        <v>89</v>
      </c>
      <c r="AG633" s="661" t="s">
        <v>89</v>
      </c>
      <c r="AH633" s="661"/>
      <c r="AI633" s="661" t="s">
        <v>89</v>
      </c>
      <c r="AJ633" s="661" t="s">
        <v>89</v>
      </c>
      <c r="AK633" s="661" t="s">
        <v>89</v>
      </c>
      <c r="AL633" s="661" t="s">
        <v>89</v>
      </c>
      <c r="AM633" s="661" t="s">
        <v>89</v>
      </c>
      <c r="AN633" s="661" t="s">
        <v>89</v>
      </c>
      <c r="AO633" s="661"/>
      <c r="AP633" s="610"/>
      <c r="AQ633" s="610"/>
      <c r="AR633" s="610"/>
    </row>
    <row r="634" ht="15.75" customHeight="1" spans="1:44">
      <c r="A634" s="610" t="s">
        <v>89</v>
      </c>
      <c r="B634" s="610" t="s">
        <v>89</v>
      </c>
      <c r="C634" s="610" t="s">
        <v>89</v>
      </c>
      <c r="D634" s="661" t="s">
        <v>89</v>
      </c>
      <c r="E634" s="661" t="s">
        <v>89</v>
      </c>
      <c r="F634" s="661" t="s">
        <v>89</v>
      </c>
      <c r="G634" s="661" t="s">
        <v>89</v>
      </c>
      <c r="H634" s="661" t="s">
        <v>89</v>
      </c>
      <c r="I634" s="661" t="s">
        <v>89</v>
      </c>
      <c r="J634" s="661" t="s">
        <v>89</v>
      </c>
      <c r="K634" s="661" t="s">
        <v>89</v>
      </c>
      <c r="L634" s="661" t="s">
        <v>89</v>
      </c>
      <c r="M634" s="661" t="s">
        <v>89</v>
      </c>
      <c r="N634" s="661" t="s">
        <v>89</v>
      </c>
      <c r="O634" s="661" t="s">
        <v>89</v>
      </c>
      <c r="P634" s="661" t="s">
        <v>89</v>
      </c>
      <c r="Q634" s="661" t="s">
        <v>89</v>
      </c>
      <c r="R634" s="661" t="s">
        <v>89</v>
      </c>
      <c r="S634" s="661" t="s">
        <v>89</v>
      </c>
      <c r="T634" s="661" t="s">
        <v>89</v>
      </c>
      <c r="U634" s="661" t="s">
        <v>89</v>
      </c>
      <c r="V634" s="661" t="s">
        <v>89</v>
      </c>
      <c r="W634" s="661" t="s">
        <v>89</v>
      </c>
      <c r="X634" s="661" t="s">
        <v>89</v>
      </c>
      <c r="Y634" s="661" t="s">
        <v>89</v>
      </c>
      <c r="Z634" s="661" t="s">
        <v>89</v>
      </c>
      <c r="AA634" s="661" t="s">
        <v>89</v>
      </c>
      <c r="AB634" s="661" t="s">
        <v>89</v>
      </c>
      <c r="AC634" s="661" t="s">
        <v>89</v>
      </c>
      <c r="AD634" s="661" t="s">
        <v>89</v>
      </c>
      <c r="AE634" s="661" t="s">
        <v>89</v>
      </c>
      <c r="AF634" s="661" t="s">
        <v>89</v>
      </c>
      <c r="AG634" s="661" t="s">
        <v>89</v>
      </c>
      <c r="AH634" s="661"/>
      <c r="AI634" s="661" t="s">
        <v>89</v>
      </c>
      <c r="AJ634" s="661" t="s">
        <v>89</v>
      </c>
      <c r="AK634" s="661" t="s">
        <v>89</v>
      </c>
      <c r="AL634" s="661" t="s">
        <v>89</v>
      </c>
      <c r="AM634" s="661" t="s">
        <v>89</v>
      </c>
      <c r="AN634" s="661" t="s">
        <v>89</v>
      </c>
      <c r="AO634" s="661"/>
      <c r="AP634" s="610"/>
      <c r="AQ634" s="610"/>
      <c r="AR634" s="610"/>
    </row>
    <row r="635" ht="15.75" customHeight="1" spans="1:44">
      <c r="A635" s="610" t="s">
        <v>89</v>
      </c>
      <c r="B635" s="610" t="s">
        <v>89</v>
      </c>
      <c r="C635" s="610" t="s">
        <v>89</v>
      </c>
      <c r="D635" s="661" t="s">
        <v>89</v>
      </c>
      <c r="E635" s="661" t="s">
        <v>89</v>
      </c>
      <c r="F635" s="661" t="s">
        <v>89</v>
      </c>
      <c r="G635" s="661" t="s">
        <v>89</v>
      </c>
      <c r="H635" s="661" t="s">
        <v>89</v>
      </c>
      <c r="I635" s="661" t="s">
        <v>89</v>
      </c>
      <c r="J635" s="661" t="s">
        <v>89</v>
      </c>
      <c r="K635" s="661" t="s">
        <v>89</v>
      </c>
      <c r="L635" s="661" t="s">
        <v>89</v>
      </c>
      <c r="M635" s="661" t="s">
        <v>89</v>
      </c>
      <c r="N635" s="661" t="s">
        <v>89</v>
      </c>
      <c r="O635" s="661" t="s">
        <v>89</v>
      </c>
      <c r="P635" s="661" t="s">
        <v>89</v>
      </c>
      <c r="Q635" s="661" t="s">
        <v>89</v>
      </c>
      <c r="R635" s="661" t="s">
        <v>89</v>
      </c>
      <c r="S635" s="661" t="s">
        <v>89</v>
      </c>
      <c r="T635" s="661" t="s">
        <v>89</v>
      </c>
      <c r="U635" s="661" t="s">
        <v>89</v>
      </c>
      <c r="V635" s="661" t="s">
        <v>89</v>
      </c>
      <c r="W635" s="661" t="s">
        <v>89</v>
      </c>
      <c r="X635" s="661" t="s">
        <v>89</v>
      </c>
      <c r="Y635" s="661" t="s">
        <v>89</v>
      </c>
      <c r="Z635" s="661" t="s">
        <v>89</v>
      </c>
      <c r="AA635" s="661" t="s">
        <v>89</v>
      </c>
      <c r="AB635" s="661" t="s">
        <v>89</v>
      </c>
      <c r="AC635" s="661" t="s">
        <v>89</v>
      </c>
      <c r="AD635" s="661" t="s">
        <v>89</v>
      </c>
      <c r="AE635" s="661" t="s">
        <v>89</v>
      </c>
      <c r="AF635" s="661" t="s">
        <v>89</v>
      </c>
      <c r="AG635" s="661" t="s">
        <v>89</v>
      </c>
      <c r="AH635" s="661"/>
      <c r="AI635" s="661" t="s">
        <v>89</v>
      </c>
      <c r="AJ635" s="661" t="s">
        <v>89</v>
      </c>
      <c r="AK635" s="661" t="s">
        <v>89</v>
      </c>
      <c r="AL635" s="661" t="s">
        <v>89</v>
      </c>
      <c r="AM635" s="661" t="s">
        <v>89</v>
      </c>
      <c r="AN635" s="661" t="s">
        <v>89</v>
      </c>
      <c r="AO635" s="661"/>
      <c r="AP635" s="610"/>
      <c r="AQ635" s="610"/>
      <c r="AR635" s="610"/>
    </row>
    <row r="636" ht="15.75" customHeight="1" spans="1:44">
      <c r="A636" s="610" t="s">
        <v>89</v>
      </c>
      <c r="B636" s="610" t="s">
        <v>89</v>
      </c>
      <c r="C636" s="610" t="s">
        <v>89</v>
      </c>
      <c r="D636" s="661" t="s">
        <v>89</v>
      </c>
      <c r="E636" s="661" t="s">
        <v>89</v>
      </c>
      <c r="F636" s="661" t="s">
        <v>89</v>
      </c>
      <c r="G636" s="661" t="s">
        <v>89</v>
      </c>
      <c r="H636" s="661" t="s">
        <v>89</v>
      </c>
      <c r="I636" s="661" t="s">
        <v>89</v>
      </c>
      <c r="J636" s="661" t="s">
        <v>89</v>
      </c>
      <c r="K636" s="661" t="s">
        <v>89</v>
      </c>
      <c r="L636" s="661" t="s">
        <v>89</v>
      </c>
      <c r="M636" s="661" t="s">
        <v>89</v>
      </c>
      <c r="N636" s="661" t="s">
        <v>89</v>
      </c>
      <c r="O636" s="661" t="s">
        <v>89</v>
      </c>
      <c r="P636" s="661" t="s">
        <v>89</v>
      </c>
      <c r="Q636" s="661" t="s">
        <v>89</v>
      </c>
      <c r="R636" s="661" t="s">
        <v>89</v>
      </c>
      <c r="S636" s="661" t="s">
        <v>89</v>
      </c>
      <c r="T636" s="661" t="s">
        <v>89</v>
      </c>
      <c r="U636" s="661" t="s">
        <v>89</v>
      </c>
      <c r="V636" s="661" t="s">
        <v>89</v>
      </c>
      <c r="W636" s="661" t="s">
        <v>89</v>
      </c>
      <c r="X636" s="661" t="s">
        <v>89</v>
      </c>
      <c r="Y636" s="661" t="s">
        <v>89</v>
      </c>
      <c r="Z636" s="661" t="s">
        <v>89</v>
      </c>
      <c r="AA636" s="661" t="s">
        <v>89</v>
      </c>
      <c r="AB636" s="661" t="s">
        <v>89</v>
      </c>
      <c r="AC636" s="661" t="s">
        <v>89</v>
      </c>
      <c r="AD636" s="661" t="s">
        <v>89</v>
      </c>
      <c r="AE636" s="661" t="s">
        <v>89</v>
      </c>
      <c r="AF636" s="661" t="s">
        <v>89</v>
      </c>
      <c r="AG636" s="661" t="s">
        <v>89</v>
      </c>
      <c r="AH636" s="661"/>
      <c r="AI636" s="661" t="s">
        <v>89</v>
      </c>
      <c r="AJ636" s="661" t="s">
        <v>89</v>
      </c>
      <c r="AK636" s="661" t="s">
        <v>89</v>
      </c>
      <c r="AL636" s="661" t="s">
        <v>89</v>
      </c>
      <c r="AM636" s="661" t="s">
        <v>89</v>
      </c>
      <c r="AN636" s="661" t="s">
        <v>89</v>
      </c>
      <c r="AO636" s="661"/>
      <c r="AP636" s="610"/>
      <c r="AQ636" s="610"/>
      <c r="AR636" s="610"/>
    </row>
    <row r="637" ht="15.75" customHeight="1" spans="1:44">
      <c r="A637" s="610" t="s">
        <v>89</v>
      </c>
      <c r="B637" s="610" t="s">
        <v>89</v>
      </c>
      <c r="C637" s="610" t="s">
        <v>89</v>
      </c>
      <c r="D637" s="661" t="s">
        <v>89</v>
      </c>
      <c r="E637" s="661" t="s">
        <v>89</v>
      </c>
      <c r="F637" s="661" t="s">
        <v>89</v>
      </c>
      <c r="G637" s="661" t="s">
        <v>89</v>
      </c>
      <c r="H637" s="661" t="s">
        <v>89</v>
      </c>
      <c r="I637" s="661" t="s">
        <v>89</v>
      </c>
      <c r="J637" s="661" t="s">
        <v>89</v>
      </c>
      <c r="K637" s="661" t="s">
        <v>89</v>
      </c>
      <c r="L637" s="661" t="s">
        <v>89</v>
      </c>
      <c r="M637" s="661" t="s">
        <v>89</v>
      </c>
      <c r="N637" s="661" t="s">
        <v>89</v>
      </c>
      <c r="O637" s="661" t="s">
        <v>89</v>
      </c>
      <c r="P637" s="661" t="s">
        <v>89</v>
      </c>
      <c r="Q637" s="661" t="s">
        <v>89</v>
      </c>
      <c r="R637" s="661" t="s">
        <v>89</v>
      </c>
      <c r="S637" s="661" t="s">
        <v>89</v>
      </c>
      <c r="T637" s="661" t="s">
        <v>89</v>
      </c>
      <c r="U637" s="661" t="s">
        <v>89</v>
      </c>
      <c r="V637" s="661" t="s">
        <v>89</v>
      </c>
      <c r="W637" s="661" t="s">
        <v>89</v>
      </c>
      <c r="X637" s="661" t="s">
        <v>89</v>
      </c>
      <c r="Y637" s="661" t="s">
        <v>89</v>
      </c>
      <c r="Z637" s="661" t="s">
        <v>89</v>
      </c>
      <c r="AA637" s="661" t="s">
        <v>89</v>
      </c>
      <c r="AB637" s="661" t="s">
        <v>89</v>
      </c>
      <c r="AC637" s="661" t="s">
        <v>89</v>
      </c>
      <c r="AD637" s="661" t="s">
        <v>89</v>
      </c>
      <c r="AE637" s="661" t="s">
        <v>89</v>
      </c>
      <c r="AF637" s="661" t="s">
        <v>89</v>
      </c>
      <c r="AG637" s="661" t="s">
        <v>89</v>
      </c>
      <c r="AH637" s="661"/>
      <c r="AI637" s="661" t="s">
        <v>89</v>
      </c>
      <c r="AJ637" s="661" t="s">
        <v>89</v>
      </c>
      <c r="AK637" s="661" t="s">
        <v>89</v>
      </c>
      <c r="AL637" s="661" t="s">
        <v>89</v>
      </c>
      <c r="AM637" s="661" t="s">
        <v>89</v>
      </c>
      <c r="AN637" s="661" t="s">
        <v>89</v>
      </c>
      <c r="AO637" s="661"/>
      <c r="AP637" s="610"/>
      <c r="AQ637" s="610"/>
      <c r="AR637" s="610"/>
    </row>
    <row r="638" ht="15.75" customHeight="1" spans="1:44">
      <c r="A638" s="610" t="s">
        <v>89</v>
      </c>
      <c r="B638" s="610" t="s">
        <v>89</v>
      </c>
      <c r="C638" s="610" t="s">
        <v>89</v>
      </c>
      <c r="D638" s="661" t="s">
        <v>89</v>
      </c>
      <c r="E638" s="661" t="s">
        <v>89</v>
      </c>
      <c r="F638" s="661" t="s">
        <v>89</v>
      </c>
      <c r="G638" s="661" t="s">
        <v>89</v>
      </c>
      <c r="H638" s="661" t="s">
        <v>89</v>
      </c>
      <c r="I638" s="661" t="s">
        <v>89</v>
      </c>
      <c r="J638" s="661" t="s">
        <v>89</v>
      </c>
      <c r="K638" s="661" t="s">
        <v>89</v>
      </c>
      <c r="L638" s="661" t="s">
        <v>89</v>
      </c>
      <c r="M638" s="661" t="s">
        <v>89</v>
      </c>
      <c r="N638" s="661" t="s">
        <v>89</v>
      </c>
      <c r="O638" s="661" t="s">
        <v>89</v>
      </c>
      <c r="P638" s="661" t="s">
        <v>89</v>
      </c>
      <c r="Q638" s="661" t="s">
        <v>89</v>
      </c>
      <c r="R638" s="661" t="s">
        <v>89</v>
      </c>
      <c r="S638" s="661"/>
      <c r="T638" s="661"/>
      <c r="U638" s="661"/>
      <c r="V638" s="661"/>
      <c r="W638" s="661"/>
      <c r="X638" s="661" t="s">
        <v>89</v>
      </c>
      <c r="Y638" s="661" t="s">
        <v>89</v>
      </c>
      <c r="Z638" s="661" t="s">
        <v>89</v>
      </c>
      <c r="AA638" s="661" t="s">
        <v>89</v>
      </c>
      <c r="AB638" s="661" t="s">
        <v>89</v>
      </c>
      <c r="AC638" s="661" t="s">
        <v>89</v>
      </c>
      <c r="AD638" s="661" t="s">
        <v>89</v>
      </c>
      <c r="AE638" s="661" t="s">
        <v>89</v>
      </c>
      <c r="AF638" s="661" t="s">
        <v>89</v>
      </c>
      <c r="AG638" s="661" t="s">
        <v>89</v>
      </c>
      <c r="AH638" s="661"/>
      <c r="AI638" s="661" t="s">
        <v>89</v>
      </c>
      <c r="AJ638" s="661" t="s">
        <v>89</v>
      </c>
      <c r="AK638" s="661" t="s">
        <v>89</v>
      </c>
      <c r="AL638" s="661" t="s">
        <v>89</v>
      </c>
      <c r="AM638" s="661" t="s">
        <v>89</v>
      </c>
      <c r="AN638" s="661" t="s">
        <v>89</v>
      </c>
      <c r="AO638" s="661"/>
      <c r="AP638" s="610"/>
      <c r="AQ638" s="610"/>
      <c r="AR638" s="610"/>
    </row>
    <row r="639" ht="15.75" customHeight="1" spans="1:44">
      <c r="A639" s="610" t="s">
        <v>89</v>
      </c>
      <c r="B639" s="610" t="s">
        <v>89</v>
      </c>
      <c r="C639" s="610" t="s">
        <v>89</v>
      </c>
      <c r="D639" s="661" t="s">
        <v>89</v>
      </c>
      <c r="E639" s="661" t="s">
        <v>89</v>
      </c>
      <c r="F639" s="661" t="s">
        <v>89</v>
      </c>
      <c r="G639" s="661" t="s">
        <v>89</v>
      </c>
      <c r="H639" s="661" t="s">
        <v>89</v>
      </c>
      <c r="I639" s="661" t="s">
        <v>89</v>
      </c>
      <c r="J639" s="661" t="s">
        <v>89</v>
      </c>
      <c r="K639" s="661" t="s">
        <v>89</v>
      </c>
      <c r="L639" s="661" t="s">
        <v>89</v>
      </c>
      <c r="M639" s="661"/>
      <c r="N639" s="661"/>
      <c r="O639" s="661"/>
      <c r="P639" s="661"/>
      <c r="Q639" s="661" t="s">
        <v>89</v>
      </c>
      <c r="R639" s="661" t="s">
        <v>89</v>
      </c>
      <c r="S639" s="661"/>
      <c r="T639" s="661"/>
      <c r="U639" s="661"/>
      <c r="V639" s="661"/>
      <c r="W639" s="661"/>
      <c r="X639" s="661" t="s">
        <v>89</v>
      </c>
      <c r="Y639" s="661" t="s">
        <v>89</v>
      </c>
      <c r="Z639" s="661" t="s">
        <v>89</v>
      </c>
      <c r="AA639" s="661" t="s">
        <v>89</v>
      </c>
      <c r="AB639" s="661" t="s">
        <v>89</v>
      </c>
      <c r="AC639" s="661" t="s">
        <v>89</v>
      </c>
      <c r="AD639" s="661" t="s">
        <v>89</v>
      </c>
      <c r="AE639" s="661" t="s">
        <v>89</v>
      </c>
      <c r="AF639" s="661" t="s">
        <v>89</v>
      </c>
      <c r="AG639" s="661" t="s">
        <v>89</v>
      </c>
      <c r="AH639" s="661"/>
      <c r="AI639" s="661" t="s">
        <v>89</v>
      </c>
      <c r="AJ639" s="661" t="s">
        <v>89</v>
      </c>
      <c r="AK639" s="661" t="s">
        <v>89</v>
      </c>
      <c r="AL639" s="661" t="s">
        <v>89</v>
      </c>
      <c r="AM639" s="661" t="s">
        <v>89</v>
      </c>
      <c r="AN639" s="661" t="s">
        <v>89</v>
      </c>
      <c r="AO639" s="661"/>
      <c r="AP639" s="610"/>
      <c r="AQ639" s="610"/>
      <c r="AR639" s="610"/>
    </row>
    <row r="640" ht="15.75" customHeight="1" spans="1:44">
      <c r="A640" s="610" t="s">
        <v>89</v>
      </c>
      <c r="B640" s="610" t="s">
        <v>89</v>
      </c>
      <c r="C640" s="610" t="s">
        <v>89</v>
      </c>
      <c r="D640" s="661" t="s">
        <v>89</v>
      </c>
      <c r="E640" s="661" t="s">
        <v>89</v>
      </c>
      <c r="F640" s="661" t="s">
        <v>89</v>
      </c>
      <c r="G640" s="661" t="s">
        <v>89</v>
      </c>
      <c r="H640" s="661" t="s">
        <v>89</v>
      </c>
      <c r="I640" s="661" t="s">
        <v>89</v>
      </c>
      <c r="J640" s="661" t="s">
        <v>89</v>
      </c>
      <c r="K640" s="661" t="s">
        <v>89</v>
      </c>
      <c r="L640" s="661" t="s">
        <v>89</v>
      </c>
      <c r="M640" s="661"/>
      <c r="N640" s="661"/>
      <c r="O640" s="661"/>
      <c r="P640" s="661"/>
      <c r="Q640" s="661" t="s">
        <v>89</v>
      </c>
      <c r="R640" s="661" t="s">
        <v>89</v>
      </c>
      <c r="S640" s="661"/>
      <c r="T640" s="661"/>
      <c r="U640" s="661"/>
      <c r="V640" s="661"/>
      <c r="W640" s="661"/>
      <c r="X640" s="661" t="s">
        <v>89</v>
      </c>
      <c r="Y640" s="661"/>
      <c r="Z640" s="661"/>
      <c r="AA640" s="661"/>
      <c r="AB640" s="661"/>
      <c r="AC640" s="661"/>
      <c r="AD640" s="661"/>
      <c r="AE640" s="661"/>
      <c r="AF640" s="661" t="s">
        <v>89</v>
      </c>
      <c r="AG640" s="661" t="s">
        <v>89</v>
      </c>
      <c r="AH640" s="661"/>
      <c r="AI640" s="661" t="s">
        <v>89</v>
      </c>
      <c r="AJ640" s="661" t="s">
        <v>89</v>
      </c>
      <c r="AK640" s="661" t="s">
        <v>89</v>
      </c>
      <c r="AL640" s="661" t="s">
        <v>89</v>
      </c>
      <c r="AM640" s="661" t="s">
        <v>89</v>
      </c>
      <c r="AN640" s="661" t="s">
        <v>89</v>
      </c>
      <c r="AO640" s="661"/>
      <c r="AP640" s="610"/>
      <c r="AQ640" s="610"/>
      <c r="AR640" s="610"/>
    </row>
    <row r="641" ht="15.75" customHeight="1" spans="1:44">
      <c r="A641" s="669"/>
      <c r="B641" s="669"/>
      <c r="C641" s="610"/>
      <c r="D641" s="661"/>
      <c r="E641" s="661"/>
      <c r="F641" s="661"/>
      <c r="G641" s="661"/>
      <c r="H641" s="661"/>
      <c r="I641" s="661"/>
      <c r="J641" s="661"/>
      <c r="K641" s="661"/>
      <c r="L641" s="661"/>
      <c r="M641" s="661"/>
      <c r="N641" s="661"/>
      <c r="O641" s="661"/>
      <c r="P641" s="661"/>
      <c r="Q641" s="661"/>
      <c r="R641" s="661"/>
      <c r="S641" s="661"/>
      <c r="T641" s="661"/>
      <c r="U641" s="661"/>
      <c r="V641" s="661"/>
      <c r="W641" s="661"/>
      <c r="X641" s="661"/>
      <c r="Y641" s="661"/>
      <c r="Z641" s="661"/>
      <c r="AA641" s="661"/>
      <c r="AB641" s="661"/>
      <c r="AC641" s="661"/>
      <c r="AD641" s="661"/>
      <c r="AE641" s="661"/>
      <c r="AF641" s="661"/>
      <c r="AG641" s="661"/>
      <c r="AH641" s="661"/>
      <c r="AI641" s="661"/>
      <c r="AJ641" s="661"/>
      <c r="AK641" s="661"/>
      <c r="AL641" s="661"/>
      <c r="AM641" s="661"/>
      <c r="AN641" s="661"/>
      <c r="AO641" s="661"/>
      <c r="AP641" s="610"/>
      <c r="AQ641" s="610"/>
      <c r="AR641" s="610"/>
    </row>
    <row r="642" ht="15.75" customHeight="1" spans="1:44">
      <c r="A642" s="669"/>
      <c r="B642" s="669"/>
      <c r="C642" s="610"/>
      <c r="D642" s="661"/>
      <c r="E642" s="661"/>
      <c r="F642" s="661"/>
      <c r="G642" s="661"/>
      <c r="H642" s="661"/>
      <c r="I642" s="661"/>
      <c r="J642" s="661"/>
      <c r="K642" s="661"/>
      <c r="L642" s="661"/>
      <c r="M642" s="661"/>
      <c r="N642" s="661"/>
      <c r="O642" s="661"/>
      <c r="P642" s="661"/>
      <c r="Q642" s="661"/>
      <c r="R642" s="661"/>
      <c r="S642" s="661"/>
      <c r="T642" s="661"/>
      <c r="U642" s="661"/>
      <c r="V642" s="661"/>
      <c r="W642" s="661"/>
      <c r="X642" s="661"/>
      <c r="Y642" s="661"/>
      <c r="Z642" s="661"/>
      <c r="AA642" s="661"/>
      <c r="AB642" s="661"/>
      <c r="AC642" s="661"/>
      <c r="AD642" s="661"/>
      <c r="AE642" s="661"/>
      <c r="AF642" s="661"/>
      <c r="AG642" s="661"/>
      <c r="AH642" s="661"/>
      <c r="AI642" s="661"/>
      <c r="AJ642" s="661"/>
      <c r="AK642" s="661"/>
      <c r="AL642" s="661"/>
      <c r="AM642" s="661"/>
      <c r="AN642" s="661"/>
      <c r="AO642" s="661"/>
      <c r="AP642" s="610"/>
      <c r="AQ642" s="610"/>
      <c r="AR642" s="610"/>
    </row>
    <row r="643" ht="15.75" customHeight="1" spans="1:44">
      <c r="A643" s="669"/>
      <c r="B643" s="669"/>
      <c r="C643" s="610"/>
      <c r="D643" s="661"/>
      <c r="E643" s="661"/>
      <c r="F643" s="661"/>
      <c r="G643" s="661"/>
      <c r="H643" s="661"/>
      <c r="I643" s="661"/>
      <c r="J643" s="661"/>
      <c r="K643" s="661"/>
      <c r="L643" s="661"/>
      <c r="M643" s="661"/>
      <c r="N643" s="661"/>
      <c r="O643" s="661"/>
      <c r="P643" s="661"/>
      <c r="Q643" s="661"/>
      <c r="R643" s="661"/>
      <c r="S643" s="661"/>
      <c r="T643" s="661"/>
      <c r="U643" s="661"/>
      <c r="V643" s="661"/>
      <c r="W643" s="661"/>
      <c r="X643" s="661"/>
      <c r="Y643" s="661"/>
      <c r="Z643" s="661"/>
      <c r="AA643" s="661"/>
      <c r="AB643" s="661"/>
      <c r="AC643" s="661"/>
      <c r="AD643" s="661"/>
      <c r="AE643" s="661"/>
      <c r="AF643" s="661"/>
      <c r="AG643" s="661"/>
      <c r="AH643" s="661"/>
      <c r="AI643" s="661"/>
      <c r="AJ643" s="661"/>
      <c r="AK643" s="661"/>
      <c r="AL643" s="661"/>
      <c r="AM643" s="661"/>
      <c r="AN643" s="661"/>
      <c r="AO643" s="661"/>
      <c r="AP643" s="610"/>
      <c r="AQ643" s="610"/>
      <c r="AR643" s="610"/>
    </row>
    <row r="644" ht="15.75" customHeight="1" spans="1:44">
      <c r="A644" s="669"/>
      <c r="B644" s="669"/>
      <c r="C644" s="610"/>
      <c r="D644" s="661"/>
      <c r="E644" s="661"/>
      <c r="F644" s="661"/>
      <c r="G644" s="661"/>
      <c r="H644" s="661"/>
      <c r="I644" s="661"/>
      <c r="J644" s="661"/>
      <c r="K644" s="661"/>
      <c r="L644" s="661"/>
      <c r="M644" s="661"/>
      <c r="N644" s="661"/>
      <c r="O644" s="661"/>
      <c r="P644" s="661"/>
      <c r="Q644" s="661"/>
      <c r="R644" s="661"/>
      <c r="S644" s="661"/>
      <c r="T644" s="661"/>
      <c r="U644" s="661"/>
      <c r="V644" s="661"/>
      <c r="W644" s="661"/>
      <c r="X644" s="661"/>
      <c r="Y644" s="661"/>
      <c r="Z644" s="661"/>
      <c r="AA644" s="661"/>
      <c r="AB644" s="661"/>
      <c r="AC644" s="661"/>
      <c r="AD644" s="661"/>
      <c r="AE644" s="661"/>
      <c r="AF644" s="661"/>
      <c r="AG644" s="661"/>
      <c r="AH644" s="661"/>
      <c r="AI644" s="661"/>
      <c r="AJ644" s="661"/>
      <c r="AK644" s="661"/>
      <c r="AL644" s="661"/>
      <c r="AM644" s="661"/>
      <c r="AN644" s="661"/>
      <c r="AO644" s="661"/>
      <c r="AP644" s="610"/>
      <c r="AQ644" s="610"/>
      <c r="AR644" s="610"/>
    </row>
    <row r="645" ht="15.75" customHeight="1" spans="1:44">
      <c r="A645" s="669"/>
      <c r="B645" s="669"/>
      <c r="C645" s="610"/>
      <c r="D645" s="661"/>
      <c r="E645" s="661"/>
      <c r="F645" s="661"/>
      <c r="G645" s="661"/>
      <c r="H645" s="661"/>
      <c r="I645" s="661"/>
      <c r="J645" s="661"/>
      <c r="K645" s="661"/>
      <c r="L645" s="661"/>
      <c r="M645" s="661"/>
      <c r="N645" s="661"/>
      <c r="O645" s="661"/>
      <c r="P645" s="661"/>
      <c r="Q645" s="661"/>
      <c r="R645" s="661"/>
      <c r="S645" s="661"/>
      <c r="T645" s="661"/>
      <c r="U645" s="661"/>
      <c r="V645" s="661"/>
      <c r="W645" s="661"/>
      <c r="X645" s="661"/>
      <c r="Y645" s="661"/>
      <c r="Z645" s="661"/>
      <c r="AA645" s="661"/>
      <c r="AB645" s="661"/>
      <c r="AC645" s="661"/>
      <c r="AD645" s="661"/>
      <c r="AE645" s="661"/>
      <c r="AF645" s="661"/>
      <c r="AG645" s="661"/>
      <c r="AH645" s="661"/>
      <c r="AI645" s="661"/>
      <c r="AJ645" s="661"/>
      <c r="AK645" s="661"/>
      <c r="AL645" s="661"/>
      <c r="AM645" s="661"/>
      <c r="AN645" s="661"/>
      <c r="AO645" s="661"/>
      <c r="AP645" s="610"/>
      <c r="AQ645" s="610"/>
      <c r="AR645" s="610"/>
    </row>
    <row r="646" ht="15.75" customHeight="1" spans="1:44">
      <c r="A646" s="669"/>
      <c r="B646" s="669"/>
      <c r="C646" s="610"/>
      <c r="D646" s="661"/>
      <c r="E646" s="661"/>
      <c r="F646" s="661"/>
      <c r="G646" s="661"/>
      <c r="H646" s="661"/>
      <c r="I646" s="661"/>
      <c r="J646" s="661"/>
      <c r="K646" s="661"/>
      <c r="L646" s="661"/>
      <c r="M646" s="661"/>
      <c r="N646" s="661"/>
      <c r="O646" s="661"/>
      <c r="P646" s="661"/>
      <c r="Q646" s="661"/>
      <c r="R646" s="661"/>
      <c r="S646" s="661"/>
      <c r="T646" s="661"/>
      <c r="U646" s="661"/>
      <c r="V646" s="661"/>
      <c r="W646" s="661"/>
      <c r="X646" s="661"/>
      <c r="Y646" s="661"/>
      <c r="Z646" s="661"/>
      <c r="AA646" s="661"/>
      <c r="AB646" s="661"/>
      <c r="AC646" s="661"/>
      <c r="AD646" s="661"/>
      <c r="AE646" s="661"/>
      <c r="AF646" s="661"/>
      <c r="AG646" s="661"/>
      <c r="AH646" s="661"/>
      <c r="AI646" s="661"/>
      <c r="AJ646" s="661"/>
      <c r="AK646" s="661"/>
      <c r="AL646" s="661"/>
      <c r="AM646" s="661"/>
      <c r="AN646" s="661"/>
      <c r="AO646" s="661"/>
      <c r="AP646" s="610"/>
      <c r="AQ646" s="610"/>
      <c r="AR646" s="610"/>
    </row>
  </sheetData>
  <autoFilter xmlns:etc="http://www.wps.cn/officeDocument/2017/etCustomData" ref="A6:AR640" etc:filterBottomFollowUsedRange="0">
    <extLst/>
  </autoFilter>
  <mergeCells count="5">
    <mergeCell ref="A1:AN1"/>
    <mergeCell ref="P3:Q3"/>
    <mergeCell ref="A4:C4"/>
    <mergeCell ref="D4:AG4"/>
    <mergeCell ref="AI4:AL4"/>
  </mergeCells>
  <conditionalFormatting sqref="C51:C52">
    <cfRule type="duplicateValues" dxfId="0" priority="1"/>
  </conditionalFormatting>
  <pageMargins left="0.7" right="0.7" top="0.75" bottom="0.75" header="0" footer="0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outlinePr summaryRight="0"/>
  </sheetPr>
  <dimension ref="A1:DG737"/>
  <sheetViews>
    <sheetView tabSelected="1" workbookViewId="0">
      <pane xSplit="6" ySplit="9" topLeftCell="G10" activePane="bottomRight" state="frozen"/>
      <selection/>
      <selection pane="topRight"/>
      <selection pane="bottomLeft"/>
      <selection pane="bottomRight" activeCell="D32" sqref="D32"/>
    </sheetView>
  </sheetViews>
  <sheetFormatPr defaultColWidth="14.4259259259259" defaultRowHeight="15" customHeight="1"/>
  <cols>
    <col min="1" max="1" width="5.85185185185185" style="271" customWidth="1"/>
    <col min="2" max="2" width="7.57407407407407" style="271" customWidth="1"/>
    <col min="3" max="3" width="24.8518518518519" style="271" customWidth="1"/>
    <col min="4" max="4" width="27.287037037037" style="264" customWidth="1"/>
    <col min="5" max="5" width="10.1388888888889" style="271" customWidth="1" outlineLevel="1"/>
    <col min="6" max="6" width="20.287037037037" style="271" customWidth="1"/>
    <col min="7" max="7" width="13.287037037037" style="271" customWidth="1" outlineLevel="1"/>
    <col min="8" max="8" width="12.712962962963" style="271" customWidth="1" outlineLevel="1"/>
    <col min="9" max="9" width="16.5740740740741" style="271" customWidth="1" outlineLevel="1"/>
    <col min="10" max="10" width="16" style="271" customWidth="1" outlineLevel="1"/>
    <col min="11" max="11" width="10.1388888888889" style="271" customWidth="1" outlineLevel="1"/>
    <col min="12" max="12" width="10.1388888888889" style="271" customWidth="1"/>
    <col min="13" max="13" width="11" style="271" customWidth="1"/>
    <col min="14" max="14" width="10.8518518518519" style="271" customWidth="1"/>
    <col min="15" max="15" width="9.42592592592593" style="271" customWidth="1"/>
    <col min="16" max="17" width="8.28703703703704" style="271" customWidth="1" outlineLevel="1"/>
    <col min="18" max="18" width="14.5740740740741" style="271" customWidth="1" outlineLevel="1"/>
    <col min="19" max="19" width="14" style="271" customWidth="1" outlineLevel="1"/>
    <col min="20" max="20" width="14.712962962963" style="271" customWidth="1" outlineLevel="1"/>
    <col min="21" max="21" width="12.712962962963" style="271" customWidth="1" outlineLevel="1"/>
    <col min="22" max="26" width="13.4259259259259" style="271" customWidth="1" outlineLevel="1"/>
    <col min="27" max="28" width="13.5740740740741" style="271" customWidth="1" outlineLevel="1"/>
    <col min="29" max="29" width="14.712962962963" style="271" customWidth="1"/>
    <col min="30" max="30" width="14.8518518518519" style="271" customWidth="1" outlineLevel="1"/>
    <col min="31" max="31" width="13.1388888888889" style="271" customWidth="1" outlineLevel="1"/>
    <col min="32" max="34" width="16.1388888888889" style="271" customWidth="1"/>
    <col min="35" max="35" width="11.287037037037" style="271" customWidth="1"/>
    <col min="36" max="36" width="10.5740740740741" style="271" customWidth="1" outlineLevel="1"/>
    <col min="37" max="37" width="11" style="271" customWidth="1" outlineLevel="1"/>
    <col min="38" max="38" width="14.4259259259259" style="271" customWidth="1" outlineLevel="1"/>
    <col min="39" max="39" width="12" style="271" customWidth="1" outlineLevel="1"/>
    <col min="40" max="42" width="13.8518518518519" style="271" customWidth="1" outlineLevel="1"/>
    <col min="43" max="43" width="13.5740740740741" style="271" customWidth="1" outlineLevel="1"/>
    <col min="44" max="44" width="11.8518518518519" style="271" customWidth="1" outlineLevel="1"/>
    <col min="45" max="45" width="14.1388888888889" style="271" customWidth="1" outlineLevel="1"/>
    <col min="46" max="48" width="13.5740740740741" style="271" customWidth="1" outlineLevel="1"/>
    <col min="49" max="49" width="12.4259259259259" style="264" customWidth="1"/>
    <col min="50" max="50" width="14.712962962963" style="271" customWidth="1"/>
    <col min="51" max="51" width="12.4259259259259" style="271" customWidth="1" outlineLevel="1"/>
    <col min="52" max="52" width="13.5740740740741" style="271" customWidth="1"/>
    <col min="53" max="53" width="12.8518518518519" style="271" customWidth="1"/>
    <col min="54" max="54" width="12.4259259259259" style="271" customWidth="1" outlineLevel="1"/>
    <col min="55" max="55" width="13.287037037037" style="271" customWidth="1" outlineLevel="1"/>
    <col min="56" max="56" width="11.712962962963" style="271" customWidth="1" outlineLevel="1"/>
    <col min="57" max="57" width="13.8518518518519" style="271" customWidth="1" outlineLevel="1"/>
    <col min="58" max="59" width="14.1388888888889" style="271" customWidth="1"/>
    <col min="60" max="60" width="14.4259259259259" style="272" customWidth="1"/>
    <col min="61" max="61" width="14.5740740740741" style="271" customWidth="1" outlineLevel="1"/>
    <col min="62" max="63" width="13" style="271" customWidth="1" outlineLevel="1"/>
    <col min="64" max="64" width="11.287037037037" style="271" customWidth="1" outlineLevel="1"/>
    <col min="65" max="65" width="13.8518518518519" style="271" customWidth="1"/>
    <col min="66" max="66" width="13.8518518518519" style="271" customWidth="1" outlineLevel="1"/>
    <col min="67" max="68" width="12.287037037037" style="271" customWidth="1" outlineLevel="1"/>
    <col min="69" max="69" width="11.287037037037" style="271" customWidth="1" outlineLevel="1"/>
    <col min="70" max="70" width="14.712962962963" style="271" customWidth="1"/>
    <col min="71" max="76" width="15" style="271" customWidth="1" outlineLevel="1"/>
    <col min="77" max="77" width="15" style="271" customWidth="1"/>
    <col min="78" max="78" width="14.8518518518519" style="271" customWidth="1"/>
    <col min="79" max="79" width="12.8518518518519" style="271" customWidth="1" outlineLevel="1"/>
    <col min="80" max="80" width="15.287037037037" style="273" customWidth="1"/>
    <col min="81" max="81" width="13" style="271" customWidth="1"/>
    <col min="82" max="82" width="14.712962962963" style="271" customWidth="1"/>
    <col min="83" max="83" width="15.8518518518519" style="271" customWidth="1"/>
    <col min="84" max="84" width="14" style="271" customWidth="1"/>
    <col min="85" max="85" width="15" style="271" customWidth="1"/>
    <col min="86" max="86" width="13" style="271" customWidth="1"/>
    <col min="87" max="87" width="40.712962962963" style="274" customWidth="1"/>
    <col min="88" max="88" width="41.712962962963" style="271" customWidth="1"/>
    <col min="89" max="89" width="8.28703703703704" style="271" customWidth="1"/>
    <col min="90" max="90" width="14.4259259259259" style="271" customWidth="1"/>
    <col min="91" max="93" width="8.57407407407407" style="271" customWidth="1"/>
    <col min="94" max="99" width="14.4259259259259" style="271" customWidth="1"/>
    <col min="100" max="100" width="18.5740740740741" style="271" customWidth="1"/>
    <col min="101" max="101" width="17" style="271" customWidth="1"/>
    <col min="102" max="102" width="21.287037037037" style="271" customWidth="1"/>
    <col min="103" max="103" width="23.4259259259259" style="271" customWidth="1"/>
    <col min="104" max="105" width="14.4259259259259" style="271" customWidth="1"/>
    <col min="106" max="106" width="74.287037037037" style="271" customWidth="1"/>
    <col min="107" max="107" width="14.4259259259259" style="271" customWidth="1"/>
    <col min="108" max="108" width="14.4259259259259" style="275" customWidth="1"/>
    <col min="109" max="109" width="14.4259259259259" style="261" customWidth="1"/>
    <col min="110" max="118" width="14.4259259259259" style="271" customWidth="1"/>
    <col min="119" max="16384" width="14.4259259259259" style="271"/>
  </cols>
  <sheetData>
    <row r="1" ht="18" customHeight="1" spans="1:110">
      <c r="A1" s="63"/>
      <c r="B1" s="63"/>
      <c r="C1" s="63"/>
      <c r="D1" s="276"/>
      <c r="E1" s="277"/>
      <c r="F1" s="278"/>
      <c r="G1" s="279"/>
      <c r="H1" s="277" t="s">
        <v>99</v>
      </c>
      <c r="I1" s="280"/>
      <c r="J1" s="281"/>
      <c r="K1" s="282"/>
      <c r="L1" s="282"/>
      <c r="M1" s="282"/>
      <c r="N1" s="282"/>
      <c r="O1" s="283"/>
      <c r="P1" s="282"/>
      <c r="Q1" s="282"/>
      <c r="R1" s="284"/>
      <c r="S1" s="285"/>
      <c r="T1" s="284"/>
      <c r="U1" s="286"/>
      <c r="V1" s="284"/>
      <c r="W1" s="284"/>
      <c r="X1" s="284"/>
      <c r="Y1" s="284"/>
      <c r="Z1" s="284"/>
      <c r="AA1" s="284"/>
      <c r="AB1" s="284"/>
      <c r="AC1" s="284"/>
      <c r="AD1" s="284"/>
      <c r="AE1" s="286"/>
      <c r="AF1" s="284"/>
      <c r="AG1" s="284"/>
      <c r="AH1" s="284"/>
      <c r="AI1" s="284"/>
      <c r="AJ1" s="284"/>
      <c r="AK1" s="284"/>
      <c r="AL1" s="284"/>
      <c r="AM1" s="284"/>
      <c r="AN1" s="284"/>
      <c r="AO1" s="284"/>
      <c r="AP1" s="284"/>
      <c r="AQ1" s="284"/>
      <c r="AR1" s="284"/>
      <c r="AS1" s="284"/>
      <c r="AT1" s="284"/>
      <c r="AU1" s="284"/>
      <c r="AV1" s="284"/>
      <c r="AW1" s="287"/>
      <c r="AX1" s="288"/>
      <c r="AY1" s="284"/>
      <c r="AZ1" s="284"/>
      <c r="BA1" s="284"/>
      <c r="BB1" s="288"/>
      <c r="BC1" s="288"/>
      <c r="BD1" s="288"/>
      <c r="BE1" s="288"/>
      <c r="BF1" s="284"/>
      <c r="BG1" s="284"/>
      <c r="BH1" s="289"/>
      <c r="BI1" s="284"/>
      <c r="BJ1" s="284"/>
      <c r="BK1" s="284"/>
      <c r="BL1" s="284"/>
      <c r="BM1" s="284"/>
      <c r="BN1" s="284"/>
      <c r="BO1" s="284"/>
      <c r="BP1" s="284"/>
      <c r="BQ1" s="284"/>
      <c r="BR1" s="284"/>
      <c r="BS1" s="284"/>
      <c r="BT1" s="284"/>
      <c r="BU1" s="284"/>
      <c r="BV1" s="284"/>
      <c r="BW1" s="284"/>
      <c r="BX1" s="284"/>
      <c r="BY1" s="286"/>
      <c r="BZ1" s="284"/>
      <c r="CA1" s="288"/>
      <c r="CB1" s="290"/>
      <c r="CC1" s="284"/>
      <c r="CD1" s="284"/>
      <c r="CE1" s="291"/>
      <c r="CF1" s="292"/>
      <c r="CG1" s="293"/>
      <c r="CH1" s="294"/>
      <c r="CI1" s="294"/>
      <c r="CK1" s="295"/>
    </row>
    <row r="2" ht="18" customHeight="1" spans="1:110">
      <c r="A2" s="45"/>
      <c r="B2" s="45"/>
      <c r="C2" s="45"/>
      <c r="D2" s="296"/>
      <c r="E2" s="297"/>
      <c r="F2" s="51"/>
      <c r="G2" s="298" t="s">
        <v>100</v>
      </c>
      <c r="H2" s="299">
        <v>46174</v>
      </c>
      <c r="I2" s="300" t="s">
        <v>101</v>
      </c>
      <c r="J2" s="299">
        <v>46203</v>
      </c>
      <c r="K2" s="301"/>
      <c r="L2" s="301"/>
      <c r="M2" s="301"/>
      <c r="N2" s="301"/>
      <c r="O2" s="302"/>
      <c r="P2" s="301"/>
      <c r="Q2" s="301"/>
      <c r="R2" s="303"/>
      <c r="S2" s="304"/>
      <c r="T2" s="286"/>
      <c r="U2" s="64"/>
      <c r="V2" s="286"/>
      <c r="W2" s="286"/>
      <c r="X2" s="286"/>
      <c r="Y2" s="286"/>
      <c r="Z2" s="286"/>
      <c r="AA2" s="286"/>
      <c r="AB2" s="286"/>
      <c r="AC2" s="305"/>
      <c r="AD2" s="286"/>
      <c r="AE2" s="286"/>
      <c r="AF2" s="286"/>
      <c r="AG2" s="286"/>
      <c r="AH2" s="286"/>
      <c r="AI2" s="286"/>
      <c r="AJ2" s="286"/>
      <c r="AK2" s="286"/>
      <c r="AL2" s="286"/>
      <c r="AM2" s="286"/>
      <c r="AN2" s="286"/>
      <c r="AO2" s="286"/>
      <c r="AP2" s="286"/>
      <c r="AQ2" s="286"/>
      <c r="AR2" s="286"/>
      <c r="AS2" s="286"/>
      <c r="AT2" s="286"/>
      <c r="AU2" s="286"/>
      <c r="AV2" s="286"/>
      <c r="AW2" s="306"/>
      <c r="AX2" s="288"/>
      <c r="AY2" s="286"/>
      <c r="AZ2" s="286"/>
      <c r="BA2" s="286"/>
      <c r="BB2" s="307"/>
      <c r="BC2" s="307"/>
      <c r="BD2" s="307"/>
      <c r="BE2" s="307"/>
      <c r="BF2" s="303"/>
      <c r="BG2" s="303"/>
      <c r="BH2" s="308"/>
      <c r="BI2" s="286"/>
      <c r="BJ2" s="284"/>
      <c r="BK2" s="286"/>
      <c r="BL2" s="286"/>
      <c r="BM2" s="286"/>
      <c r="BN2" s="286"/>
      <c r="BO2" s="284"/>
      <c r="BP2" s="286"/>
      <c r="BQ2" s="286"/>
      <c r="BR2" s="286"/>
      <c r="BS2" s="286"/>
      <c r="BT2" s="286"/>
      <c r="BU2" s="286"/>
      <c r="BV2" s="286"/>
      <c r="BW2" s="286"/>
      <c r="BX2" s="286"/>
      <c r="BY2" s="286"/>
      <c r="BZ2" s="286"/>
      <c r="CA2" s="307"/>
      <c r="CB2" s="309"/>
      <c r="CC2" s="286"/>
      <c r="CD2" s="286"/>
      <c r="CE2" s="310"/>
      <c r="CF2" s="292"/>
      <c r="CG2" s="311"/>
      <c r="CH2" s="312"/>
      <c r="CI2" s="312"/>
      <c r="CK2" s="313"/>
    </row>
    <row r="3" ht="13.5" hidden="1" customHeight="1" spans="1:110">
      <c r="A3" s="297"/>
      <c r="B3" s="297"/>
      <c r="C3" s="297"/>
      <c r="D3" s="314"/>
      <c r="E3" s="297"/>
      <c r="F3" s="315"/>
      <c r="G3" s="316"/>
      <c r="H3" s="317"/>
      <c r="I3" s="300"/>
      <c r="J3" s="317"/>
      <c r="K3" s="301"/>
      <c r="L3" s="301"/>
      <c r="M3" s="301"/>
      <c r="N3" s="301"/>
      <c r="O3" s="302"/>
      <c r="P3" s="301"/>
      <c r="Q3" s="318"/>
      <c r="R3" s="319"/>
      <c r="S3" s="46"/>
      <c r="T3" s="320"/>
      <c r="U3" s="320"/>
      <c r="V3" s="320"/>
      <c r="W3" s="320"/>
      <c r="X3" s="320"/>
      <c r="Y3" s="320"/>
      <c r="Z3" s="320"/>
      <c r="AA3" s="320"/>
      <c r="AB3" s="320"/>
      <c r="AC3" s="321"/>
      <c r="AD3" s="320"/>
      <c r="AE3" s="320"/>
      <c r="AF3" s="320"/>
      <c r="AG3" s="320"/>
      <c r="AH3" s="320"/>
      <c r="AI3" s="320"/>
      <c r="AJ3" s="301"/>
      <c r="AK3" s="320"/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0"/>
      <c r="AW3" s="322"/>
      <c r="AX3" s="323"/>
      <c r="AY3" s="320"/>
      <c r="AZ3" s="320"/>
      <c r="BA3" s="320"/>
      <c r="BB3" s="324"/>
      <c r="BC3" s="324"/>
      <c r="BD3" s="324"/>
      <c r="BE3" s="324"/>
      <c r="BF3" s="320"/>
      <c r="BG3" s="320"/>
      <c r="BH3" s="325"/>
      <c r="BI3" s="320"/>
      <c r="BJ3" s="321"/>
      <c r="BK3" s="320"/>
      <c r="BL3" s="320"/>
      <c r="BM3" s="320"/>
      <c r="BN3" s="320"/>
      <c r="BO3" s="321"/>
      <c r="BP3" s="320"/>
      <c r="BQ3" s="320"/>
      <c r="BR3" s="320"/>
      <c r="BS3" s="320"/>
      <c r="BT3" s="320"/>
      <c r="BU3" s="320"/>
      <c r="BV3" s="320"/>
      <c r="BW3" s="320"/>
      <c r="BX3" s="320"/>
      <c r="BY3" s="326"/>
      <c r="BZ3" s="320"/>
      <c r="CA3" s="324"/>
      <c r="CB3" s="327"/>
      <c r="CC3" s="320"/>
      <c r="CD3" s="320"/>
      <c r="CE3" s="328"/>
      <c r="CF3" s="329"/>
      <c r="CG3" s="330"/>
      <c r="CH3" s="331"/>
      <c r="CI3" s="331"/>
      <c r="CK3" s="332"/>
    </row>
    <row r="4" ht="12.75" hidden="1" customHeight="1" spans="1:110">
      <c r="A4" s="45"/>
      <c r="B4" s="45"/>
      <c r="C4" s="45"/>
      <c r="D4" s="296"/>
      <c r="E4" s="297"/>
      <c r="F4" s="51"/>
      <c r="G4" s="316"/>
      <c r="H4" s="317"/>
      <c r="I4" s="300"/>
      <c r="J4" s="317"/>
      <c r="K4" s="301"/>
      <c r="L4" s="301"/>
      <c r="M4" s="301"/>
      <c r="N4" s="301"/>
      <c r="O4" s="302"/>
      <c r="P4" s="301"/>
      <c r="Q4" s="301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  <c r="AC4" s="284"/>
      <c r="AD4" s="286"/>
      <c r="AE4" s="286"/>
      <c r="AF4" s="286"/>
      <c r="AG4" s="286"/>
      <c r="AH4" s="286"/>
      <c r="AI4" s="286"/>
      <c r="AJ4" s="286"/>
      <c r="AK4" s="286"/>
      <c r="AL4" s="286"/>
      <c r="AM4" s="286"/>
      <c r="AN4" s="286"/>
      <c r="AO4" s="286"/>
      <c r="AP4" s="286"/>
      <c r="AQ4" s="286"/>
      <c r="AR4" s="286"/>
      <c r="AS4" s="286"/>
      <c r="AT4" s="286"/>
      <c r="AU4" s="286"/>
      <c r="AV4" s="286"/>
      <c r="AW4" s="306"/>
      <c r="AX4" s="288"/>
      <c r="AY4" s="286"/>
      <c r="AZ4" s="286"/>
      <c r="BA4" s="286"/>
      <c r="BB4" s="307"/>
      <c r="BC4" s="307"/>
      <c r="BD4" s="307"/>
      <c r="BE4" s="307"/>
      <c r="BF4" s="286"/>
      <c r="BG4" s="286"/>
      <c r="BH4" s="308"/>
      <c r="BI4" s="286"/>
      <c r="BJ4" s="284"/>
      <c r="BK4" s="286"/>
      <c r="BL4" s="286"/>
      <c r="BM4" s="286"/>
      <c r="BN4" s="286"/>
      <c r="BO4" s="284"/>
      <c r="BP4" s="286"/>
      <c r="BQ4" s="286"/>
      <c r="BR4" s="286"/>
      <c r="BS4" s="286"/>
      <c r="BT4" s="286"/>
      <c r="BU4" s="286"/>
      <c r="BV4" s="286"/>
      <c r="BW4" s="286"/>
      <c r="BX4" s="286"/>
      <c r="BY4" s="286"/>
      <c r="BZ4" s="286"/>
      <c r="CA4" s="307"/>
      <c r="CB4" s="309"/>
      <c r="CC4" s="286"/>
      <c r="CD4" s="286"/>
      <c r="CE4" s="333"/>
      <c r="CF4" s="292"/>
      <c r="CG4" s="334"/>
      <c r="CH4" s="312"/>
      <c r="CI4" s="312"/>
      <c r="CK4" s="313"/>
    </row>
    <row r="5" ht="12.75" hidden="1" customHeight="1" spans="1:110">
      <c r="A5" s="45"/>
      <c r="B5" s="45"/>
      <c r="C5" s="45"/>
      <c r="D5" s="296"/>
      <c r="E5" s="297"/>
      <c r="F5" s="51"/>
      <c r="G5" s="316"/>
      <c r="H5" s="317"/>
      <c r="I5" s="300"/>
      <c r="J5" s="317"/>
      <c r="K5" s="301"/>
      <c r="L5" s="301"/>
      <c r="M5" s="301"/>
      <c r="N5" s="301"/>
      <c r="O5" s="302"/>
      <c r="P5" s="301"/>
      <c r="Q5" s="301"/>
      <c r="R5" s="286"/>
      <c r="S5" s="286"/>
      <c r="T5" s="286"/>
      <c r="U5" s="286"/>
      <c r="V5" s="286"/>
      <c r="W5" s="286"/>
      <c r="X5" s="286"/>
      <c r="Y5" s="286"/>
      <c r="Z5" s="286"/>
      <c r="AA5" s="286"/>
      <c r="AB5" s="286"/>
      <c r="AC5" s="284"/>
      <c r="AD5" s="286"/>
      <c r="AE5" s="46"/>
      <c r="AF5" s="46"/>
      <c r="AG5" s="46"/>
      <c r="AH5" s="46"/>
      <c r="AI5" s="286"/>
      <c r="AJ5" s="286"/>
      <c r="AK5" s="286"/>
      <c r="AL5" s="286"/>
      <c r="AM5" s="286"/>
      <c r="AN5" s="286"/>
      <c r="AO5" s="286"/>
      <c r="AP5" s="286"/>
      <c r="AQ5" s="286"/>
      <c r="AR5" s="286"/>
      <c r="AS5" s="286"/>
      <c r="AT5" s="286"/>
      <c r="AU5" s="286"/>
      <c r="AV5" s="286"/>
      <c r="AW5" s="306"/>
      <c r="AX5" s="288"/>
      <c r="AY5" s="286"/>
      <c r="AZ5" s="286"/>
      <c r="BA5" s="286"/>
      <c r="BB5" s="307"/>
      <c r="BC5" s="307"/>
      <c r="BD5" s="307"/>
      <c r="BE5" s="307"/>
      <c r="BF5" s="286"/>
      <c r="BG5" s="286"/>
      <c r="BH5" s="308"/>
      <c r="BI5" s="286"/>
      <c r="BJ5" s="284"/>
      <c r="BK5" s="286"/>
      <c r="BL5" s="286"/>
      <c r="BM5" s="286"/>
      <c r="BN5" s="286"/>
      <c r="BO5" s="284"/>
      <c r="BP5" s="286"/>
      <c r="BQ5" s="286"/>
      <c r="BR5" s="286"/>
      <c r="BS5" s="286"/>
      <c r="BT5" s="286"/>
      <c r="BU5" s="286"/>
      <c r="BV5" s="286"/>
      <c r="BW5" s="286"/>
      <c r="BX5" s="286"/>
      <c r="BY5" s="286"/>
      <c r="BZ5" s="286"/>
      <c r="CA5" s="307"/>
      <c r="CB5" s="309"/>
      <c r="CC5" s="286"/>
      <c r="CD5" s="286"/>
      <c r="CE5" s="333"/>
      <c r="CF5" s="292"/>
      <c r="CG5" s="334"/>
      <c r="CH5" s="312"/>
      <c r="CI5" s="312"/>
      <c r="CK5" s="313"/>
    </row>
    <row r="6" ht="12.75" hidden="1" customHeight="1" spans="1:110">
      <c r="A6" s="45"/>
      <c r="B6" s="45"/>
      <c r="C6" s="45"/>
      <c r="D6" s="296"/>
      <c r="E6" s="297"/>
      <c r="F6" s="51"/>
      <c r="G6" s="316"/>
      <c r="H6" s="317"/>
      <c r="I6" s="300"/>
      <c r="J6" s="317"/>
      <c r="K6" s="301"/>
      <c r="L6" s="301"/>
      <c r="M6" s="301"/>
      <c r="N6" s="301"/>
      <c r="O6" s="302"/>
      <c r="P6" s="301"/>
      <c r="Q6" s="301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6"/>
      <c r="AC6" s="284"/>
      <c r="AD6" s="286"/>
      <c r="AE6" s="286"/>
      <c r="AF6" s="286"/>
      <c r="AG6" s="286"/>
      <c r="AH6" s="286"/>
      <c r="AI6" s="286"/>
      <c r="AJ6" s="286"/>
      <c r="AK6" s="286"/>
      <c r="AL6" s="286"/>
      <c r="AM6" s="286"/>
      <c r="AN6" s="286"/>
      <c r="AO6" s="286"/>
      <c r="AP6" s="286"/>
      <c r="AQ6" s="286"/>
      <c r="AR6" s="286"/>
      <c r="AS6" s="286"/>
      <c r="AT6" s="286"/>
      <c r="AU6" s="286"/>
      <c r="AV6" s="286"/>
      <c r="AW6" s="306"/>
      <c r="AX6" s="288"/>
      <c r="AY6" s="286"/>
      <c r="AZ6" s="286"/>
      <c r="BA6" s="286"/>
      <c r="BB6" s="307"/>
      <c r="BC6" s="307"/>
      <c r="BD6" s="307"/>
      <c r="BE6" s="307"/>
      <c r="BF6" s="286"/>
      <c r="BG6" s="286"/>
      <c r="BH6" s="308"/>
      <c r="BI6" s="286"/>
      <c r="BJ6" s="284"/>
      <c r="BK6" s="286"/>
      <c r="BL6" s="286"/>
      <c r="BM6" s="286"/>
      <c r="BN6" s="286"/>
      <c r="BO6" s="284"/>
      <c r="BP6" s="286"/>
      <c r="BQ6" s="286"/>
      <c r="BR6" s="286"/>
      <c r="BS6" s="286"/>
      <c r="BT6" s="286"/>
      <c r="BU6" s="286"/>
      <c r="BV6" s="286"/>
      <c r="BW6" s="286"/>
      <c r="BX6" s="286"/>
      <c r="BY6" s="286"/>
      <c r="BZ6" s="286"/>
      <c r="CA6" s="307"/>
      <c r="CB6" s="309"/>
      <c r="CC6" s="286"/>
      <c r="CD6" s="286"/>
      <c r="CE6" s="333"/>
      <c r="CF6" s="292"/>
      <c r="CG6" s="335"/>
      <c r="CH6" s="312"/>
      <c r="CI6" s="312"/>
      <c r="CK6" s="313"/>
    </row>
    <row r="7" ht="12.75" hidden="1" customHeight="1" spans="1:110">
      <c r="A7" s="45"/>
      <c r="B7" s="45"/>
      <c r="C7" s="45"/>
      <c r="D7" s="296"/>
      <c r="E7" s="297"/>
      <c r="F7" s="51"/>
      <c r="G7" s="316"/>
      <c r="H7" s="317"/>
      <c r="I7" s="300"/>
      <c r="J7" s="317"/>
      <c r="K7" s="301"/>
      <c r="L7" s="301"/>
      <c r="M7" s="301"/>
      <c r="N7" s="301"/>
      <c r="O7" s="302"/>
      <c r="P7" s="301"/>
      <c r="Q7" s="301"/>
      <c r="R7" s="336"/>
      <c r="S7" s="286"/>
      <c r="T7" s="286"/>
      <c r="U7" s="286"/>
      <c r="V7" s="286"/>
      <c r="W7" s="286"/>
      <c r="X7" s="286"/>
      <c r="Y7" s="286"/>
      <c r="Z7" s="286"/>
      <c r="AA7" s="286"/>
      <c r="AB7" s="286"/>
      <c r="AC7" s="284"/>
      <c r="AD7" s="286"/>
      <c r="AE7" s="286"/>
      <c r="AF7" s="337"/>
      <c r="AG7" s="337"/>
      <c r="AH7" s="337"/>
      <c r="AI7" s="286"/>
      <c r="AJ7" s="286"/>
      <c r="AK7" s="286"/>
      <c r="AL7" s="286"/>
      <c r="AM7" s="286"/>
      <c r="AN7" s="286"/>
      <c r="AO7" s="286"/>
      <c r="AP7" s="286"/>
      <c r="AQ7" s="286"/>
      <c r="AR7" s="286"/>
      <c r="AS7" s="286"/>
      <c r="AT7" s="286"/>
      <c r="AU7" s="286"/>
      <c r="AV7" s="286"/>
      <c r="AW7" s="306"/>
      <c r="AX7" s="288"/>
      <c r="AY7" s="286"/>
      <c r="AZ7" s="286"/>
      <c r="BA7" s="286"/>
      <c r="BB7" s="307"/>
      <c r="BC7" s="307"/>
      <c r="BD7" s="307"/>
      <c r="BE7" s="307"/>
      <c r="BF7" s="286"/>
      <c r="BG7" s="286"/>
      <c r="BH7" s="308"/>
      <c r="BI7" s="286"/>
      <c r="BJ7" s="284"/>
      <c r="BK7" s="286"/>
      <c r="BL7" s="286"/>
      <c r="BM7" s="286"/>
      <c r="BN7" s="286"/>
      <c r="BO7" s="284"/>
      <c r="BP7" s="286"/>
      <c r="BQ7" s="286"/>
      <c r="BR7" s="286"/>
      <c r="BS7" s="286"/>
      <c r="BT7" s="286"/>
      <c r="BU7" s="286"/>
      <c r="BV7" s="286"/>
      <c r="BW7" s="286"/>
      <c r="BX7" s="286"/>
      <c r="BY7" s="286"/>
      <c r="BZ7" s="286"/>
      <c r="CA7" s="307"/>
      <c r="CB7" s="309"/>
      <c r="CC7" s="286"/>
      <c r="CD7" s="286"/>
      <c r="CE7" s="310"/>
      <c r="CF7" s="292"/>
      <c r="CG7" s="335"/>
      <c r="CH7" s="312"/>
      <c r="CI7" s="312"/>
      <c r="CK7" s="313"/>
      <c r="CM7" s="338">
        <v>1</v>
      </c>
      <c r="CN7" s="338">
        <v>4</v>
      </c>
      <c r="CO7" s="338">
        <v>2024</v>
      </c>
      <c r="CP7" s="339">
        <v>5</v>
      </c>
      <c r="CQ7" s="340">
        <v>2026</v>
      </c>
      <c r="DA7" s="671" t="s">
        <v>102</v>
      </c>
      <c r="DB7" s="672" t="s">
        <v>102</v>
      </c>
    </row>
    <row r="8" ht="87.75" customHeight="1" spans="1:110">
      <c r="A8" s="342" t="s">
        <v>9</v>
      </c>
      <c r="B8" s="342" t="s">
        <v>1</v>
      </c>
      <c r="C8" s="342" t="s">
        <v>10</v>
      </c>
      <c r="D8" s="343" t="s">
        <v>103</v>
      </c>
      <c r="E8" s="344" t="s">
        <v>104</v>
      </c>
      <c r="F8" s="345" t="s">
        <v>105</v>
      </c>
      <c r="G8" s="346" t="s">
        <v>106</v>
      </c>
      <c r="H8" s="344" t="s">
        <v>107</v>
      </c>
      <c r="I8" s="347" t="s">
        <v>108</v>
      </c>
      <c r="J8" s="344" t="s">
        <v>109</v>
      </c>
      <c r="K8" s="344" t="s">
        <v>90</v>
      </c>
      <c r="L8" s="344" t="s">
        <v>110</v>
      </c>
      <c r="M8" s="348" t="s">
        <v>111</v>
      </c>
      <c r="N8" s="348" t="s">
        <v>112</v>
      </c>
      <c r="O8" s="349" t="s">
        <v>113</v>
      </c>
      <c r="P8" s="350" t="s">
        <v>114</v>
      </c>
      <c r="Q8" s="350" t="s">
        <v>115</v>
      </c>
      <c r="R8" s="351" t="s">
        <v>116</v>
      </c>
      <c r="S8" s="351" t="s">
        <v>117</v>
      </c>
      <c r="T8" s="351" t="s">
        <v>118</v>
      </c>
      <c r="U8" s="351" t="s">
        <v>119</v>
      </c>
      <c r="V8" s="351" t="s">
        <v>120</v>
      </c>
      <c r="W8" s="351" t="s">
        <v>121</v>
      </c>
      <c r="X8" s="351" t="s">
        <v>122</v>
      </c>
      <c r="Y8" s="351" t="s">
        <v>123</v>
      </c>
      <c r="Z8" s="351" t="s">
        <v>124</v>
      </c>
      <c r="AA8" s="352" t="s">
        <v>125</v>
      </c>
      <c r="AB8" s="352" t="s">
        <v>126</v>
      </c>
      <c r="AC8" s="353" t="s">
        <v>127</v>
      </c>
      <c r="AD8" s="351" t="s">
        <v>128</v>
      </c>
      <c r="AE8" s="354" t="s">
        <v>129</v>
      </c>
      <c r="AF8" s="354" t="s">
        <v>130</v>
      </c>
      <c r="AG8" s="355" t="s">
        <v>131</v>
      </c>
      <c r="AH8" s="355" t="s">
        <v>132</v>
      </c>
      <c r="AI8" s="356" t="s">
        <v>133</v>
      </c>
      <c r="AJ8" s="356" t="s">
        <v>134</v>
      </c>
      <c r="AK8" s="356" t="s">
        <v>135</v>
      </c>
      <c r="AL8" s="357" t="s">
        <v>136</v>
      </c>
      <c r="AM8" s="357" t="s">
        <v>137</v>
      </c>
      <c r="AN8" s="357" t="s">
        <v>138</v>
      </c>
      <c r="AO8" s="357" t="s">
        <v>139</v>
      </c>
      <c r="AP8" s="357" t="s">
        <v>140</v>
      </c>
      <c r="AQ8" s="357" t="s">
        <v>141</v>
      </c>
      <c r="AR8" s="357" t="s">
        <v>142</v>
      </c>
      <c r="AS8" s="357" t="s">
        <v>143</v>
      </c>
      <c r="AT8" s="357" t="s">
        <v>144</v>
      </c>
      <c r="AU8" s="352" t="s">
        <v>145</v>
      </c>
      <c r="AV8" s="352" t="s">
        <v>146</v>
      </c>
      <c r="AW8" s="358" t="s">
        <v>147</v>
      </c>
      <c r="AX8" s="351" t="s">
        <v>148</v>
      </c>
      <c r="AY8" s="351" t="s">
        <v>149</v>
      </c>
      <c r="AZ8" s="351" t="s">
        <v>150</v>
      </c>
      <c r="BA8" s="351" t="s">
        <v>151</v>
      </c>
      <c r="BB8" s="359" t="s">
        <v>152</v>
      </c>
      <c r="BC8" s="359" t="s">
        <v>153</v>
      </c>
      <c r="BD8" s="359" t="s">
        <v>154</v>
      </c>
      <c r="BE8" s="359" t="s">
        <v>155</v>
      </c>
      <c r="BF8" s="360" t="s">
        <v>156</v>
      </c>
      <c r="BG8" s="351" t="s">
        <v>157</v>
      </c>
      <c r="BH8" s="361" t="s">
        <v>158</v>
      </c>
      <c r="BI8" s="354" t="s">
        <v>159</v>
      </c>
      <c r="BJ8" s="354" t="s">
        <v>160</v>
      </c>
      <c r="BK8" s="354" t="s">
        <v>161</v>
      </c>
      <c r="BL8" s="354" t="s">
        <v>162</v>
      </c>
      <c r="BM8" s="354" t="s">
        <v>163</v>
      </c>
      <c r="BN8" s="354" t="s">
        <v>164</v>
      </c>
      <c r="BO8" s="354" t="s">
        <v>165</v>
      </c>
      <c r="BP8" s="354" t="s">
        <v>166</v>
      </c>
      <c r="BQ8" s="354" t="s">
        <v>167</v>
      </c>
      <c r="BR8" s="354" t="s">
        <v>168</v>
      </c>
      <c r="BS8" s="362" t="s">
        <v>169</v>
      </c>
      <c r="BT8" s="363" t="s">
        <v>170</v>
      </c>
      <c r="BU8" s="354" t="s">
        <v>171</v>
      </c>
      <c r="BV8" s="354" t="s">
        <v>172</v>
      </c>
      <c r="BW8" s="354" t="s">
        <v>173</v>
      </c>
      <c r="BX8" s="354" t="s">
        <v>174</v>
      </c>
      <c r="BY8" s="364" t="s">
        <v>175</v>
      </c>
      <c r="BZ8" s="354" t="s">
        <v>176</v>
      </c>
      <c r="CA8" s="365" t="s">
        <v>177</v>
      </c>
      <c r="CB8" s="366" t="s">
        <v>178</v>
      </c>
      <c r="CC8" s="351" t="s">
        <v>179</v>
      </c>
      <c r="CD8" s="354" t="s">
        <v>180</v>
      </c>
      <c r="CE8" s="367" t="s">
        <v>181</v>
      </c>
      <c r="CF8" s="368" t="s">
        <v>182</v>
      </c>
      <c r="CG8" s="369" t="s">
        <v>183</v>
      </c>
      <c r="CH8" s="370" t="s">
        <v>184</v>
      </c>
      <c r="CI8" s="370" t="s">
        <v>185</v>
      </c>
      <c r="CJ8" s="370" t="s">
        <v>186</v>
      </c>
      <c r="CK8" s="370" t="s">
        <v>187</v>
      </c>
      <c r="CL8" s="371" t="s">
        <v>188</v>
      </c>
      <c r="CM8" s="371" t="s">
        <v>8</v>
      </c>
      <c r="CN8" s="371" t="s">
        <v>189</v>
      </c>
      <c r="CO8" s="371" t="s">
        <v>190</v>
      </c>
      <c r="CP8" s="372" t="s">
        <v>191</v>
      </c>
      <c r="CQ8" s="372" t="s">
        <v>192</v>
      </c>
      <c r="CR8" s="372" t="s">
        <v>193</v>
      </c>
      <c r="CS8" s="373" t="s">
        <v>194</v>
      </c>
      <c r="CT8" s="373" t="s">
        <v>195</v>
      </c>
      <c r="CU8" s="373" t="s">
        <v>196</v>
      </c>
      <c r="CV8" s="371" t="s">
        <v>197</v>
      </c>
      <c r="CW8" s="371" t="s">
        <v>198</v>
      </c>
      <c r="CX8" s="371" t="s">
        <v>199</v>
      </c>
      <c r="CY8" s="374" t="s">
        <v>200</v>
      </c>
      <c r="CZ8" s="370" t="s">
        <v>201</v>
      </c>
      <c r="DA8" s="370" t="s">
        <v>202</v>
      </c>
      <c r="DB8" s="370" t="s">
        <v>203</v>
      </c>
      <c r="DC8" s="370"/>
    </row>
    <row r="9" ht="12.75" customHeight="1" spans="1:110">
      <c r="A9" s="375">
        <v>1</v>
      </c>
      <c r="B9" s="375">
        <f>1+A9</f>
        <v>2</v>
      </c>
      <c r="C9" s="375">
        <v>3</v>
      </c>
      <c r="D9" s="375">
        <v>4</v>
      </c>
      <c r="E9" s="375">
        <v>5</v>
      </c>
      <c r="F9" s="375">
        <v>6</v>
      </c>
      <c r="G9" s="375">
        <v>7</v>
      </c>
      <c r="H9" s="375">
        <v>8</v>
      </c>
      <c r="I9" s="375">
        <v>9</v>
      </c>
      <c r="J9" s="375">
        <v>10</v>
      </c>
      <c r="K9" s="375">
        <v>11</v>
      </c>
      <c r="L9" s="375">
        <v>12</v>
      </c>
      <c r="M9" s="375">
        <v>13</v>
      </c>
      <c r="N9" s="375">
        <v>14</v>
      </c>
      <c r="O9" s="375">
        <v>15</v>
      </c>
      <c r="P9" s="375">
        <v>16</v>
      </c>
      <c r="Q9" s="375">
        <v>17</v>
      </c>
      <c r="R9" s="375">
        <v>18</v>
      </c>
      <c r="S9" s="375">
        <v>19</v>
      </c>
      <c r="T9" s="375">
        <v>20</v>
      </c>
      <c r="U9" s="375">
        <v>21</v>
      </c>
      <c r="V9" s="375">
        <v>22</v>
      </c>
      <c r="W9" s="375">
        <v>23</v>
      </c>
      <c r="X9" s="375">
        <v>24</v>
      </c>
      <c r="Y9" s="375">
        <v>25</v>
      </c>
      <c r="Z9" s="375">
        <v>26</v>
      </c>
      <c r="AA9" s="375">
        <v>44</v>
      </c>
      <c r="AB9" s="375">
        <v>44</v>
      </c>
      <c r="AC9" s="375">
        <v>27</v>
      </c>
      <c r="AD9" s="375">
        <v>28</v>
      </c>
      <c r="AE9" s="375">
        <v>29</v>
      </c>
      <c r="AF9" s="375">
        <v>30</v>
      </c>
      <c r="AG9" s="375">
        <v>31</v>
      </c>
      <c r="AH9" s="375">
        <v>32</v>
      </c>
      <c r="AI9" s="375">
        <v>33</v>
      </c>
      <c r="AJ9" s="375">
        <v>34</v>
      </c>
      <c r="AK9" s="375">
        <v>35</v>
      </c>
      <c r="AL9" s="375">
        <v>36</v>
      </c>
      <c r="AM9" s="375">
        <v>37</v>
      </c>
      <c r="AN9" s="375">
        <v>38</v>
      </c>
      <c r="AO9" s="375">
        <v>39</v>
      </c>
      <c r="AP9" s="375">
        <v>40</v>
      </c>
      <c r="AQ9" s="375">
        <v>41</v>
      </c>
      <c r="AR9" s="375">
        <v>42</v>
      </c>
      <c r="AS9" s="375">
        <v>43</v>
      </c>
      <c r="AT9" s="375">
        <v>44</v>
      </c>
      <c r="AU9" s="375">
        <v>44</v>
      </c>
      <c r="AV9" s="375">
        <v>44</v>
      </c>
      <c r="AW9" s="375">
        <v>46</v>
      </c>
      <c r="AX9" s="375">
        <v>47</v>
      </c>
      <c r="AY9" s="375">
        <v>48</v>
      </c>
      <c r="AZ9" s="375">
        <v>49</v>
      </c>
      <c r="BA9" s="375">
        <v>50</v>
      </c>
      <c r="BB9" s="375">
        <v>51</v>
      </c>
      <c r="BC9" s="375">
        <v>52</v>
      </c>
      <c r="BD9" s="375">
        <v>53</v>
      </c>
      <c r="BE9" s="375">
        <v>54</v>
      </c>
      <c r="BF9" s="375">
        <v>55</v>
      </c>
      <c r="BG9" s="375">
        <v>56</v>
      </c>
      <c r="BH9" s="375">
        <v>57</v>
      </c>
      <c r="BI9" s="375">
        <v>58</v>
      </c>
      <c r="BJ9" s="375">
        <v>59</v>
      </c>
      <c r="BK9" s="375">
        <v>60</v>
      </c>
      <c r="BL9" s="375">
        <v>61</v>
      </c>
      <c r="BM9" s="375">
        <v>62</v>
      </c>
      <c r="BN9" s="375">
        <v>63</v>
      </c>
      <c r="BO9" s="375">
        <v>64</v>
      </c>
      <c r="BP9" s="375">
        <v>65</v>
      </c>
      <c r="BQ9" s="375">
        <v>66</v>
      </c>
      <c r="BR9" s="375">
        <v>67</v>
      </c>
      <c r="BS9" s="375">
        <v>68</v>
      </c>
      <c r="BT9" s="376">
        <v>69</v>
      </c>
      <c r="BU9" s="375">
        <v>70</v>
      </c>
      <c r="BV9" s="375">
        <v>71</v>
      </c>
      <c r="BW9" s="375">
        <v>72</v>
      </c>
      <c r="BX9" s="375">
        <v>73</v>
      </c>
      <c r="BY9" s="375">
        <v>74</v>
      </c>
      <c r="BZ9" s="375">
        <v>75</v>
      </c>
      <c r="CA9" s="375">
        <v>76</v>
      </c>
      <c r="CB9" s="377">
        <v>77</v>
      </c>
      <c r="CC9" s="375">
        <v>78</v>
      </c>
      <c r="CD9" s="375">
        <v>79</v>
      </c>
      <c r="CE9" s="375">
        <v>80</v>
      </c>
      <c r="CF9" s="375">
        <v>81</v>
      </c>
      <c r="CG9" s="375">
        <v>82</v>
      </c>
      <c r="CH9" s="375">
        <v>83</v>
      </c>
      <c r="CI9" s="375">
        <v>84</v>
      </c>
      <c r="CJ9" s="375">
        <v>85</v>
      </c>
      <c r="CK9" s="375">
        <v>86</v>
      </c>
      <c r="CL9" s="375">
        <v>87</v>
      </c>
      <c r="CM9" s="375">
        <v>88</v>
      </c>
      <c r="CN9" s="375">
        <v>89</v>
      </c>
      <c r="CO9" s="375">
        <v>90</v>
      </c>
      <c r="CP9" s="375">
        <v>91</v>
      </c>
      <c r="CQ9" s="375">
        <v>92</v>
      </c>
      <c r="CR9" s="375">
        <v>93</v>
      </c>
      <c r="CS9" s="375">
        <v>94</v>
      </c>
      <c r="CT9" s="375">
        <v>95</v>
      </c>
      <c r="CU9" s="375">
        <v>96</v>
      </c>
      <c r="CV9" s="375">
        <v>97</v>
      </c>
      <c r="CW9" s="375">
        <v>98</v>
      </c>
      <c r="CX9" s="375">
        <v>99</v>
      </c>
      <c r="CY9" s="375">
        <v>100</v>
      </c>
      <c r="CZ9" s="375">
        <v>102</v>
      </c>
      <c r="DA9" s="375">
        <v>103</v>
      </c>
      <c r="DB9" s="375">
        <v>104</v>
      </c>
      <c r="DC9" s="375">
        <v>105</v>
      </c>
      <c r="DD9" s="378"/>
    </row>
    <row r="10" s="263" customFormat="1" ht="33" customHeight="1" spans="1:110">
      <c r="A10" s="379" t="s">
        <v>204</v>
      </c>
      <c r="B10" s="379" t="s">
        <v>205</v>
      </c>
      <c r="C10" s="380"/>
      <c r="D10" s="381"/>
      <c r="E10" s="382"/>
      <c r="F10" s="382"/>
      <c r="G10" s="382"/>
      <c r="H10" s="382"/>
      <c r="I10" s="383"/>
      <c r="J10" s="383"/>
      <c r="K10" s="384">
        <f t="shared" ref="K10:AT10" si="0">K16+K24+K29+K35+K45+K52+K58+K64+K70+K76</f>
        <v>896</v>
      </c>
      <c r="L10" s="384">
        <f t="shared" si="0"/>
        <v>705</v>
      </c>
      <c r="M10" s="385">
        <f t="shared" si="0"/>
        <v>3505.03</v>
      </c>
      <c r="N10" s="385">
        <f t="shared" si="0"/>
        <v>2974.34</v>
      </c>
      <c r="O10" s="384">
        <f t="shared" si="0"/>
        <v>0</v>
      </c>
      <c r="P10" s="384">
        <f t="shared" si="0"/>
        <v>0</v>
      </c>
      <c r="Q10" s="384">
        <f t="shared" si="0"/>
        <v>0</v>
      </c>
      <c r="R10" s="384">
        <f t="shared" si="0"/>
        <v>0</v>
      </c>
      <c r="S10" s="384">
        <f t="shared" si="0"/>
        <v>138060000</v>
      </c>
      <c r="T10" s="384">
        <f t="shared" si="0"/>
        <v>11732142.8571429</v>
      </c>
      <c r="U10" s="384">
        <f t="shared" si="0"/>
        <v>0</v>
      </c>
      <c r="V10" s="384">
        <f t="shared" si="0"/>
        <v>0</v>
      </c>
      <c r="W10" s="384">
        <f t="shared" si="0"/>
        <v>0</v>
      </c>
      <c r="X10" s="384">
        <f t="shared" si="0"/>
        <v>0</v>
      </c>
      <c r="Y10" s="384">
        <f t="shared" si="0"/>
        <v>0</v>
      </c>
      <c r="Z10" s="384">
        <f t="shared" si="0"/>
        <v>0</v>
      </c>
      <c r="AA10" s="384"/>
      <c r="AB10" s="384"/>
      <c r="AC10" s="384">
        <f t="shared" si="0"/>
        <v>197809058</v>
      </c>
      <c r="AD10" s="384">
        <f t="shared" si="0"/>
        <v>0</v>
      </c>
      <c r="AE10" s="384">
        <f t="shared" si="0"/>
        <v>0</v>
      </c>
      <c r="AF10" s="384">
        <f t="shared" si="0"/>
        <v>0</v>
      </c>
      <c r="AG10" s="384">
        <f t="shared" si="0"/>
        <v>99569587.8891072</v>
      </c>
      <c r="AH10" s="384">
        <f t="shared" si="0"/>
        <v>126117704.692902</v>
      </c>
      <c r="AI10" s="384">
        <f t="shared" si="0"/>
        <v>0</v>
      </c>
      <c r="AJ10" s="384">
        <f t="shared" si="0"/>
        <v>0</v>
      </c>
      <c r="AK10" s="384">
        <f t="shared" si="0"/>
        <v>0</v>
      </c>
      <c r="AL10" s="384">
        <f t="shared" si="0"/>
        <v>4900000</v>
      </c>
      <c r="AM10" s="384">
        <f t="shared" si="0"/>
        <v>0</v>
      </c>
      <c r="AN10" s="384">
        <f t="shared" si="0"/>
        <v>24200000</v>
      </c>
      <c r="AO10" s="384">
        <f t="shared" si="0"/>
        <v>12845081</v>
      </c>
      <c r="AP10" s="384">
        <f t="shared" si="0"/>
        <v>51688800</v>
      </c>
      <c r="AQ10" s="384">
        <f t="shared" si="0"/>
        <v>407728</v>
      </c>
      <c r="AR10" s="384">
        <f t="shared" si="0"/>
        <v>0</v>
      </c>
      <c r="AS10" s="384">
        <f t="shared" si="0"/>
        <v>3855125</v>
      </c>
      <c r="AT10" s="384">
        <f t="shared" si="0"/>
        <v>0</v>
      </c>
      <c r="AU10" s="384"/>
      <c r="AV10" s="384"/>
      <c r="AW10" s="384">
        <f t="shared" ref="AW10:CH10" si="1">AW16+AW24+AW29+AW35+AW45+AW52+AW58+AW64+AW70+AW76</f>
        <v>0</v>
      </c>
      <c r="AX10" s="384">
        <f t="shared" si="1"/>
        <v>0</v>
      </c>
      <c r="AY10" s="384">
        <f t="shared" si="1"/>
        <v>0</v>
      </c>
      <c r="AZ10" s="384">
        <f t="shared" si="1"/>
        <v>200000</v>
      </c>
      <c r="BA10" s="384">
        <f t="shared" si="1"/>
        <v>0</v>
      </c>
      <c r="BB10" s="384">
        <f t="shared" si="1"/>
        <v>820800</v>
      </c>
      <c r="BC10" s="384">
        <f t="shared" si="1"/>
        <v>330000</v>
      </c>
      <c r="BD10" s="384">
        <f t="shared" si="1"/>
        <v>273200</v>
      </c>
      <c r="BE10" s="384">
        <f t="shared" si="1"/>
        <v>400000</v>
      </c>
      <c r="BF10" s="384">
        <f t="shared" si="1"/>
        <v>500000</v>
      </c>
      <c r="BG10" s="384">
        <f t="shared" si="1"/>
        <v>0</v>
      </c>
      <c r="BH10" s="384">
        <f t="shared" si="1"/>
        <v>334475609.439152</v>
      </c>
      <c r="BI10" s="384">
        <f t="shared" si="1"/>
        <v>22302000</v>
      </c>
      <c r="BJ10" s="384">
        <f t="shared" si="1"/>
        <v>3738900</v>
      </c>
      <c r="BK10" s="384">
        <f t="shared" si="1"/>
        <v>1234157.14285714</v>
      </c>
      <c r="BL10" s="384">
        <f t="shared" si="1"/>
        <v>0</v>
      </c>
      <c r="BM10" s="384">
        <f t="shared" si="1"/>
        <v>27275057.1428571</v>
      </c>
      <c r="BN10" s="384">
        <f t="shared" si="1"/>
        <v>10195200</v>
      </c>
      <c r="BO10" s="384">
        <f t="shared" si="1"/>
        <v>1911600</v>
      </c>
      <c r="BP10" s="384">
        <f t="shared" si="1"/>
        <v>1274400</v>
      </c>
      <c r="BQ10" s="384">
        <f t="shared" si="1"/>
        <v>0</v>
      </c>
      <c r="BR10" s="384">
        <f t="shared" si="1"/>
        <v>13381200</v>
      </c>
      <c r="BS10" s="384">
        <f t="shared" si="1"/>
        <v>11993871.4285714</v>
      </c>
      <c r="BT10" s="384">
        <f t="shared" si="1"/>
        <v>322481738.01058</v>
      </c>
      <c r="BU10" s="384">
        <f t="shared" si="1"/>
        <v>403000000</v>
      </c>
      <c r="BV10" s="384">
        <f t="shared" si="1"/>
        <v>1</v>
      </c>
      <c r="BW10" s="384">
        <f t="shared" si="1"/>
        <v>6200000</v>
      </c>
      <c r="BX10" s="384">
        <f t="shared" si="1"/>
        <v>13381200</v>
      </c>
      <c r="BY10" s="384">
        <f t="shared" si="1"/>
        <v>422581200</v>
      </c>
      <c r="BZ10" s="384">
        <f t="shared" si="1"/>
        <v>33322268.6445089</v>
      </c>
      <c r="CA10" s="384">
        <f t="shared" si="1"/>
        <v>2400900.83928571</v>
      </c>
      <c r="CB10" s="384">
        <f t="shared" si="1"/>
        <v>357056065</v>
      </c>
      <c r="CC10" s="384">
        <f t="shared" si="1"/>
        <v>0</v>
      </c>
      <c r="CD10" s="384">
        <f t="shared" si="1"/>
        <v>0</v>
      </c>
      <c r="CE10" s="384">
        <f t="shared" si="1"/>
        <v>411100427</v>
      </c>
      <c r="CF10" s="384">
        <f t="shared" si="1"/>
        <v>0</v>
      </c>
      <c r="CG10" s="384">
        <f t="shared" si="1"/>
        <v>411100427</v>
      </c>
      <c r="CH10" s="384">
        <f t="shared" si="1"/>
        <v>0</v>
      </c>
      <c r="CI10" s="384"/>
      <c r="CJ10" s="384"/>
      <c r="CK10" s="384"/>
      <c r="CL10" s="385">
        <f>CL16+CL24+CL29+CL35+CL45+CL52+CL58+CL64+CL70+CL76</f>
        <v>75</v>
      </c>
      <c r="CM10" s="380"/>
      <c r="CN10" s="380"/>
      <c r="CO10" s="380"/>
      <c r="CP10" s="380"/>
      <c r="CQ10" s="380"/>
      <c r="CR10" s="380"/>
      <c r="CS10" s="380"/>
      <c r="CT10" s="380"/>
      <c r="CU10" s="380"/>
      <c r="CV10" s="380"/>
      <c r="CW10" s="380"/>
      <c r="CX10" s="380"/>
      <c r="CY10" s="380"/>
      <c r="CZ10" s="380"/>
      <c r="DA10" s="380"/>
      <c r="DB10" s="386"/>
      <c r="DC10" s="380"/>
      <c r="DD10" s="387"/>
      <c r="DE10" s="388"/>
    </row>
    <row r="11" s="264" customFormat="1" ht="27" customHeight="1" spans="1:110">
      <c r="A11" s="138">
        <v>1</v>
      </c>
      <c r="B11" s="389">
        <v>6</v>
      </c>
      <c r="C11" s="390" t="s">
        <v>206</v>
      </c>
      <c r="D11" s="391" t="s">
        <v>207</v>
      </c>
      <c r="E11" s="392" t="str">
        <f>IF(OR(G11="CHT",G11="DSBC"),"HĐLĐ",IF(OR(G11="DSTV",G11="Q.CHT"),"HĐTV","HĐCTV"))</f>
        <v>HĐLĐ</v>
      </c>
      <c r="F11" s="393" t="s">
        <v>208</v>
      </c>
      <c r="G11" s="394" t="s">
        <v>209</v>
      </c>
      <c r="H11" s="395">
        <v>45352</v>
      </c>
      <c r="I11" s="142" t="s">
        <v>210</v>
      </c>
      <c r="J11" s="142" t="s">
        <v>211</v>
      </c>
      <c r="K11" s="396">
        <v>28</v>
      </c>
      <c r="L11" s="396">
        <f>VLOOKUP($D11,CNT!C4:AL67,14,0)</f>
        <v>30</v>
      </c>
      <c r="M11" s="396">
        <f>VLOOKUP($D11,CNT!C4:AL67,3,0)</f>
        <v>157.8</v>
      </c>
      <c r="N11" s="396">
        <f>VLOOKUP($D11,CNT!C4:AL67,4,0)</f>
        <v>120</v>
      </c>
      <c r="O11" s="396"/>
      <c r="P11" s="144"/>
      <c r="Q11" s="396"/>
      <c r="R11" s="397"/>
      <c r="S11" s="398">
        <f>IF(E11="HĐLĐ",5310000,0)</f>
        <v>5310000</v>
      </c>
      <c r="T11" s="399">
        <f>IF(500000/28*L11&gt;500000,500000,500000/28*L11)</f>
        <v>500000</v>
      </c>
      <c r="U11" s="400"/>
      <c r="V11" s="144"/>
      <c r="W11" s="144"/>
      <c r="X11" s="144"/>
      <c r="Y11" s="144"/>
      <c r="Z11" s="144"/>
      <c r="AA11" s="396">
        <f>VLOOKUP(D11,CNT!C4:AL67,20,0)</f>
        <v>0</v>
      </c>
      <c r="AB11" s="396">
        <f>VLOOKUP(D11,CNT!C4:AL67,21,0)</f>
        <v>0</v>
      </c>
      <c r="AC11" s="398">
        <f>CY11</f>
        <v>6500000</v>
      </c>
      <c r="AD11" s="144"/>
      <c r="AE11" s="144"/>
      <c r="AF11" s="144"/>
      <c r="AG11" s="401">
        <f>AC11/28/8*M11</f>
        <v>4579017.85714286</v>
      </c>
      <c r="AH11" s="398">
        <f>AC11/28/8*N11*1.5</f>
        <v>5223214.28571429</v>
      </c>
      <c r="AI11" s="144"/>
      <c r="AJ11" s="144"/>
      <c r="AK11" s="144"/>
      <c r="AL11" s="396">
        <f>VLOOKUP(D11,CNT!C4:AL67,18,0)</f>
        <v>500000</v>
      </c>
      <c r="AM11" s="396">
        <f>VLOOKUP(D11,CNT!C4:AL68,19,0)</f>
        <v>0</v>
      </c>
      <c r="AN11" s="396">
        <f>VLOOKUP(D11,CNT!C4:AL67,24,0)</f>
        <v>1600000</v>
      </c>
      <c r="AO11" s="396">
        <f>VLOOKUP(D11,CNT!C4:AL67,25,0)</f>
        <v>0</v>
      </c>
      <c r="AP11" s="396">
        <f>VLOOKUP(D11,CNT!C4:AL67,26,0)</f>
        <v>2291050</v>
      </c>
      <c r="AQ11" s="396">
        <f>VLOOKUP(D11,CNT!C4:AL67,27,0)</f>
        <v>12451</v>
      </c>
      <c r="AR11" s="396">
        <f>VLOOKUP(D11,CNT!C4:AL67,28,0)</f>
        <v>0</v>
      </c>
      <c r="AS11" s="396">
        <f>VLOOKUP(D11,CNT!C4:AL67,29,0)</f>
        <v>300000</v>
      </c>
      <c r="AT11" s="396"/>
      <c r="AU11" s="396">
        <f>VLOOKUP(D11,CNT!C4:AL67,22,0)</f>
        <v>0</v>
      </c>
      <c r="AV11" s="396">
        <f>VLOOKUP(D11,CNT!C4:AL67,23,0)</f>
        <v>0</v>
      </c>
      <c r="AW11" s="396"/>
      <c r="AX11" s="396"/>
      <c r="AY11" s="144"/>
      <c r="AZ11" s="398"/>
      <c r="BA11" s="402"/>
      <c r="BB11" s="396">
        <f>VLOOKUP($D11,CNT!C4:AL67,31,0)</f>
        <v>68625</v>
      </c>
      <c r="BC11" s="396">
        <f>VLOOKUP(D11,CNT!C4:AL67,32,0)</f>
        <v>0</v>
      </c>
      <c r="BD11" s="396">
        <f>VLOOKUP(D11,CNT!C4:AL67,33,0)</f>
        <v>0</v>
      </c>
      <c r="BE11" s="396">
        <f>VLOOKUP(D11,CNT!C4:AL67,34,0)</f>
        <v>0</v>
      </c>
      <c r="BF11" s="396">
        <f>VLOOKUP($D11,CNT!C4:AL67,35,0)</f>
        <v>0</v>
      </c>
      <c r="BG11" s="396"/>
      <c r="BH11" s="403">
        <f>SUM(AF11:BA11)-SUM(BB11:BG11)+T11</f>
        <v>14937108.1428571</v>
      </c>
      <c r="BI11" s="404">
        <f>S11*17.5%</f>
        <v>929250</v>
      </c>
      <c r="BJ11" s="404">
        <f>S11*3%</f>
        <v>159300</v>
      </c>
      <c r="BK11" s="404">
        <f>S11*1%</f>
        <v>53100</v>
      </c>
      <c r="BL11" s="405"/>
      <c r="BM11" s="406">
        <f>SUM(BI11:BL11)</f>
        <v>1141650</v>
      </c>
      <c r="BN11" s="404">
        <f>S11*8%</f>
        <v>424800</v>
      </c>
      <c r="BO11" s="404">
        <f>S11*1.5%</f>
        <v>79650</v>
      </c>
      <c r="BP11" s="404">
        <f>S11*1%</f>
        <v>53100</v>
      </c>
      <c r="BQ11" s="405"/>
      <c r="BR11" s="406">
        <f>SUM(BN11:BQ11)</f>
        <v>557550</v>
      </c>
      <c r="BS11" s="404">
        <f>T11+U11+V11+W11</f>
        <v>500000</v>
      </c>
      <c r="BT11" s="407">
        <f>BH11-BS11</f>
        <v>14437108.1428571</v>
      </c>
      <c r="BU11" s="404">
        <f>IF(E11="HĐLĐ",15500000,0)</f>
        <v>15500000</v>
      </c>
      <c r="BV11" s="408"/>
      <c r="BW11" s="404">
        <f>BV11*6200000</f>
        <v>0</v>
      </c>
      <c r="BX11" s="404">
        <f>BR11</f>
        <v>557550</v>
      </c>
      <c r="BY11" s="409">
        <f>BU11+BW11+BX11</f>
        <v>16057550</v>
      </c>
      <c r="BZ11" s="404">
        <f>IF(BT11-BY11&gt;0,BT11-BY11,0)</f>
        <v>0</v>
      </c>
      <c r="CA11" s="405">
        <f>IF(AND(OR($E11="HĐTV",$E11="HĐCTV"),$BZ11&lt;2000000),0,IF(OR($E11="HĐTV",$E11="HĐCTV"),$BZ11*10%,ROUND(IF($BZ11&lt;=10000000,$BZ11*5%,IF($BZ11&lt;=30000000,$BZ11*10%-500000,IF($BZ11&lt;=60000000,$BZ11*20%-3500000,IF($BZ11&lt;=100000000,$BZ11*30%-9500000,$BZ11*35%-14500000)))),0)))</f>
        <v>0</v>
      </c>
      <c r="CB11" s="410">
        <f>ROUND(BH11-BR11-CA11,0)</f>
        <v>14379558</v>
      </c>
      <c r="CC11" s="408"/>
      <c r="CD11" s="411">
        <f>AW11+AX11</f>
        <v>0</v>
      </c>
      <c r="CE11" s="412">
        <f>CB11+CC11-CD11</f>
        <v>14379558</v>
      </c>
      <c r="CF11" s="413">
        <f>CE11-CG11</f>
        <v>0</v>
      </c>
      <c r="CG11" s="413">
        <f>CE11</f>
        <v>14379558</v>
      </c>
      <c r="CH11" s="414"/>
      <c r="CI11" s="415" t="str">
        <f>VLOOKUP($C11,[2]Sheet1!$C$5:$K$139,9,0)</f>
        <v>medigo.hoa.ho@gmail.com</v>
      </c>
      <c r="CJ11" s="396">
        <f>VLOOKUP(D11,CNT!C4:AL67,36,0)</f>
        <v>0</v>
      </c>
      <c r="CK11" s="416">
        <v>11</v>
      </c>
      <c r="CL11" s="396">
        <f>VLOOKUP(D11,CNT!C4:AL67,15,0)</f>
        <v>2</v>
      </c>
      <c r="CM11" s="416">
        <v>1</v>
      </c>
      <c r="CN11" s="416">
        <v>3</v>
      </c>
      <c r="CO11" s="416">
        <v>2024</v>
      </c>
      <c r="CP11" s="166">
        <f>IF((($CO$7-CO11)*12)+($CN$7-CN11)&gt;=12,((($CO$7-CO11)*12)+($CN$7-CN11))-1,0)</f>
        <v>0</v>
      </c>
      <c r="CQ11" s="417">
        <f>IF(CP11&lt;12,(($CQ$7-CO11)*12)+($CP$7-CN11),0)</f>
        <v>26</v>
      </c>
      <c r="CR11" s="166">
        <f>IF(OR(CP11&gt;12,CP11=12),((CP11-(CS11*12))+((($CQ$7-2024)*12)+($CP$7-4)))+1,0)</f>
        <v>0</v>
      </c>
      <c r="CS11" s="418">
        <f>IF(OR(CP11&gt;12,CP11=12),ROUNDDOWN(CP11/12,0),0)</f>
        <v>0</v>
      </c>
      <c r="CT11" s="418">
        <f t="shared" ref="CT11:CU15" si="2">IF(CQ11&gt;11,ROUNDDOWN(CQ11/12,0),0)</f>
        <v>2</v>
      </c>
      <c r="CU11" s="418">
        <f t="shared" si="2"/>
        <v>0</v>
      </c>
      <c r="CV11" s="419">
        <f>IF(CP11=0,0,6000000*1.07^CS11)</f>
        <v>0</v>
      </c>
      <c r="CW11" s="419">
        <f>IF(CT11&lt;2,0,6000000+(CT11-1)*500000)</f>
        <v>6500000</v>
      </c>
      <c r="CX11" s="419">
        <f>IF(CU11=0,CV11,IF(CU11&lt;1,0,CV11+CU11*500000))</f>
        <v>0</v>
      </c>
      <c r="CY11" s="420">
        <f>IF(CX11&gt;0,CX11,IF(CW11&gt;0,CW11,6000000))</f>
        <v>6500000</v>
      </c>
      <c r="CZ11" s="141"/>
      <c r="DA11" s="421"/>
      <c r="DB11" s="141" t="str">
        <f>CZ11&amp;";"&amp;" "&amp;DA11</f>
        <v>; </v>
      </c>
      <c r="DC11" s="141"/>
      <c r="DD11" s="378"/>
      <c r="DE11" s="422">
        <f>VLOOKUP($D11,'[4]Med Service'!$D$11:$DI$87,110,0)</f>
        <v>1035547</v>
      </c>
      <c r="DF11" s="396" t="str">
        <f>VLOOKUP($D11,'[5]BẢNG LƯƠNG'!$C$3:$AH$102,32,0)</f>
        <v/>
      </c>
    </row>
    <row r="12" s="264" customFormat="1" ht="27" customHeight="1" spans="1:110">
      <c r="A12" s="138">
        <f>1+A11</f>
        <v>2</v>
      </c>
      <c r="B12" s="389">
        <v>6</v>
      </c>
      <c r="C12" s="390" t="s">
        <v>212</v>
      </c>
      <c r="D12" s="391" t="s">
        <v>213</v>
      </c>
      <c r="E12" s="392" t="str">
        <f>IF(OR(G12="CHT",G12="DSBC"),"HĐLĐ",IF(OR(G12="DSTV",G12="Q.CHT"),"HĐTV","HĐCTV"))</f>
        <v>HĐLĐ</v>
      </c>
      <c r="F12" s="393" t="s">
        <v>208</v>
      </c>
      <c r="G12" s="394" t="s">
        <v>209</v>
      </c>
      <c r="H12" s="395">
        <v>45099</v>
      </c>
      <c r="I12" s="142" t="s">
        <v>214</v>
      </c>
      <c r="J12" s="142" t="s">
        <v>215</v>
      </c>
      <c r="K12" s="396">
        <v>28</v>
      </c>
      <c r="L12" s="396">
        <f>VLOOKUP($D12,CNT!C5:AL68,14,0)</f>
        <v>30</v>
      </c>
      <c r="M12" s="396">
        <f>VLOOKUP($D12,CNT!C5:AL68,3,0)</f>
        <v>210.2</v>
      </c>
      <c r="N12" s="396">
        <f>VLOOKUP($D12,CNT!C5:AL68,4,0)</f>
        <v>94.47</v>
      </c>
      <c r="O12" s="423"/>
      <c r="P12" s="144"/>
      <c r="Q12" s="424"/>
      <c r="R12" s="397"/>
      <c r="S12" s="398">
        <f>IF(E12="HĐLĐ",5310000,0)</f>
        <v>5310000</v>
      </c>
      <c r="T12" s="399">
        <f>IF(500000/28*L12&gt;500000,500000,500000/28*L12)</f>
        <v>500000</v>
      </c>
      <c r="U12" s="144"/>
      <c r="V12" s="144"/>
      <c r="W12" s="144"/>
      <c r="X12" s="144"/>
      <c r="Y12" s="144"/>
      <c r="Z12" s="144"/>
      <c r="AA12" s="396">
        <f>VLOOKUP(D12,CNT!C5:AL68,20,0)</f>
        <v>0</v>
      </c>
      <c r="AB12" s="396">
        <f>VLOOKUP(D12,CNT!C5:AL68,21,0)</f>
        <v>0</v>
      </c>
      <c r="AC12" s="398">
        <f>CY12</f>
        <v>6500000</v>
      </c>
      <c r="AD12" s="144"/>
      <c r="AE12" s="144"/>
      <c r="AF12" s="144"/>
      <c r="AG12" s="401">
        <f>AC12/28/8*M12</f>
        <v>6099553.57142857</v>
      </c>
      <c r="AH12" s="398">
        <f>AC12/28/8*N12*1.5</f>
        <v>4111975.44642857</v>
      </c>
      <c r="AI12" s="144"/>
      <c r="AJ12" s="144"/>
      <c r="AK12" s="144"/>
      <c r="AL12" s="396">
        <f>VLOOKUP(D12,CNT!C5:AL68,18,0)</f>
        <v>0</v>
      </c>
      <c r="AM12" s="396">
        <f>VLOOKUP(D12,CNT!C5:AL69,19,0)</f>
        <v>0</v>
      </c>
      <c r="AN12" s="396">
        <f>VLOOKUP(D12,CNT!C5:AL68,24,0)</f>
        <v>4000000</v>
      </c>
      <c r="AO12" s="396">
        <f>VLOOKUP(D12,CNT!C5:AL68,25,0)</f>
        <v>2127830</v>
      </c>
      <c r="AP12" s="396">
        <f>VLOOKUP(D12,CNT!C5:AL68,26,0)</f>
        <v>4568550</v>
      </c>
      <c r="AQ12" s="396">
        <f>VLOOKUP(D12,CNT!C5:AL68,27,0)</f>
        <v>2454</v>
      </c>
      <c r="AR12" s="396">
        <f>VLOOKUP(D12,CNT!C5:AL68,28,0)</f>
        <v>0</v>
      </c>
      <c r="AS12" s="396">
        <f>VLOOKUP(D12,CNT!C5:AL68,29,0)</f>
        <v>120000</v>
      </c>
      <c r="AT12" s="396"/>
      <c r="AU12" s="396">
        <f>VLOOKUP(D12,CNT!C5:AL68,22,0)</f>
        <v>0</v>
      </c>
      <c r="AV12" s="396">
        <f>VLOOKUP(D12,CNT!C5:AL68,23,0)</f>
        <v>0</v>
      </c>
      <c r="AW12" s="396"/>
      <c r="AX12" s="396"/>
      <c r="AY12" s="144"/>
      <c r="AZ12" s="398"/>
      <c r="BA12" s="402"/>
      <c r="BB12" s="396">
        <f>VLOOKUP($D12,CNT!C5:AL68,31,0)</f>
        <v>68625</v>
      </c>
      <c r="BC12" s="396">
        <f>VLOOKUP(D12,CNT!C5:AL68,32,0)</f>
        <v>0</v>
      </c>
      <c r="BD12" s="396">
        <f>VLOOKUP(D12,CNT!C5:AL68,33,0)</f>
        <v>0</v>
      </c>
      <c r="BE12" s="396">
        <f>VLOOKUP(D12,CNT!C5:AL68,34,0)</f>
        <v>0</v>
      </c>
      <c r="BF12" s="396">
        <f>VLOOKUP($D12,CNT!C5:AL68,35,0)</f>
        <v>0</v>
      </c>
      <c r="BG12" s="396"/>
      <c r="BH12" s="403">
        <f>SUM(AF12:BA12)-SUM(BB12:BG12)+T12</f>
        <v>21461738.0178571</v>
      </c>
      <c r="BI12" s="404">
        <f>S12*17.5%</f>
        <v>929250</v>
      </c>
      <c r="BJ12" s="404">
        <f>S12*3%</f>
        <v>159300</v>
      </c>
      <c r="BK12" s="404">
        <f>S12*1%</f>
        <v>53100</v>
      </c>
      <c r="BL12" s="405"/>
      <c r="BM12" s="406">
        <f>SUM(BI12:BL12)</f>
        <v>1141650</v>
      </c>
      <c r="BN12" s="404">
        <f>S12*8%</f>
        <v>424800</v>
      </c>
      <c r="BO12" s="404">
        <f>S12*1.5%</f>
        <v>79650</v>
      </c>
      <c r="BP12" s="404">
        <f>S12*1%</f>
        <v>53100</v>
      </c>
      <c r="BQ12" s="405"/>
      <c r="BR12" s="406">
        <f>SUM(BN12:BQ12)</f>
        <v>557550</v>
      </c>
      <c r="BS12" s="404">
        <f>T12+U12+V12+W12</f>
        <v>500000</v>
      </c>
      <c r="BT12" s="407">
        <f>BH12-BS12</f>
        <v>20961738.0178571</v>
      </c>
      <c r="BU12" s="404">
        <f>IF(E12="HĐLĐ",15500000,0)</f>
        <v>15500000</v>
      </c>
      <c r="BV12" s="408"/>
      <c r="BW12" s="404">
        <f>BV12*6200000</f>
        <v>0</v>
      </c>
      <c r="BX12" s="404">
        <f>BR12</f>
        <v>557550</v>
      </c>
      <c r="BY12" s="409">
        <f>BU12+BW12+BX12</f>
        <v>16057550</v>
      </c>
      <c r="BZ12" s="404">
        <f>IF(BT12-BY12&gt;0,BT12-BY12,0)</f>
        <v>4904188.01785714</v>
      </c>
      <c r="CA12" s="405">
        <f>IF(AND(OR($E12="HĐTV",$E12="HĐCTV"),$BZ12&lt;2000000),0,IF(OR($E12="HĐTV",$E12="HĐCTV"),$BZ12*10%,ROUND(IF($BZ12&lt;=10000000,$BZ12*5%,IF($BZ12&lt;=30000000,$BZ12*10%-500000,IF($BZ12&lt;=60000000,$BZ12*20%-3500000,IF($BZ12&lt;=100000000,$BZ12*30%-9500000,$BZ12*35%-14500000)))),0)))</f>
        <v>245209</v>
      </c>
      <c r="CB12" s="410">
        <f>ROUND(BH12-BR12-CA12,0)</f>
        <v>20658979</v>
      </c>
      <c r="CC12" s="408"/>
      <c r="CD12" s="411">
        <f>AW12+AX12</f>
        <v>0</v>
      </c>
      <c r="CE12" s="412">
        <f>CB12+CC12-CD12</f>
        <v>20658979</v>
      </c>
      <c r="CF12" s="413">
        <f>CE12-CG12</f>
        <v>0</v>
      </c>
      <c r="CG12" s="413">
        <f>CE12</f>
        <v>20658979</v>
      </c>
      <c r="CH12" s="414"/>
      <c r="CI12" s="415" t="str">
        <f>VLOOKUP($C12,[2]Sheet1!$C$5:$K$139,9,0)</f>
        <v>medigo.khanh.tran@gmail.com</v>
      </c>
      <c r="CJ12" s="396">
        <f>VLOOKUP(D12,CNT!C5:AL68,36,0)</f>
        <v>0</v>
      </c>
      <c r="CK12" s="416">
        <v>8</v>
      </c>
      <c r="CL12" s="396">
        <f>VLOOKUP(D12,CNT!C5:AL68,15,0)</f>
        <v>2</v>
      </c>
      <c r="CM12" s="416">
        <v>22</v>
      </c>
      <c r="CN12" s="416">
        <v>6</v>
      </c>
      <c r="CO12" s="416">
        <v>2023</v>
      </c>
      <c r="CP12" s="166">
        <f>IF((($CO$7-CO12)*12)+($CN$7-CN12)&gt;=12,((($CO$7-CO12)*12)+($CN$7-CN12))-1,0)</f>
        <v>0</v>
      </c>
      <c r="CQ12" s="417">
        <f>IF(CP12&lt;12,(($CQ$7-CO12)*12)+($CP$7-CN12),0)</f>
        <v>35</v>
      </c>
      <c r="CR12" s="166">
        <f>IF(OR(CP12&gt;12,CP12=12),((CP12-(CS12*12))+((($CQ$7-2024)*12)+($CP$7-4)))+1,0)</f>
        <v>0</v>
      </c>
      <c r="CS12" s="418">
        <f>IF(OR(CP12&gt;12,CP12=12),ROUNDDOWN(CP12/12,0),0)</f>
        <v>0</v>
      </c>
      <c r="CT12" s="418">
        <f t="shared" si="2"/>
        <v>2</v>
      </c>
      <c r="CU12" s="418">
        <f t="shared" si="2"/>
        <v>0</v>
      </c>
      <c r="CV12" s="419">
        <f>IF(CP12=0,0,6000000*1.07^CS12)</f>
        <v>0</v>
      </c>
      <c r="CW12" s="419">
        <f>IF(CT12&lt;2,0,6000000+(CT12-1)*500000)</f>
        <v>6500000</v>
      </c>
      <c r="CX12" s="419">
        <f>IF(CU12=0,CV12,IF(CU12&lt;1,0,CV12+CU12*500000))</f>
        <v>0</v>
      </c>
      <c r="CY12" s="420">
        <f>IF(CX12&gt;0,CX12,IF(CW12&gt;0,CW12,6000000))</f>
        <v>6500000</v>
      </c>
      <c r="CZ12" s="141"/>
      <c r="DA12" s="421"/>
      <c r="DB12" s="141" t="str">
        <f>CZ12&amp;";"&amp;" "&amp;DA12</f>
        <v>; </v>
      </c>
      <c r="DC12" s="141"/>
      <c r="DD12" s="378"/>
      <c r="DE12" s="422">
        <f>VLOOKUP($D12,'[4]Med Service'!$D$11:$DI$87,110,0)</f>
        <v>0</v>
      </c>
      <c r="DF12" s="396" t="str">
        <f>VLOOKUP($D12,'[5]BẢNG LƯƠNG'!$C$3:$AH$102,32,0)</f>
        <v/>
      </c>
    </row>
    <row r="13" s="264" customFormat="1" ht="27" customHeight="1" spans="1:110">
      <c r="A13" s="138">
        <f t="shared" ref="A13:A15" si="3">1+A12</f>
        <v>3</v>
      </c>
      <c r="B13" s="389">
        <v>6</v>
      </c>
      <c r="C13" s="390" t="s">
        <v>216</v>
      </c>
      <c r="D13" s="391" t="s">
        <v>217</v>
      </c>
      <c r="E13" s="392" t="str">
        <f>IF(OR(G13="CHT",G13="DSBC"),"HĐLĐ",IF(OR(G13="DSTV",G13="Q.CHT"),"HĐTV","HĐCTV"))</f>
        <v>HĐLĐ</v>
      </c>
      <c r="F13" s="393" t="s">
        <v>208</v>
      </c>
      <c r="G13" s="394" t="s">
        <v>209</v>
      </c>
      <c r="H13" s="395" t="s">
        <v>218</v>
      </c>
      <c r="I13" s="142" t="s">
        <v>219</v>
      </c>
      <c r="J13" s="142" t="s">
        <v>211</v>
      </c>
      <c r="K13" s="396">
        <v>28</v>
      </c>
      <c r="L13" s="396">
        <f>VLOOKUP($D13,CNT!C6:AL69,14,0)</f>
        <v>30</v>
      </c>
      <c r="M13" s="396">
        <f>VLOOKUP($D13,CNT!C6:AL69,3,0)</f>
        <v>143.02</v>
      </c>
      <c r="N13" s="396">
        <f>VLOOKUP($D13,CNT!C6:AL69,4,0)</f>
        <v>136.38</v>
      </c>
      <c r="O13" s="423"/>
      <c r="P13" s="144"/>
      <c r="Q13" s="424"/>
      <c r="R13" s="397"/>
      <c r="S13" s="398">
        <f>IF(E13="HĐLĐ",5310000,0)</f>
        <v>5310000</v>
      </c>
      <c r="T13" s="399">
        <f>IF(500000/28*L13&gt;500000,500000,500000/28*L13)</f>
        <v>500000</v>
      </c>
      <c r="U13" s="144"/>
      <c r="V13" s="144"/>
      <c r="W13" s="144"/>
      <c r="X13" s="144"/>
      <c r="Y13" s="144"/>
      <c r="Z13" s="144"/>
      <c r="AA13" s="396">
        <f>VLOOKUP(D13,CNT!C6:AL69,20,0)</f>
        <v>0</v>
      </c>
      <c r="AB13" s="396">
        <f>VLOOKUP(D13,CNT!C6:AL69,21,0)</f>
        <v>0</v>
      </c>
      <c r="AC13" s="398">
        <f>CY13</f>
        <v>6000000</v>
      </c>
      <c r="AD13" s="144"/>
      <c r="AE13" s="144"/>
      <c r="AF13" s="144"/>
      <c r="AG13" s="401">
        <f>AC13/28/8*M13</f>
        <v>3830892.85714286</v>
      </c>
      <c r="AH13" s="398">
        <f>AC13/28/8*N13*1.5</f>
        <v>5479553.57142857</v>
      </c>
      <c r="AI13" s="144"/>
      <c r="AJ13" s="144"/>
      <c r="AK13" s="144"/>
      <c r="AL13" s="396">
        <f>VLOOKUP(D13,CNT!C6:AL69,18,0)</f>
        <v>0</v>
      </c>
      <c r="AM13" s="396">
        <f>VLOOKUP(D13,CNT!C6:AL70,19,0)</f>
        <v>0</v>
      </c>
      <c r="AN13" s="396">
        <f>VLOOKUP(D13,CNT!C6:AL69,24,0)</f>
        <v>2200000</v>
      </c>
      <c r="AO13" s="396">
        <f>VLOOKUP(D13,CNT!C6:AL69,25,0)</f>
        <v>0</v>
      </c>
      <c r="AP13" s="396">
        <f>VLOOKUP(D13,CNT!C6:AL69,26,0)</f>
        <v>2690700</v>
      </c>
      <c r="AQ13" s="396">
        <f>VLOOKUP(D13,CNT!C6:AL69,27,0)</f>
        <v>2100</v>
      </c>
      <c r="AR13" s="396">
        <f>VLOOKUP(D13,CNT!C6:AL69,28,0)</f>
        <v>0</v>
      </c>
      <c r="AS13" s="396">
        <f>VLOOKUP(D13,CNT!C6:AL69,29,0)</f>
        <v>0</v>
      </c>
      <c r="AT13" s="396"/>
      <c r="AU13" s="396">
        <f>VLOOKUP(D13,CNT!C6:AL69,22,0)</f>
        <v>0</v>
      </c>
      <c r="AV13" s="396">
        <f>VLOOKUP(D13,CNT!C6:AL69,23,0)</f>
        <v>0</v>
      </c>
      <c r="AW13" s="396"/>
      <c r="AX13" s="396"/>
      <c r="AY13" s="144"/>
      <c r="AZ13" s="425">
        <v>100000</v>
      </c>
      <c r="BA13" s="402"/>
      <c r="BB13" s="396">
        <f>VLOOKUP($D13,CNT!C6:AL69,31,0)</f>
        <v>68625</v>
      </c>
      <c r="BC13" s="396">
        <f>VLOOKUP(D13,CNT!C6:AL69,32,0)</f>
        <v>0</v>
      </c>
      <c r="BD13" s="396">
        <f>VLOOKUP(D13,CNT!C6:AL69,33,0)</f>
        <v>0</v>
      </c>
      <c r="BE13" s="396">
        <f>VLOOKUP(D13,CNT!C6:AL69,34,0)</f>
        <v>0</v>
      </c>
      <c r="BF13" s="396">
        <f>VLOOKUP($D13,CNT!C6:AL69,35,0)</f>
        <v>0</v>
      </c>
      <c r="BG13" s="396"/>
      <c r="BH13" s="403">
        <f>SUM(AF13:BA13)-SUM(BB13:BG13)+T13</f>
        <v>14734621.4285714</v>
      </c>
      <c r="BI13" s="404">
        <f>S13*17.5%</f>
        <v>929250</v>
      </c>
      <c r="BJ13" s="404">
        <f>S13*3%</f>
        <v>159300</v>
      </c>
      <c r="BK13" s="404">
        <f>S13*1%</f>
        <v>53100</v>
      </c>
      <c r="BL13" s="405"/>
      <c r="BM13" s="406">
        <f>SUM(BI13:BL13)</f>
        <v>1141650</v>
      </c>
      <c r="BN13" s="404">
        <f>S13*8%</f>
        <v>424800</v>
      </c>
      <c r="BO13" s="404">
        <f>S13*1.5%</f>
        <v>79650</v>
      </c>
      <c r="BP13" s="404">
        <f>S13*1%</f>
        <v>53100</v>
      </c>
      <c r="BQ13" s="405"/>
      <c r="BR13" s="406">
        <f>SUM(BN13:BQ13)</f>
        <v>557550</v>
      </c>
      <c r="BS13" s="404">
        <f>T13+U13+V13+W13</f>
        <v>500000</v>
      </c>
      <c r="BT13" s="407">
        <f>BH13-BS13</f>
        <v>14234621.4285714</v>
      </c>
      <c r="BU13" s="404">
        <f>IF(E13="HĐLĐ",15500000,0)</f>
        <v>15500000</v>
      </c>
      <c r="BV13" s="408"/>
      <c r="BW13" s="404">
        <f>BV13*6200000</f>
        <v>0</v>
      </c>
      <c r="BX13" s="404">
        <f>BR13</f>
        <v>557550</v>
      </c>
      <c r="BY13" s="409">
        <f>BU13+BW13+BX13</f>
        <v>16057550</v>
      </c>
      <c r="BZ13" s="404">
        <f>IF(BT13-BY13&gt;0,BT13-BY13,0)</f>
        <v>0</v>
      </c>
      <c r="CA13" s="405">
        <f>IF(AND(OR($E13="HĐTV",$E13="HĐCTV"),$BZ13&lt;2000000),0,IF(OR($E13="HĐTV",$E13="HĐCTV"),$BZ13*10%,ROUND(IF($BZ13&lt;=10000000,$BZ13*5%,IF($BZ13&lt;=30000000,$BZ13*10%-500000,IF($BZ13&lt;=60000000,$BZ13*20%-3500000,IF($BZ13&lt;=100000000,$BZ13*30%-9500000,$BZ13*35%-14500000)))),0)))</f>
        <v>0</v>
      </c>
      <c r="CB13" s="410">
        <f>ROUND(BH13-BR13-CA13,0)</f>
        <v>14177071</v>
      </c>
      <c r="CC13" s="408"/>
      <c r="CD13" s="411">
        <f>AW13+AX13</f>
        <v>0</v>
      </c>
      <c r="CE13" s="412">
        <f>CB13+CC13-CD13</f>
        <v>14177071</v>
      </c>
      <c r="CF13" s="413">
        <f>CE13-CG13</f>
        <v>0</v>
      </c>
      <c r="CG13" s="413">
        <f>CE13</f>
        <v>14177071</v>
      </c>
      <c r="CH13" s="414"/>
      <c r="CI13" s="415" t="str">
        <f>VLOOKUP($C13,[2]Sheet1!$C$5:$K$139,9,0)</f>
        <v>medigo.quy.pham@gmail.com</v>
      </c>
      <c r="CJ13" s="396">
        <f>VLOOKUP(D13,CNT!C6:AL69,36,0)</f>
        <v>0</v>
      </c>
      <c r="CK13" s="426">
        <v>6</v>
      </c>
      <c r="CL13" s="396">
        <f>VLOOKUP(D13,CNT!C6:AL69,15,0)</f>
        <v>0</v>
      </c>
      <c r="CM13" s="416">
        <v>1</v>
      </c>
      <c r="CN13" s="416">
        <v>11</v>
      </c>
      <c r="CO13" s="416">
        <v>2024</v>
      </c>
      <c r="CP13" s="166">
        <f>IF((($CO$7-CO13)*12)+($CN$7-CN13)&gt;=12,((($CO$7-CO13)*12)+($CN$7-CN13))-1,0)</f>
        <v>0</v>
      </c>
      <c r="CQ13" s="417">
        <f>IF(CP13&lt;12,(($CQ$7-CO13)*12)+($CP$7-CN13),0)</f>
        <v>18</v>
      </c>
      <c r="CR13" s="166">
        <f>IF(OR(CP13&gt;12,CP13=12),((CP13-(CS13*12))+((($CQ$7-2024)*12)+($CP$7-4)))+1,0)</f>
        <v>0</v>
      </c>
      <c r="CS13" s="418">
        <f>IF(OR(CP13&gt;12,CP13=12),ROUNDDOWN(CP13/12,0),0)</f>
        <v>0</v>
      </c>
      <c r="CT13" s="418">
        <f t="shared" si="2"/>
        <v>1</v>
      </c>
      <c r="CU13" s="418">
        <f t="shared" si="2"/>
        <v>0</v>
      </c>
      <c r="CV13" s="419">
        <f>IF(CP13=0,0,6000000*1.07^CS13)</f>
        <v>0</v>
      </c>
      <c r="CW13" s="419">
        <f>IF(CT13&lt;2,0,6000000+(CT13-1)*500000)</f>
        <v>0</v>
      </c>
      <c r="CX13" s="419">
        <f>IF(CU13=0,CV13,IF(CU13&lt;1,0,CV13+CU13*500000))</f>
        <v>0</v>
      </c>
      <c r="CY13" s="420">
        <f>IF(CX13&gt;0,CX13,IF(CW13&gt;0,CW13,6000000))</f>
        <v>6000000</v>
      </c>
      <c r="CZ13" s="141"/>
      <c r="DA13" s="421"/>
      <c r="DB13" s="141" t="str">
        <f>CZ13&amp;";"&amp;" "&amp;DA13</f>
        <v>; </v>
      </c>
      <c r="DC13" s="141"/>
      <c r="DD13" s="378"/>
      <c r="DE13" s="422">
        <f>VLOOKUP($D13,'[4]Med Service'!$D$11:$DI$87,110,0)</f>
        <v>0</v>
      </c>
      <c r="DF13" s="396" t="str">
        <f>VLOOKUP($D13,'[5]BẢNG LƯƠNG'!$C$3:$AH$102,32,0)</f>
        <v/>
      </c>
    </row>
    <row r="14" ht="27" customHeight="1" spans="1:110">
      <c r="A14" s="138">
        <f t="shared" si="3"/>
        <v>4</v>
      </c>
      <c r="B14" s="389">
        <v>6</v>
      </c>
      <c r="C14" s="427" t="s">
        <v>220</v>
      </c>
      <c r="D14" s="428" t="s">
        <v>221</v>
      </c>
      <c r="E14" s="429" t="str">
        <f>IF(OR(G14="CHT",G14="DSBC"),"HĐLĐ",IF(OR(G14="DSTV",G14="Q.CHT"),"HĐTV","HĐCTV"))</f>
        <v>HĐLĐ</v>
      </c>
      <c r="F14" s="393" t="s">
        <v>208</v>
      </c>
      <c r="G14" s="394" t="s">
        <v>209</v>
      </c>
      <c r="H14" s="430">
        <v>44743</v>
      </c>
      <c r="I14" s="431" t="s">
        <v>222</v>
      </c>
      <c r="J14" s="431" t="s">
        <v>223</v>
      </c>
      <c r="K14" s="432">
        <v>28</v>
      </c>
      <c r="L14" s="396">
        <f>VLOOKUP($D14,CNT!C7:AL70,14,0)</f>
        <v>27</v>
      </c>
      <c r="M14" s="396">
        <f>VLOOKUP($D14,CNT!C7:AL70,3,0)</f>
        <v>104.02</v>
      </c>
      <c r="N14" s="396">
        <f>VLOOKUP($D14,CNT!C7:AL70,4,0)</f>
        <v>129.83</v>
      </c>
      <c r="O14" s="433"/>
      <c r="P14" s="434"/>
      <c r="Q14" s="435"/>
      <c r="R14" s="436"/>
      <c r="S14" s="437">
        <f>IF(E14="HĐLĐ",5310000,0)</f>
        <v>5310000</v>
      </c>
      <c r="T14" s="438">
        <f>IF(500000/28*L14&gt;500000,500000,500000/28*L14)</f>
        <v>482142.857142857</v>
      </c>
      <c r="U14" s="434"/>
      <c r="V14" s="434"/>
      <c r="W14" s="434"/>
      <c r="X14" s="434"/>
      <c r="Y14" s="434"/>
      <c r="Z14" s="434"/>
      <c r="AA14" s="396">
        <f>VLOOKUP(D14,CNT!C7:AL70,20,0)</f>
        <v>0</v>
      </c>
      <c r="AB14" s="396">
        <f>VLOOKUP(D14,CNT!C7:AL70,21,0)</f>
        <v>0</v>
      </c>
      <c r="AC14" s="437">
        <f>CY14</f>
        <v>8350258</v>
      </c>
      <c r="AD14" s="434"/>
      <c r="AE14" s="434"/>
      <c r="AF14" s="434"/>
      <c r="AG14" s="439">
        <f>AC14/28/8*M14</f>
        <v>3877651.05875</v>
      </c>
      <c r="AH14" s="437">
        <f>AC14/28/8*N14*1.5</f>
        <v>7259691.9384375</v>
      </c>
      <c r="AI14" s="434"/>
      <c r="AJ14" s="434"/>
      <c r="AK14" s="434"/>
      <c r="AL14" s="396">
        <f>VLOOKUP(D14,CNT!C7:AL70,18,0)</f>
        <v>0</v>
      </c>
      <c r="AM14" s="396">
        <f>VLOOKUP(D14,CNT!C7:AL71,19,0)</f>
        <v>0</v>
      </c>
      <c r="AN14" s="396">
        <f>VLOOKUP(D14,CNT!C7:AL70,24,0)</f>
        <v>2200000</v>
      </c>
      <c r="AO14" s="396">
        <f>VLOOKUP(D14,CNT!C7:AL70,25,0)</f>
        <v>0</v>
      </c>
      <c r="AP14" s="396">
        <f>VLOOKUP(D14,CNT!C7:AL70,26,0)</f>
        <v>3020550</v>
      </c>
      <c r="AQ14" s="396">
        <f>VLOOKUP(D14,CNT!C7:AL70,27,0)</f>
        <v>0</v>
      </c>
      <c r="AR14" s="396">
        <f>VLOOKUP(D14,CNT!C7:AL70,28,0)</f>
        <v>0</v>
      </c>
      <c r="AS14" s="396">
        <f>VLOOKUP(D14,CNT!C7:AL70,29,0)</f>
        <v>0</v>
      </c>
      <c r="AT14" s="396"/>
      <c r="AU14" s="396">
        <f>VLOOKUP(D14,CNT!C7:AL70,22,0)</f>
        <v>0</v>
      </c>
      <c r="AV14" s="396">
        <f>VLOOKUP(D14,CNT!C7:AL70,23,0)</f>
        <v>0</v>
      </c>
      <c r="AW14" s="432"/>
      <c r="AX14" s="432"/>
      <c r="AY14" s="434"/>
      <c r="AZ14" s="440"/>
      <c r="BA14" s="441"/>
      <c r="BB14" s="396">
        <f>VLOOKUP($D14,CNT!C7:AL70,31,0)</f>
        <v>68625</v>
      </c>
      <c r="BC14" s="396">
        <f>VLOOKUP(D14,CNT!C7:AL70,32,0)</f>
        <v>0</v>
      </c>
      <c r="BD14" s="396">
        <f>VLOOKUP(D14,CNT!C7:AL70,33,0)</f>
        <v>0</v>
      </c>
      <c r="BE14" s="396">
        <f>VLOOKUP(D14,CNT!C7:AL70,34,0)</f>
        <v>200000</v>
      </c>
      <c r="BF14" s="396">
        <f>VLOOKUP($D14,CNT!C7:AL70,35,0)</f>
        <v>0</v>
      </c>
      <c r="BG14" s="432"/>
      <c r="BH14" s="442">
        <f>SUM(AF14:BA14)-SUM(BB14:BG14)+T14</f>
        <v>16571410.8543304</v>
      </c>
      <c r="BI14" s="440">
        <f>S14*17.5%</f>
        <v>929250</v>
      </c>
      <c r="BJ14" s="440">
        <f>S14*3%</f>
        <v>159300</v>
      </c>
      <c r="BK14" s="440">
        <f>S14*1%</f>
        <v>53100</v>
      </c>
      <c r="BL14" s="443"/>
      <c r="BM14" s="440">
        <f>SUM(BI14:BL14)</f>
        <v>1141650</v>
      </c>
      <c r="BN14" s="440">
        <f>S14*8%</f>
        <v>424800</v>
      </c>
      <c r="BO14" s="440">
        <f>S14*1.5%</f>
        <v>79650</v>
      </c>
      <c r="BP14" s="440">
        <f>S14*1%</f>
        <v>53100</v>
      </c>
      <c r="BQ14" s="443"/>
      <c r="BR14" s="440">
        <f>SUM(BN14:BQ14)</f>
        <v>557550</v>
      </c>
      <c r="BS14" s="440">
        <f>T14+U14+V14+W14</f>
        <v>482142.857142857</v>
      </c>
      <c r="BT14" s="440">
        <f>BH14-BS14</f>
        <v>16089267.9971875</v>
      </c>
      <c r="BU14" s="440">
        <f>IF(E14="HĐLĐ",15500000,0)</f>
        <v>15500000</v>
      </c>
      <c r="BV14" s="444"/>
      <c r="BW14" s="440">
        <f>BV14*6200000</f>
        <v>0</v>
      </c>
      <c r="BX14" s="440">
        <f>BR14</f>
        <v>557550</v>
      </c>
      <c r="BY14" s="440">
        <f>BU14+BW14+BX14</f>
        <v>16057550</v>
      </c>
      <c r="BZ14" s="440">
        <f>IF(BT14-BY14&gt;0,BT14-BY14,0)</f>
        <v>31717.9971875027</v>
      </c>
      <c r="CA14" s="405">
        <f>IF(AND(OR($E14="HĐTV",$E14="HĐCTV"),$BZ14&lt;2000000),0,IF(OR($E14="HĐTV",$E14="HĐCTV"),$BZ14*10%,ROUND(IF($BZ14&lt;=10000000,$BZ14*5%,IF($BZ14&lt;=30000000,$BZ14*10%-500000,IF($BZ14&lt;=60000000,$BZ14*20%-3500000,IF($BZ14&lt;=100000000,$BZ14*30%-9500000,$BZ14*35%-14500000)))),0)))</f>
        <v>1586</v>
      </c>
      <c r="CB14" s="445">
        <f>ROUND(BH14-BR14-CA14,0)</f>
        <v>16012275</v>
      </c>
      <c r="CC14" s="408"/>
      <c r="CD14" s="446">
        <f>AW14+AX14</f>
        <v>0</v>
      </c>
      <c r="CE14" s="447">
        <f>CB14+CC14-CD14</f>
        <v>16012275</v>
      </c>
      <c r="CF14" s="448">
        <f>CE14-CG14</f>
        <v>0</v>
      </c>
      <c r="CG14" s="448">
        <f>CE14</f>
        <v>16012275</v>
      </c>
      <c r="CH14" s="449"/>
      <c r="CI14" s="415" t="str">
        <f>VLOOKUP($C14,[2]Sheet1!$C$5:$K$139,9,0)</f>
        <v>vy.ngo@medigoapp.com</v>
      </c>
      <c r="CJ14" s="396" t="str">
        <f>VLOOKUP(D14,CNT!C7:AL70,36,0)</f>
        <v>Làm mất CHBH, Không thực hiện chào kết</v>
      </c>
      <c r="CK14" s="450">
        <v>3</v>
      </c>
      <c r="CL14" s="396">
        <f>VLOOKUP(D14,CNT!C7:AL70,15,0)</f>
        <v>0</v>
      </c>
      <c r="CM14" s="450">
        <v>14</v>
      </c>
      <c r="CN14" s="450">
        <v>2</v>
      </c>
      <c r="CO14" s="450">
        <v>2021</v>
      </c>
      <c r="CP14" s="338">
        <f>IF((($CO$7-CO14)*12)+($CN$7-CN14)&gt;=12,((($CO$7-CO14)*12)+($CN$7-CN14))-1,0)</f>
        <v>37</v>
      </c>
      <c r="CQ14" s="451">
        <f>IF(CP14&lt;12,(($CQ$7-CO14)*12)+($CP$7-CN14),0)</f>
        <v>0</v>
      </c>
      <c r="CR14" s="338">
        <f>IF(OR(CP14&gt;12,CP14=12),((CP14-(CS14*12))+((($CQ$7-2024)*12)+($CP$7-4)))+1,0)</f>
        <v>27</v>
      </c>
      <c r="CS14" s="452">
        <f>IF(OR(CP14&gt;12,CP14=12),ROUNDDOWN(CP14/12,0),0)</f>
        <v>3</v>
      </c>
      <c r="CT14" s="452">
        <f t="shared" si="2"/>
        <v>0</v>
      </c>
      <c r="CU14" s="452">
        <f t="shared" si="2"/>
        <v>2</v>
      </c>
      <c r="CV14" s="453">
        <f>IF(CP14=0,0,6000000*1.07^CS14)</f>
        <v>7350258</v>
      </c>
      <c r="CW14" s="453">
        <f>IF(CT14&lt;2,0,6000000+(CT14-1)*500000)</f>
        <v>0</v>
      </c>
      <c r="CX14" s="453">
        <f>IF(CU14=0,CV14,IF(CU14&lt;1,0,CV14+CU14*500000))</f>
        <v>8350258</v>
      </c>
      <c r="CY14" s="454">
        <f>IF(CX14&gt;0,CX14,IF(CW14&gt;0,CW14,6000000))</f>
        <v>8350258</v>
      </c>
      <c r="CZ14" s="455"/>
      <c r="DA14" s="421"/>
      <c r="DB14" s="455" t="str">
        <f>CZ14&amp;";"&amp;" "&amp;DA14</f>
        <v>; </v>
      </c>
      <c r="DC14" s="455"/>
      <c r="DD14" s="378"/>
      <c r="DE14" s="422">
        <f>VLOOKUP($D14,'[4]Med Service'!$D$11:$DI$87,110,0)</f>
        <v>0</v>
      </c>
      <c r="DF14" s="396" t="str">
        <f>VLOOKUP($D14,'[5]BẢNG LƯƠNG'!$C$3:$AH$102,32,0)</f>
        <v/>
      </c>
    </row>
    <row r="15" s="264" customFormat="1" ht="27" customHeight="1" spans="1:110">
      <c r="A15" s="138">
        <f t="shared" si="3"/>
        <v>5</v>
      </c>
      <c r="B15" s="389">
        <v>6</v>
      </c>
      <c r="C15" s="390" t="s">
        <v>224</v>
      </c>
      <c r="D15" s="391" t="s">
        <v>225</v>
      </c>
      <c r="E15" s="392" t="str">
        <f>IF(OR(G15="CHT",G15="DSBC"),"HĐLĐ",IF(OR(G15="DSTV",G15="Q.CHT"),"HĐTV","HĐCTV"))</f>
        <v>HĐTV</v>
      </c>
      <c r="F15" s="393" t="s">
        <v>208</v>
      </c>
      <c r="G15" s="394" t="s">
        <v>226</v>
      </c>
      <c r="H15" s="395">
        <v>46196</v>
      </c>
      <c r="I15" s="673" t="s">
        <v>227</v>
      </c>
      <c r="J15" s="142" t="s">
        <v>211</v>
      </c>
      <c r="K15" s="396">
        <v>28</v>
      </c>
      <c r="L15" s="396">
        <f>VLOOKUP($D15,CNT!C8:AL71,14,0)</f>
        <v>0</v>
      </c>
      <c r="M15" s="396">
        <f>VLOOKUP($D15,CNT!C8:AL71,3,0)</f>
        <v>9</v>
      </c>
      <c r="N15" s="396">
        <f>VLOOKUP($D15,CNT!C8:AL71,4,0)</f>
        <v>0</v>
      </c>
      <c r="O15" s="423"/>
      <c r="P15" s="144"/>
      <c r="Q15" s="424"/>
      <c r="R15" s="397"/>
      <c r="S15" s="437">
        <f>IF(E15="HĐLĐ",5310000,0)</f>
        <v>0</v>
      </c>
      <c r="T15" s="438">
        <f>IF(500000/28*L15&gt;500000,500000,500000/28*L15)</f>
        <v>0</v>
      </c>
      <c r="U15" s="144"/>
      <c r="V15" s="438"/>
      <c r="W15" s="144"/>
      <c r="X15" s="144"/>
      <c r="Y15" s="144"/>
      <c r="Z15" s="144"/>
      <c r="AA15" s="396">
        <f>VLOOKUP(D15,CNT!C8:AL71,20,0)</f>
        <v>0</v>
      </c>
      <c r="AB15" s="396">
        <f>VLOOKUP(D15,CNT!C8:AL71,21,0)</f>
        <v>0</v>
      </c>
      <c r="AC15" s="437">
        <f>CY15</f>
        <v>6000000</v>
      </c>
      <c r="AD15" s="144"/>
      <c r="AE15" s="144"/>
      <c r="AF15" s="144"/>
      <c r="AG15" s="401">
        <f>AC15/28/8*M15</f>
        <v>241071.428571429</v>
      </c>
      <c r="AH15" s="398">
        <f>AC15/28/8*N15*1.5</f>
        <v>0</v>
      </c>
      <c r="AI15" s="144"/>
      <c r="AJ15" s="144"/>
      <c r="AK15" s="144"/>
      <c r="AL15" s="396">
        <f>VLOOKUP(D15,CNT!C8:AL71,18,0)</f>
        <v>400000</v>
      </c>
      <c r="AM15" s="396">
        <f>VLOOKUP(D15,CNT!C8:AL72,19,0)</f>
        <v>0</v>
      </c>
      <c r="AN15" s="396">
        <f>VLOOKUP(D15,CNT!C8:AL71,24,0)</f>
        <v>0</v>
      </c>
      <c r="AO15" s="396">
        <f>VLOOKUP(D15,CNT!C8:AL71,25,0)</f>
        <v>0</v>
      </c>
      <c r="AP15" s="396">
        <f>VLOOKUP(D15,CNT!C8:AL71,26,0)</f>
        <v>0</v>
      </c>
      <c r="AQ15" s="396">
        <f>VLOOKUP(D15,CNT!C8:AL71,27,0)</f>
        <v>0</v>
      </c>
      <c r="AR15" s="396">
        <f>VLOOKUP(D15,CNT!C8:AL71,28,0)</f>
        <v>0</v>
      </c>
      <c r="AS15" s="396">
        <f>VLOOKUP(D15,CNT!C8:AL71,29,0)</f>
        <v>0</v>
      </c>
      <c r="AT15" s="396"/>
      <c r="AU15" s="396">
        <f>VLOOKUP(D15,CNT!C8:AL71,22,0)</f>
        <v>0</v>
      </c>
      <c r="AV15" s="396">
        <f>VLOOKUP(D15,CNT!C8:AL71,23,0)</f>
        <v>0</v>
      </c>
      <c r="AW15" s="396"/>
      <c r="AX15" s="396"/>
      <c r="AY15" s="144"/>
      <c r="AZ15" s="456"/>
      <c r="BA15" s="402"/>
      <c r="BB15" s="396">
        <f>VLOOKUP($D15,CNT!C8:AL71,31,0)</f>
        <v>0</v>
      </c>
      <c r="BC15" s="396">
        <f>VLOOKUP(D15,CNT!C8:AL71,32,0)</f>
        <v>0</v>
      </c>
      <c r="BD15" s="396">
        <f>VLOOKUP(D15,CNT!C8:AL71,33,0)</f>
        <v>0</v>
      </c>
      <c r="BE15" s="396">
        <f>VLOOKUP(D15,CNT!C8:AL71,34,0)</f>
        <v>0</v>
      </c>
      <c r="BF15" s="396">
        <f>VLOOKUP($D15,CNT!C8:AL71,35,0)</f>
        <v>0</v>
      </c>
      <c r="BG15" s="396"/>
      <c r="BH15" s="403">
        <f>SUM(AF15:BA15)-SUM(BB15:BG15)+T15</f>
        <v>641071.428571429</v>
      </c>
      <c r="BI15" s="404">
        <f>S15*17.5%</f>
        <v>0</v>
      </c>
      <c r="BJ15" s="404">
        <f>S15*3%</f>
        <v>0</v>
      </c>
      <c r="BK15" s="404">
        <f>S15*1%</f>
        <v>0</v>
      </c>
      <c r="BL15" s="405"/>
      <c r="BM15" s="406">
        <f>SUM(BI15:BL15)</f>
        <v>0</v>
      </c>
      <c r="BN15" s="404">
        <f>S15*8%</f>
        <v>0</v>
      </c>
      <c r="BO15" s="404">
        <f>S15*1.5%</f>
        <v>0</v>
      </c>
      <c r="BP15" s="404">
        <f>S15*1%</f>
        <v>0</v>
      </c>
      <c r="BQ15" s="405"/>
      <c r="BR15" s="406">
        <f>SUM(BN15:BQ15)</f>
        <v>0</v>
      </c>
      <c r="BS15" s="404">
        <f>T15+U15+V15+W15</f>
        <v>0</v>
      </c>
      <c r="BT15" s="407">
        <f>BH15-BS15</f>
        <v>641071.428571429</v>
      </c>
      <c r="BU15" s="404">
        <f>IF(E15="HĐLĐ",15500000,0)</f>
        <v>0</v>
      </c>
      <c r="BV15" s="408"/>
      <c r="BW15" s="404">
        <f>BV15*6200000</f>
        <v>0</v>
      </c>
      <c r="BX15" s="404">
        <f>BR15</f>
        <v>0</v>
      </c>
      <c r="BY15" s="409">
        <f>BU15+BW15+BX15</f>
        <v>0</v>
      </c>
      <c r="BZ15" s="404">
        <f>IF(BT15-BY15&gt;0,BT15-BY15,0)</f>
        <v>641071.428571429</v>
      </c>
      <c r="CA15" s="404">
        <f>IF(AND(OR(E15="HĐTV",E15="HĐCTV"),BZ15&lt;2000000),0,IF(OR(E15="HĐTV",E15="HĐCTV"),BZ15*10%,ROUND(+IF(AND(BZ15&gt;=0,BZ15&lt;=5000000),BZ15*0.05,IF(AND(BZ15&gt;5000000,BZ15&lt;=10000000),BZ15*0.1-250000,IF(AND(BZ15&gt;10000000,BZ15&lt;=18000000),BZ15*0.15-750000,IF(AND(BZ15&gt;18000000,BZ15&lt;=32000000),BZ15*0.2-1650000,IF(AND(BZ15&gt;32000000,BZ15&lt;=52000000),BZ15*0.25-3250000,IF(AND(BZ15&gt;52000000,BZ15&lt;=80000000),BZ15*0.3-5850000,BZ15*0.35-9850000)))))),0)))</f>
        <v>0</v>
      </c>
      <c r="CB15" s="410">
        <f>ROUND(BH15-BR15-CA15,0)</f>
        <v>641071</v>
      </c>
      <c r="CC15" s="408"/>
      <c r="CD15" s="411">
        <f>AW15+AX15</f>
        <v>0</v>
      </c>
      <c r="CE15" s="412">
        <f>CB15+CC15-CD15</f>
        <v>641071</v>
      </c>
      <c r="CF15" s="413">
        <f>CE15-CG15</f>
        <v>0</v>
      </c>
      <c r="CG15" s="413">
        <f>CE15</f>
        <v>641071</v>
      </c>
      <c r="CH15" s="414"/>
      <c r="CI15" s="415" t="s">
        <v>228</v>
      </c>
      <c r="CJ15" s="396">
        <f>VLOOKUP(D15,CNT!C8:AL71,36,0)</f>
        <v>0</v>
      </c>
      <c r="CK15" s="416">
        <v>9</v>
      </c>
      <c r="CL15" s="396">
        <f>VLOOKUP(D15,CNT!C8:AL71,15,0)</f>
        <v>9</v>
      </c>
      <c r="CM15" s="416">
        <v>23</v>
      </c>
      <c r="CN15" s="416">
        <v>6</v>
      </c>
      <c r="CO15" s="416">
        <v>2026</v>
      </c>
      <c r="CP15" s="166">
        <f>IF((($CO$7-CO15)*12)+($CN$7-CN15)&gt;=12,((($CO$7-CO15)*12)+($CN$7-CN15))-1,0)</f>
        <v>0</v>
      </c>
      <c r="CQ15" s="451">
        <f>IF(CP15&lt;12,(($CQ$7-CO15)*12)+($CP$7-CN15),0)</f>
        <v>-1</v>
      </c>
      <c r="CR15" s="166">
        <f>IF(OR(CP15&gt;12,CP15=12),((CP15-(CS15*12))+((($CQ$7-2024)*12)+($CP$7-4)))+1,0)</f>
        <v>0</v>
      </c>
      <c r="CS15" s="418">
        <f>IF(OR(CP15&gt;12,CP15=12),ROUNDDOWN(CP15/12,0),0)</f>
        <v>0</v>
      </c>
      <c r="CT15" s="418">
        <f t="shared" si="2"/>
        <v>0</v>
      </c>
      <c r="CU15" s="418">
        <f t="shared" si="2"/>
        <v>0</v>
      </c>
      <c r="CV15" s="419">
        <f>IF(CP15=0,0,6000000*1.07^CS15)</f>
        <v>0</v>
      </c>
      <c r="CW15" s="419">
        <f>IF(CT15&lt;2,0,6000000+(CT15-1)*500000)</f>
        <v>0</v>
      </c>
      <c r="CX15" s="419">
        <f>IF(CU15=0,CV15,IF(CU15&lt;1,0,CV15+CU15*500000))</f>
        <v>0</v>
      </c>
      <c r="CY15" s="420">
        <f>IF(CX15&gt;0,CX15,IF(CW15&gt;0,CW15,6000000))</f>
        <v>6000000</v>
      </c>
      <c r="CZ15" s="141"/>
      <c r="DA15" s="421"/>
      <c r="DB15" s="141" t="str">
        <f>CZ15&amp;";"&amp;" "&amp;DA15</f>
        <v>; </v>
      </c>
      <c r="DC15" s="141"/>
      <c r="DD15" s="378"/>
      <c r="DE15" s="422" t="e">
        <f>VLOOKUP($D15,'[4]Med Service'!$D$11:$DI$87,110,0)</f>
        <v>#N/A</v>
      </c>
      <c r="DF15" s="396" t="e">
        <f>VLOOKUP($D15,'[5]BẢNG LƯƠNG'!$C$3:$AH$102,32,0)</f>
        <v>#N/A</v>
      </c>
    </row>
    <row r="16" s="265" customFormat="1" ht="27" customHeight="1" spans="1:110">
      <c r="A16" s="145"/>
      <c r="B16" s="457"/>
      <c r="C16" s="148"/>
      <c r="D16" s="147"/>
      <c r="E16" s="458"/>
      <c r="F16" s="459"/>
      <c r="G16" s="460"/>
      <c r="H16" s="461"/>
      <c r="I16" s="149"/>
      <c r="J16" s="149"/>
      <c r="K16" s="150">
        <f t="shared" ref="K16:AT16" si="4">SUM(K11:K15)</f>
        <v>140</v>
      </c>
      <c r="L16" s="150">
        <f t="shared" si="4"/>
        <v>117</v>
      </c>
      <c r="M16" s="462">
        <f t="shared" si="4"/>
        <v>624.04</v>
      </c>
      <c r="N16" s="462">
        <f t="shared" si="4"/>
        <v>480.68</v>
      </c>
      <c r="O16" s="150">
        <f t="shared" si="4"/>
        <v>0</v>
      </c>
      <c r="P16" s="150">
        <f t="shared" si="4"/>
        <v>0</v>
      </c>
      <c r="Q16" s="150">
        <f t="shared" si="4"/>
        <v>0</v>
      </c>
      <c r="R16" s="150">
        <f t="shared" si="4"/>
        <v>0</v>
      </c>
      <c r="S16" s="150">
        <f t="shared" si="4"/>
        <v>21240000</v>
      </c>
      <c r="T16" s="150">
        <f t="shared" si="4"/>
        <v>1982142.85714286</v>
      </c>
      <c r="U16" s="150">
        <f t="shared" si="4"/>
        <v>0</v>
      </c>
      <c r="V16" s="150">
        <f t="shared" si="4"/>
        <v>0</v>
      </c>
      <c r="W16" s="150">
        <f t="shared" si="4"/>
        <v>0</v>
      </c>
      <c r="X16" s="150">
        <f t="shared" si="4"/>
        <v>0</v>
      </c>
      <c r="Y16" s="150">
        <f t="shared" si="4"/>
        <v>0</v>
      </c>
      <c r="Z16" s="150">
        <f t="shared" si="4"/>
        <v>0</v>
      </c>
      <c r="AA16" s="150"/>
      <c r="AB16" s="150"/>
      <c r="AC16" s="150">
        <f t="shared" si="4"/>
        <v>33350258</v>
      </c>
      <c r="AD16" s="150">
        <f t="shared" si="4"/>
        <v>0</v>
      </c>
      <c r="AE16" s="150">
        <f t="shared" si="4"/>
        <v>0</v>
      </c>
      <c r="AF16" s="150">
        <f t="shared" si="4"/>
        <v>0</v>
      </c>
      <c r="AG16" s="150">
        <f t="shared" si="4"/>
        <v>18628186.7730357</v>
      </c>
      <c r="AH16" s="150">
        <f t="shared" si="4"/>
        <v>22074435.2420089</v>
      </c>
      <c r="AI16" s="150">
        <f t="shared" si="4"/>
        <v>0</v>
      </c>
      <c r="AJ16" s="150">
        <f t="shared" si="4"/>
        <v>0</v>
      </c>
      <c r="AK16" s="150">
        <f t="shared" si="4"/>
        <v>0</v>
      </c>
      <c r="AL16" s="150">
        <f t="shared" si="4"/>
        <v>900000</v>
      </c>
      <c r="AM16" s="150">
        <f t="shared" si="4"/>
        <v>0</v>
      </c>
      <c r="AN16" s="150">
        <f t="shared" si="4"/>
        <v>10000000</v>
      </c>
      <c r="AO16" s="150">
        <f t="shared" si="4"/>
        <v>2127830</v>
      </c>
      <c r="AP16" s="150">
        <f t="shared" si="4"/>
        <v>12570850</v>
      </c>
      <c r="AQ16" s="150">
        <f t="shared" si="4"/>
        <v>17005</v>
      </c>
      <c r="AR16" s="150">
        <f t="shared" si="4"/>
        <v>0</v>
      </c>
      <c r="AS16" s="150">
        <f t="shared" si="4"/>
        <v>420000</v>
      </c>
      <c r="AT16" s="150">
        <f t="shared" si="4"/>
        <v>0</v>
      </c>
      <c r="AU16" s="150"/>
      <c r="AV16" s="150"/>
      <c r="AW16" s="150">
        <f t="shared" ref="AW16:CI16" si="5">SUM(AW11:AW15)</f>
        <v>0</v>
      </c>
      <c r="AX16" s="150">
        <f t="shared" si="5"/>
        <v>0</v>
      </c>
      <c r="AY16" s="150">
        <f t="shared" si="5"/>
        <v>0</v>
      </c>
      <c r="AZ16" s="150">
        <f t="shared" si="5"/>
        <v>100000</v>
      </c>
      <c r="BA16" s="150">
        <f t="shared" si="5"/>
        <v>0</v>
      </c>
      <c r="BB16" s="150">
        <f t="shared" si="5"/>
        <v>274500</v>
      </c>
      <c r="BC16" s="150">
        <f t="shared" si="5"/>
        <v>0</v>
      </c>
      <c r="BD16" s="150">
        <f t="shared" si="5"/>
        <v>0</v>
      </c>
      <c r="BE16" s="150">
        <f t="shared" si="5"/>
        <v>200000</v>
      </c>
      <c r="BF16" s="150">
        <f t="shared" si="5"/>
        <v>0</v>
      </c>
      <c r="BG16" s="150">
        <f t="shared" si="5"/>
        <v>0</v>
      </c>
      <c r="BH16" s="150">
        <f t="shared" si="5"/>
        <v>68345949.8721875</v>
      </c>
      <c r="BI16" s="150">
        <f t="shared" si="5"/>
        <v>3717000</v>
      </c>
      <c r="BJ16" s="150">
        <f t="shared" si="5"/>
        <v>637200</v>
      </c>
      <c r="BK16" s="150">
        <f t="shared" si="5"/>
        <v>212400</v>
      </c>
      <c r="BL16" s="150">
        <f t="shared" si="5"/>
        <v>0</v>
      </c>
      <c r="BM16" s="150">
        <f t="shared" si="5"/>
        <v>4566600</v>
      </c>
      <c r="BN16" s="150">
        <f t="shared" si="5"/>
        <v>1699200</v>
      </c>
      <c r="BO16" s="150">
        <f t="shared" si="5"/>
        <v>318600</v>
      </c>
      <c r="BP16" s="150">
        <f t="shared" si="5"/>
        <v>212400</v>
      </c>
      <c r="BQ16" s="150">
        <f t="shared" si="5"/>
        <v>0</v>
      </c>
      <c r="BR16" s="150">
        <f t="shared" si="5"/>
        <v>2230200</v>
      </c>
      <c r="BS16" s="150">
        <f t="shared" si="5"/>
        <v>1982142.85714286</v>
      </c>
      <c r="BT16" s="150">
        <f t="shared" si="5"/>
        <v>66363807.0150446</v>
      </c>
      <c r="BU16" s="150">
        <f t="shared" si="5"/>
        <v>62000000</v>
      </c>
      <c r="BV16" s="150">
        <f t="shared" si="5"/>
        <v>0</v>
      </c>
      <c r="BW16" s="150">
        <f t="shared" si="5"/>
        <v>0</v>
      </c>
      <c r="BX16" s="150">
        <f t="shared" si="5"/>
        <v>2230200</v>
      </c>
      <c r="BY16" s="150">
        <f t="shared" si="5"/>
        <v>64230200</v>
      </c>
      <c r="BZ16" s="150">
        <f t="shared" si="5"/>
        <v>5576977.44361607</v>
      </c>
      <c r="CA16" s="150">
        <f t="shared" si="5"/>
        <v>246795</v>
      </c>
      <c r="CB16" s="150">
        <f t="shared" si="5"/>
        <v>65868954</v>
      </c>
      <c r="CC16" s="150">
        <f t="shared" si="5"/>
        <v>0</v>
      </c>
      <c r="CD16" s="150">
        <f t="shared" si="5"/>
        <v>0</v>
      </c>
      <c r="CE16" s="150">
        <f t="shared" si="5"/>
        <v>65868954</v>
      </c>
      <c r="CF16" s="150">
        <f t="shared" si="5"/>
        <v>0</v>
      </c>
      <c r="CG16" s="150">
        <f t="shared" si="5"/>
        <v>65868954</v>
      </c>
      <c r="CH16" s="150">
        <f t="shared" si="5"/>
        <v>0</v>
      </c>
      <c r="CI16" s="150">
        <f t="shared" si="5"/>
        <v>0</v>
      </c>
      <c r="CJ16" s="150"/>
      <c r="CK16" s="463"/>
      <c r="CL16" s="150">
        <f>SUM(CL11:CL15)</f>
        <v>13</v>
      </c>
      <c r="CM16" s="463"/>
      <c r="CN16" s="463"/>
      <c r="CO16" s="463"/>
      <c r="CP16" s="165"/>
      <c r="CQ16" s="464"/>
      <c r="CR16" s="165"/>
      <c r="CS16" s="465"/>
      <c r="CT16" s="465"/>
      <c r="CU16" s="465"/>
      <c r="CV16" s="466"/>
      <c r="CW16" s="466"/>
      <c r="CX16" s="466"/>
      <c r="CY16" s="467"/>
      <c r="CZ16" s="148"/>
      <c r="DA16" s="468"/>
      <c r="DB16" s="148"/>
      <c r="DC16" s="148"/>
      <c r="DD16" s="378"/>
      <c r="DE16" s="422">
        <f>VLOOKUP($D16,'[4]Med Service'!$D$11:$DI$87,110,0)</f>
        <v>0</v>
      </c>
      <c r="DF16" s="396"/>
    </row>
    <row r="17" s="264" customFormat="1" ht="27" customHeight="1" spans="1:110">
      <c r="A17" s="138">
        <v>6</v>
      </c>
      <c r="B17" s="389">
        <v>6</v>
      </c>
      <c r="C17" s="390" t="s">
        <v>229</v>
      </c>
      <c r="D17" s="391" t="s">
        <v>230</v>
      </c>
      <c r="E17" s="392" t="str">
        <f>IF(OR(G17="CHT",G17="DSBC"),"HĐLĐ",IF(OR(G17="DSTV",G17="Q.CHT"),"HĐTV","HĐCTV"))</f>
        <v>HĐLĐ</v>
      </c>
      <c r="F17" s="429" t="s">
        <v>231</v>
      </c>
      <c r="G17" s="394" t="s">
        <v>209</v>
      </c>
      <c r="H17" s="395" t="s">
        <v>232</v>
      </c>
      <c r="I17" s="142" t="s">
        <v>233</v>
      </c>
      <c r="J17" s="142" t="s">
        <v>234</v>
      </c>
      <c r="K17" s="396">
        <v>28</v>
      </c>
      <c r="L17" s="396">
        <f>VLOOKUP(D17,CNT!C4:AL67,14,0)</f>
        <v>28</v>
      </c>
      <c r="M17" s="469">
        <f>VLOOKUP(D17,CNT!C4:AL67,3,0)</f>
        <v>224.7</v>
      </c>
      <c r="N17" s="469">
        <f>VLOOKUP(D17,CNT!C4:AL67,4,0)</f>
        <v>8.43</v>
      </c>
      <c r="O17" s="423"/>
      <c r="P17" s="144"/>
      <c r="Q17" s="424"/>
      <c r="R17" s="397"/>
      <c r="S17" s="398">
        <f>IF(E17="HĐLĐ",5310000,0)</f>
        <v>5310000</v>
      </c>
      <c r="T17" s="399">
        <f>IF(500000/28*L17&gt;500000,500000,500000/28*L17)</f>
        <v>500000</v>
      </c>
      <c r="U17" s="144"/>
      <c r="V17" s="438"/>
      <c r="W17" s="144"/>
      <c r="X17" s="144"/>
      <c r="Y17" s="144"/>
      <c r="Z17" s="144"/>
      <c r="AA17" s="396">
        <f>VLOOKUP(D17,CNT!C4:AL67,20,0)</f>
        <v>0</v>
      </c>
      <c r="AB17" s="396">
        <f>VLOOKUP(D17,CNT!C4:AL67,21,0)</f>
        <v>0</v>
      </c>
      <c r="AC17" s="398">
        <f>CY17</f>
        <v>6000000</v>
      </c>
      <c r="AD17" s="144"/>
      <c r="AE17" s="144"/>
      <c r="AF17" s="144"/>
      <c r="AG17" s="401">
        <f>AC17/28/8*M17</f>
        <v>6018750</v>
      </c>
      <c r="AH17" s="398">
        <f>AC17/28/8*N17*1.5</f>
        <v>338705.357142857</v>
      </c>
      <c r="AI17" s="144"/>
      <c r="AJ17" s="144"/>
      <c r="AK17" s="398">
        <f>AC17/28/8*Q17*3</f>
        <v>0</v>
      </c>
      <c r="AL17" s="396">
        <f>VLOOKUP(D17,CNT!C4:AL67,18,0)</f>
        <v>0</v>
      </c>
      <c r="AM17" s="396">
        <f>VLOOKUP(D17,CNT!C4:AL68,19,0)</f>
        <v>0</v>
      </c>
      <c r="AN17" s="396">
        <f>VLOOKUP(D17,CNT!C4:AL67,24,0)</f>
        <v>0</v>
      </c>
      <c r="AO17" s="396">
        <f>VLOOKUP(D17,CNT!C4:AL67,25,0)</f>
        <v>0</v>
      </c>
      <c r="AP17" s="396">
        <f>VLOOKUP(D17,CNT!C4:AL67,26,0)</f>
        <v>1060700</v>
      </c>
      <c r="AQ17" s="396">
        <f>VLOOKUP(D17,CNT!C4:AL67,27,0)</f>
        <v>15955</v>
      </c>
      <c r="AR17" s="396">
        <f>VLOOKUP(D17,CNT!C4:AL67,28,0)</f>
        <v>0</v>
      </c>
      <c r="AS17" s="396">
        <f>VLOOKUP(D17,CNT!C4:AL67,29,0)</f>
        <v>150000</v>
      </c>
      <c r="AT17" s="396"/>
      <c r="AU17" s="396">
        <f>VLOOKUP(D17,CNT!C4:AL67,22,0)</f>
        <v>0</v>
      </c>
      <c r="AV17" s="396">
        <f>VLOOKUP(D17,CNT!C4:AL67,23,0)</f>
        <v>3144860</v>
      </c>
      <c r="AW17" s="396"/>
      <c r="AX17" s="396"/>
      <c r="AY17" s="144"/>
      <c r="AZ17" s="470"/>
      <c r="BA17" s="402"/>
      <c r="BB17" s="396">
        <f>VLOOKUP(D17,CNT!C4:AL67,31,0)</f>
        <v>0</v>
      </c>
      <c r="BC17" s="396">
        <f>VLOOKUP(D17,CNT!C4:AL67,32,0)</f>
        <v>0</v>
      </c>
      <c r="BD17" s="396">
        <f>VLOOKUP(D17,CNT!C4:AL67,33,0)</f>
        <v>0</v>
      </c>
      <c r="BE17" s="396">
        <f>VLOOKUP(D17,CNT!C4:AL67,34,0)</f>
        <v>100000</v>
      </c>
      <c r="BF17" s="471">
        <f>VLOOKUP($D17,CNT!C4:AL67,35,0)</f>
        <v>0</v>
      </c>
      <c r="BG17" s="396"/>
      <c r="BH17" s="403">
        <f t="shared" ref="BH17:BH23" si="6">SUM(AF17:BA17)-SUM(BB17:BG17)+T17</f>
        <v>11128970.3571429</v>
      </c>
      <c r="BI17" s="404">
        <f t="shared" ref="BI17:BI23" si="7">S17*17.5%</f>
        <v>929250</v>
      </c>
      <c r="BJ17" s="404">
        <f>S17*3%</f>
        <v>159300</v>
      </c>
      <c r="BK17" s="404">
        <f>S17*1%</f>
        <v>53100</v>
      </c>
      <c r="BL17" s="405"/>
      <c r="BM17" s="406">
        <f>SUM(BI17:BL17)</f>
        <v>1141650</v>
      </c>
      <c r="BN17" s="404">
        <f t="shared" ref="BN17:BN23" si="8">S17*8%</f>
        <v>424800</v>
      </c>
      <c r="BO17" s="404">
        <f t="shared" ref="BO17:BO23" si="9">S17*1.5%</f>
        <v>79650</v>
      </c>
      <c r="BP17" s="404">
        <f t="shared" ref="BP17:BP23" si="10">S17*1%</f>
        <v>53100</v>
      </c>
      <c r="BQ17" s="405"/>
      <c r="BR17" s="406">
        <f>SUM(BN17:BQ17)</f>
        <v>557550</v>
      </c>
      <c r="BS17" s="404">
        <f>T17+U17+V17+W17</f>
        <v>500000</v>
      </c>
      <c r="BT17" s="407">
        <f>BH17-BS17</f>
        <v>10628970.3571429</v>
      </c>
      <c r="BU17" s="404">
        <f t="shared" ref="BU17:BU23" si="11">IF(E17="HĐLĐ",15500000,0)</f>
        <v>15500000</v>
      </c>
      <c r="BV17" s="408"/>
      <c r="BW17" s="404">
        <f>BV17*6200000</f>
        <v>0</v>
      </c>
      <c r="BX17" s="404">
        <f>BR17</f>
        <v>557550</v>
      </c>
      <c r="BY17" s="409">
        <f>BU17+BW17+BX17</f>
        <v>16057550</v>
      </c>
      <c r="BZ17" s="404">
        <f>IF(BT17-BY17&gt;0,BT17-BY17,0)</f>
        <v>0</v>
      </c>
      <c r="CA17" s="405">
        <f t="shared" ref="CA17:CA23" si="12">IF(AND(OR($E17="HĐTV",$E17="HĐCTV"),$BZ17&lt;2000000),0,IF(OR($E17="HĐTV",$E17="HĐCTV"),$BZ17*10%,ROUND(IF($BZ17&lt;=10000000,$BZ17*5%,IF($BZ17&lt;=30000000,$BZ17*10%-500000,IF($BZ17&lt;=60000000,$BZ17*20%-3500000,IF($BZ17&lt;=100000000,$BZ17*30%-9500000,$BZ17*35%-14500000)))),0)))</f>
        <v>0</v>
      </c>
      <c r="CB17" s="410">
        <f>ROUND(BH17-BR17-CA17,0)</f>
        <v>10571420</v>
      </c>
      <c r="CC17" s="408"/>
      <c r="CD17" s="411">
        <f>AW17+AX17</f>
        <v>0</v>
      </c>
      <c r="CE17" s="412">
        <f>CB17+CC17-CD17</f>
        <v>10571420</v>
      </c>
      <c r="CF17" s="413">
        <f>CE17-CG17</f>
        <v>0</v>
      </c>
      <c r="CG17" s="413">
        <f>CE17</f>
        <v>10571420</v>
      </c>
      <c r="CH17" s="414"/>
      <c r="CI17" s="415" t="str">
        <f>VLOOKUP($C17,[2]Sheet1!$C$5:$K$139,9,0)</f>
        <v>thuy.hoang@medigoapp.com</v>
      </c>
      <c r="CJ17" s="396" t="str">
        <f>VLOOKUP(D17,CNT!C4:AL67,36,0)</f>
        <v>Không thực hiện chào kết</v>
      </c>
      <c r="CK17" s="416">
        <v>3</v>
      </c>
      <c r="CL17" s="396">
        <f>VLOOKUP(D17,CNT!C4:AL67,15,0)</f>
        <v>2</v>
      </c>
      <c r="CM17" s="416">
        <v>27</v>
      </c>
      <c r="CN17" s="416">
        <v>10</v>
      </c>
      <c r="CO17" s="416">
        <v>2025</v>
      </c>
      <c r="CP17" s="166">
        <f>IF((($CO$7-CO17)*12)+($CN$7-CN17)&gt;=12,((($CO$7-CO17)*12)+($CN$7-CN17))-1,0)</f>
        <v>0</v>
      </c>
      <c r="CQ17" s="417">
        <f>IF(CP17&lt;12,(($CQ$7-CO17)*12)+($CP$7-CN17),0)</f>
        <v>7</v>
      </c>
      <c r="CR17" s="166">
        <f>IF(OR(CP17&gt;12,CP17=12),((CP17-(CS17*12))+((($CQ$7-2024)*12)+($CP$7-4)))+1,0)</f>
        <v>0</v>
      </c>
      <c r="CS17" s="418">
        <f>IF(OR(CP17&gt;12,CP17=12),ROUNDDOWN(CP17/12,0),0)</f>
        <v>0</v>
      </c>
      <c r="CT17" s="418">
        <f>IF(CQ17&gt;11,ROUNDDOWN(CQ17/12,0),0)</f>
        <v>0</v>
      </c>
      <c r="CU17" s="418">
        <f>IF(CR17&gt;11,ROUNDDOWN(CR17/12,0),0)</f>
        <v>0</v>
      </c>
      <c r="CV17" s="419">
        <f>IF(CP17=0,0,6000000*1.07^CS17)</f>
        <v>0</v>
      </c>
      <c r="CW17" s="419">
        <f>IF(CT17&lt;2,0,6000000+(CT17-1)*500000)</f>
        <v>0</v>
      </c>
      <c r="CX17" s="419">
        <f>IF(CU17=0,CV17,IF(CU17&lt;1,0,CV17+CU17*500000))</f>
        <v>0</v>
      </c>
      <c r="CY17" s="420">
        <f>IF(CX17&gt;0,CX17,IF(CW17&gt;0,CW17,6000000))</f>
        <v>6000000</v>
      </c>
      <c r="CZ17" s="141"/>
      <c r="DA17" s="472" t="str">
        <f>CJ17</f>
        <v>Không thực hiện chào kết</v>
      </c>
      <c r="DB17" s="141" t="str">
        <f>CZ17&amp;";"&amp;" "&amp;DA17&amp;";"&amp;" "&amp;DF17</f>
        <v>; Không thực hiện chào kết; </v>
      </c>
      <c r="DC17" s="141"/>
      <c r="DD17" s="378"/>
      <c r="DE17" s="422">
        <f>VLOOKUP($D17,'[4]Med Service'!$D$11:$DI$87,110,0)</f>
        <v>0</v>
      </c>
      <c r="DF17" s="396" t="str">
        <f>VLOOKUP($D17,'[5]BẢNG LƯƠNG'!$C$3:$AH$102,32,0)</f>
        <v/>
      </c>
    </row>
    <row r="18" s="264" customFormat="1" ht="27" customHeight="1" spans="1:110">
      <c r="A18" s="138">
        <f>1+A17</f>
        <v>7</v>
      </c>
      <c r="B18" s="389">
        <v>6</v>
      </c>
      <c r="C18" s="390" t="s">
        <v>235</v>
      </c>
      <c r="D18" s="391" t="s">
        <v>236</v>
      </c>
      <c r="E18" s="392" t="str">
        <f>IF(OR(G18="CHT",G18="DSBC"),"HĐLĐ",IF(OR(G18="DSTV",G18="Q.CHT"),"HĐTV","HĐCTV"))</f>
        <v>HĐLĐ</v>
      </c>
      <c r="F18" s="429" t="s">
        <v>231</v>
      </c>
      <c r="G18" s="394" t="s">
        <v>209</v>
      </c>
      <c r="H18" s="395">
        <v>45510</v>
      </c>
      <c r="I18" s="142" t="s">
        <v>237</v>
      </c>
      <c r="J18" s="142" t="s">
        <v>238</v>
      </c>
      <c r="K18" s="396">
        <v>28</v>
      </c>
      <c r="L18" s="396">
        <f>VLOOKUP(D18,CNT!C5:AL68,14,0)</f>
        <v>30</v>
      </c>
      <c r="M18" s="469">
        <f>VLOOKUP(D18,CNT!C5:AL68,3,0)</f>
        <v>256.88</v>
      </c>
      <c r="N18" s="469">
        <f>VLOOKUP(D18,CNT!C5:AL68,4,0)</f>
        <v>8.08</v>
      </c>
      <c r="O18" s="423"/>
      <c r="P18" s="144"/>
      <c r="Q18" s="424"/>
      <c r="R18" s="397"/>
      <c r="S18" s="398">
        <f>IF(E18="HĐLĐ",5310000,0)</f>
        <v>5310000</v>
      </c>
      <c r="T18" s="399">
        <f>IF(500000/28*L18&gt;500000,500000,500000/28*L18)</f>
        <v>500000</v>
      </c>
      <c r="U18" s="144"/>
      <c r="V18" s="144"/>
      <c r="W18" s="144"/>
      <c r="X18" s="144"/>
      <c r="Y18" s="144"/>
      <c r="Z18" s="144"/>
      <c r="AA18" s="396">
        <f>VLOOKUP(D18,CNT!C5:AL68,20,0)</f>
        <v>0</v>
      </c>
      <c r="AB18" s="396">
        <f>VLOOKUP(D18,CNT!C5:AL68,21,0)</f>
        <v>0</v>
      </c>
      <c r="AC18" s="398">
        <f>CY18</f>
        <v>6000000</v>
      </c>
      <c r="AD18" s="144"/>
      <c r="AE18" s="144"/>
      <c r="AF18" s="144"/>
      <c r="AG18" s="401">
        <f>AC18/28/8*M18</f>
        <v>6880714.28571429</v>
      </c>
      <c r="AH18" s="398">
        <f>AC18/28/8*N18*1.5</f>
        <v>324642.857142857</v>
      </c>
      <c r="AI18" s="144"/>
      <c r="AJ18" s="144"/>
      <c r="AK18" s="398">
        <f>AC18/28/8*Q18*3</f>
        <v>0</v>
      </c>
      <c r="AL18" s="396">
        <f>VLOOKUP(D18,CNT!C5:AL68,18,0)</f>
        <v>0</v>
      </c>
      <c r="AM18" s="396">
        <f>VLOOKUP(D18,CNT!C5:AL69,19,0)</f>
        <v>0</v>
      </c>
      <c r="AN18" s="396">
        <f>VLOOKUP(D18,CNT!C5:AL68,24,0)</f>
        <v>400000</v>
      </c>
      <c r="AO18" s="396">
        <f>VLOOKUP(D18,CNT!C5:AL68,25,0)</f>
        <v>0</v>
      </c>
      <c r="AP18" s="396">
        <f>VLOOKUP(D18,CNT!C5:AL68,26,0)</f>
        <v>1269500</v>
      </c>
      <c r="AQ18" s="396">
        <f>VLOOKUP(D18,CNT!C5:AL68,27,0)</f>
        <v>30645</v>
      </c>
      <c r="AR18" s="396">
        <f>VLOOKUP(D18,CNT!C5:AL68,28,0)</f>
        <v>0</v>
      </c>
      <c r="AS18" s="396">
        <f>VLOOKUP(D18,CNT!C5:AL68,29,0)</f>
        <v>0</v>
      </c>
      <c r="AT18" s="396"/>
      <c r="AU18" s="396">
        <f>VLOOKUP(D18,CNT!C5:AL68,22,0)</f>
        <v>0</v>
      </c>
      <c r="AV18" s="396">
        <f>VLOOKUP(D18,CNT!C5:AL68,23,0)</f>
        <v>2238372</v>
      </c>
      <c r="AW18" s="396"/>
      <c r="AX18" s="396"/>
      <c r="AY18" s="396"/>
      <c r="AZ18" s="396"/>
      <c r="BA18" s="396"/>
      <c r="BB18" s="396">
        <f>VLOOKUP(D18,CNT!C5:AL68,31,0)</f>
        <v>0</v>
      </c>
      <c r="BC18" s="396">
        <f>VLOOKUP(D18,CNT!C5:AL68,32,0)</f>
        <v>0</v>
      </c>
      <c r="BD18" s="396">
        <f>VLOOKUP(D18,CNT!C5:AL68,33,0)</f>
        <v>100000</v>
      </c>
      <c r="BE18" s="396">
        <f>VLOOKUP(D18,CNT!C5:AL68,34,0)</f>
        <v>0</v>
      </c>
      <c r="BF18" s="471">
        <f>VLOOKUP($D18,CNT!C5:AL68,35,0)</f>
        <v>0</v>
      </c>
      <c r="BG18" s="396"/>
      <c r="BH18" s="403">
        <f t="shared" si="6"/>
        <v>11543874.1428571</v>
      </c>
      <c r="BI18" s="404">
        <f t="shared" si="7"/>
        <v>929250</v>
      </c>
      <c r="BJ18" s="404">
        <f>S18*3%</f>
        <v>159300</v>
      </c>
      <c r="BK18" s="404">
        <f>S18*1%</f>
        <v>53100</v>
      </c>
      <c r="BL18" s="405"/>
      <c r="BM18" s="406">
        <f>SUM(BI18:BL18)</f>
        <v>1141650</v>
      </c>
      <c r="BN18" s="404">
        <f t="shared" si="8"/>
        <v>424800</v>
      </c>
      <c r="BO18" s="404">
        <f t="shared" si="9"/>
        <v>79650</v>
      </c>
      <c r="BP18" s="404">
        <f t="shared" si="10"/>
        <v>53100</v>
      </c>
      <c r="BQ18" s="405"/>
      <c r="BR18" s="406">
        <f>SUM(BN18:BQ18)</f>
        <v>557550</v>
      </c>
      <c r="BS18" s="404">
        <f>T18+U18+V18+W18</f>
        <v>500000</v>
      </c>
      <c r="BT18" s="407">
        <f>BH18-BS18</f>
        <v>11043874.1428571</v>
      </c>
      <c r="BU18" s="404">
        <f t="shared" si="11"/>
        <v>15500000</v>
      </c>
      <c r="BV18" s="408"/>
      <c r="BW18" s="404">
        <f>BV18*6200000</f>
        <v>0</v>
      </c>
      <c r="BX18" s="404">
        <f>BR18</f>
        <v>557550</v>
      </c>
      <c r="BY18" s="409">
        <f>BU18+BW18+BX18</f>
        <v>16057550</v>
      </c>
      <c r="BZ18" s="404">
        <f>IF(BT18-BY18&gt;0,BT18-BY18,0)</f>
        <v>0</v>
      </c>
      <c r="CA18" s="405">
        <f t="shared" si="12"/>
        <v>0</v>
      </c>
      <c r="CB18" s="410">
        <f>ROUND(BH18-BR18-CA18,0)</f>
        <v>10986324</v>
      </c>
      <c r="CC18" s="408"/>
      <c r="CD18" s="411">
        <f>AW18+AX18</f>
        <v>0</v>
      </c>
      <c r="CE18" s="412">
        <f>CB18+CC18-CD18</f>
        <v>10986324</v>
      </c>
      <c r="CF18" s="413">
        <f>CE18-CG18</f>
        <v>0</v>
      </c>
      <c r="CG18" s="413">
        <f>CE18</f>
        <v>10986324</v>
      </c>
      <c r="CH18" s="414"/>
      <c r="CI18" s="415" t="s">
        <v>239</v>
      </c>
      <c r="CJ18" s="396" t="str">
        <f>VLOOKUP(D18,CNT!C5:AL68,36,0)</f>
        <v>chênh lệch doanh thu VPWKNOY7</v>
      </c>
      <c r="CK18" s="416">
        <v>1</v>
      </c>
      <c r="CL18" s="396">
        <f>VLOOKUP(D18,CNT!C5:AL68,15,0)</f>
        <v>2</v>
      </c>
      <c r="CM18" s="416">
        <v>6</v>
      </c>
      <c r="CN18" s="416">
        <v>8</v>
      </c>
      <c r="CO18" s="416">
        <v>2024</v>
      </c>
      <c r="CP18" s="166">
        <f>IF((($CO$7-CO18)*12)+($CN$7-CN18)&gt;=12,((($CO$7-CO18)*12)+($CN$7-CN18))-1,0)</f>
        <v>0</v>
      </c>
      <c r="CQ18" s="417">
        <f>IF(CP18&lt;12,(($CQ$7-CO18)*12)+($CP$7-CN18),0)</f>
        <v>21</v>
      </c>
      <c r="CR18" s="166">
        <f>IF(OR(CP18&gt;12,CP18=12),((CP18-(CS18*12))+((($CQ$7-2024)*12)+($CP$7-4)))+1,0)</f>
        <v>0</v>
      </c>
      <c r="CS18" s="418">
        <f>IF(OR(CP18&gt;12,CP18=12),ROUNDDOWN(CP18/12,0),0)</f>
        <v>0</v>
      </c>
      <c r="CT18" s="418">
        <f>IF(CQ18&gt;11,ROUNDDOWN(CQ18/12,0),0)</f>
        <v>1</v>
      </c>
      <c r="CU18" s="418">
        <f>IF(CR18&gt;11,ROUNDDOWN(CR18/12,0),0)</f>
        <v>0</v>
      </c>
      <c r="CV18" s="419">
        <f>IF(CP18=0,0,6000000*1.07^CS18)</f>
        <v>0</v>
      </c>
      <c r="CW18" s="419">
        <f>IF(CT18&lt;2,0,6000000+(CT18-1)*500000)</f>
        <v>0</v>
      </c>
      <c r="CX18" s="419">
        <f>IF(CU18=0,CV18,IF(CU18&lt;1,0,CV18+CU18*500000))</f>
        <v>0</v>
      </c>
      <c r="CY18" s="420">
        <f>IF(CX18&gt;0,CX18,IF(CW18&gt;0,CW18,6000000))</f>
        <v>6000000</v>
      </c>
      <c r="CZ18" s="141"/>
      <c r="DA18" s="472" t="str">
        <f>CJ18</f>
        <v>chênh lệch doanh thu VPWKNOY7</v>
      </c>
      <c r="DB18" s="141" t="str">
        <f>CZ18&amp;";"&amp;" "&amp;DA18&amp;";"&amp;" "&amp;DF18</f>
        <v>; chênh lệch doanh thu VPWKNOY7; </v>
      </c>
      <c r="DC18" s="141"/>
      <c r="DD18" s="378">
        <f>VLOOKUP($D18,'[3]Tong hop'!$B$8:$Q$45,15,0)</f>
        <v>79114</v>
      </c>
      <c r="DE18" s="422">
        <f>VLOOKUP($D18,'[4]Med Service'!$D$11:$DI$87,110,0)</f>
        <v>0</v>
      </c>
      <c r="DF18" s="396" t="str">
        <f>VLOOKUP($D18,'[5]BẢNG LƯƠNG'!$C$3:$AH$102,32,0)</f>
        <v/>
      </c>
    </row>
    <row r="19" s="264" customFormat="1" ht="27" customHeight="1" spans="1:110">
      <c r="A19" s="138">
        <f t="shared" ref="A19:A23" si="13">1+A18</f>
        <v>8</v>
      </c>
      <c r="B19" s="389">
        <v>6</v>
      </c>
      <c r="C19" s="390" t="s">
        <v>240</v>
      </c>
      <c r="D19" s="391" t="s">
        <v>241</v>
      </c>
      <c r="E19" s="392" t="str">
        <f>IF(OR(G19="CHT",G19="DSBC"),"HĐLĐ",IF(OR(G19="DSTV",G19="Q.CHT"),"HĐTV","HĐCTV"))</f>
        <v>HĐTV</v>
      </c>
      <c r="F19" s="429" t="s">
        <v>231</v>
      </c>
      <c r="G19" s="394" t="s">
        <v>242</v>
      </c>
      <c r="H19" s="395">
        <v>46190</v>
      </c>
      <c r="I19" s="673" t="s">
        <v>243</v>
      </c>
      <c r="J19" s="142" t="s">
        <v>244</v>
      </c>
      <c r="K19" s="396">
        <v>28</v>
      </c>
      <c r="L19" s="396">
        <f>VLOOKUP(D19,CNT!C6:AL69,14,0)</f>
        <v>14</v>
      </c>
      <c r="M19" s="469">
        <f>VLOOKUP(D19,CNT!C6:AL69,3,0)</f>
        <v>122.62</v>
      </c>
      <c r="N19" s="469">
        <f>VLOOKUP(D19,CNT!C6:AL69,4,0)</f>
        <v>0</v>
      </c>
      <c r="O19" s="423"/>
      <c r="P19" s="144"/>
      <c r="Q19" s="424"/>
      <c r="R19" s="397"/>
      <c r="S19" s="398">
        <f t="shared" ref="S19:S21" si="14">IF(E19="HĐLĐ",5310000,0)</f>
        <v>0</v>
      </c>
      <c r="T19" s="399">
        <f t="shared" ref="T19:T23" si="15">IF(500000/28*L19&gt;500000,500000,500000/28*L19)</f>
        <v>250000</v>
      </c>
      <c r="U19" s="144"/>
      <c r="V19" s="144"/>
      <c r="W19" s="144"/>
      <c r="X19" s="144"/>
      <c r="Y19" s="144"/>
      <c r="Z19" s="144"/>
      <c r="AA19" s="396">
        <f>VLOOKUP(D19,CNT!C6:AL69,20,0)</f>
        <v>0</v>
      </c>
      <c r="AB19" s="396">
        <f>VLOOKUP(D19,CNT!C6:AL69,21,0)</f>
        <v>0</v>
      </c>
      <c r="AC19" s="398">
        <f t="shared" ref="AC19:AC23" si="16">CY19</f>
        <v>6000000</v>
      </c>
      <c r="AD19" s="144"/>
      <c r="AE19" s="144"/>
      <c r="AF19" s="144"/>
      <c r="AG19" s="401">
        <f t="shared" ref="AG19:AG23" si="17">AC19/28/8*M19</f>
        <v>3284464.28571429</v>
      </c>
      <c r="AH19" s="398">
        <f t="shared" ref="AH19:AH23" si="18">AC19/28/8*N19*1.5</f>
        <v>0</v>
      </c>
      <c r="AI19" s="144"/>
      <c r="AJ19" s="144"/>
      <c r="AK19" s="398"/>
      <c r="AL19" s="396">
        <f>VLOOKUP(D19,CNT!C6:AL69,18,0)</f>
        <v>0</v>
      </c>
      <c r="AM19" s="396">
        <f>VLOOKUP(D19,CNT!C6:AL70,19,0)</f>
        <v>0</v>
      </c>
      <c r="AN19" s="396">
        <f>VLOOKUP(D19,CNT!C6:AL69,24,0)</f>
        <v>0</v>
      </c>
      <c r="AO19" s="396">
        <f>VLOOKUP(D19,CNT!C6:AL69,25,0)</f>
        <v>0</v>
      </c>
      <c r="AP19" s="396">
        <f>VLOOKUP(D19,CNT!C6:AL69,26,0)</f>
        <v>0</v>
      </c>
      <c r="AQ19" s="396">
        <f>VLOOKUP(D19,CNT!C6:AL69,27,0)</f>
        <v>0</v>
      </c>
      <c r="AR19" s="396">
        <f>VLOOKUP(D19,CNT!C6:AL69,28,0)</f>
        <v>0</v>
      </c>
      <c r="AS19" s="396">
        <f>VLOOKUP(D19,CNT!C6:AL69,29,0)</f>
        <v>0</v>
      </c>
      <c r="AT19" s="396"/>
      <c r="AU19" s="396">
        <f>VLOOKUP(D19,CNT!C6:AL69,22,0)</f>
        <v>0</v>
      </c>
      <c r="AV19" s="396">
        <f>VLOOKUP(D19,CNT!C6:AL69,23,0)</f>
        <v>0</v>
      </c>
      <c r="AW19" s="396"/>
      <c r="AX19" s="396"/>
      <c r="AY19" s="396"/>
      <c r="AZ19" s="396"/>
      <c r="BA19" s="396"/>
      <c r="BB19" s="396">
        <f>VLOOKUP(D19,CNT!C6:AL69,31,0)</f>
        <v>0</v>
      </c>
      <c r="BC19" s="396">
        <f>VLOOKUP(D19,CNT!C6:AL69,32,0)</f>
        <v>0</v>
      </c>
      <c r="BD19" s="396">
        <f>VLOOKUP(D19,CNT!C6:AL69,33,0)</f>
        <v>0</v>
      </c>
      <c r="BE19" s="396">
        <f>VLOOKUP(D19,CNT!C6:AL69,34,0)</f>
        <v>0</v>
      </c>
      <c r="BF19" s="471">
        <f>VLOOKUP($D19,CNT!C6:AL69,35,0)</f>
        <v>0</v>
      </c>
      <c r="BG19" s="396"/>
      <c r="BH19" s="403">
        <f t="shared" si="6"/>
        <v>3534464.28571429</v>
      </c>
      <c r="BI19" s="404">
        <f t="shared" si="7"/>
        <v>0</v>
      </c>
      <c r="BJ19" s="404">
        <f>S19*3%</f>
        <v>0</v>
      </c>
      <c r="BK19" s="404">
        <f>S19*1%</f>
        <v>0</v>
      </c>
      <c r="BL19" s="405"/>
      <c r="BM19" s="406">
        <f t="shared" ref="BM19:BM23" si="19">SUM(BI19:BL19)</f>
        <v>0</v>
      </c>
      <c r="BN19" s="404">
        <f t="shared" si="8"/>
        <v>0</v>
      </c>
      <c r="BO19" s="404">
        <f t="shared" si="9"/>
        <v>0</v>
      </c>
      <c r="BP19" s="404">
        <f t="shared" si="10"/>
        <v>0</v>
      </c>
      <c r="BQ19" s="405"/>
      <c r="BR19" s="406">
        <f t="shared" ref="BR19:BR23" si="20">SUM(BN19:BQ19)</f>
        <v>0</v>
      </c>
      <c r="BS19" s="404">
        <f>T19+U19+V19+W19</f>
        <v>250000</v>
      </c>
      <c r="BT19" s="407">
        <f t="shared" ref="BT19:BT23" si="21">BH19-BS19</f>
        <v>3284464.28571429</v>
      </c>
      <c r="BU19" s="404">
        <f t="shared" si="11"/>
        <v>0</v>
      </c>
      <c r="BV19" s="408"/>
      <c r="BW19" s="404">
        <f t="shared" ref="BW19:BW23" si="22">BV19*6200000</f>
        <v>0</v>
      </c>
      <c r="BX19" s="404">
        <f t="shared" ref="BX19:BX23" si="23">BR19</f>
        <v>0</v>
      </c>
      <c r="BY19" s="409">
        <f t="shared" ref="BY19:BY23" si="24">BU19+BW19+BX19</f>
        <v>0</v>
      </c>
      <c r="BZ19" s="404">
        <f t="shared" ref="BZ19:BZ23" si="25">IF(BT19-BY19&gt;0,BT19-BY19,0)</f>
        <v>3284464.28571429</v>
      </c>
      <c r="CA19" s="405">
        <f t="shared" si="12"/>
        <v>328446.428571429</v>
      </c>
      <c r="CB19" s="410">
        <f t="shared" ref="CB19:CB23" si="26">ROUND(BH19-BR19-CA19,0)</f>
        <v>3206018</v>
      </c>
      <c r="CC19" s="408"/>
      <c r="CD19" s="411"/>
      <c r="CE19" s="412">
        <f t="shared" ref="CE19:CE23" si="27">CB19+CC19-CD19</f>
        <v>3206018</v>
      </c>
      <c r="CF19" s="413">
        <f t="shared" ref="CF19:CF23" si="28">CE19-CG19</f>
        <v>0</v>
      </c>
      <c r="CG19" s="413">
        <f t="shared" ref="CG19:CG23" si="29">CE19</f>
        <v>3206018</v>
      </c>
      <c r="CH19" s="414"/>
      <c r="CI19" s="415" t="s">
        <v>245</v>
      </c>
      <c r="CJ19" s="396">
        <f>VLOOKUP(D19,CNT!C6:AL69,36,0)</f>
        <v>0</v>
      </c>
      <c r="CK19" s="416"/>
      <c r="CL19" s="396">
        <f>VLOOKUP(D19,CNT!C6:AL69,15,0)</f>
        <v>9</v>
      </c>
      <c r="CM19" s="416"/>
      <c r="CN19" s="416"/>
      <c r="CO19" s="416"/>
      <c r="CP19" s="166"/>
      <c r="CQ19" s="417"/>
      <c r="CR19" s="166"/>
      <c r="CS19" s="418"/>
      <c r="CT19" s="418"/>
      <c r="CU19" s="418"/>
      <c r="CV19" s="419"/>
      <c r="CW19" s="419"/>
      <c r="CX19" s="419"/>
      <c r="CY19" s="420">
        <f>IF(CX19&gt;0,CX19,IF(CW19&gt;0,CW19,6000000))</f>
        <v>6000000</v>
      </c>
      <c r="CZ19" s="141"/>
      <c r="DA19" s="472"/>
      <c r="DB19" s="141"/>
      <c r="DC19" s="141"/>
      <c r="DD19" s="378"/>
      <c r="DE19" s="422"/>
      <c r="DF19" s="396"/>
    </row>
    <row r="20" s="266" customFormat="1" ht="27.75" customHeight="1" spans="1:110">
      <c r="A20" s="138">
        <f t="shared" si="13"/>
        <v>9</v>
      </c>
      <c r="B20" s="389">
        <v>6</v>
      </c>
      <c r="C20" s="390" t="s">
        <v>246</v>
      </c>
      <c r="D20" s="391" t="s">
        <v>247</v>
      </c>
      <c r="E20" s="392" t="str">
        <f>IF(OR(G20="CHT",G20="DSBC"),"HĐLĐ",IF(OR(G20="DSTV",G20="Q.CHT"),"HĐTV","HĐCTV"))</f>
        <v>HĐLĐ</v>
      </c>
      <c r="F20" s="429" t="s">
        <v>231</v>
      </c>
      <c r="G20" s="429" t="s">
        <v>248</v>
      </c>
      <c r="H20" s="395">
        <v>45524</v>
      </c>
      <c r="I20" s="142" t="s">
        <v>249</v>
      </c>
      <c r="J20" s="142" t="s">
        <v>211</v>
      </c>
      <c r="K20" s="396">
        <v>28</v>
      </c>
      <c r="L20" s="396">
        <f>VLOOKUP(D20,CNT!C7:AL70,14,0)</f>
        <v>27</v>
      </c>
      <c r="M20" s="469">
        <f>VLOOKUP(D20,CNT!C7:AL70,3,0)</f>
        <v>201.53</v>
      </c>
      <c r="N20" s="469">
        <f>VLOOKUP(D20,CNT!C7:AL70,4,0)</f>
        <v>15.85</v>
      </c>
      <c r="O20" s="396"/>
      <c r="P20" s="396"/>
      <c r="Q20" s="424"/>
      <c r="R20" s="396"/>
      <c r="S20" s="398">
        <f t="shared" si="14"/>
        <v>5310000</v>
      </c>
      <c r="T20" s="399">
        <f t="shared" si="15"/>
        <v>482142.857142857</v>
      </c>
      <c r="U20" s="396"/>
      <c r="V20" s="438"/>
      <c r="W20" s="396"/>
      <c r="X20" s="396"/>
      <c r="Y20" s="396"/>
      <c r="Z20" s="396"/>
      <c r="AA20" s="396">
        <f>VLOOKUP(D20,CNT!C7:AL70,20,0)</f>
        <v>0</v>
      </c>
      <c r="AB20" s="396">
        <f>VLOOKUP(D20,CNT!C7:AL70,21,0)</f>
        <v>0</v>
      </c>
      <c r="AC20" s="398">
        <f t="shared" si="16"/>
        <v>6000000</v>
      </c>
      <c r="AD20" s="396"/>
      <c r="AE20" s="396"/>
      <c r="AF20" s="396"/>
      <c r="AG20" s="401">
        <f t="shared" si="17"/>
        <v>5398125</v>
      </c>
      <c r="AH20" s="398">
        <f t="shared" si="18"/>
        <v>636830.357142857</v>
      </c>
      <c r="AI20" s="396"/>
      <c r="AJ20" s="396"/>
      <c r="AK20" s="398">
        <f>AC20/28/8*Q20*3</f>
        <v>0</v>
      </c>
      <c r="AL20" s="396">
        <f>VLOOKUP(D20,CNT!C7:AL70,18,0)</f>
        <v>1000000</v>
      </c>
      <c r="AM20" s="396">
        <f>VLOOKUP(D20,CNT!C7:AL71,19,0)</f>
        <v>0</v>
      </c>
      <c r="AN20" s="396">
        <f>VLOOKUP(D20,CNT!C7:AL70,24,0)</f>
        <v>0</v>
      </c>
      <c r="AO20" s="396">
        <f>VLOOKUP(D20,CNT!C7:AL70,25,0)</f>
        <v>0</v>
      </c>
      <c r="AP20" s="396">
        <f>VLOOKUP(D20,CNT!C7:AL70,26,0)</f>
        <v>430800</v>
      </c>
      <c r="AQ20" s="396">
        <f>VLOOKUP(D20,CNT!C7:AL70,27,0)</f>
        <v>28950</v>
      </c>
      <c r="AR20" s="396">
        <f>VLOOKUP(D20,CNT!C7:AL70,28,0)</f>
        <v>0</v>
      </c>
      <c r="AS20" s="396">
        <f>VLOOKUP(D20,CNT!C7:AL70,29,0)</f>
        <v>0</v>
      </c>
      <c r="AT20" s="396"/>
      <c r="AU20" s="396">
        <f>VLOOKUP(D20,CNT!C7:AL70,22,0)</f>
        <v>0</v>
      </c>
      <c r="AV20" s="396">
        <f>VLOOKUP(D20,CNT!C7:AL70,23,0)</f>
        <v>5786860</v>
      </c>
      <c r="AW20" s="396"/>
      <c r="AX20" s="396"/>
      <c r="AY20" s="396"/>
      <c r="AZ20" s="396"/>
      <c r="BA20" s="396"/>
      <c r="BB20" s="396">
        <f>VLOOKUP(D20,CNT!C7:AL70,31,0)</f>
        <v>0</v>
      </c>
      <c r="BC20" s="396">
        <f>VLOOKUP(D20,CNT!C7:AL70,32,0)</f>
        <v>10000</v>
      </c>
      <c r="BD20" s="396">
        <f>VLOOKUP(D20,CNT!C7:AL70,33,0)</f>
        <v>0</v>
      </c>
      <c r="BE20" s="396">
        <f>VLOOKUP(D20,CNT!C7:AL70,34,0)</f>
        <v>0</v>
      </c>
      <c r="BF20" s="471">
        <f>VLOOKUP($D20,CNT!C7:AL70,35,0)</f>
        <v>0</v>
      </c>
      <c r="BG20" s="396"/>
      <c r="BH20" s="403">
        <f t="shared" si="6"/>
        <v>13753708.2142857</v>
      </c>
      <c r="BI20" s="404">
        <f t="shared" si="7"/>
        <v>929250</v>
      </c>
      <c r="BJ20" s="404">
        <f>S20*3%</f>
        <v>159300</v>
      </c>
      <c r="BK20" s="404">
        <f>S20*1%</f>
        <v>53100</v>
      </c>
      <c r="BL20" s="405"/>
      <c r="BM20" s="406">
        <f t="shared" si="19"/>
        <v>1141650</v>
      </c>
      <c r="BN20" s="404">
        <f t="shared" si="8"/>
        <v>424800</v>
      </c>
      <c r="BO20" s="404">
        <f t="shared" si="9"/>
        <v>79650</v>
      </c>
      <c r="BP20" s="404">
        <f t="shared" si="10"/>
        <v>53100</v>
      </c>
      <c r="BQ20" s="405"/>
      <c r="BR20" s="406">
        <f t="shared" si="20"/>
        <v>557550</v>
      </c>
      <c r="BS20" s="404">
        <f>T20+U20+V20+W20</f>
        <v>482142.857142857</v>
      </c>
      <c r="BT20" s="407">
        <f t="shared" si="21"/>
        <v>13271565.3571429</v>
      </c>
      <c r="BU20" s="404">
        <f t="shared" si="11"/>
        <v>15500000</v>
      </c>
      <c r="BV20" s="408"/>
      <c r="BW20" s="404">
        <f t="shared" si="22"/>
        <v>0</v>
      </c>
      <c r="BX20" s="404">
        <f t="shared" si="23"/>
        <v>557550</v>
      </c>
      <c r="BY20" s="409">
        <f t="shared" si="24"/>
        <v>16057550</v>
      </c>
      <c r="BZ20" s="404">
        <f t="shared" si="25"/>
        <v>0</v>
      </c>
      <c r="CA20" s="405">
        <f t="shared" si="12"/>
        <v>0</v>
      </c>
      <c r="CB20" s="410">
        <f t="shared" si="26"/>
        <v>13196158</v>
      </c>
      <c r="CC20" s="408"/>
      <c r="CD20" s="411">
        <f>AW20+AX20</f>
        <v>0</v>
      </c>
      <c r="CE20" s="412">
        <f t="shared" si="27"/>
        <v>13196158</v>
      </c>
      <c r="CF20" s="413">
        <f t="shared" si="28"/>
        <v>0</v>
      </c>
      <c r="CG20" s="413">
        <f t="shared" si="29"/>
        <v>13196158</v>
      </c>
      <c r="CH20" s="414"/>
      <c r="CI20" s="415" t="s">
        <v>250</v>
      </c>
      <c r="CJ20" s="396" t="str">
        <f>VLOOKUP(D20,CNT!C7:AL70,36,0)</f>
        <v>Vào ca trễ 09/06/2026</v>
      </c>
      <c r="CK20" s="416">
        <v>12</v>
      </c>
      <c r="CL20" s="396">
        <f>VLOOKUP(D20,CNT!C7:AL70,15,0)</f>
        <v>1</v>
      </c>
      <c r="CM20" s="416">
        <v>20</v>
      </c>
      <c r="CN20" s="416">
        <v>8</v>
      </c>
      <c r="CO20" s="416">
        <v>2024</v>
      </c>
      <c r="CP20" s="166">
        <f>IF((($CO$7-CO20)*12)+($CN$7-CN20)&gt;=12,((($CO$7-CO20)*12)+($CN$7-CN20))-1,0)</f>
        <v>0</v>
      </c>
      <c r="CQ20" s="417">
        <f>IF(CP20&lt;12,(($CQ$7-CO20)*12)+($CP$7-CN20),0)</f>
        <v>21</v>
      </c>
      <c r="CR20" s="166">
        <f>IF(OR(CP20&gt;12,CP20=12),((CP20-(CS20*12))+((($CQ$7-2024)*12)+($CP$7-4)))+1,0)</f>
        <v>0</v>
      </c>
      <c r="CS20" s="418">
        <f>IF(OR(CP20&gt;12,CP20=12),ROUNDDOWN(CP20/12,0),0)</f>
        <v>0</v>
      </c>
      <c r="CT20" s="418">
        <f>IF(CQ20&gt;11,ROUNDDOWN(CQ20/12,0),0)</f>
        <v>1</v>
      </c>
      <c r="CU20" s="418">
        <f>IF(CR20&gt;11,ROUNDDOWN(CR20/12,0),0)</f>
        <v>0</v>
      </c>
      <c r="CV20" s="419">
        <f>IF(CP20=0,0,6000000*1.07^CS20)</f>
        <v>0</v>
      </c>
      <c r="CW20" s="419">
        <f>IF(CT20&lt;2,0,6000000+(CT20-1)*500000)</f>
        <v>0</v>
      </c>
      <c r="CX20" s="419">
        <f>IF(CU20=0,CV20,IF(CU20&lt;1,0,CV20+CU20*500000))</f>
        <v>0</v>
      </c>
      <c r="CY20" s="420">
        <f>IF(CX20&gt;0,CX20,IF(CW20&gt;0,CW20,6000000))</f>
        <v>6000000</v>
      </c>
      <c r="CZ20" s="141"/>
      <c r="DA20" s="472" t="str">
        <f>CJ20</f>
        <v>Vào ca trễ 09/06/2026</v>
      </c>
      <c r="DB20" s="141" t="str">
        <f>CZ20&amp;";"&amp;" "&amp;DA20&amp;";"&amp;" "&amp;DF20</f>
        <v>; Vào ca trễ 09/06/2026; Vi phạm chấm điểm checklist  28/05/2026: 10.000đ</v>
      </c>
      <c r="DC20" s="473"/>
      <c r="DD20" s="378">
        <f>VLOOKUP($D20,'[3]Tong hop'!$B$8:$Q$45,15,0)</f>
        <v>346622</v>
      </c>
      <c r="DE20" s="422">
        <f>VLOOKUP($D20,'[4]Med Service'!$D$11:$DI$87,110,0)</f>
        <v>0</v>
      </c>
      <c r="DF20" s="396" t="str">
        <f>VLOOKUP($D20,'[5]BẢNG LƯƠNG'!$C$3:$AH$102,32,0)</f>
        <v>Vi phạm chấm điểm checklist  28/05/2026: 10.000đ</v>
      </c>
    </row>
    <row r="21" s="266" customFormat="1" ht="27.75" customHeight="1" spans="1:110">
      <c r="A21" s="138">
        <f t="shared" si="13"/>
        <v>10</v>
      </c>
      <c r="B21" s="389">
        <v>6</v>
      </c>
      <c r="C21" s="390" t="s">
        <v>251</v>
      </c>
      <c r="D21" s="390" t="s">
        <v>252</v>
      </c>
      <c r="E21" s="392" t="str">
        <f>IF(OR(G21="CHT",G21="DSBC"),"HĐLĐ",IF(OR(G21="DSTV",G21="Q.CHT"),"HĐTV","HĐCTV"))</f>
        <v>HĐTV</v>
      </c>
      <c r="F21" s="429" t="s">
        <v>231</v>
      </c>
      <c r="G21" s="429" t="s">
        <v>242</v>
      </c>
      <c r="H21" s="395">
        <v>46199</v>
      </c>
      <c r="I21" s="673" t="s">
        <v>253</v>
      </c>
      <c r="J21" s="142" t="s">
        <v>211</v>
      </c>
      <c r="K21" s="396">
        <v>28</v>
      </c>
      <c r="L21" s="396">
        <f>VLOOKUP(D21,CNT!C8:AL71,14,0)</f>
        <v>5</v>
      </c>
      <c r="M21" s="469">
        <f>VLOOKUP(D21,CNT!C8:AL71,3,0)</f>
        <v>40.13</v>
      </c>
      <c r="N21" s="469">
        <f>VLOOKUP(D21,CNT!C8:AL71,4,0)</f>
        <v>0</v>
      </c>
      <c r="O21" s="396"/>
      <c r="P21" s="396"/>
      <c r="Q21" s="424"/>
      <c r="R21" s="396"/>
      <c r="S21" s="398">
        <f t="shared" si="14"/>
        <v>0</v>
      </c>
      <c r="T21" s="399">
        <f t="shared" si="15"/>
        <v>89285.7142857143</v>
      </c>
      <c r="U21" s="396"/>
      <c r="V21" s="438"/>
      <c r="W21" s="396"/>
      <c r="X21" s="396"/>
      <c r="Y21" s="396"/>
      <c r="Z21" s="396"/>
      <c r="AA21" s="396">
        <f>VLOOKUP(D21,CNT!C8:AL71,20,0)</f>
        <v>0</v>
      </c>
      <c r="AB21" s="396">
        <f>VLOOKUP(D21,CNT!C8:AL71,21,0)</f>
        <v>0</v>
      </c>
      <c r="AC21" s="398">
        <f t="shared" si="16"/>
        <v>6000000</v>
      </c>
      <c r="AD21" s="396"/>
      <c r="AE21" s="396"/>
      <c r="AF21" s="396"/>
      <c r="AG21" s="401">
        <f t="shared" si="17"/>
        <v>1074910.71428571</v>
      </c>
      <c r="AH21" s="398">
        <f t="shared" si="18"/>
        <v>0</v>
      </c>
      <c r="AI21" s="396"/>
      <c r="AJ21" s="396"/>
      <c r="AK21" s="398"/>
      <c r="AL21" s="396">
        <f>VLOOKUP(D21,CNT!C8:AL71,18,0)</f>
        <v>0</v>
      </c>
      <c r="AM21" s="396">
        <f>VLOOKUP(D21,CNT!C8:AL72,19,0)</f>
        <v>0</v>
      </c>
      <c r="AN21" s="396">
        <f>VLOOKUP(D21,CNT!C8:AL71,24,0)</f>
        <v>0</v>
      </c>
      <c r="AO21" s="396">
        <f>VLOOKUP(D21,CNT!C8:AL71,25,0)</f>
        <v>0</v>
      </c>
      <c r="AP21" s="396">
        <f>VLOOKUP(D21,CNT!C8:AL71,26,0)</f>
        <v>0</v>
      </c>
      <c r="AQ21" s="396">
        <f>VLOOKUP(D21,CNT!C8:AL71,27,0)</f>
        <v>0</v>
      </c>
      <c r="AR21" s="396">
        <f>VLOOKUP(D21,CNT!C8:AL71,28,0)</f>
        <v>0</v>
      </c>
      <c r="AS21" s="396">
        <f>VLOOKUP(D21,CNT!C8:AL71,29,0)</f>
        <v>0</v>
      </c>
      <c r="AT21" s="396"/>
      <c r="AU21" s="396">
        <f>VLOOKUP(D21,CNT!C8:AL71,22,0)</f>
        <v>0</v>
      </c>
      <c r="AV21" s="396">
        <f>VLOOKUP(D21,CNT!C8:AL71,23,0)</f>
        <v>0</v>
      </c>
      <c r="AW21" s="396"/>
      <c r="AX21" s="396"/>
      <c r="AY21" s="396"/>
      <c r="AZ21" s="396"/>
      <c r="BA21" s="396"/>
      <c r="BB21" s="396">
        <f>VLOOKUP(D21,CNT!C8:AL71,31,0)</f>
        <v>0</v>
      </c>
      <c r="BC21" s="396">
        <f>VLOOKUP(D21,CNT!C8:AL71,32,0)</f>
        <v>0</v>
      </c>
      <c r="BD21" s="396">
        <f>VLOOKUP(D21,CNT!C8:AL71,33,0)</f>
        <v>0</v>
      </c>
      <c r="BE21" s="396">
        <f>VLOOKUP(D21,CNT!C8:AL71,34,0)</f>
        <v>0</v>
      </c>
      <c r="BF21" s="471">
        <f>VLOOKUP($D21,CNT!C8:AL71,35,0)</f>
        <v>0</v>
      </c>
      <c r="BG21" s="396"/>
      <c r="BH21" s="403">
        <f t="shared" si="6"/>
        <v>1164196.42857143</v>
      </c>
      <c r="BI21" s="404">
        <f t="shared" si="7"/>
        <v>0</v>
      </c>
      <c r="BJ21" s="404">
        <f>S21*3%</f>
        <v>0</v>
      </c>
      <c r="BK21" s="404">
        <f>S21*1%</f>
        <v>0</v>
      </c>
      <c r="BL21" s="405"/>
      <c r="BM21" s="406">
        <f t="shared" si="19"/>
        <v>0</v>
      </c>
      <c r="BN21" s="404">
        <f t="shared" si="8"/>
        <v>0</v>
      </c>
      <c r="BO21" s="404">
        <f t="shared" si="9"/>
        <v>0</v>
      </c>
      <c r="BP21" s="404">
        <f t="shared" si="10"/>
        <v>0</v>
      </c>
      <c r="BQ21" s="405"/>
      <c r="BR21" s="406">
        <f t="shared" si="20"/>
        <v>0</v>
      </c>
      <c r="BS21" s="404">
        <f>T21+U21+V21+W21</f>
        <v>89285.7142857143</v>
      </c>
      <c r="BT21" s="407">
        <f t="shared" si="21"/>
        <v>1074910.71428571</v>
      </c>
      <c r="BU21" s="404">
        <f t="shared" si="11"/>
        <v>0</v>
      </c>
      <c r="BV21" s="408"/>
      <c r="BW21" s="404">
        <f t="shared" si="22"/>
        <v>0</v>
      </c>
      <c r="BX21" s="404">
        <f t="shared" si="23"/>
        <v>0</v>
      </c>
      <c r="BY21" s="409">
        <f t="shared" si="24"/>
        <v>0</v>
      </c>
      <c r="BZ21" s="404">
        <f t="shared" si="25"/>
        <v>1074910.71428571</v>
      </c>
      <c r="CA21" s="405">
        <f t="shared" si="12"/>
        <v>0</v>
      </c>
      <c r="CB21" s="410">
        <f t="shared" si="26"/>
        <v>1164196</v>
      </c>
      <c r="CC21" s="408"/>
      <c r="CD21" s="411"/>
      <c r="CE21" s="412">
        <f t="shared" si="27"/>
        <v>1164196</v>
      </c>
      <c r="CF21" s="413">
        <f t="shared" si="28"/>
        <v>0</v>
      </c>
      <c r="CG21" s="413">
        <f t="shared" si="29"/>
        <v>1164196</v>
      </c>
      <c r="CH21" s="414"/>
      <c r="CI21" s="415" t="s">
        <v>254</v>
      </c>
      <c r="CJ21" s="396">
        <f>VLOOKUP(D21,CNT!C8:AL71,36,0)</f>
        <v>0</v>
      </c>
      <c r="CK21" s="416"/>
      <c r="CL21" s="396">
        <f>VLOOKUP(D21,CNT!C8:AL71,15,0)</f>
        <v>0</v>
      </c>
      <c r="CM21" s="416"/>
      <c r="CN21" s="416"/>
      <c r="CO21" s="416"/>
      <c r="CP21" s="166"/>
      <c r="CQ21" s="417"/>
      <c r="CR21" s="166"/>
      <c r="CS21" s="418"/>
      <c r="CT21" s="418"/>
      <c r="CU21" s="418"/>
      <c r="CV21" s="419"/>
      <c r="CW21" s="419"/>
      <c r="CX21" s="419"/>
      <c r="CY21" s="420">
        <f>IF(CX21&gt;0,CX21,IF(CW21&gt;0,CW21,6000000))</f>
        <v>6000000</v>
      </c>
      <c r="CZ21" s="141"/>
      <c r="DA21" s="472"/>
      <c r="DB21" s="141"/>
      <c r="DC21" s="473"/>
      <c r="DD21" s="378"/>
      <c r="DE21" s="422"/>
      <c r="DF21" s="396"/>
    </row>
    <row r="22" s="266" customFormat="1" ht="24" customHeight="1" spans="1:110">
      <c r="A22" s="138">
        <f t="shared" si="13"/>
        <v>11</v>
      </c>
      <c r="B22" s="389">
        <v>6</v>
      </c>
      <c r="C22" s="390" t="s">
        <v>255</v>
      </c>
      <c r="D22" s="391" t="s">
        <v>256</v>
      </c>
      <c r="E22" s="392" t="s">
        <v>257</v>
      </c>
      <c r="F22" s="429" t="s">
        <v>231</v>
      </c>
      <c r="G22" s="394" t="s">
        <v>209</v>
      </c>
      <c r="H22" s="395">
        <v>45575</v>
      </c>
      <c r="I22" s="673" t="s">
        <v>258</v>
      </c>
      <c r="J22" s="142" t="s">
        <v>259</v>
      </c>
      <c r="K22" s="396">
        <v>28</v>
      </c>
      <c r="L22" s="396">
        <f>VLOOKUP(D22,CNT!C9:AL72,14,0)</f>
        <v>24</v>
      </c>
      <c r="M22" s="469">
        <f>VLOOKUP(D22,CNT!C9:AL72,3,0)</f>
        <v>31.37</v>
      </c>
      <c r="N22" s="469">
        <f>VLOOKUP(D22,CNT!C9:AL72,4,0)</f>
        <v>159.32</v>
      </c>
      <c r="O22" s="423"/>
      <c r="P22" s="144"/>
      <c r="Q22" s="424"/>
      <c r="R22" s="397"/>
      <c r="S22" s="398">
        <v>5310000</v>
      </c>
      <c r="T22" s="399">
        <f t="shared" si="15"/>
        <v>428571.428571429</v>
      </c>
      <c r="U22" s="144"/>
      <c r="V22" s="438"/>
      <c r="W22" s="144"/>
      <c r="X22" s="144"/>
      <c r="Y22" s="144"/>
      <c r="Z22" s="144"/>
      <c r="AA22" s="396">
        <f>VLOOKUP(D22,CNT!C9:AL72,20,0)</f>
        <v>0</v>
      </c>
      <c r="AB22" s="396">
        <f>VLOOKUP(D22,CNT!C9:AL72,21,0)</f>
        <v>0</v>
      </c>
      <c r="AC22" s="398">
        <f t="shared" si="16"/>
        <v>6000000</v>
      </c>
      <c r="AD22" s="144"/>
      <c r="AE22" s="144"/>
      <c r="AF22" s="144"/>
      <c r="AG22" s="401">
        <f t="shared" si="17"/>
        <v>840267.857142857</v>
      </c>
      <c r="AH22" s="398">
        <f t="shared" si="18"/>
        <v>6401250</v>
      </c>
      <c r="AI22" s="144"/>
      <c r="AJ22" s="144"/>
      <c r="AK22" s="398">
        <f>AC22/28/8*Q22*3</f>
        <v>0</v>
      </c>
      <c r="AL22" s="396">
        <f>VLOOKUP(D22,CNT!C9:AL72,18,0)</f>
        <v>0</v>
      </c>
      <c r="AM22" s="396">
        <f>VLOOKUP(D22,CNT!C9:AL73,19,0)</f>
        <v>0</v>
      </c>
      <c r="AN22" s="396">
        <f>VLOOKUP(D22,CNT!C9:AL72,24,0)</f>
        <v>0</v>
      </c>
      <c r="AO22" s="396">
        <f>VLOOKUP(D22,CNT!C9:AL72,25,0)</f>
        <v>0</v>
      </c>
      <c r="AP22" s="396">
        <f>VLOOKUP(D22,CNT!C9:AL72,26,0)</f>
        <v>403560</v>
      </c>
      <c r="AQ22" s="396">
        <f>VLOOKUP(D22,CNT!C9:AL72,27,0)</f>
        <v>9965</v>
      </c>
      <c r="AR22" s="396">
        <f>VLOOKUP(D22,CNT!C9:AL72,28,0)</f>
        <v>0</v>
      </c>
      <c r="AS22" s="396">
        <f>VLOOKUP(D22,CNT!C9:AL72,29,0)</f>
        <v>590100</v>
      </c>
      <c r="AT22" s="396"/>
      <c r="AU22" s="396">
        <f>VLOOKUP(D22,CNT!C9:AL72,22,0)</f>
        <v>0</v>
      </c>
      <c r="AV22" s="396">
        <f>VLOOKUP(D22,CNT!C9:AL72,23,0)</f>
        <v>120840</v>
      </c>
      <c r="AW22" s="396"/>
      <c r="AX22" s="396"/>
      <c r="AY22" s="474"/>
      <c r="AZ22" s="398"/>
      <c r="BA22" s="402"/>
      <c r="BB22" s="396">
        <f>VLOOKUP(D22,CNT!C9:AL72,31,0)</f>
        <v>0</v>
      </c>
      <c r="BC22" s="396">
        <f>VLOOKUP(D22,CNT!C9:AL72,32,0)</f>
        <v>0</v>
      </c>
      <c r="BD22" s="396">
        <f>VLOOKUP(D22,CNT!C9:AL72,33,0)</f>
        <v>0</v>
      </c>
      <c r="BE22" s="396">
        <f>VLOOKUP(D22,CNT!C9:AL72,34,0)</f>
        <v>0</v>
      </c>
      <c r="BF22" s="471">
        <f>VLOOKUP($D22,CNT!C9:AL72,35,0)</f>
        <v>0</v>
      </c>
      <c r="BG22" s="396"/>
      <c r="BH22" s="403">
        <f t="shared" si="6"/>
        <v>8794554.28571429</v>
      </c>
      <c r="BI22" s="404">
        <f t="shared" si="7"/>
        <v>929250</v>
      </c>
      <c r="BJ22" s="404">
        <f>T22*17.5%</f>
        <v>75000</v>
      </c>
      <c r="BK22" s="404">
        <f>T22*3%</f>
        <v>12857.1428571429</v>
      </c>
      <c r="BL22" s="404"/>
      <c r="BM22" s="406">
        <f t="shared" si="19"/>
        <v>1017107.14285714</v>
      </c>
      <c r="BN22" s="404">
        <f t="shared" si="8"/>
        <v>424800</v>
      </c>
      <c r="BO22" s="404">
        <f t="shared" si="9"/>
        <v>79650</v>
      </c>
      <c r="BP22" s="404">
        <f t="shared" si="10"/>
        <v>53100</v>
      </c>
      <c r="BQ22" s="404"/>
      <c r="BR22" s="406">
        <f t="shared" si="20"/>
        <v>557550</v>
      </c>
      <c r="BS22" s="406">
        <f>SUM(BO22:BR22)</f>
        <v>690300</v>
      </c>
      <c r="BT22" s="407">
        <f t="shared" si="21"/>
        <v>8104254.28571429</v>
      </c>
      <c r="BU22" s="404">
        <f t="shared" si="11"/>
        <v>15500000</v>
      </c>
      <c r="BV22" s="408"/>
      <c r="BW22" s="404">
        <f t="shared" si="22"/>
        <v>0</v>
      </c>
      <c r="BX22" s="404">
        <f t="shared" si="23"/>
        <v>557550</v>
      </c>
      <c r="BY22" s="409">
        <f t="shared" si="24"/>
        <v>16057550</v>
      </c>
      <c r="BZ22" s="404">
        <f t="shared" si="25"/>
        <v>0</v>
      </c>
      <c r="CA22" s="405">
        <f t="shared" si="12"/>
        <v>0</v>
      </c>
      <c r="CB22" s="410">
        <f t="shared" si="26"/>
        <v>8237004</v>
      </c>
      <c r="CC22" s="408"/>
      <c r="CD22" s="411">
        <f>AW22+AX22</f>
        <v>0</v>
      </c>
      <c r="CE22" s="412">
        <f t="shared" si="27"/>
        <v>8237004</v>
      </c>
      <c r="CF22" s="413">
        <f t="shared" si="28"/>
        <v>0</v>
      </c>
      <c r="CG22" s="413">
        <f t="shared" si="29"/>
        <v>8237004</v>
      </c>
      <c r="CH22" s="414"/>
      <c r="CI22" s="415" t="s">
        <v>260</v>
      </c>
      <c r="CJ22" s="396">
        <f>VLOOKUP(D22,CNT!C9:AL72,36,0)</f>
        <v>0</v>
      </c>
      <c r="CK22" s="416">
        <v>10</v>
      </c>
      <c r="CL22" s="396">
        <f>VLOOKUP(D22,CNT!C9:AL72,15,0)</f>
        <v>0</v>
      </c>
      <c r="CM22" s="416">
        <v>10</v>
      </c>
      <c r="CN22" s="416">
        <v>10</v>
      </c>
      <c r="CO22" s="416">
        <v>2024</v>
      </c>
      <c r="CP22" s="166">
        <v>0</v>
      </c>
      <c r="CQ22" s="417">
        <v>17</v>
      </c>
      <c r="CR22" s="166">
        <f>IF(OR(CP22&gt;12,CP22=12),((CP22-(CS22*12))+((($CQ$7-2024)*12)+($CP$7-4)))+1,0)</f>
        <v>0</v>
      </c>
      <c r="CS22" s="418">
        <v>0</v>
      </c>
      <c r="CT22" s="418">
        <v>1</v>
      </c>
      <c r="CU22" s="418">
        <v>0</v>
      </c>
      <c r="CV22" s="419">
        <v>0</v>
      </c>
      <c r="CW22" s="419">
        <v>0</v>
      </c>
      <c r="CX22" s="419">
        <v>0</v>
      </c>
      <c r="CY22" s="420">
        <v>6000000</v>
      </c>
      <c r="CZ22" s="141"/>
      <c r="DA22" s="472">
        <f>CJ22</f>
        <v>0</v>
      </c>
      <c r="DB22" s="141" t="str">
        <f>CZ22&amp;";"&amp;" "&amp;DA22&amp;";"&amp;" "&amp;DF22</f>
        <v>; 0; </v>
      </c>
      <c r="DC22" s="473"/>
      <c r="DD22" s="378">
        <f>VLOOKUP($D22,'[3]Tong hop'!$B$8:$Q$45,15,0)</f>
        <v>432003</v>
      </c>
      <c r="DE22" s="422">
        <f>VLOOKUP($D22,'[4]Med Service'!$D$11:$DI$87,110,0)</f>
        <v>0</v>
      </c>
      <c r="DF22" s="396" t="str">
        <f>VLOOKUP($D22,'[5]BẢNG LƯƠNG'!$C$3:$AH$102,32,0)</f>
        <v/>
      </c>
    </row>
    <row r="23" s="266" customFormat="1" ht="27.75" customHeight="1" spans="1:110">
      <c r="A23" s="138">
        <f t="shared" si="13"/>
        <v>12</v>
      </c>
      <c r="B23" s="389">
        <v>6</v>
      </c>
      <c r="C23" s="390" t="s">
        <v>261</v>
      </c>
      <c r="D23" s="391" t="s">
        <v>262</v>
      </c>
      <c r="E23" s="392" t="str">
        <f>IF(OR(G23="CHT",G23="DSBC"),"HĐLĐ",IF(OR(G23="DSTV",G23="Q.CHT"),"HĐTV","HĐCTV"))</f>
        <v>HĐLĐ</v>
      </c>
      <c r="F23" s="429" t="s">
        <v>231</v>
      </c>
      <c r="G23" s="394" t="s">
        <v>209</v>
      </c>
      <c r="H23" s="395" t="s">
        <v>263</v>
      </c>
      <c r="I23" s="142" t="s">
        <v>264</v>
      </c>
      <c r="J23" s="142" t="s">
        <v>265</v>
      </c>
      <c r="K23" s="396">
        <v>28</v>
      </c>
      <c r="L23" s="396">
        <f>VLOOKUP(D23,CNT!C10:AL73,14,0)</f>
        <v>29</v>
      </c>
      <c r="M23" s="469">
        <f>VLOOKUP(D23,CNT!C10:AL73,3,0)</f>
        <v>8</v>
      </c>
      <c r="N23" s="469">
        <f>VLOOKUP(D23,CNT!C10:AL73,4,0)</f>
        <v>227.77</v>
      </c>
      <c r="O23" s="423"/>
      <c r="P23" s="144"/>
      <c r="Q23" s="424"/>
      <c r="R23" s="397"/>
      <c r="S23" s="398">
        <f>IF(E23="HĐLĐ",5310000,0)</f>
        <v>5310000</v>
      </c>
      <c r="T23" s="399">
        <f t="shared" si="15"/>
        <v>500000</v>
      </c>
      <c r="U23" s="144"/>
      <c r="V23" s="438"/>
      <c r="W23" s="144"/>
      <c r="X23" s="144"/>
      <c r="Y23" s="144"/>
      <c r="Z23" s="144"/>
      <c r="AA23" s="396">
        <f>VLOOKUP(D23,CNT!C10:AL73,20,0)</f>
        <v>0</v>
      </c>
      <c r="AB23" s="396">
        <f>VLOOKUP(D23,CNT!C10:AL73,21,0)</f>
        <v>0</v>
      </c>
      <c r="AC23" s="398">
        <f t="shared" si="16"/>
        <v>6000000</v>
      </c>
      <c r="AD23" s="144"/>
      <c r="AE23" s="144"/>
      <c r="AF23" s="144"/>
      <c r="AG23" s="401">
        <f t="shared" si="17"/>
        <v>214285.714285714</v>
      </c>
      <c r="AH23" s="398">
        <f t="shared" si="18"/>
        <v>9151473.21428572</v>
      </c>
      <c r="AI23" s="144"/>
      <c r="AJ23" s="144"/>
      <c r="AK23" s="398">
        <f>AC23/28/8*Q23*3</f>
        <v>0</v>
      </c>
      <c r="AL23" s="396">
        <f>VLOOKUP(D23,CNT!C10:AL73,18,0)</f>
        <v>0</v>
      </c>
      <c r="AM23" s="396">
        <f>VLOOKUP(D23,CNT!C10:AL74,19,0)</f>
        <v>0</v>
      </c>
      <c r="AN23" s="396">
        <f>VLOOKUP(D23,CNT!C10:AL73,24,0)</f>
        <v>0</v>
      </c>
      <c r="AO23" s="396">
        <f>VLOOKUP(D23,CNT!C10:AL73,25,0)</f>
        <v>0</v>
      </c>
      <c r="AP23" s="396">
        <f>VLOOKUP(D23,CNT!C10:AL73,26,0)</f>
        <v>624800</v>
      </c>
      <c r="AQ23" s="396">
        <f>VLOOKUP(D23,CNT!C10:AL73,27,0)</f>
        <v>4830</v>
      </c>
      <c r="AR23" s="396">
        <f>VLOOKUP(D23,CNT!C10:AL73,28,0)</f>
        <v>0</v>
      </c>
      <c r="AS23" s="396">
        <f>VLOOKUP(D23,CNT!C10:AL73,29,0)</f>
        <v>0</v>
      </c>
      <c r="AT23" s="396"/>
      <c r="AU23" s="396">
        <f>VLOOKUP(D23,CNT!C10:AL73,22,0)</f>
        <v>0</v>
      </c>
      <c r="AV23" s="396">
        <f>VLOOKUP(D23,CNT!C10:AL73,23,0)</f>
        <v>228600</v>
      </c>
      <c r="AW23" s="396"/>
      <c r="AX23" s="396"/>
      <c r="AY23" s="396"/>
      <c r="AZ23" s="396"/>
      <c r="BA23" s="396"/>
      <c r="BB23" s="396">
        <f>VLOOKUP(D23,CNT!C10:AL73,31,0)</f>
        <v>0</v>
      </c>
      <c r="BC23" s="396">
        <f>VLOOKUP(D23,CNT!C10:AL73,32,0)</f>
        <v>0</v>
      </c>
      <c r="BD23" s="396">
        <f>VLOOKUP(D23,CNT!C10:AL73,33,0)</f>
        <v>0</v>
      </c>
      <c r="BE23" s="396">
        <f>VLOOKUP(D23,CNT!C10:AL73,34,0)</f>
        <v>0</v>
      </c>
      <c r="BF23" s="471">
        <f>VLOOKUP($D23,CNT!C10:AL73,35,0)</f>
        <v>0</v>
      </c>
      <c r="BG23" s="396"/>
      <c r="BH23" s="403">
        <f t="shared" si="6"/>
        <v>10723988.9285714</v>
      </c>
      <c r="BI23" s="404">
        <f t="shared" si="7"/>
        <v>929250</v>
      </c>
      <c r="BJ23" s="404">
        <f>S23*3%</f>
        <v>159300</v>
      </c>
      <c r="BK23" s="404">
        <f>S23*1%</f>
        <v>53100</v>
      </c>
      <c r="BL23" s="405"/>
      <c r="BM23" s="406">
        <f t="shared" si="19"/>
        <v>1141650</v>
      </c>
      <c r="BN23" s="404">
        <f t="shared" si="8"/>
        <v>424800</v>
      </c>
      <c r="BO23" s="404">
        <f t="shared" si="9"/>
        <v>79650</v>
      </c>
      <c r="BP23" s="404">
        <f t="shared" si="10"/>
        <v>53100</v>
      </c>
      <c r="BQ23" s="405"/>
      <c r="BR23" s="406">
        <f t="shared" si="20"/>
        <v>557550</v>
      </c>
      <c r="BS23" s="404">
        <f>T23+U23+V23+W23</f>
        <v>500000</v>
      </c>
      <c r="BT23" s="407">
        <f t="shared" si="21"/>
        <v>10223988.9285714</v>
      </c>
      <c r="BU23" s="404">
        <f t="shared" si="11"/>
        <v>15500000</v>
      </c>
      <c r="BV23" s="408"/>
      <c r="BW23" s="404">
        <f t="shared" si="22"/>
        <v>0</v>
      </c>
      <c r="BX23" s="404">
        <f t="shared" si="23"/>
        <v>557550</v>
      </c>
      <c r="BY23" s="409">
        <f t="shared" si="24"/>
        <v>16057550</v>
      </c>
      <c r="BZ23" s="404">
        <f t="shared" si="25"/>
        <v>0</v>
      </c>
      <c r="CA23" s="405">
        <f t="shared" si="12"/>
        <v>0</v>
      </c>
      <c r="CB23" s="410">
        <f t="shared" si="26"/>
        <v>10166439</v>
      </c>
      <c r="CC23" s="408"/>
      <c r="CD23" s="411">
        <f>AW23+AX23</f>
        <v>0</v>
      </c>
      <c r="CE23" s="412">
        <f t="shared" si="27"/>
        <v>10166439</v>
      </c>
      <c r="CF23" s="413">
        <f t="shared" si="28"/>
        <v>0</v>
      </c>
      <c r="CG23" s="413">
        <f t="shared" si="29"/>
        <v>10166439</v>
      </c>
      <c r="CH23" s="414"/>
      <c r="CI23" s="415" t="s">
        <v>266</v>
      </c>
      <c r="CJ23" s="396">
        <f>VLOOKUP(D23,CNT!C10:AL73,36,0)</f>
        <v>0</v>
      </c>
      <c r="CK23" s="416">
        <v>8</v>
      </c>
      <c r="CL23" s="396">
        <f>VLOOKUP(D23,CNT!C10:AL73,15,0)</f>
        <v>0</v>
      </c>
      <c r="CM23" s="416">
        <v>21</v>
      </c>
      <c r="CN23" s="416">
        <v>7</v>
      </c>
      <c r="CO23" s="416">
        <v>2025</v>
      </c>
      <c r="CP23" s="166">
        <f>IF((($CO$7-CO23)*12)+($CN$7-CN23)&gt;=12,((($CO$7-CO23)*12)+($CN$7-CN23))-1,0)</f>
        <v>0</v>
      </c>
      <c r="CQ23" s="417">
        <f>IF(CP23&lt;12,(($CQ$7-CO23)*12)+($CP$7-CN23),0)</f>
        <v>10</v>
      </c>
      <c r="CR23" s="166">
        <f>IF(OR(CP23&gt;12,CP23=12),((CP23-(CS23*12))+((($CQ$7-2024)*12)+($CP$7-4)))+1,0)</f>
        <v>0</v>
      </c>
      <c r="CS23" s="418">
        <f>IF(OR(CP23&gt;12,CP23=12),ROUNDDOWN(CP23/12,0),0)</f>
        <v>0</v>
      </c>
      <c r="CT23" s="418">
        <f>IF(CQ23&gt;11,ROUNDDOWN(CQ23/12,0),0)</f>
        <v>0</v>
      </c>
      <c r="CU23" s="418">
        <f>IF(CR23&gt;11,ROUNDDOWN(CR23/12,0),0)</f>
        <v>0</v>
      </c>
      <c r="CV23" s="419">
        <f>IF(CP23=0,0,6000000*1.07^CS23)</f>
        <v>0</v>
      </c>
      <c r="CW23" s="419">
        <f>IF(CT23&lt;2,0,6000000+(CT23-1)*500000)</f>
        <v>0</v>
      </c>
      <c r="CX23" s="419">
        <f>IF(CU23=0,CV23,IF(CU23&lt;1,0,CV23+CU23*500000))</f>
        <v>0</v>
      </c>
      <c r="CY23" s="420">
        <f>IF(CX23&gt;0,CX23,IF(CW23&gt;0,CW23,6000000))</f>
        <v>6000000</v>
      </c>
      <c r="CZ23" s="141"/>
      <c r="DA23" s="472">
        <f>CJ23</f>
        <v>0</v>
      </c>
      <c r="DB23" s="141" t="str">
        <f>CZ23&amp;";"&amp;" "&amp;DA23&amp;";"&amp;" "&amp;DF23</f>
        <v>; 0; </v>
      </c>
      <c r="DC23" s="473"/>
      <c r="DD23" s="378"/>
      <c r="DE23" s="422">
        <f>VLOOKUP($D23,'[4]Med Service'!$D$11:$DI$87,110,0)</f>
        <v>0</v>
      </c>
      <c r="DF23" s="396" t="str">
        <f>VLOOKUP($D23,'[5]BẢNG LƯƠNG'!$C$3:$AH$102,32,0)</f>
        <v/>
      </c>
    </row>
    <row r="24" s="267" customFormat="1" ht="24" customHeight="1" spans="1:110">
      <c r="A24" s="145"/>
      <c r="B24" s="457"/>
      <c r="C24" s="158"/>
      <c r="D24" s="147"/>
      <c r="E24" s="458"/>
      <c r="F24" s="458"/>
      <c r="G24" s="475"/>
      <c r="H24" s="461"/>
      <c r="I24" s="153"/>
      <c r="J24" s="153"/>
      <c r="K24" s="150">
        <f t="shared" ref="K24:AT24" si="30">SUM(K22:K23)</f>
        <v>56</v>
      </c>
      <c r="L24" s="150">
        <f t="shared" si="30"/>
        <v>53</v>
      </c>
      <c r="M24" s="462">
        <f t="shared" si="30"/>
        <v>39.37</v>
      </c>
      <c r="N24" s="462">
        <f t="shared" si="30"/>
        <v>387.09</v>
      </c>
      <c r="O24" s="150">
        <f t="shared" si="30"/>
        <v>0</v>
      </c>
      <c r="P24" s="150">
        <f t="shared" si="30"/>
        <v>0</v>
      </c>
      <c r="Q24" s="150">
        <f t="shared" si="30"/>
        <v>0</v>
      </c>
      <c r="R24" s="150">
        <f t="shared" si="30"/>
        <v>0</v>
      </c>
      <c r="S24" s="150">
        <f t="shared" si="30"/>
        <v>10620000</v>
      </c>
      <c r="T24" s="150">
        <f t="shared" si="30"/>
        <v>928571.428571429</v>
      </c>
      <c r="U24" s="150">
        <f t="shared" si="30"/>
        <v>0</v>
      </c>
      <c r="V24" s="150">
        <f t="shared" si="30"/>
        <v>0</v>
      </c>
      <c r="W24" s="150">
        <f t="shared" si="30"/>
        <v>0</v>
      </c>
      <c r="X24" s="150">
        <f t="shared" si="30"/>
        <v>0</v>
      </c>
      <c r="Y24" s="150">
        <f t="shared" si="30"/>
        <v>0</v>
      </c>
      <c r="Z24" s="150">
        <f t="shared" si="30"/>
        <v>0</v>
      </c>
      <c r="AA24" s="150"/>
      <c r="AB24" s="150"/>
      <c r="AC24" s="150">
        <f t="shared" si="30"/>
        <v>12000000</v>
      </c>
      <c r="AD24" s="150">
        <f t="shared" si="30"/>
        <v>0</v>
      </c>
      <c r="AE24" s="150">
        <f t="shared" si="30"/>
        <v>0</v>
      </c>
      <c r="AF24" s="150">
        <f t="shared" si="30"/>
        <v>0</v>
      </c>
      <c r="AG24" s="150">
        <f t="shared" si="30"/>
        <v>1054553.57142857</v>
      </c>
      <c r="AH24" s="150">
        <f t="shared" si="30"/>
        <v>15552723.2142857</v>
      </c>
      <c r="AI24" s="150">
        <f t="shared" si="30"/>
        <v>0</v>
      </c>
      <c r="AJ24" s="150">
        <f t="shared" si="30"/>
        <v>0</v>
      </c>
      <c r="AK24" s="150">
        <f t="shared" si="30"/>
        <v>0</v>
      </c>
      <c r="AL24" s="150">
        <f t="shared" si="30"/>
        <v>0</v>
      </c>
      <c r="AM24" s="150">
        <f t="shared" si="30"/>
        <v>0</v>
      </c>
      <c r="AN24" s="150">
        <f t="shared" si="30"/>
        <v>0</v>
      </c>
      <c r="AO24" s="150">
        <f t="shared" si="30"/>
        <v>0</v>
      </c>
      <c r="AP24" s="150">
        <f t="shared" si="30"/>
        <v>1028360</v>
      </c>
      <c r="AQ24" s="150">
        <f t="shared" si="30"/>
        <v>14795</v>
      </c>
      <c r="AR24" s="150">
        <f t="shared" si="30"/>
        <v>0</v>
      </c>
      <c r="AS24" s="150">
        <f t="shared" si="30"/>
        <v>590100</v>
      </c>
      <c r="AT24" s="150">
        <f t="shared" si="30"/>
        <v>0</v>
      </c>
      <c r="AU24" s="150"/>
      <c r="AV24" s="150"/>
      <c r="AW24" s="150">
        <f t="shared" ref="AW24:CI24" si="31">SUM(AW22:AW23)</f>
        <v>0</v>
      </c>
      <c r="AX24" s="150">
        <f t="shared" si="31"/>
        <v>0</v>
      </c>
      <c r="AY24" s="150">
        <f t="shared" si="31"/>
        <v>0</v>
      </c>
      <c r="AZ24" s="150">
        <f t="shared" si="31"/>
        <v>0</v>
      </c>
      <c r="BA24" s="150">
        <f t="shared" si="31"/>
        <v>0</v>
      </c>
      <c r="BB24" s="150">
        <f t="shared" si="31"/>
        <v>0</v>
      </c>
      <c r="BC24" s="150">
        <f t="shared" si="31"/>
        <v>0</v>
      </c>
      <c r="BD24" s="150">
        <f t="shared" si="31"/>
        <v>0</v>
      </c>
      <c r="BE24" s="150">
        <f t="shared" si="31"/>
        <v>0</v>
      </c>
      <c r="BF24" s="150">
        <f t="shared" si="31"/>
        <v>0</v>
      </c>
      <c r="BG24" s="150">
        <f t="shared" si="31"/>
        <v>0</v>
      </c>
      <c r="BH24" s="150">
        <f t="shared" si="31"/>
        <v>19518543.2142857</v>
      </c>
      <c r="BI24" s="150">
        <f t="shared" si="31"/>
        <v>1858500</v>
      </c>
      <c r="BJ24" s="150">
        <f t="shared" si="31"/>
        <v>234300</v>
      </c>
      <c r="BK24" s="150">
        <f t="shared" si="31"/>
        <v>65957.1428571429</v>
      </c>
      <c r="BL24" s="150">
        <f t="shared" si="31"/>
        <v>0</v>
      </c>
      <c r="BM24" s="150">
        <f t="shared" si="31"/>
        <v>2158757.14285714</v>
      </c>
      <c r="BN24" s="150">
        <f t="shared" si="31"/>
        <v>849600</v>
      </c>
      <c r="BO24" s="150">
        <f t="shared" si="31"/>
        <v>159300</v>
      </c>
      <c r="BP24" s="150">
        <f t="shared" si="31"/>
        <v>106200</v>
      </c>
      <c r="BQ24" s="150">
        <f t="shared" si="31"/>
        <v>0</v>
      </c>
      <c r="BR24" s="150">
        <f t="shared" si="31"/>
        <v>1115100</v>
      </c>
      <c r="BS24" s="150">
        <f t="shared" si="31"/>
        <v>1190300</v>
      </c>
      <c r="BT24" s="150">
        <f t="shared" si="31"/>
        <v>18328243.2142857</v>
      </c>
      <c r="BU24" s="150">
        <f t="shared" si="31"/>
        <v>31000000</v>
      </c>
      <c r="BV24" s="150">
        <f t="shared" si="31"/>
        <v>0</v>
      </c>
      <c r="BW24" s="150">
        <f t="shared" si="31"/>
        <v>0</v>
      </c>
      <c r="BX24" s="150">
        <f t="shared" si="31"/>
        <v>1115100</v>
      </c>
      <c r="BY24" s="150">
        <f t="shared" si="31"/>
        <v>32115100</v>
      </c>
      <c r="BZ24" s="150">
        <f t="shared" si="31"/>
        <v>0</v>
      </c>
      <c r="CA24" s="150">
        <f t="shared" si="31"/>
        <v>0</v>
      </c>
      <c r="CB24" s="150">
        <f t="shared" si="31"/>
        <v>18403443</v>
      </c>
      <c r="CC24" s="150">
        <f t="shared" si="31"/>
        <v>0</v>
      </c>
      <c r="CD24" s="150">
        <f t="shared" si="31"/>
        <v>0</v>
      </c>
      <c r="CE24" s="150">
        <f t="shared" si="31"/>
        <v>18403443</v>
      </c>
      <c r="CF24" s="150">
        <f t="shared" si="31"/>
        <v>0</v>
      </c>
      <c r="CG24" s="150">
        <f t="shared" si="31"/>
        <v>18403443</v>
      </c>
      <c r="CH24" s="150">
        <f t="shared" si="31"/>
        <v>0</v>
      </c>
      <c r="CI24" s="150">
        <f t="shared" si="31"/>
        <v>0</v>
      </c>
      <c r="CJ24" s="150"/>
      <c r="CK24" s="150"/>
      <c r="CL24" s="150">
        <f>SUM(CL17:CL23)</f>
        <v>14</v>
      </c>
      <c r="CM24" s="150">
        <f t="shared" ref="CM24:DC24" si="32">SUM(CM22:CM23)</f>
        <v>31</v>
      </c>
      <c r="CN24" s="150">
        <f t="shared" si="32"/>
        <v>17</v>
      </c>
      <c r="CO24" s="150">
        <f t="shared" si="32"/>
        <v>4049</v>
      </c>
      <c r="CP24" s="150">
        <f t="shared" si="32"/>
        <v>0</v>
      </c>
      <c r="CQ24" s="150">
        <f t="shared" si="32"/>
        <v>27</v>
      </c>
      <c r="CR24" s="150">
        <f t="shared" si="32"/>
        <v>0</v>
      </c>
      <c r="CS24" s="150">
        <f t="shared" si="32"/>
        <v>0</v>
      </c>
      <c r="CT24" s="150">
        <f t="shared" si="32"/>
        <v>1</v>
      </c>
      <c r="CU24" s="150">
        <f t="shared" si="32"/>
        <v>0</v>
      </c>
      <c r="CV24" s="150">
        <f t="shared" si="32"/>
        <v>0</v>
      </c>
      <c r="CW24" s="150">
        <f t="shared" si="32"/>
        <v>0</v>
      </c>
      <c r="CX24" s="150">
        <f t="shared" si="32"/>
        <v>0</v>
      </c>
      <c r="CY24" s="150">
        <f t="shared" si="32"/>
        <v>12000000</v>
      </c>
      <c r="CZ24" s="150">
        <f t="shared" si="32"/>
        <v>0</v>
      </c>
      <c r="DA24" s="150">
        <f t="shared" si="32"/>
        <v>0</v>
      </c>
      <c r="DB24" s="150">
        <f t="shared" si="32"/>
        <v>0</v>
      </c>
      <c r="DC24" s="150">
        <f t="shared" si="32"/>
        <v>0</v>
      </c>
      <c r="DD24" s="378"/>
      <c r="DE24" s="422">
        <f>VLOOKUP($D24,'[4]Med Service'!$D$11:$DI$87,110,0)</f>
        <v>0</v>
      </c>
      <c r="DF24" s="396"/>
    </row>
    <row r="25" s="268" customFormat="1" ht="27" customHeight="1" spans="1:110">
      <c r="A25" s="476">
        <v>13</v>
      </c>
      <c r="B25" s="477">
        <v>6</v>
      </c>
      <c r="C25" s="478" t="s">
        <v>267</v>
      </c>
      <c r="D25" s="479" t="s">
        <v>268</v>
      </c>
      <c r="E25" s="480" t="str">
        <f>IF(OR(G25="CHT",G25="DSBC"),"HĐLĐ",IF(OR(G25="DSTV",G25="Q.CHT"),"HĐTV","HĐCTV"))</f>
        <v>HĐTV</v>
      </c>
      <c r="F25" s="481" t="s">
        <v>269</v>
      </c>
      <c r="G25" s="482" t="s">
        <v>242</v>
      </c>
      <c r="H25" s="674" t="s">
        <v>270</v>
      </c>
      <c r="I25" s="156" t="s">
        <v>271</v>
      </c>
      <c r="J25" s="156" t="s">
        <v>223</v>
      </c>
      <c r="K25" s="484">
        <v>28</v>
      </c>
      <c r="L25" s="484">
        <f>VLOOKUP(D25,CNT!C4:AL67,14,0)</f>
        <v>29</v>
      </c>
      <c r="M25" s="485">
        <f>VLOOKUP(D25,CNT!C4:AL67,3,0)</f>
        <v>274.37</v>
      </c>
      <c r="N25" s="485">
        <f>VLOOKUP(D25,CNT!C4:AL67,4,0)</f>
        <v>6.25</v>
      </c>
      <c r="O25" s="486"/>
      <c r="P25" s="487"/>
      <c r="Q25" s="488"/>
      <c r="R25" s="436"/>
      <c r="S25" s="489">
        <f>IF(E25="HĐLĐ",5310000,0)</f>
        <v>0</v>
      </c>
      <c r="T25" s="490">
        <f>IF(500000/28*L25&gt;500000,500000,500000/28*L25)</f>
        <v>500000</v>
      </c>
      <c r="U25" s="487"/>
      <c r="V25" s="487"/>
      <c r="W25" s="487"/>
      <c r="X25" s="487"/>
      <c r="Y25" s="487"/>
      <c r="Z25" s="487"/>
      <c r="AA25" s="484">
        <f>VLOOKUP(D25,CNT!C4:AL67,20,0)</f>
        <v>0</v>
      </c>
      <c r="AB25" s="484">
        <f>VLOOKUP(D25,CNT!C4:AL67,21,0)</f>
        <v>0</v>
      </c>
      <c r="AC25" s="489">
        <f>CY25</f>
        <v>5100000</v>
      </c>
      <c r="AD25" s="487"/>
      <c r="AE25" s="487"/>
      <c r="AF25" s="487"/>
      <c r="AG25" s="491">
        <f>AC25/28/8*M25</f>
        <v>6246816.96428571</v>
      </c>
      <c r="AH25" s="489">
        <f>AC25/28/8*N25*1.5</f>
        <v>213448.660714286</v>
      </c>
      <c r="AI25" s="487"/>
      <c r="AJ25" s="487"/>
      <c r="AK25" s="489">
        <f>AC25/28/8*Q25*3</f>
        <v>0</v>
      </c>
      <c r="AL25" s="484">
        <f>VLOOKUP(D25,CNT!C4:AL67,18,0)</f>
        <v>0</v>
      </c>
      <c r="AM25" s="484">
        <f>VLOOKUP(D25,CNT!C4:AL68,19,0)</f>
        <v>0</v>
      </c>
      <c r="AN25" s="484">
        <f>VLOOKUP(D25,CNT!C4:AL67,24,0)</f>
        <v>1666667</v>
      </c>
      <c r="AO25" s="484">
        <f>VLOOKUP(D25,CNT!C4:AL67,25,0)</f>
        <v>0</v>
      </c>
      <c r="AP25" s="484">
        <f>VLOOKUP(D25,CNT!C4:AL67,26,0)</f>
        <v>1175100</v>
      </c>
      <c r="AQ25" s="484">
        <f>VLOOKUP(D25,CNT!C4:AL67,27,0)</f>
        <v>13920</v>
      </c>
      <c r="AR25" s="484">
        <f>VLOOKUP(D25,CNT!C4:AL67,28,0)</f>
        <v>0</v>
      </c>
      <c r="AS25" s="484">
        <f>VLOOKUP(D25,CNT!C4:AL67,29,0)</f>
        <v>0</v>
      </c>
      <c r="AT25" s="484"/>
      <c r="AU25" s="484">
        <f>VLOOKUP(D25,CNT!C4:AL67,22,0)</f>
        <v>310000</v>
      </c>
      <c r="AV25" s="484">
        <f>VLOOKUP(D25,CNT!C4:AL67,23,0)</f>
        <v>0</v>
      </c>
      <c r="AW25" s="487"/>
      <c r="AX25" s="484"/>
      <c r="AY25" s="487"/>
      <c r="AZ25" s="489"/>
      <c r="BA25" s="492"/>
      <c r="BB25" s="484">
        <f>VLOOKUP(D25,CNT!C4:AL67,31,0)</f>
        <v>0</v>
      </c>
      <c r="BC25" s="484">
        <f>VLOOKUP(D25,CNT!C4:AL67,32,0)</f>
        <v>0</v>
      </c>
      <c r="BD25" s="484">
        <f>VLOOKUP(D25,CNT!C4:AL67,33,0)</f>
        <v>0</v>
      </c>
      <c r="BE25" s="484">
        <f>VLOOKUP(D25,CNT!C4:AL67,34,0)</f>
        <v>0</v>
      </c>
      <c r="BF25" s="484">
        <f>VLOOKUP(D25,CNT!C4:AL67,35,0)</f>
        <v>500000</v>
      </c>
      <c r="BG25" s="486"/>
      <c r="BH25" s="403">
        <f>SUM(AF25:BA25)-SUM(BB25:BG25)+T25</f>
        <v>9625952.625</v>
      </c>
      <c r="BI25" s="493">
        <f>S25*17.5%</f>
        <v>0</v>
      </c>
      <c r="BJ25" s="493">
        <f>S25*3%</f>
        <v>0</v>
      </c>
      <c r="BK25" s="493">
        <f>S25*1%</f>
        <v>0</v>
      </c>
      <c r="BL25" s="494"/>
      <c r="BM25" s="493">
        <f>SUM(BI25:BL25)</f>
        <v>0</v>
      </c>
      <c r="BN25" s="493">
        <f>S25*8%</f>
        <v>0</v>
      </c>
      <c r="BO25" s="493">
        <f>S25*1.5%</f>
        <v>0</v>
      </c>
      <c r="BP25" s="493">
        <f>S25*1%</f>
        <v>0</v>
      </c>
      <c r="BQ25" s="494"/>
      <c r="BR25" s="493">
        <f>SUM(BN25:BQ25)</f>
        <v>0</v>
      </c>
      <c r="BS25" s="493">
        <f>T25+U25+V25+W25</f>
        <v>500000</v>
      </c>
      <c r="BT25" s="493">
        <f>BH25-BS25</f>
        <v>9125952.625</v>
      </c>
      <c r="BU25" s="493">
        <f>IF(E25="HĐLĐ",15500000,0)</f>
        <v>0</v>
      </c>
      <c r="BV25" s="495"/>
      <c r="BW25" s="493">
        <f>BV25*6200000</f>
        <v>0</v>
      </c>
      <c r="BX25" s="493">
        <f>BR25</f>
        <v>0</v>
      </c>
      <c r="BY25" s="493">
        <f>BU25+BW25+BX25</f>
        <v>0</v>
      </c>
      <c r="BZ25" s="493">
        <f>IF(BT25-BY25&gt;0,BT25-BY25,0)</f>
        <v>9125952.625</v>
      </c>
      <c r="CA25" s="494">
        <f>IF(AND(OR($E25="HĐTV",$E25="HĐCTV"),$BZ25&lt;2000000),0,IF(OR($E25="HĐTV",$E25="HĐCTV"),$BZ25*10%,ROUND(IF($BZ25&lt;=10000000,$BZ25*5%,IF($BZ25&lt;=30000000,$BZ25*10%-500000,IF($BZ25&lt;=60000000,$BZ25*20%-3500000,IF($BZ25&lt;=100000000,$BZ25*30%-9500000,$BZ25*35%-14500000)))),0)))</f>
        <v>912595.2625</v>
      </c>
      <c r="CB25" s="410">
        <f>ROUND(BH25-BR25-CA25,0)</f>
        <v>8713357</v>
      </c>
      <c r="CC25" s="495"/>
      <c r="CD25" s="496">
        <f>AW25+AX25</f>
        <v>0</v>
      </c>
      <c r="CE25" s="412">
        <f>CB25+CC25-CD25</f>
        <v>8713357</v>
      </c>
      <c r="CF25" s="497">
        <f>CE25-CG25</f>
        <v>0</v>
      </c>
      <c r="CG25" s="497">
        <f>CE25</f>
        <v>8713357</v>
      </c>
      <c r="CH25" s="498"/>
      <c r="CI25" s="499" t="s">
        <v>272</v>
      </c>
      <c r="CJ25" s="484" t="str">
        <f>VLOOKUP(D25,CNT!C4:AL67,36,0)</f>
        <v>Khấu khao chi phí đồng phục</v>
      </c>
      <c r="CK25" s="500">
        <v>11</v>
      </c>
      <c r="CL25" s="484">
        <f>VLOOKUP(D25,CNT!C4:AL67,15,0)</f>
        <v>0</v>
      </c>
      <c r="CM25" s="500">
        <v>27</v>
      </c>
      <c r="CN25" s="500">
        <v>5</v>
      </c>
      <c r="CO25" s="500">
        <v>2026</v>
      </c>
      <c r="CP25" s="501">
        <f>IF((($CO$7-CO25)*12)+($CN$7-CN25)&gt;=12,((($CO$7-CO25)*12)+($CN$7-CN25))-1,0)</f>
        <v>0</v>
      </c>
      <c r="CQ25" s="502">
        <f>IF(CP25&lt;12,(($CQ$7-CO25)*12)+($CP$7-CN25),0)</f>
        <v>0</v>
      </c>
      <c r="CR25" s="501">
        <f>IF(OR(CP25&gt;12,CP25=12),((CP25-(CS25*12))+((($CQ$7-2024)*12)+($CP$7-4)))+1,0)</f>
        <v>0</v>
      </c>
      <c r="CS25" s="503">
        <f>IF(OR(CP25&gt;12,CP25=12),ROUNDDOWN(CP25/12,0),0)</f>
        <v>0</v>
      </c>
      <c r="CT25" s="503">
        <f t="shared" ref="CT25:CU28" si="33">IF(CQ25&gt;11,ROUNDDOWN(CQ25/12,0),0)</f>
        <v>0</v>
      </c>
      <c r="CU25" s="503">
        <f t="shared" si="33"/>
        <v>0</v>
      </c>
      <c r="CV25" s="453">
        <f>IF(CP25=0,0,6000000*1.07^CS25)</f>
        <v>0</v>
      </c>
      <c r="CW25" s="453">
        <f>IF(CT25&lt;2,0,6000000+(CT25-1)*500000)</f>
        <v>0</v>
      </c>
      <c r="CX25" s="453">
        <f>IF(CU25=0,CV25,IF(CU25&lt;1,0,CV25+CU25*500000))</f>
        <v>0</v>
      </c>
      <c r="CY25" s="504">
        <v>5100000</v>
      </c>
      <c r="CZ25" s="505"/>
      <c r="DA25" s="506" t="str">
        <f>CJ25</f>
        <v>Khấu khao chi phí đồng phục</v>
      </c>
      <c r="DB25" s="505" t="str">
        <f>CZ25&amp;";"&amp;" "&amp;DA25&amp;";"&amp;" "&amp;DF25</f>
        <v>; Khấu khao chi phí đồng phục; </v>
      </c>
      <c r="DC25" s="505"/>
      <c r="DD25" s="507"/>
      <c r="DE25" s="508" t="e">
        <f>VLOOKUP($D25,'[4]Med Service'!$D$11:$DI$87,110,0)</f>
        <v>#N/A</v>
      </c>
      <c r="DF25" s="484" t="str">
        <f>VLOOKUP($D25,'[5]BẢNG LƯƠNG'!$C$3:$AH$102,32,0)</f>
        <v/>
      </c>
    </row>
    <row r="26" s="266" customFormat="1" ht="27.75" customHeight="1" spans="1:110">
      <c r="A26" s="138">
        <f>1+A25</f>
        <v>14</v>
      </c>
      <c r="B26" s="389">
        <v>6</v>
      </c>
      <c r="C26" s="390" t="s">
        <v>273</v>
      </c>
      <c r="D26" s="509" t="s">
        <v>274</v>
      </c>
      <c r="E26" s="392" t="str">
        <f>IF(OR(G26="CHT",G26="DSBC"),"HĐLĐ",IF(OR(G26="DSTV",G26="Q.CHT"),"HĐTV","HĐCTV"))</f>
        <v>HĐLĐ</v>
      </c>
      <c r="F26" s="510" t="s">
        <v>269</v>
      </c>
      <c r="G26" s="394" t="s">
        <v>209</v>
      </c>
      <c r="H26" s="395" t="s">
        <v>275</v>
      </c>
      <c r="I26" s="142" t="s">
        <v>276</v>
      </c>
      <c r="J26" s="142" t="s">
        <v>277</v>
      </c>
      <c r="K26" s="396">
        <v>28</v>
      </c>
      <c r="L26" s="484">
        <f>VLOOKUP(D26,CNT!C5:AL68,14,0)</f>
        <v>26</v>
      </c>
      <c r="M26" s="485">
        <f>VLOOKUP(D26,CNT!C5:AL68,3,0)</f>
        <v>100.12</v>
      </c>
      <c r="N26" s="485">
        <f>VLOOKUP(D26,CNT!C5:AL68,4,0)</f>
        <v>136.6</v>
      </c>
      <c r="O26" s="423"/>
      <c r="P26" s="144"/>
      <c r="Q26" s="424"/>
      <c r="R26" s="397"/>
      <c r="S26" s="398">
        <f>IF(E26="HĐLĐ",5310000,0)</f>
        <v>5310000</v>
      </c>
      <c r="T26" s="399">
        <f>IF(500000/28*L26*L32*L62&gt;500000,500000,500000/28*L26)</f>
        <v>500000</v>
      </c>
      <c r="U26" s="511"/>
      <c r="V26" s="438"/>
      <c r="W26" s="144"/>
      <c r="X26" s="144"/>
      <c r="Y26" s="144"/>
      <c r="Z26" s="144"/>
      <c r="AA26" s="484">
        <f>VLOOKUP(D26,CNT!C5:AL68,20,0)</f>
        <v>0</v>
      </c>
      <c r="AB26" s="484">
        <f>VLOOKUP(D26,CNT!C5:AL68,21,0)</f>
        <v>0</v>
      </c>
      <c r="AC26" s="398">
        <f>CY26</f>
        <v>6000000</v>
      </c>
      <c r="AD26" s="144"/>
      <c r="AE26" s="144"/>
      <c r="AF26" s="144"/>
      <c r="AG26" s="401">
        <f>AC26/28/8*M26</f>
        <v>2681785.71428571</v>
      </c>
      <c r="AH26" s="398">
        <f>AC26/28/8*N26*1.5</f>
        <v>5488392.85714286</v>
      </c>
      <c r="AI26" s="144"/>
      <c r="AJ26" s="144"/>
      <c r="AK26" s="398">
        <f>AC26/28/8*Q26*3</f>
        <v>0</v>
      </c>
      <c r="AL26" s="484">
        <f>VLOOKUP(D26,CNT!C5:AL68,18,0)</f>
        <v>0</v>
      </c>
      <c r="AM26" s="484">
        <f>VLOOKUP(D26,CNT!C5:AL69,19,0)</f>
        <v>0</v>
      </c>
      <c r="AN26" s="484">
        <f>VLOOKUP(D26,CNT!C5:AL68,24,0)</f>
        <v>2200000</v>
      </c>
      <c r="AO26" s="484">
        <f>VLOOKUP(D26,CNT!C5:AL68,25,0)</f>
        <v>1646299</v>
      </c>
      <c r="AP26" s="484">
        <f>VLOOKUP(D26,CNT!C5:AL68,26,0)</f>
        <v>3005300</v>
      </c>
      <c r="AQ26" s="484">
        <f>VLOOKUP(D26,CNT!C5:AL68,27,0)</f>
        <v>1470</v>
      </c>
      <c r="AR26" s="484">
        <f>VLOOKUP(D26,CNT!C5:AL68,28,0)</f>
        <v>0</v>
      </c>
      <c r="AS26" s="484">
        <f>VLOOKUP(D26,CNT!C5:AL68,29,0)</f>
        <v>0</v>
      </c>
      <c r="AT26" s="396"/>
      <c r="AU26" s="484">
        <f>VLOOKUP(D26,CNT!C5:AL68,22,0)</f>
        <v>100000</v>
      </c>
      <c r="AV26" s="484">
        <f>VLOOKUP(D26,CNT!C5:AL68,23,0)</f>
        <v>0</v>
      </c>
      <c r="AW26" s="396"/>
      <c r="AX26" s="396"/>
      <c r="AY26" s="396"/>
      <c r="AZ26" s="512"/>
      <c r="BA26" s="396"/>
      <c r="BB26" s="484">
        <f>VLOOKUP(D26,CNT!C5:AL68,31,0)</f>
        <v>0</v>
      </c>
      <c r="BC26" s="484">
        <f>VLOOKUP(D26,CNT!C5:AL68,32,0)</f>
        <v>0</v>
      </c>
      <c r="BD26" s="484">
        <f>VLOOKUP(D26,CNT!C5:AL68,33,0)</f>
        <v>0</v>
      </c>
      <c r="BE26" s="484">
        <f>VLOOKUP(D26,CNT!C5:AL68,34,0)</f>
        <v>0</v>
      </c>
      <c r="BF26" s="484">
        <f>VLOOKUP(D26,CNT!C5:AL68,35,0)</f>
        <v>0</v>
      </c>
      <c r="BG26" s="513"/>
      <c r="BH26" s="403">
        <f>SUM(AF26:BA26)-SUM(BB26:BG26)+T26</f>
        <v>15623247.5714286</v>
      </c>
      <c r="BI26" s="404">
        <f>S26*17.5%</f>
        <v>929250</v>
      </c>
      <c r="BJ26" s="404">
        <f>S26*3%</f>
        <v>159300</v>
      </c>
      <c r="BK26" s="404">
        <f>S26*1%</f>
        <v>53100</v>
      </c>
      <c r="BL26" s="405"/>
      <c r="BM26" s="406">
        <f>SUM(BI26:BL26)</f>
        <v>1141650</v>
      </c>
      <c r="BN26" s="404">
        <f>S26*8%</f>
        <v>424800</v>
      </c>
      <c r="BO26" s="404">
        <f>S26*1.5%</f>
        <v>79650</v>
      </c>
      <c r="BP26" s="404">
        <f>S26*1%</f>
        <v>53100</v>
      </c>
      <c r="BQ26" s="405"/>
      <c r="BR26" s="406">
        <f>SUM(BN26:BQ26)</f>
        <v>557550</v>
      </c>
      <c r="BS26" s="404">
        <f>T26+U26+V26+W26</f>
        <v>500000</v>
      </c>
      <c r="BT26" s="407">
        <f>BH26-BS26</f>
        <v>15123247.5714286</v>
      </c>
      <c r="BU26" s="404">
        <f>IF(E26="HĐLĐ",15500000,0)</f>
        <v>15500000</v>
      </c>
      <c r="BV26" s="408"/>
      <c r="BW26" s="404">
        <f>BV26*6200000</f>
        <v>0</v>
      </c>
      <c r="BX26" s="404">
        <f>BR26</f>
        <v>557550</v>
      </c>
      <c r="BY26" s="409">
        <f>BU26+BW26+BX26</f>
        <v>16057550</v>
      </c>
      <c r="BZ26" s="404">
        <f>IF(BT26-BY26&gt;0,BT26-BY26,0)</f>
        <v>0</v>
      </c>
      <c r="CA26" s="494">
        <f>IF(AND(OR($E26="HĐTV",$E26="HĐCTV"),$BZ26&lt;2000000),0,IF(OR($E26="HĐTV",$E26="HĐCTV"),$BZ26*10%,ROUND(IF($BZ26&lt;=10000000,$BZ26*5%,IF($BZ26&lt;=30000000,$BZ26*10%-500000,IF($BZ26&lt;=60000000,$BZ26*20%-3500000,IF($BZ26&lt;=100000000,$BZ26*30%-9500000,$BZ26*35%-14500000)))),0)))</f>
        <v>0</v>
      </c>
      <c r="CB26" s="410">
        <f>ROUND(BH26-BR26-CA26,0)</f>
        <v>15065698</v>
      </c>
      <c r="CC26" s="408"/>
      <c r="CD26" s="411">
        <f>AW26+AX26</f>
        <v>0</v>
      </c>
      <c r="CE26" s="412">
        <f>CB26+CC26-CD26</f>
        <v>15065698</v>
      </c>
      <c r="CF26" s="413">
        <f>CE26-CG26</f>
        <v>0</v>
      </c>
      <c r="CG26" s="413">
        <f>CE26</f>
        <v>15065698</v>
      </c>
      <c r="CH26" s="414"/>
      <c r="CI26" s="415" t="str">
        <f>VLOOKUP($C26,[2]Sheet1!$C$5:$K$139,9,0)</f>
        <v>tai.phan@medigoapp.com</v>
      </c>
      <c r="CJ26" s="484">
        <f>VLOOKUP(D26,CNT!C5:AL68,36,0)</f>
        <v>0</v>
      </c>
      <c r="CK26" s="416">
        <v>4</v>
      </c>
      <c r="CL26" s="484">
        <f>VLOOKUP(D26,CNT!C5:AL68,15,0)</f>
        <v>0</v>
      </c>
      <c r="CM26" s="416">
        <v>26</v>
      </c>
      <c r="CN26" s="416">
        <v>1</v>
      </c>
      <c r="CO26" s="416">
        <v>2026</v>
      </c>
      <c r="CP26" s="166">
        <f>IF((($CO$7-CO26)*12)+($CN$7-CN26)&gt;=12,((($CO$7-CO26)*12)+($CN$7-CN26))-1,0)</f>
        <v>0</v>
      </c>
      <c r="CQ26" s="417">
        <f>IF(CP26&lt;12,(($CQ$7-CO26)*12)+($CP$7-CN26),0)</f>
        <v>4</v>
      </c>
      <c r="CR26" s="166">
        <f>IF(OR(CP26&gt;12,CP26=12),((CP26-(CS26*12))+((($CQ$7-2024)*12)+($CP$7-4)))+1,0)</f>
        <v>0</v>
      </c>
      <c r="CS26" s="418">
        <f>IF(OR(CP26&gt;12,CP26=12),ROUNDDOWN(CP26/12,0),0)</f>
        <v>0</v>
      </c>
      <c r="CT26" s="418">
        <f t="shared" si="33"/>
        <v>0</v>
      </c>
      <c r="CU26" s="418">
        <f t="shared" si="33"/>
        <v>0</v>
      </c>
      <c r="CV26" s="419">
        <f>IF(CP26=0,0,6000000*1.07^CS26)</f>
        <v>0</v>
      </c>
      <c r="CW26" s="419">
        <f>IF(CT26&lt;2,0,6000000+(CT26-1)*500000)</f>
        <v>0</v>
      </c>
      <c r="CX26" s="419">
        <f>IF(CU26=0,CV26,IF(CU26&lt;1,0,CV26+CU26*500000))</f>
        <v>0</v>
      </c>
      <c r="CY26" s="420">
        <v>6000000</v>
      </c>
      <c r="CZ26" s="141"/>
      <c r="DA26" s="472">
        <f>CJ26</f>
        <v>0</v>
      </c>
      <c r="DB26" s="141" t="str">
        <f>CZ26&amp;";"&amp;" "&amp;DA26&amp;";"&amp;" "&amp;DF26</f>
        <v>; 0; </v>
      </c>
      <c r="DC26" s="473"/>
      <c r="DD26" s="378"/>
      <c r="DE26" s="422">
        <f>VLOOKUP($D26,'[4]Med Service'!$D$11:$DI$87,110,0)</f>
        <v>0</v>
      </c>
      <c r="DF26" s="396" t="str">
        <f>VLOOKUP($D26,'[5]BẢNG LƯƠNG'!$C$3:$AH$102,32,0)</f>
        <v/>
      </c>
    </row>
    <row r="27" s="264" customFormat="1" ht="27" customHeight="1" spans="1:110">
      <c r="A27" s="138">
        <f t="shared" ref="A27:A28" si="34">1+A26</f>
        <v>15</v>
      </c>
      <c r="B27" s="389">
        <v>6</v>
      </c>
      <c r="C27" s="390" t="s">
        <v>278</v>
      </c>
      <c r="D27" s="391" t="s">
        <v>279</v>
      </c>
      <c r="E27" s="392" t="str">
        <f>IF(OR(G27="CHT",G27="DSBC"),"HĐLĐ",IF(OR(G27="DSTV",G27="Q.CHT"),"HĐTV","HĐCTV"))</f>
        <v>HĐLĐ</v>
      </c>
      <c r="F27" s="510" t="s">
        <v>269</v>
      </c>
      <c r="G27" s="429" t="s">
        <v>248</v>
      </c>
      <c r="H27" s="395">
        <v>44644</v>
      </c>
      <c r="I27" s="142" t="s">
        <v>280</v>
      </c>
      <c r="J27" s="142" t="s">
        <v>223</v>
      </c>
      <c r="K27" s="396">
        <v>28</v>
      </c>
      <c r="L27" s="484">
        <f>VLOOKUP(D27,CNT!C6:AL69,14,0)</f>
        <v>28</v>
      </c>
      <c r="M27" s="485">
        <f>VLOOKUP(D27,CNT!C6:AL69,3,0)</f>
        <v>207.82</v>
      </c>
      <c r="N27" s="485">
        <f>VLOOKUP(D27,CNT!C6:AL69,4,0)</f>
        <v>37.1</v>
      </c>
      <c r="O27" s="396"/>
      <c r="P27" s="396"/>
      <c r="Q27" s="424"/>
      <c r="R27" s="396"/>
      <c r="S27" s="398">
        <f>IF(E27="HĐLĐ",5310000,0)</f>
        <v>5310000</v>
      </c>
      <c r="T27" s="399">
        <f>IF(500000/28*L27&gt;500000,500000,500000/28*L27)</f>
        <v>500000</v>
      </c>
      <c r="U27" s="396"/>
      <c r="V27" s="396"/>
      <c r="W27" s="396"/>
      <c r="X27" s="396"/>
      <c r="Y27" s="396"/>
      <c r="Z27" s="396"/>
      <c r="AA27" s="484">
        <f>VLOOKUP(D27,CNT!C6:AL69,20,0)</f>
        <v>0</v>
      </c>
      <c r="AB27" s="484">
        <f>VLOOKUP(D27,CNT!C6:AL69,21,0)</f>
        <v>0</v>
      </c>
      <c r="AC27" s="398">
        <f>CY27</f>
        <v>7869400</v>
      </c>
      <c r="AD27" s="396"/>
      <c r="AE27" s="396"/>
      <c r="AF27" s="396"/>
      <c r="AG27" s="401">
        <f>AC27/28/8*M27</f>
        <v>7300976.375</v>
      </c>
      <c r="AH27" s="398">
        <f>AC27/28/8*N27*1.5</f>
        <v>1955054.0625</v>
      </c>
      <c r="AI27" s="396"/>
      <c r="AJ27" s="396"/>
      <c r="AK27" s="398">
        <f>AC27/28/8*Q27*3</f>
        <v>0</v>
      </c>
      <c r="AL27" s="484">
        <f>VLOOKUP(D27,CNT!C6:AL69,18,0)</f>
        <v>1000000</v>
      </c>
      <c r="AM27" s="484">
        <f>VLOOKUP(D27,CNT!C6:AL70,19,0)</f>
        <v>0</v>
      </c>
      <c r="AN27" s="484">
        <f>VLOOKUP(D27,CNT!C6:AL69,24,0)</f>
        <v>0</v>
      </c>
      <c r="AO27" s="484">
        <f>VLOOKUP(D27,CNT!C6:AL69,25,0)</f>
        <v>1754898</v>
      </c>
      <c r="AP27" s="484">
        <f>VLOOKUP(D27,CNT!C6:AL69,26,0)</f>
        <v>785900</v>
      </c>
      <c r="AQ27" s="484">
        <f>VLOOKUP(D27,CNT!C6:AL69,27,0)</f>
        <v>18350</v>
      </c>
      <c r="AR27" s="484">
        <f>VLOOKUP(D27,CNT!C6:AL69,28,0)</f>
        <v>0</v>
      </c>
      <c r="AS27" s="484">
        <f>VLOOKUP(D27,CNT!C6:AL69,29,0)</f>
        <v>0</v>
      </c>
      <c r="AT27" s="396"/>
      <c r="AU27" s="484">
        <f>VLOOKUP(D27,CNT!C6:AL69,22,0)</f>
        <v>0</v>
      </c>
      <c r="AV27" s="484">
        <f>VLOOKUP(D27,CNT!C6:AL69,23,0)</f>
        <v>0</v>
      </c>
      <c r="AW27" s="396"/>
      <c r="AX27" s="396"/>
      <c r="AY27" s="396"/>
      <c r="AZ27" s="396"/>
      <c r="BA27" s="396"/>
      <c r="BB27" s="484">
        <f>VLOOKUP(D27,CNT!C6:AL69,31,0)</f>
        <v>68000</v>
      </c>
      <c r="BC27" s="484">
        <f>VLOOKUP(D27,CNT!C6:AL69,32,0)</f>
        <v>100000</v>
      </c>
      <c r="BD27" s="484">
        <f>VLOOKUP(D27,CNT!C6:AL69,33,0)</f>
        <v>0</v>
      </c>
      <c r="BE27" s="484">
        <f>VLOOKUP(D27,CNT!C6:AL69,34,0)</f>
        <v>0</v>
      </c>
      <c r="BF27" s="484">
        <f>VLOOKUP(D27,CNT!C6:AL69,35,0)</f>
        <v>0</v>
      </c>
      <c r="BG27" s="396"/>
      <c r="BH27" s="403">
        <f>SUM(AF27:BA27)-SUM(BB27:BG27)+T27</f>
        <v>13147178.4375</v>
      </c>
      <c r="BI27" s="404">
        <f>S27*17.5%</f>
        <v>929250</v>
      </c>
      <c r="BJ27" s="404">
        <f>S27*3%</f>
        <v>159300</v>
      </c>
      <c r="BK27" s="404">
        <f>S27*1%</f>
        <v>53100</v>
      </c>
      <c r="BL27" s="405"/>
      <c r="BM27" s="406">
        <f>SUM(BI27:BL27)</f>
        <v>1141650</v>
      </c>
      <c r="BN27" s="404">
        <f>S27*8%</f>
        <v>424800</v>
      </c>
      <c r="BO27" s="404">
        <f>S27*1.5%</f>
        <v>79650</v>
      </c>
      <c r="BP27" s="404">
        <f>S27*1%</f>
        <v>53100</v>
      </c>
      <c r="BQ27" s="405"/>
      <c r="BR27" s="406">
        <f>SUM(BN27:BQ27)</f>
        <v>557550</v>
      </c>
      <c r="BS27" s="404">
        <f>T27+U27+V27+W27</f>
        <v>500000</v>
      </c>
      <c r="BT27" s="407">
        <f>BH27-BS27</f>
        <v>12647178.4375</v>
      </c>
      <c r="BU27" s="404">
        <f>IF(E27="HĐLĐ",15500000,0)</f>
        <v>15500000</v>
      </c>
      <c r="BV27" s="408"/>
      <c r="BW27" s="404">
        <f>BV27*6200000</f>
        <v>0</v>
      </c>
      <c r="BX27" s="404">
        <f>BR27</f>
        <v>557550</v>
      </c>
      <c r="BY27" s="409">
        <f>BU27+BW27+BX27</f>
        <v>16057550</v>
      </c>
      <c r="BZ27" s="404">
        <f>IF(BT27-BY27&gt;0,BT27-BY27,0)</f>
        <v>0</v>
      </c>
      <c r="CA27" s="404">
        <f>IF(AND(OR(E27="HĐTV",E27="HĐCTV"),BZ27&lt;2000000),0,IF(OR(E27="HĐTV",E27="HĐCTV"),BZ27*10%,ROUND(+IF(AND(BZ27&gt;=0,BZ27&lt;=5000000),BZ27*0.05,IF(AND(BZ27&gt;5000000,BZ27&lt;=10000000),BZ27*0.1-250000,IF(AND(BZ27&gt;10000000,BZ27&lt;=18000000),BZ27*0.15-750000,IF(AND(BZ27&gt;18000000,BZ27&lt;=32000000),BZ27*0.2-1650000,IF(AND(BZ27&gt;32000000,BZ27&lt;=52000000),BZ27*0.25-3250000,IF(AND(BZ27&gt;52000000,BZ27&lt;=80000000),BZ27*0.3-5850000,BZ27*0.35-9850000)))))),0)))</f>
        <v>0</v>
      </c>
      <c r="CB27" s="410">
        <f>ROUND(BH27-BR27-CA27,0)</f>
        <v>12589628</v>
      </c>
      <c r="CC27" s="408"/>
      <c r="CD27" s="411"/>
      <c r="CE27" s="412">
        <f>CB27+CC27-CD27</f>
        <v>12589628</v>
      </c>
      <c r="CF27" s="413">
        <f>CE27-CG27</f>
        <v>0</v>
      </c>
      <c r="CG27" s="413">
        <f>CE27</f>
        <v>12589628</v>
      </c>
      <c r="CH27" s="414"/>
      <c r="CI27" s="415" t="s">
        <v>281</v>
      </c>
      <c r="CJ27" s="484" t="str">
        <f>VLOOKUP(D27,CNT!C6:AL69,36,0)</f>
        <v>Vi phạm 1 sao trên Maps 24/06/2026</v>
      </c>
      <c r="CK27" s="416">
        <v>12</v>
      </c>
      <c r="CL27" s="484">
        <f>VLOOKUP(D27,CNT!C6:AL69,15,0)</f>
        <v>2</v>
      </c>
      <c r="CM27" s="416">
        <v>24</v>
      </c>
      <c r="CN27" s="416">
        <v>3</v>
      </c>
      <c r="CO27" s="416">
        <v>2022</v>
      </c>
      <c r="CP27" s="166">
        <f>IF((($CO$7-CO27)*12)+($CN$7-CN27)&gt;=12,((($CO$7-CO27)*12)+($CN$7-CN27))-1,0)</f>
        <v>24</v>
      </c>
      <c r="CQ27" s="417">
        <f>IF(CP27&lt;12,(($CQ$7-CO27)*12)+($CP$7-CN27),0)</f>
        <v>0</v>
      </c>
      <c r="CR27" s="166">
        <f>IF(OR(CP27&gt;12,CP27=12),((CP27-(CS27*12))+((($CQ$7-2024)*12)+($CP$7-4)))+1,0)</f>
        <v>26</v>
      </c>
      <c r="CS27" s="418">
        <f>IF(OR(CP27&gt;12,CP27=12),ROUNDDOWN(CP27/12,0),0)</f>
        <v>2</v>
      </c>
      <c r="CT27" s="418">
        <f t="shared" si="33"/>
        <v>0</v>
      </c>
      <c r="CU27" s="418">
        <f t="shared" si="33"/>
        <v>2</v>
      </c>
      <c r="CV27" s="419">
        <f>IF(CP27=0,0,6000000*1.07^CS27)</f>
        <v>6869400</v>
      </c>
      <c r="CW27" s="419">
        <f>IF(CT27&lt;2,0,6000000+(CT27-1)*500000)</f>
        <v>0</v>
      </c>
      <c r="CX27" s="419">
        <f>IF(CU27=0,CV27,IF(CU27&lt;1,0,CV27+CU27*500000))</f>
        <v>7869400</v>
      </c>
      <c r="CY27" s="420">
        <f>IF(CX27&gt;0,CX27,IF(CW27&gt;0,CW27,6000000))</f>
        <v>7869400</v>
      </c>
      <c r="CZ27" s="141"/>
      <c r="DA27" s="472" t="str">
        <f>CJ27</f>
        <v>Vi phạm 1 sao trên Maps 24/06/2026</v>
      </c>
      <c r="DB27" s="141" t="str">
        <f>CZ27&amp;";"&amp;" "&amp;DA27&amp;";"&amp;" "&amp;DF27</f>
        <v>; Vi phạm 1 sao trên Maps 24/06/2026; Lệch doanh thu HD.BY98NJKV: 60.000đ</v>
      </c>
      <c r="DC27" s="141"/>
      <c r="DD27" s="378">
        <f>VLOOKUP($D27,'[3]Tong hop'!$B$8:$Q$45,15,0)</f>
        <v>0</v>
      </c>
      <c r="DE27" s="422">
        <f>VLOOKUP($D27,'[4]Med Service'!$D$11:$DI$87,110,0)</f>
        <v>3028734</v>
      </c>
      <c r="DF27" s="396" t="str">
        <f>VLOOKUP($D27,'[5]BẢNG LƯƠNG'!$C$3:$AH$102,32,0)</f>
        <v>Lệch doanh thu HD.BY98NJKV: 60.000đ</v>
      </c>
    </row>
    <row r="28" s="264" customFormat="1" ht="27" customHeight="1" spans="1:110">
      <c r="A28" s="138">
        <f t="shared" si="34"/>
        <v>16</v>
      </c>
      <c r="B28" s="389">
        <v>6</v>
      </c>
      <c r="C28" s="390" t="s">
        <v>282</v>
      </c>
      <c r="D28" s="391" t="s">
        <v>283</v>
      </c>
      <c r="E28" s="392" t="str">
        <f>IF(OR(G28="CHT",G28="DSBC"),"HĐLĐ",IF(OR(G28="DSTV",G28="Q.CHT"),"HĐTV","HĐCTV"))</f>
        <v>HĐLĐ</v>
      </c>
      <c r="F28" s="510" t="s">
        <v>269</v>
      </c>
      <c r="G28" s="394" t="s">
        <v>209</v>
      </c>
      <c r="H28" s="395">
        <v>45096</v>
      </c>
      <c r="I28" s="142" t="s">
        <v>284</v>
      </c>
      <c r="J28" s="142" t="s">
        <v>285</v>
      </c>
      <c r="K28" s="396">
        <v>28</v>
      </c>
      <c r="L28" s="484">
        <f>VLOOKUP(D28,CNT!C7:AL70,14,0)</f>
        <v>22</v>
      </c>
      <c r="M28" s="485">
        <f>VLOOKUP(D28,CNT!C7:AL70,3,0)</f>
        <v>5.3</v>
      </c>
      <c r="N28" s="485">
        <f>VLOOKUP(D28,CNT!C7:AL70,4,0)</f>
        <v>173</v>
      </c>
      <c r="O28" s="423"/>
      <c r="P28" s="144"/>
      <c r="Q28" s="424"/>
      <c r="R28" s="397"/>
      <c r="S28" s="398">
        <f>IF(E28="HĐLĐ",5310000,0)</f>
        <v>5310000</v>
      </c>
      <c r="T28" s="399">
        <f>IF(500000/28*L28&gt;500000,500000,500000/28*L28)</f>
        <v>392857.142857143</v>
      </c>
      <c r="U28" s="144"/>
      <c r="V28" s="144"/>
      <c r="W28" s="144"/>
      <c r="X28" s="144"/>
      <c r="Y28" s="144"/>
      <c r="Z28" s="144"/>
      <c r="AA28" s="484">
        <f>VLOOKUP(D28,CNT!C7:AL70,20,0)</f>
        <v>0</v>
      </c>
      <c r="AB28" s="484">
        <f>VLOOKUP(D28,CNT!C7:AL70,21,0)</f>
        <v>0</v>
      </c>
      <c r="AC28" s="398">
        <f>CY28</f>
        <v>6500000</v>
      </c>
      <c r="AD28" s="144"/>
      <c r="AE28" s="144"/>
      <c r="AF28" s="144"/>
      <c r="AG28" s="401">
        <f>AC28/28/8*M28</f>
        <v>153794.642857143</v>
      </c>
      <c r="AH28" s="398">
        <f>AC28/28/8*N28*1.5</f>
        <v>7530133.92857143</v>
      </c>
      <c r="AI28" s="144"/>
      <c r="AJ28" s="144"/>
      <c r="AK28" s="398">
        <f>AC28/28/8*Q28*3</f>
        <v>0</v>
      </c>
      <c r="AL28" s="484">
        <f>VLOOKUP(D28,CNT!C7:AL70,18,0)</f>
        <v>0</v>
      </c>
      <c r="AM28" s="484">
        <f>VLOOKUP(D28,CNT!C7:AL71,19,0)</f>
        <v>0</v>
      </c>
      <c r="AN28" s="484">
        <f>VLOOKUP(D28,CNT!C7:AL70,24,0)</f>
        <v>2200000</v>
      </c>
      <c r="AO28" s="484">
        <f>VLOOKUP(D28,CNT!C7:AL70,25,0)</f>
        <v>1482156</v>
      </c>
      <c r="AP28" s="484">
        <f>VLOOKUP(D28,CNT!C7:AL70,26,0)</f>
        <v>2808800</v>
      </c>
      <c r="AQ28" s="484">
        <f>VLOOKUP(D28,CNT!C7:AL70,27,0)</f>
        <v>0</v>
      </c>
      <c r="AR28" s="484">
        <f>VLOOKUP(D28,CNT!C7:AL70,28,0)</f>
        <v>0</v>
      </c>
      <c r="AS28" s="484">
        <f>VLOOKUP(D28,CNT!C7:AL70,29,0)</f>
        <v>0</v>
      </c>
      <c r="AT28" s="396"/>
      <c r="AU28" s="484">
        <f>VLOOKUP(D28,CNT!C7:AL70,22,0)</f>
        <v>370000</v>
      </c>
      <c r="AV28" s="484">
        <f>VLOOKUP(D28,CNT!C7:AL70,23,0)</f>
        <v>0</v>
      </c>
      <c r="AW28" s="396"/>
      <c r="AX28" s="396"/>
      <c r="AY28" s="396"/>
      <c r="AZ28" s="512"/>
      <c r="BA28" s="396"/>
      <c r="BB28" s="484">
        <f>VLOOKUP(D28,CNT!C7:AL70,31,0)</f>
        <v>68000</v>
      </c>
      <c r="BC28" s="484">
        <f>VLOOKUP(D28,CNT!C7:AL70,32,0)</f>
        <v>100000</v>
      </c>
      <c r="BD28" s="484">
        <f>VLOOKUP(D28,CNT!C7:AL70,33,0)</f>
        <v>0</v>
      </c>
      <c r="BE28" s="484">
        <f>VLOOKUP(D28,CNT!C7:AL70,34,0)</f>
        <v>0</v>
      </c>
      <c r="BF28" s="484">
        <f>VLOOKUP(D28,CNT!C7:AL70,35,0)</f>
        <v>0</v>
      </c>
      <c r="BG28" s="396"/>
      <c r="BH28" s="403">
        <f>SUM(AF28:BA28)-SUM(BB28:BG28)+T28</f>
        <v>14769741.7142857</v>
      </c>
      <c r="BI28" s="404">
        <f>S28*17.5%</f>
        <v>929250</v>
      </c>
      <c r="BJ28" s="404">
        <f>S28*3%</f>
        <v>159300</v>
      </c>
      <c r="BK28" s="404">
        <f>S28*1%</f>
        <v>53100</v>
      </c>
      <c r="BL28" s="405"/>
      <c r="BM28" s="406">
        <f>SUM(BI28:BL28)</f>
        <v>1141650</v>
      </c>
      <c r="BN28" s="404">
        <f>S28*8%</f>
        <v>424800</v>
      </c>
      <c r="BO28" s="404">
        <f>S28*1.5%</f>
        <v>79650</v>
      </c>
      <c r="BP28" s="404">
        <f>S28*1%</f>
        <v>53100</v>
      </c>
      <c r="BQ28" s="405"/>
      <c r="BR28" s="406">
        <f>SUM(BN28:BQ28)</f>
        <v>557550</v>
      </c>
      <c r="BS28" s="404">
        <f>T28+U28+V28+W28</f>
        <v>392857.142857143</v>
      </c>
      <c r="BT28" s="407">
        <f>BH28-BS28</f>
        <v>14376884.5714286</v>
      </c>
      <c r="BU28" s="404">
        <f>IF(E28="HĐLĐ",15500000,0)</f>
        <v>15500000</v>
      </c>
      <c r="BV28" s="408">
        <v>1</v>
      </c>
      <c r="BW28" s="404">
        <f>BV28*6200000</f>
        <v>6200000</v>
      </c>
      <c r="BX28" s="404">
        <f>BR28</f>
        <v>557550</v>
      </c>
      <c r="BY28" s="409">
        <f>BU28+BW28+BX28</f>
        <v>22257550</v>
      </c>
      <c r="BZ28" s="404">
        <f>IF(BT28-BY28&gt;0,BT28-BY28,0)</f>
        <v>0</v>
      </c>
      <c r="CA28" s="404">
        <f>IF(AND(OR(E28="HĐTV",E28="HĐCTV"),BZ28&lt;2000000),0,IF(OR(E28="HĐTV",E28="HĐCTV"),BZ28*10%,ROUND(+IF(AND(BZ28&gt;=0,BZ28&lt;=5000000),BZ28*0.05,IF(AND(BZ28&gt;5000000,BZ28&lt;=10000000),BZ28*0.1-250000,IF(AND(BZ28&gt;10000000,BZ28&lt;=18000000),BZ28*0.15-750000,IF(AND(BZ28&gt;18000000,BZ28&lt;=32000000),BZ28*0.2-1650000,IF(AND(BZ28&gt;32000000,BZ28&lt;=52000000),BZ28*0.25-3250000,IF(AND(BZ28&gt;52000000,BZ28&lt;=80000000),BZ28*0.3-5850000,BZ28*0.35-9850000)))))),0)))</f>
        <v>0</v>
      </c>
      <c r="CB28" s="410">
        <f>ROUND(BH28-BR28-CA28,0)</f>
        <v>14212192</v>
      </c>
      <c r="CC28" s="408"/>
      <c r="CD28" s="411">
        <f>AW28+AX28</f>
        <v>0</v>
      </c>
      <c r="CE28" s="412">
        <f>CB28+CC28-CD28</f>
        <v>14212192</v>
      </c>
      <c r="CF28" s="413">
        <f>CE28-CG28</f>
        <v>0</v>
      </c>
      <c r="CG28" s="413">
        <f>CE28</f>
        <v>14212192</v>
      </c>
      <c r="CH28" s="414"/>
      <c r="CI28" s="415" t="s">
        <v>286</v>
      </c>
      <c r="CJ28" s="484" t="str">
        <f>VLOOKUP(D28,CNT!C7:AL70,36,0)</f>
        <v>Không nhập HD lên kiot 20/06/2026</v>
      </c>
      <c r="CK28" s="416">
        <v>4</v>
      </c>
      <c r="CL28" s="484">
        <f>VLOOKUP(D28,CNT!C7:AL70,15,0)</f>
        <v>2</v>
      </c>
      <c r="CM28" s="416">
        <v>19</v>
      </c>
      <c r="CN28" s="416">
        <v>6</v>
      </c>
      <c r="CO28" s="416">
        <v>2023</v>
      </c>
      <c r="CP28" s="166">
        <f>IF((($CO$7-CO28)*12)+($CN$7-CN28)&gt;=12,((($CO$7-CO28)*12)+($CN$7-CN28))-1,0)</f>
        <v>0</v>
      </c>
      <c r="CQ28" s="417">
        <f>IF(CP28&lt;12,(($CQ$7-CO28)*12)+($CP$7-CN28),0)</f>
        <v>35</v>
      </c>
      <c r="CR28" s="166">
        <f>IF(OR(CP28&gt;12,CP28=12),((CP28-(CS28*12))+((($CQ$7-2024)*12)+($CP$7-4)))+1,0)</f>
        <v>0</v>
      </c>
      <c r="CS28" s="418">
        <f>IF(OR(CP28&gt;12,CP28=12),ROUNDDOWN(CP28/12,0),0)</f>
        <v>0</v>
      </c>
      <c r="CT28" s="418">
        <f t="shared" si="33"/>
        <v>2</v>
      </c>
      <c r="CU28" s="418">
        <f t="shared" si="33"/>
        <v>0</v>
      </c>
      <c r="CV28" s="419">
        <f>IF(CP28=0,0,6000000*1.07^CS28)</f>
        <v>0</v>
      </c>
      <c r="CW28" s="419">
        <f>IF(CT28&lt;2,0,6000000+(CT28-1)*500000)</f>
        <v>6500000</v>
      </c>
      <c r="CX28" s="419">
        <f>IF(CU28=0,CV28,IF(CU28&lt;1,0,CV28+CU28*500000))</f>
        <v>0</v>
      </c>
      <c r="CY28" s="420">
        <f>IF(CX28&gt;0,CX28,IF(CW28&gt;0,CW28,6000000))</f>
        <v>6500000</v>
      </c>
      <c r="CZ28" s="141"/>
      <c r="DA28" s="472" t="str">
        <f>CJ28</f>
        <v>Không nhập HD lên kiot 20/06/2026</v>
      </c>
      <c r="DB28" s="141" t="str">
        <f>CZ28&amp;";"&amp;" "&amp;DA28&amp;";"&amp;" "&amp;DF28</f>
        <v>; Không nhập HD lên kiot 20/06/2026; </v>
      </c>
      <c r="DC28" s="141"/>
      <c r="DD28" s="378"/>
      <c r="DE28" s="422">
        <f>VLOOKUP($D28,'[4]Med Service'!$D$11:$DI$87,110,0)</f>
        <v>0</v>
      </c>
      <c r="DF28" s="396" t="str">
        <f>VLOOKUP($D28,'[5]BẢNG LƯƠNG'!$C$3:$AH$102,32,0)</f>
        <v/>
      </c>
    </row>
    <row r="29" s="265" customFormat="1" ht="27" customHeight="1" spans="1:110">
      <c r="A29" s="145"/>
      <c r="B29" s="457"/>
      <c r="C29" s="148"/>
      <c r="D29" s="147"/>
      <c r="E29" s="458"/>
      <c r="F29" s="164"/>
      <c r="G29" s="460"/>
      <c r="H29" s="461"/>
      <c r="I29" s="149"/>
      <c r="J29" s="149"/>
      <c r="K29" s="150">
        <f t="shared" ref="K29:AT29" si="35">SUM(K27:K28)</f>
        <v>56</v>
      </c>
      <c r="L29" s="150">
        <f t="shared" si="35"/>
        <v>50</v>
      </c>
      <c r="M29" s="462">
        <f t="shared" si="35"/>
        <v>213.12</v>
      </c>
      <c r="N29" s="462">
        <f t="shared" si="35"/>
        <v>210.1</v>
      </c>
      <c r="O29" s="150">
        <f t="shared" si="35"/>
        <v>0</v>
      </c>
      <c r="P29" s="150">
        <f t="shared" si="35"/>
        <v>0</v>
      </c>
      <c r="Q29" s="150">
        <f t="shared" si="35"/>
        <v>0</v>
      </c>
      <c r="R29" s="150">
        <f t="shared" si="35"/>
        <v>0</v>
      </c>
      <c r="S29" s="150">
        <f t="shared" si="35"/>
        <v>10620000</v>
      </c>
      <c r="T29" s="150">
        <f t="shared" si="35"/>
        <v>892857.142857143</v>
      </c>
      <c r="U29" s="150">
        <f t="shared" si="35"/>
        <v>0</v>
      </c>
      <c r="V29" s="150">
        <f t="shared" si="35"/>
        <v>0</v>
      </c>
      <c r="W29" s="150">
        <f t="shared" si="35"/>
        <v>0</v>
      </c>
      <c r="X29" s="150">
        <f t="shared" si="35"/>
        <v>0</v>
      </c>
      <c r="Y29" s="150">
        <f t="shared" si="35"/>
        <v>0</v>
      </c>
      <c r="Z29" s="150">
        <f t="shared" si="35"/>
        <v>0</v>
      </c>
      <c r="AA29" s="150"/>
      <c r="AB29" s="150"/>
      <c r="AC29" s="150">
        <f t="shared" si="35"/>
        <v>14369400</v>
      </c>
      <c r="AD29" s="150">
        <f t="shared" si="35"/>
        <v>0</v>
      </c>
      <c r="AE29" s="150">
        <f t="shared" si="35"/>
        <v>0</v>
      </c>
      <c r="AF29" s="150">
        <f t="shared" si="35"/>
        <v>0</v>
      </c>
      <c r="AG29" s="150">
        <f t="shared" si="35"/>
        <v>7454771.01785714</v>
      </c>
      <c r="AH29" s="150">
        <f t="shared" si="35"/>
        <v>9485187.99107143</v>
      </c>
      <c r="AI29" s="150">
        <f t="shared" si="35"/>
        <v>0</v>
      </c>
      <c r="AJ29" s="150">
        <f t="shared" si="35"/>
        <v>0</v>
      </c>
      <c r="AK29" s="150">
        <f t="shared" si="35"/>
        <v>0</v>
      </c>
      <c r="AL29" s="150">
        <f t="shared" si="35"/>
        <v>1000000</v>
      </c>
      <c r="AM29" s="150">
        <f t="shared" si="35"/>
        <v>0</v>
      </c>
      <c r="AN29" s="150">
        <f t="shared" si="35"/>
        <v>2200000</v>
      </c>
      <c r="AO29" s="150">
        <f t="shared" si="35"/>
        <v>3237054</v>
      </c>
      <c r="AP29" s="150">
        <f t="shared" si="35"/>
        <v>3594700</v>
      </c>
      <c r="AQ29" s="150">
        <f t="shared" si="35"/>
        <v>18350</v>
      </c>
      <c r="AR29" s="150">
        <f t="shared" si="35"/>
        <v>0</v>
      </c>
      <c r="AS29" s="150">
        <f t="shared" si="35"/>
        <v>0</v>
      </c>
      <c r="AT29" s="150">
        <f t="shared" si="35"/>
        <v>0</v>
      </c>
      <c r="AU29" s="150"/>
      <c r="AV29" s="150"/>
      <c r="AW29" s="150">
        <f t="shared" ref="AW29:CI29" si="36">SUM(AW27:AW28)</f>
        <v>0</v>
      </c>
      <c r="AX29" s="150">
        <f t="shared" si="36"/>
        <v>0</v>
      </c>
      <c r="AY29" s="150">
        <f t="shared" si="36"/>
        <v>0</v>
      </c>
      <c r="AZ29" s="150">
        <f t="shared" si="36"/>
        <v>0</v>
      </c>
      <c r="BA29" s="150">
        <f t="shared" si="36"/>
        <v>0</v>
      </c>
      <c r="BB29" s="150">
        <f t="shared" si="36"/>
        <v>136000</v>
      </c>
      <c r="BC29" s="150">
        <f t="shared" si="36"/>
        <v>200000</v>
      </c>
      <c r="BD29" s="150">
        <f t="shared" si="36"/>
        <v>0</v>
      </c>
      <c r="BE29" s="150">
        <f t="shared" si="36"/>
        <v>0</v>
      </c>
      <c r="BF29" s="150">
        <f t="shared" si="36"/>
        <v>0</v>
      </c>
      <c r="BG29" s="150">
        <f t="shared" si="36"/>
        <v>0</v>
      </c>
      <c r="BH29" s="150">
        <f t="shared" si="36"/>
        <v>27916920.1517857</v>
      </c>
      <c r="BI29" s="150">
        <f t="shared" si="36"/>
        <v>1858500</v>
      </c>
      <c r="BJ29" s="150">
        <f t="shared" si="36"/>
        <v>318600</v>
      </c>
      <c r="BK29" s="150">
        <f t="shared" si="36"/>
        <v>106200</v>
      </c>
      <c r="BL29" s="150">
        <f t="shared" si="36"/>
        <v>0</v>
      </c>
      <c r="BM29" s="150">
        <f t="shared" si="36"/>
        <v>2283300</v>
      </c>
      <c r="BN29" s="150">
        <f t="shared" si="36"/>
        <v>849600</v>
      </c>
      <c r="BO29" s="150">
        <f t="shared" si="36"/>
        <v>159300</v>
      </c>
      <c r="BP29" s="150">
        <f t="shared" si="36"/>
        <v>106200</v>
      </c>
      <c r="BQ29" s="150">
        <f t="shared" si="36"/>
        <v>0</v>
      </c>
      <c r="BR29" s="150">
        <f t="shared" si="36"/>
        <v>1115100</v>
      </c>
      <c r="BS29" s="150">
        <f t="shared" si="36"/>
        <v>892857.142857143</v>
      </c>
      <c r="BT29" s="150">
        <f t="shared" si="36"/>
        <v>27024063.0089286</v>
      </c>
      <c r="BU29" s="150">
        <f t="shared" si="36"/>
        <v>31000000</v>
      </c>
      <c r="BV29" s="150">
        <f t="shared" si="36"/>
        <v>1</v>
      </c>
      <c r="BW29" s="150">
        <f t="shared" si="36"/>
        <v>6200000</v>
      </c>
      <c r="BX29" s="150">
        <f t="shared" si="36"/>
        <v>1115100</v>
      </c>
      <c r="BY29" s="150">
        <f t="shared" si="36"/>
        <v>38315100</v>
      </c>
      <c r="BZ29" s="150">
        <f t="shared" si="36"/>
        <v>0</v>
      </c>
      <c r="CA29" s="150">
        <f t="shared" si="36"/>
        <v>0</v>
      </c>
      <c r="CB29" s="150">
        <f t="shared" si="36"/>
        <v>26801820</v>
      </c>
      <c r="CC29" s="150">
        <f t="shared" si="36"/>
        <v>0</v>
      </c>
      <c r="CD29" s="150">
        <f t="shared" si="36"/>
        <v>0</v>
      </c>
      <c r="CE29" s="150">
        <f t="shared" si="36"/>
        <v>26801820</v>
      </c>
      <c r="CF29" s="150">
        <f t="shared" si="36"/>
        <v>0</v>
      </c>
      <c r="CG29" s="150">
        <f t="shared" si="36"/>
        <v>26801820</v>
      </c>
      <c r="CH29" s="150">
        <f t="shared" si="36"/>
        <v>0</v>
      </c>
      <c r="CI29" s="150">
        <f t="shared" si="36"/>
        <v>0</v>
      </c>
      <c r="CJ29" s="150"/>
      <c r="CK29" s="150"/>
      <c r="CL29" s="150">
        <f>SUM(CL25:CL28)</f>
        <v>4</v>
      </c>
      <c r="CM29" s="150"/>
      <c r="CN29" s="150"/>
      <c r="CO29" s="150"/>
      <c r="CP29" s="150">
        <f t="shared" ref="CP29:DC29" si="37">SUM(CP27:CP28)</f>
        <v>24</v>
      </c>
      <c r="CQ29" s="150">
        <f t="shared" si="37"/>
        <v>35</v>
      </c>
      <c r="CR29" s="150">
        <f t="shared" si="37"/>
        <v>26</v>
      </c>
      <c r="CS29" s="150">
        <f t="shared" si="37"/>
        <v>2</v>
      </c>
      <c r="CT29" s="150">
        <f t="shared" si="37"/>
        <v>2</v>
      </c>
      <c r="CU29" s="150">
        <f t="shared" si="37"/>
        <v>2</v>
      </c>
      <c r="CV29" s="150">
        <f t="shared" si="37"/>
        <v>6869400</v>
      </c>
      <c r="CW29" s="150">
        <f t="shared" si="37"/>
        <v>6500000</v>
      </c>
      <c r="CX29" s="150">
        <f t="shared" si="37"/>
        <v>7869400</v>
      </c>
      <c r="CY29" s="150">
        <f t="shared" si="37"/>
        <v>14369400</v>
      </c>
      <c r="CZ29" s="150">
        <f t="shared" si="37"/>
        <v>0</v>
      </c>
      <c r="DA29" s="150">
        <f t="shared" si="37"/>
        <v>0</v>
      </c>
      <c r="DB29" s="150">
        <f t="shared" si="37"/>
        <v>0</v>
      </c>
      <c r="DC29" s="150">
        <f t="shared" si="37"/>
        <v>0</v>
      </c>
      <c r="DD29" s="378"/>
      <c r="DE29" s="422">
        <f>VLOOKUP($D29,'[4]Med Service'!$D$11:$DI$87,110,0)</f>
        <v>0</v>
      </c>
      <c r="DF29" s="396"/>
    </row>
    <row r="30" s="264" customFormat="1" ht="27" customHeight="1" spans="1:110">
      <c r="A30" s="138">
        <v>17</v>
      </c>
      <c r="B30" s="389">
        <v>6</v>
      </c>
      <c r="C30" s="391" t="s">
        <v>287</v>
      </c>
      <c r="D30" s="391" t="s">
        <v>288</v>
      </c>
      <c r="E30" s="392" t="str">
        <f>IF(OR(G30="CHT",G30="DSBC"),"HĐLĐ",IF(OR(G30="DSTV",G30="Q.CHT"),"HĐTV","HĐCTV"))</f>
        <v>HĐLĐ</v>
      </c>
      <c r="F30" s="429" t="s">
        <v>289</v>
      </c>
      <c r="G30" s="394" t="s">
        <v>209</v>
      </c>
      <c r="H30" s="395" t="s">
        <v>290</v>
      </c>
      <c r="I30" s="142" t="s">
        <v>291</v>
      </c>
      <c r="J30" s="142" t="s">
        <v>292</v>
      </c>
      <c r="K30" s="396">
        <v>28</v>
      </c>
      <c r="L30" s="396">
        <f>VLOOKUP(D30,CNT!C20:AL24,14,0)</f>
        <v>26</v>
      </c>
      <c r="M30" s="469">
        <f>VLOOKUP(D30,CNT!C20:AL24,3,0)</f>
        <v>245.58</v>
      </c>
      <c r="N30" s="469">
        <f>VLOOKUP(D30,CNT!C20:AL24,4,0)</f>
        <v>54.72</v>
      </c>
      <c r="O30" s="423"/>
      <c r="P30" s="144"/>
      <c r="Q30" s="424"/>
      <c r="R30" s="397"/>
      <c r="S30" s="398">
        <f>IF(E30="HĐLĐ",5310000,0)</f>
        <v>5310000</v>
      </c>
      <c r="T30" s="399">
        <f>IF(500000/28*L30&gt;500000,500000,500000/28*L30)</f>
        <v>464285.714285714</v>
      </c>
      <c r="U30" s="144"/>
      <c r="V30" s="438"/>
      <c r="W30" s="144"/>
      <c r="X30" s="144"/>
      <c r="Y30" s="144"/>
      <c r="Z30" s="144"/>
      <c r="AA30" s="396">
        <f>VLOOKUP(D30,CNT!C20:AL24,20,0)</f>
        <v>0</v>
      </c>
      <c r="AB30" s="396">
        <f>VLOOKUP(D30,CNT!C20:AL24,21,0)</f>
        <v>2000000</v>
      </c>
      <c r="AC30" s="398">
        <f>CY30</f>
        <v>6000000</v>
      </c>
      <c r="AD30" s="144"/>
      <c r="AE30" s="144"/>
      <c r="AF30" s="144"/>
      <c r="AG30" s="401">
        <f>AC30/28/8*M30</f>
        <v>6578035.71428571</v>
      </c>
      <c r="AH30" s="398">
        <f>AC30/28/8*N30*1.5</f>
        <v>2198571.42857143</v>
      </c>
      <c r="AI30" s="144"/>
      <c r="AJ30" s="144"/>
      <c r="AK30" s="144"/>
      <c r="AL30" s="396">
        <f>VLOOKUP(D30,CNT!C20:AL24,18,0)</f>
        <v>0</v>
      </c>
      <c r="AM30" s="396">
        <f>VLOOKUP(D30,CNT!C20:AL24,19,0)</f>
        <v>0</v>
      </c>
      <c r="AN30" s="396">
        <f>VLOOKUP(D30,CNT!C20:AL24,24,0)</f>
        <v>0</v>
      </c>
      <c r="AO30" s="396">
        <f>VLOOKUP(D30,CNT!C20:AL24,25,0)</f>
        <v>0</v>
      </c>
      <c r="AP30" s="396">
        <f>VLOOKUP(D30,CNT!C20:AL24,26,0)</f>
        <v>528100</v>
      </c>
      <c r="AQ30" s="396">
        <f>VLOOKUP(D30,CNT!C20:AL24,27,0)</f>
        <v>53110</v>
      </c>
      <c r="AR30" s="396">
        <f>VLOOKUP(D30,CNT!C20:AL24,28,0)</f>
        <v>0</v>
      </c>
      <c r="AS30" s="396">
        <f>VLOOKUP(D30,CNT!C20:AL24,29,0)</f>
        <v>0</v>
      </c>
      <c r="AT30" s="396"/>
      <c r="AU30" s="396">
        <f>VLOOKUP(D30,CNT!C20:AL24,22,0)</f>
        <v>0</v>
      </c>
      <c r="AV30" s="396">
        <f>VLOOKUP(D30,CNT!C20:AL24,23,0)</f>
        <v>0</v>
      </c>
      <c r="AW30" s="144"/>
      <c r="AX30" s="396"/>
      <c r="AY30" s="144"/>
      <c r="AZ30" s="398"/>
      <c r="BA30" s="402"/>
      <c r="BB30" s="396">
        <f>VLOOKUP(D30,CNT!C20:AL24,31,0)</f>
        <v>86600</v>
      </c>
      <c r="BC30" s="396">
        <f>VLOOKUP(D30,CNT!C20:AL24,32,0)</f>
        <v>20000</v>
      </c>
      <c r="BD30" s="396">
        <f>VLOOKUP(D30,CNT!C20:AL24,33,0)</f>
        <v>0</v>
      </c>
      <c r="BE30" s="396">
        <f>VLOOKUP(D30,CNT!C20:AL24,34,0)</f>
        <v>0</v>
      </c>
      <c r="BF30" s="396">
        <f>VLOOKUP(D30,CNT!C20:AL24,35,0)</f>
        <v>0</v>
      </c>
      <c r="BG30" s="423"/>
      <c r="BH30" s="403">
        <f>SUM(AF30:BA30)-SUM(BB30:BG30)+T30</f>
        <v>9715502.85714286</v>
      </c>
      <c r="BI30" s="404">
        <f>S30*17.5%</f>
        <v>929250</v>
      </c>
      <c r="BJ30" s="404">
        <f>S30*3%</f>
        <v>159300</v>
      </c>
      <c r="BK30" s="404">
        <f>S30*1%</f>
        <v>53100</v>
      </c>
      <c r="BL30" s="405"/>
      <c r="BM30" s="406">
        <f>SUM(BI30:BL30)</f>
        <v>1141650</v>
      </c>
      <c r="BN30" s="404">
        <f>S30*8%</f>
        <v>424800</v>
      </c>
      <c r="BO30" s="404">
        <f>S30*1.5%</f>
        <v>79650</v>
      </c>
      <c r="BP30" s="404">
        <f>S30*1%</f>
        <v>53100</v>
      </c>
      <c r="BQ30" s="405"/>
      <c r="BR30" s="406">
        <f>SUM(BN30:BQ30)</f>
        <v>557550</v>
      </c>
      <c r="BS30" s="404">
        <f>T30+U30+V30+W30</f>
        <v>464285.714285714</v>
      </c>
      <c r="BT30" s="407">
        <f>BH30-BS30</f>
        <v>9251217.14285714</v>
      </c>
      <c r="BU30" s="404">
        <f>IF(E30="HĐLĐ",15500000,0)</f>
        <v>15500000</v>
      </c>
      <c r="BV30" s="408"/>
      <c r="BW30" s="404">
        <f>BV30*6200000</f>
        <v>0</v>
      </c>
      <c r="BX30" s="404">
        <f>BR30</f>
        <v>557550</v>
      </c>
      <c r="BY30" s="409">
        <f>BU30+BW30+BX30</f>
        <v>16057550</v>
      </c>
      <c r="BZ30" s="404">
        <f>IF(BT30-BY30&gt;0,BT30-BY30,0)</f>
        <v>0</v>
      </c>
      <c r="CA30" s="405">
        <f>IF(AND(OR($E30="HĐTV",$E30="HĐCTV"),$BZ30&lt;2000000),0,IF(OR($E30="HĐTV",$E30="HĐCTV"),$BZ30*10%,ROUND(IF($BZ30&lt;=10000000,$BZ30*5%,IF($BZ30&lt;=30000000,$BZ30*10%-500000,IF($BZ30&lt;=60000000,$BZ30*20%-3500000,IF($BZ30&lt;=100000000,$BZ30*30%-9500000,$BZ30*35%-14500000)))),0)))</f>
        <v>0</v>
      </c>
      <c r="CB30" s="410">
        <f>ROUND(BH30-BR30-CA30,0)</f>
        <v>9157953</v>
      </c>
      <c r="CC30" s="408"/>
      <c r="CD30" s="411"/>
      <c r="CE30" s="412">
        <f>CB30+CC30-CD30</f>
        <v>9157953</v>
      </c>
      <c r="CF30" s="413">
        <f>CE30-CG30</f>
        <v>0</v>
      </c>
      <c r="CG30" s="413">
        <f>CE30</f>
        <v>9157953</v>
      </c>
      <c r="CH30" s="414"/>
      <c r="CI30" s="415" t="s">
        <v>293</v>
      </c>
      <c r="CJ30" s="396" t="str">
        <f>VLOOKUP(D30,CNT!C20:AL24,36,0)</f>
        <v>Thiếu quy trình bán hàng HD1103541 08/06/2026, Vi phạm checklist 27/06/2026</v>
      </c>
      <c r="CK30" s="416">
        <v>9</v>
      </c>
      <c r="CL30" s="396">
        <f>VLOOKUP(D30,CNT!C20:AL24,15,0)</f>
        <v>0</v>
      </c>
      <c r="CM30" s="416">
        <v>23</v>
      </c>
      <c r="CN30" s="416">
        <v>6</v>
      </c>
      <c r="CO30" s="416">
        <v>2025</v>
      </c>
      <c r="CP30" s="166">
        <f>IF((($CO$7-CO30)*12)+($CN$7-CN30)&gt;=12,((($CO$7-CO30)*12)+($CN$7-CN30))-1,0)</f>
        <v>0</v>
      </c>
      <c r="CQ30" s="417">
        <f>IF(CP30&lt;12,(($CQ$7-CO30)*12)+($CP$7-CN30),0)</f>
        <v>11</v>
      </c>
      <c r="CR30" s="166">
        <f>IF(OR(CP30&gt;12,CP30=12),((CP30-(CS30*12))+((($CQ$7-2024)*12)+($CP$7-4)))+1,0)</f>
        <v>0</v>
      </c>
      <c r="CS30" s="418">
        <f>IF(OR(CP30&gt;12,CP30=12),ROUNDDOWN(CP30/12,0),0)</f>
        <v>0</v>
      </c>
      <c r="CT30" s="418">
        <f t="shared" ref="CT30:CU34" si="38">IF(CQ30&gt;11,ROUNDDOWN(CQ30/12,0),0)</f>
        <v>0</v>
      </c>
      <c r="CU30" s="418">
        <f t="shared" si="38"/>
        <v>0</v>
      </c>
      <c r="CV30" s="419">
        <f>IF(CP30=0,0,6000000*1.07^CS30)</f>
        <v>0</v>
      </c>
      <c r="CW30" s="419">
        <f>IF(CT30&lt;2,0,6000000+(CT30-1)*500000)</f>
        <v>0</v>
      </c>
      <c r="CX30" s="419">
        <f>IF(CU30=0,CV30,IF(CU30&lt;1,0,CV30+CU30*500000))</f>
        <v>0</v>
      </c>
      <c r="CY30" s="420">
        <f>IF(CX30&gt;0,CX30,IF(CW30&gt;0,CW30,6000000))</f>
        <v>6000000</v>
      </c>
      <c r="CZ30" s="141"/>
      <c r="DA30" s="472" t="str">
        <f>CJ30</f>
        <v>Thiếu quy trình bán hàng HD1103541 08/06/2026, Vi phạm checklist 27/06/2026</v>
      </c>
      <c r="DB30" s="141" t="str">
        <f>CZ30&amp;";"&amp;" "&amp;DA30&amp;";"&amp;" "&amp;DF30</f>
        <v>; Thiếu quy trình bán hàng HD1103541 08/06/2026, Vi phạm checklist 27/06/2026; </v>
      </c>
      <c r="DC30" s="141"/>
      <c r="DD30" s="378"/>
      <c r="DE30" s="422">
        <f>VLOOKUP($D30,'[4]Med Service'!$D$11:$DI$87,110,0)</f>
        <v>0</v>
      </c>
      <c r="DF30" s="396" t="str">
        <f>VLOOKUP($D30,'[5]BẢNG LƯƠNG'!$C$3:$AH$102,32,0)</f>
        <v/>
      </c>
    </row>
    <row r="31" s="264" customFormat="1" ht="35.25" customHeight="1" spans="1:110">
      <c r="A31" s="138">
        <f>1+A30</f>
        <v>18</v>
      </c>
      <c r="B31" s="389">
        <v>6</v>
      </c>
      <c r="C31" s="390" t="s">
        <v>294</v>
      </c>
      <c r="D31" s="509" t="s">
        <v>295</v>
      </c>
      <c r="E31" s="392" t="str">
        <f>IF(OR(G31="CHT",G31="DSBC"),"HĐLĐ",IF(OR(G31="DSTV",G31="Q.CHT"),"HĐTV","HĐCTV"))</f>
        <v>HĐLĐ</v>
      </c>
      <c r="F31" s="429" t="s">
        <v>289</v>
      </c>
      <c r="G31" s="394" t="s">
        <v>209</v>
      </c>
      <c r="H31" s="395">
        <v>45439</v>
      </c>
      <c r="I31" s="142" t="s">
        <v>296</v>
      </c>
      <c r="J31" s="142" t="s">
        <v>211</v>
      </c>
      <c r="K31" s="396">
        <v>28</v>
      </c>
      <c r="L31" s="396">
        <f>VLOOKUP(D31,CNT!C21:AL25,14,0)</f>
        <v>16</v>
      </c>
      <c r="M31" s="469">
        <f>VLOOKUP(D31,CNT!C21:AL25,3,0)</f>
        <v>79.38</v>
      </c>
      <c r="N31" s="469">
        <f>VLOOKUP(D31,CNT!C5:AL68,4,0)</f>
        <v>41.22</v>
      </c>
      <c r="O31" s="423"/>
      <c r="P31" s="144"/>
      <c r="Q31" s="424"/>
      <c r="R31" s="397"/>
      <c r="S31" s="398">
        <f>IF(E31="HĐLĐ",5310000,0)</f>
        <v>5310000</v>
      </c>
      <c r="T31" s="399">
        <f>IF(500000/28*L31*L40*L48&gt;500000,500000,500000/28*L31)</f>
        <v>500000</v>
      </c>
      <c r="U31" s="144"/>
      <c r="V31" s="144"/>
      <c r="W31" s="144"/>
      <c r="X31" s="144"/>
      <c r="Y31" s="144"/>
      <c r="Z31" s="144"/>
      <c r="AA31" s="396">
        <f>VLOOKUP(D31,CNT!C21:AL25,20,0)</f>
        <v>1000000</v>
      </c>
      <c r="AB31" s="396">
        <f>VLOOKUP(D31,CNT!C21:AL25,21,0)</f>
        <v>2000000</v>
      </c>
      <c r="AC31" s="398">
        <f>CY31</f>
        <v>6500000</v>
      </c>
      <c r="AD31" s="144"/>
      <c r="AE31" s="144"/>
      <c r="AF31" s="144"/>
      <c r="AG31" s="401">
        <f>AC31/28/8*M31</f>
        <v>2303437.5</v>
      </c>
      <c r="AH31" s="398">
        <f>AC31/28/8*N31*1.5</f>
        <v>1794174.10714286</v>
      </c>
      <c r="AI31" s="144"/>
      <c r="AJ31" s="144"/>
      <c r="AK31" s="398">
        <f>AC31/28/8*Q31*3</f>
        <v>0</v>
      </c>
      <c r="AL31" s="396">
        <f>VLOOKUP(D31,CNT!C21:AL25,18,0)</f>
        <v>0</v>
      </c>
      <c r="AM31" s="396">
        <f>VLOOKUP(D31,CNT!C21:AL25,19,0)</f>
        <v>0</v>
      </c>
      <c r="AN31" s="396">
        <f>VLOOKUP(D31,CNT!C21:AL25,24,0)</f>
        <v>0</v>
      </c>
      <c r="AO31" s="396">
        <f>VLOOKUP(D31,CNT!C21:AL25,25,0)</f>
        <v>0</v>
      </c>
      <c r="AP31" s="396">
        <f>VLOOKUP(D31,CNT!C21:AL25,26,0)</f>
        <v>0</v>
      </c>
      <c r="AQ31" s="396">
        <f>VLOOKUP(D31,CNT!C21:AL25,27,0)</f>
        <v>0</v>
      </c>
      <c r="AR31" s="396">
        <f>VLOOKUP(D31,CNT!C21:AL25,28,0)</f>
        <v>0</v>
      </c>
      <c r="AS31" s="396">
        <f>VLOOKUP(D31,CNT!C21:AL25,29,0)</f>
        <v>0</v>
      </c>
      <c r="AT31" s="396"/>
      <c r="AU31" s="396">
        <f>VLOOKUP(D31,CNT!C21:AL25,22,0)</f>
        <v>0</v>
      </c>
      <c r="AV31" s="396">
        <f>VLOOKUP(D31,CNT!C21:AL25,23,0)</f>
        <v>0</v>
      </c>
      <c r="AW31" s="144"/>
      <c r="AX31" s="396"/>
      <c r="AY31" s="144"/>
      <c r="AZ31" s="512"/>
      <c r="BA31" s="402"/>
      <c r="BB31" s="396">
        <f>VLOOKUP(D31,CNT!C21:AL25,31,0)</f>
        <v>0</v>
      </c>
      <c r="BC31" s="396">
        <f>VLOOKUP(D31,CNT!C21:AL25,32,0)</f>
        <v>0</v>
      </c>
      <c r="BD31" s="396">
        <f>VLOOKUP(D31,CNT!C21:AL25,33,0)</f>
        <v>0</v>
      </c>
      <c r="BE31" s="396">
        <f>VLOOKUP(D31,CNT!C21:AL25,34,0)</f>
        <v>0</v>
      </c>
      <c r="BF31" s="396">
        <f>VLOOKUP(D31,CNT!C21:AL25,35,0)</f>
        <v>0</v>
      </c>
      <c r="BG31" s="423"/>
      <c r="BH31" s="403">
        <f>SUM(AF31:BA31)-SUM(BB31:BG31)+T31</f>
        <v>4597611.60714286</v>
      </c>
      <c r="BI31" s="404"/>
      <c r="BJ31" s="404"/>
      <c r="BK31" s="404"/>
      <c r="BL31" s="405"/>
      <c r="BM31" s="406"/>
      <c r="BN31" s="404"/>
      <c r="BO31" s="404"/>
      <c r="BP31" s="404"/>
      <c r="BQ31" s="405"/>
      <c r="BR31" s="406">
        <f>SUM(BN31:BQ31)</f>
        <v>0</v>
      </c>
      <c r="BS31" s="404">
        <f>T31+U31+V31+W31</f>
        <v>500000</v>
      </c>
      <c r="BT31" s="407">
        <f>BH31-BS31</f>
        <v>4097611.60714286</v>
      </c>
      <c r="BU31" s="404">
        <f>IF(E31="HĐLĐ",15500000,0)</f>
        <v>15500000</v>
      </c>
      <c r="BV31" s="408"/>
      <c r="BW31" s="404">
        <f>BV31*6200000</f>
        <v>0</v>
      </c>
      <c r="BX31" s="404">
        <f>BR31</f>
        <v>0</v>
      </c>
      <c r="BY31" s="409">
        <f>BU31+BW31+BX31</f>
        <v>15500000</v>
      </c>
      <c r="BZ31" s="404">
        <f>IF(BT31-BY31&gt;0,BT31-BY31,0)</f>
        <v>0</v>
      </c>
      <c r="CA31" s="405">
        <f>IF(AND(OR($E31="HĐTV",$E31="HĐCTV"),$BZ31&lt;2000000),0,IF(OR($E31="HĐTV",$E31="HĐCTV"),$BZ31*10%,ROUND(IF($BZ31&lt;=10000000,$BZ31*5%,IF($BZ31&lt;=30000000,$BZ31*10%-500000,IF($BZ31&lt;=60000000,$BZ31*20%-3500000,IF($BZ31&lt;=100000000,$BZ31*30%-9500000,$BZ31*35%-14500000)))),0)))</f>
        <v>0</v>
      </c>
      <c r="CB31" s="410">
        <f>ROUND(BH31-BR31-CA31,0)</f>
        <v>4597612</v>
      </c>
      <c r="CC31" s="408"/>
      <c r="CD31" s="446">
        <v>6000000</v>
      </c>
      <c r="CE31" s="412">
        <f>CB31+CC31-CD31</f>
        <v>-1402388</v>
      </c>
      <c r="CF31" s="413">
        <f>CE31-CG31</f>
        <v>0</v>
      </c>
      <c r="CG31" s="413">
        <f>CE31</f>
        <v>-1402388</v>
      </c>
      <c r="CH31" s="414"/>
      <c r="CI31" s="415" t="s">
        <v>297</v>
      </c>
      <c r="CJ31" s="396">
        <f>VLOOKUP(D31,CNT!C21:AL25,36,0)</f>
        <v>0</v>
      </c>
      <c r="CK31" s="416">
        <v>5</v>
      </c>
      <c r="CL31" s="396">
        <f>VLOOKUP(D31,CNT!C21:AL25,15,0)</f>
        <v>0</v>
      </c>
      <c r="CM31" s="416">
        <v>27</v>
      </c>
      <c r="CN31" s="416">
        <v>5</v>
      </c>
      <c r="CO31" s="416">
        <v>2024</v>
      </c>
      <c r="CP31" s="166">
        <f>IF((($CO$7-CO31)*12)+($CN$7-CN31)&gt;=12,((($CO$7-CO31)*12)+($CN$7-CN31))-1,0)</f>
        <v>0</v>
      </c>
      <c r="CQ31" s="417">
        <f>IF(CP31&lt;12,(($CQ$7-CO31)*12)+($CP$7-CN31),0)</f>
        <v>24</v>
      </c>
      <c r="CR31" s="166">
        <f>IF(OR(CP31&gt;12,CP31=12),((CP31-(CS31*12))+((($CQ$7-2024)*12)+($CP$7-4)))+1,0)</f>
        <v>0</v>
      </c>
      <c r="CS31" s="418">
        <f>IF(OR(CP31&gt;12,CP31=12),ROUNDDOWN(CP31/12,0),0)</f>
        <v>0</v>
      </c>
      <c r="CT31" s="418">
        <f t="shared" si="38"/>
        <v>2</v>
      </c>
      <c r="CU31" s="418">
        <f t="shared" si="38"/>
        <v>0</v>
      </c>
      <c r="CV31" s="419">
        <f>IF(CP31=0,0,6000000*1.07^CS31)</f>
        <v>0</v>
      </c>
      <c r="CW31" s="419">
        <f>IF(CT31&lt;2,0,6000000+(CT31-1)*500000)</f>
        <v>6500000</v>
      </c>
      <c r="CX31" s="419">
        <f>IF(CU31=0,CV31,IF(CU31&lt;1,0,CV31+CU31*500000))</f>
        <v>0</v>
      </c>
      <c r="CY31" s="420">
        <f>IF(CX31&gt;0,CX31,IF(CW31&gt;0,CW31,6000000))</f>
        <v>6500000</v>
      </c>
      <c r="CZ31" s="141"/>
      <c r="DA31" s="472">
        <f>CJ31</f>
        <v>0</v>
      </c>
      <c r="DB31" s="141" t="str">
        <f>CZ31&amp;";"&amp;" "&amp;DA31&amp;";"&amp;" "&amp;DF31</f>
        <v>; 0; </v>
      </c>
      <c r="DC31" s="141"/>
      <c r="DD31" s="378"/>
      <c r="DE31" s="422">
        <f>VLOOKUP($D31,'[4]Med Service'!$D$11:$DI$87,110,0)</f>
        <v>0</v>
      </c>
      <c r="DF31" s="396" t="str">
        <f>VLOOKUP($D31,'[5]BẢNG LƯƠNG'!$C$3:$AH$102,32,0)</f>
        <v/>
      </c>
    </row>
    <row r="32" s="266" customFormat="1" ht="27.75" customHeight="1" spans="1:110">
      <c r="A32" s="138">
        <f t="shared" ref="A32:A34" si="39">1+A31</f>
        <v>19</v>
      </c>
      <c r="B32" s="389">
        <v>6</v>
      </c>
      <c r="C32" s="391" t="s">
        <v>273</v>
      </c>
      <c r="D32" s="391" t="s">
        <v>274</v>
      </c>
      <c r="E32" s="392" t="str">
        <f>IF(OR(G32="CHT",G32="DSBC"),"HĐLĐ",IF(OR(G32="DSTV",G32="Q.CHT"),"HĐTV","HĐCTV"))</f>
        <v>HĐLĐ</v>
      </c>
      <c r="F32" s="429" t="s">
        <v>289</v>
      </c>
      <c r="G32" s="394" t="s">
        <v>209</v>
      </c>
      <c r="H32" s="395" t="s">
        <v>275</v>
      </c>
      <c r="I32" s="142" t="s">
        <v>276</v>
      </c>
      <c r="J32" s="142" t="s">
        <v>277</v>
      </c>
      <c r="K32" s="396">
        <v>28</v>
      </c>
      <c r="L32" s="396">
        <f>VLOOKUP(D32,CNT!C22:AL26,14,0)</f>
        <v>15</v>
      </c>
      <c r="M32" s="469">
        <f>VLOOKUP(D32,CNT!C22:AL26,3,0)</f>
        <v>97.52</v>
      </c>
      <c r="N32" s="469">
        <f>VLOOKUP(D32,CNT!C6:AL69,4,0)</f>
        <v>136.6</v>
      </c>
      <c r="O32" s="396"/>
      <c r="P32" s="396"/>
      <c r="Q32" s="424"/>
      <c r="R32" s="396"/>
      <c r="S32" s="398">
        <f>IF(E32="HĐLĐ",5310000,0)</f>
        <v>5310000</v>
      </c>
      <c r="T32" s="399"/>
      <c r="U32" s="396"/>
      <c r="V32" s="438"/>
      <c r="W32" s="396"/>
      <c r="X32" s="396"/>
      <c r="Y32" s="396"/>
      <c r="Z32" s="396"/>
      <c r="AA32" s="396">
        <f>VLOOKUP(D32,CNT!C22:AL26,20,0)</f>
        <v>1000000</v>
      </c>
      <c r="AB32" s="396">
        <f>VLOOKUP(D32,CNT!C22:AL26,21,0)</f>
        <v>2000000</v>
      </c>
      <c r="AC32" s="398">
        <f>CY32</f>
        <v>6000000</v>
      </c>
      <c r="AD32" s="396"/>
      <c r="AE32" s="396"/>
      <c r="AF32" s="396"/>
      <c r="AG32" s="401">
        <f>AC32/28/8*M32</f>
        <v>2612142.85714286</v>
      </c>
      <c r="AH32" s="398">
        <f>AC32/28/8*N32*1.5</f>
        <v>5488392.85714286</v>
      </c>
      <c r="AI32" s="396"/>
      <c r="AJ32" s="396"/>
      <c r="AK32" s="396"/>
      <c r="AL32" s="396">
        <f>VLOOKUP(D32,CNT!C22:AL26,18,0)</f>
        <v>0</v>
      </c>
      <c r="AM32" s="396">
        <f>VLOOKUP(D32,CNT!C22:AL26,19,0)</f>
        <v>0</v>
      </c>
      <c r="AN32" s="396">
        <f>VLOOKUP(D32,CNT!C22:AL26,24,0)</f>
        <v>2200000</v>
      </c>
      <c r="AO32" s="396">
        <f>VLOOKUP(D32,CNT!C22:AL26,25,0)</f>
        <v>0</v>
      </c>
      <c r="AP32" s="396">
        <f>VLOOKUP(D32,CNT!C22:AL26,26,0)</f>
        <v>0</v>
      </c>
      <c r="AQ32" s="396">
        <f>VLOOKUP(D32,CNT!C22:AL26,27,0)</f>
        <v>0</v>
      </c>
      <c r="AR32" s="396">
        <f>VLOOKUP(D32,CNT!C22:AL26,28,0)</f>
        <v>0</v>
      </c>
      <c r="AS32" s="396">
        <f>VLOOKUP(D32,CNT!C22:AL26,29,0)</f>
        <v>0</v>
      </c>
      <c r="AT32" s="396"/>
      <c r="AU32" s="396">
        <f>VLOOKUP(D32,CNT!C22:AL26,22,0)</f>
        <v>0</v>
      </c>
      <c r="AV32" s="396">
        <f>VLOOKUP(D32,CNT!C22:AL26,23,0)</f>
        <v>0</v>
      </c>
      <c r="AW32" s="396"/>
      <c r="AX32" s="396"/>
      <c r="AY32" s="396"/>
      <c r="AZ32" s="512"/>
      <c r="BA32" s="396"/>
      <c r="BB32" s="396">
        <f>VLOOKUP(D32,CNT!C22:AL26,31,0)</f>
        <v>0</v>
      </c>
      <c r="BC32" s="396">
        <f>VLOOKUP(D32,CNT!C22:AL26,32,0)</f>
        <v>0</v>
      </c>
      <c r="BD32" s="396">
        <f>VLOOKUP(D32,CNT!C22:AL26,33,0)</f>
        <v>0</v>
      </c>
      <c r="BE32" s="396">
        <f>VLOOKUP(D32,CNT!C22:AL26,34,0)</f>
        <v>0</v>
      </c>
      <c r="BF32" s="396">
        <f>VLOOKUP(D32,CNT!C22:AL26,35,0)</f>
        <v>0</v>
      </c>
      <c r="BG32" s="396"/>
      <c r="BH32" s="403">
        <f>SUM(AF32:BA32)-SUM(BB32:BG32)+T32</f>
        <v>10300535.7142857</v>
      </c>
      <c r="BI32" s="404"/>
      <c r="BJ32" s="404"/>
      <c r="BK32" s="404"/>
      <c r="BL32" s="405"/>
      <c r="BM32" s="406"/>
      <c r="BN32" s="404"/>
      <c r="BO32" s="404"/>
      <c r="BP32" s="404"/>
      <c r="BQ32" s="405"/>
      <c r="BR32" s="406">
        <f>SUM(BN32:BQ32)</f>
        <v>0</v>
      </c>
      <c r="BS32" s="404">
        <f>T32+U32+V32+W32</f>
        <v>0</v>
      </c>
      <c r="BT32" s="407">
        <f>BH32-BS32</f>
        <v>10300535.7142857</v>
      </c>
      <c r="BU32" s="404">
        <f>IF(E32="HĐLĐ",15500000,0)</f>
        <v>15500000</v>
      </c>
      <c r="BV32" s="408"/>
      <c r="BW32" s="404">
        <f>BV32*6200000</f>
        <v>0</v>
      </c>
      <c r="BX32" s="404">
        <f>BR32</f>
        <v>0</v>
      </c>
      <c r="BY32" s="409">
        <f>BU32+BW32+BX32</f>
        <v>15500000</v>
      </c>
      <c r="BZ32" s="404">
        <f>IF(BT32-BY32&gt;0,BT32-BY32,0)</f>
        <v>0</v>
      </c>
      <c r="CA32" s="405">
        <f>IF(AND(OR($E32="HĐTV",$E32="HĐCTV"),$BZ32&lt;2000000),0,IF(OR($E32="HĐTV",$E32="HĐCTV"),$BZ32*10%,ROUND(IF($BZ32&lt;=10000000,$BZ32*5%,IF($BZ32&lt;=30000000,$BZ32*10%-500000,IF($BZ32&lt;=60000000,$BZ32*20%-3500000,IF($BZ32&lt;=100000000,$BZ32*30%-9500000,$BZ32*35%-14500000)))),0)))</f>
        <v>0</v>
      </c>
      <c r="CB32" s="410">
        <f>ROUND(BH32-BR32-CA32,0)</f>
        <v>10300536</v>
      </c>
      <c r="CC32" s="408"/>
      <c r="CD32" s="411"/>
      <c r="CE32" s="412">
        <f>CB32+CC32-CD32</f>
        <v>10300536</v>
      </c>
      <c r="CF32" s="413">
        <f>CE32-CG32</f>
        <v>0</v>
      </c>
      <c r="CG32" s="413">
        <f>CE32</f>
        <v>10300536</v>
      </c>
      <c r="CH32" s="414"/>
      <c r="CI32" s="415" t="str">
        <f>VLOOKUP($C32,[2]Sheet1!$C$5:$K$139,9,0)</f>
        <v>tai.phan@medigoapp.com</v>
      </c>
      <c r="CJ32" s="396">
        <f>VLOOKUP(D32,CNT!C22:AL26,36,0)</f>
        <v>0</v>
      </c>
      <c r="CK32" s="416">
        <v>4</v>
      </c>
      <c r="CL32" s="396">
        <f>VLOOKUP(D32,CNT!C22:AL26,15,0)</f>
        <v>0</v>
      </c>
      <c r="CM32" s="416">
        <v>26</v>
      </c>
      <c r="CN32" s="416">
        <v>1</v>
      </c>
      <c r="CO32" s="416">
        <v>2026</v>
      </c>
      <c r="CP32" s="166">
        <f>IF((($CO$7-CO32)*12)+($CN$7-CN32)&gt;=12,((($CO$7-CO32)*12)+($CN$7-CN32))-1,0)</f>
        <v>0</v>
      </c>
      <c r="CQ32" s="417">
        <f>IF(CP32&lt;12,(($CQ$7-CO32)*12)+($CP$7-CN32),0)</f>
        <v>4</v>
      </c>
      <c r="CR32" s="166">
        <f>IF(OR(CP32&gt;12,CP32=12),((CP32-(CS32*12))+((($CQ$7-2024)*12)+($CP$7-4)))+1,0)</f>
        <v>0</v>
      </c>
      <c r="CS32" s="418">
        <f>IF(OR(CP32&gt;12,CP32=12),ROUNDDOWN(CP32/12,0),0)</f>
        <v>0</v>
      </c>
      <c r="CT32" s="418">
        <f t="shared" si="38"/>
        <v>0</v>
      </c>
      <c r="CU32" s="418">
        <f t="shared" si="38"/>
        <v>0</v>
      </c>
      <c r="CV32" s="419">
        <f>IF(CP32=0,0,6000000*1.07^CS32)</f>
        <v>0</v>
      </c>
      <c r="CW32" s="419">
        <f>IF(CT32&lt;2,0,6000000+(CT32-1)*500000)</f>
        <v>0</v>
      </c>
      <c r="CX32" s="419">
        <f>IF(CU32=0,CV32,IF(CU32&lt;1,0,CV32+CU32*500000))</f>
        <v>0</v>
      </c>
      <c r="CY32" s="420">
        <v>6000000</v>
      </c>
      <c r="CZ32" s="141"/>
      <c r="DA32" s="472">
        <f>CJ32</f>
        <v>0</v>
      </c>
      <c r="DB32" s="141" t="str">
        <f>CZ32&amp;";"&amp;" "&amp;DA32&amp;";"&amp;" "&amp;DF32</f>
        <v>; 0; </v>
      </c>
      <c r="DC32" s="473"/>
      <c r="DD32" s="378"/>
      <c r="DE32" s="422">
        <f>VLOOKUP($D32,'[4]Med Service'!$D$11:$DI$87,110,0)</f>
        <v>0</v>
      </c>
      <c r="DF32" s="396" t="str">
        <f>VLOOKUP($D32,'[5]BẢNG LƯƠNG'!$C$3:$AH$102,32,0)</f>
        <v/>
      </c>
    </row>
    <row r="33" s="266" customFormat="1" ht="27" customHeight="1" spans="1:111">
      <c r="A33" s="138">
        <f t="shared" si="39"/>
        <v>20</v>
      </c>
      <c r="B33" s="389">
        <v>6</v>
      </c>
      <c r="C33" s="391" t="s">
        <v>298</v>
      </c>
      <c r="D33" s="391" t="s">
        <v>299</v>
      </c>
      <c r="E33" s="392" t="str">
        <f>IF(OR(G33="CHT",G33="DSBC"),"HĐLĐ",IF(OR(G33="DSTV",G33="Q.CHT"),"HĐTV","HĐCTV"))</f>
        <v>HĐLĐ</v>
      </c>
      <c r="F33" s="429" t="s">
        <v>289</v>
      </c>
      <c r="G33" s="394" t="s">
        <v>209</v>
      </c>
      <c r="H33" s="395" t="s">
        <v>300</v>
      </c>
      <c r="I33" s="675" t="s">
        <v>301</v>
      </c>
      <c r="J33" s="160" t="s">
        <v>302</v>
      </c>
      <c r="K33" s="396">
        <v>28</v>
      </c>
      <c r="L33" s="396">
        <f>VLOOKUP(D33,CNT!C23:AL27,14,0)</f>
        <v>28</v>
      </c>
      <c r="M33" s="469">
        <f>VLOOKUP(D33,CNT!C23:AL27,3,0)</f>
        <v>38.47</v>
      </c>
      <c r="N33" s="469">
        <f>VLOOKUP(D33,CNT!C7:AL70,4,0)</f>
        <v>224.87</v>
      </c>
      <c r="O33" s="423"/>
      <c r="P33" s="144"/>
      <c r="Q33" s="424"/>
      <c r="R33" s="397"/>
      <c r="S33" s="398">
        <f>IF(E33="HĐLĐ",5310000,0)</f>
        <v>5310000</v>
      </c>
      <c r="T33" s="399">
        <f>IF(500000/28*L33&gt;500000,500000,500000/28*L33)</f>
        <v>500000</v>
      </c>
      <c r="U33" s="144"/>
      <c r="V33" s="144"/>
      <c r="W33" s="144"/>
      <c r="X33" s="144"/>
      <c r="Y33" s="144"/>
      <c r="Z33" s="144"/>
      <c r="AA33" s="396">
        <f>VLOOKUP(D33,CNT!C23:AL27,20,0)</f>
        <v>0</v>
      </c>
      <c r="AB33" s="396">
        <f>VLOOKUP(D33,CNT!C23:AL27,21,0)</f>
        <v>0</v>
      </c>
      <c r="AC33" s="398">
        <f>CY33</f>
        <v>6000000</v>
      </c>
      <c r="AD33" s="144"/>
      <c r="AE33" s="144"/>
      <c r="AF33" s="144"/>
      <c r="AG33" s="401">
        <f>AC33/28/8*M33</f>
        <v>1030446.42857143</v>
      </c>
      <c r="AH33" s="398">
        <f>AC33/28/8*N33*1.5</f>
        <v>9034955.35714286</v>
      </c>
      <c r="AI33" s="144"/>
      <c r="AJ33" s="144"/>
      <c r="AK33" s="144"/>
      <c r="AL33" s="396">
        <f>VLOOKUP(D33,CNT!C23:AL27,18,0)</f>
        <v>0</v>
      </c>
      <c r="AM33" s="396">
        <f>VLOOKUP(D33,CNT!C23:AL27,19,0)</f>
        <v>0</v>
      </c>
      <c r="AN33" s="396">
        <f>VLOOKUP(D33,CNT!C23:AL27,24,0)</f>
        <v>1000000</v>
      </c>
      <c r="AO33" s="396">
        <f>VLOOKUP(D33,CNT!C23:AL27,25,0)</f>
        <v>809111</v>
      </c>
      <c r="AP33" s="396">
        <f>VLOOKUP(D33,CNT!C23:AL27,26,0)</f>
        <v>2143900</v>
      </c>
      <c r="AQ33" s="396">
        <f>VLOOKUP(D33,CNT!C23:AL27,27,0)</f>
        <v>32195</v>
      </c>
      <c r="AR33" s="396">
        <f>VLOOKUP(D33,CNT!C23:AL27,28,0)</f>
        <v>0</v>
      </c>
      <c r="AS33" s="396">
        <f>VLOOKUP(D33,CNT!C23:AL27,29,0)</f>
        <v>400000</v>
      </c>
      <c r="AT33" s="396"/>
      <c r="AU33" s="396">
        <f>VLOOKUP(D33,CNT!C23:AL27,22,0)</f>
        <v>0</v>
      </c>
      <c r="AV33" s="396">
        <f>VLOOKUP(D33,CNT!C23:AL27,23,0)</f>
        <v>0</v>
      </c>
      <c r="AW33" s="144"/>
      <c r="AX33" s="396"/>
      <c r="AY33" s="144"/>
      <c r="AZ33" s="456"/>
      <c r="BA33" s="402"/>
      <c r="BB33" s="396">
        <f>VLOOKUP(D33,CNT!C23:AL27,31,0)</f>
        <v>86600</v>
      </c>
      <c r="BC33" s="396">
        <f>VLOOKUP(D33,CNT!C23:AL27,32,0)</f>
        <v>0</v>
      </c>
      <c r="BD33" s="396">
        <f>VLOOKUP(D33,CNT!C23:AL27,33,0)</f>
        <v>0</v>
      </c>
      <c r="BE33" s="396">
        <f>VLOOKUP(D33,CNT!C23:AL27,34,0)</f>
        <v>0</v>
      </c>
      <c r="BF33" s="396">
        <f>VLOOKUP(D33,CNT!C23:AL27,35,0)</f>
        <v>0</v>
      </c>
      <c r="BG33" s="423"/>
      <c r="BH33" s="403">
        <f>SUM(AF33:BA33)-SUM(BB33:BG33)+T33</f>
        <v>14864007.7857143</v>
      </c>
      <c r="BI33" s="404">
        <f>S33*17.5%</f>
        <v>929250</v>
      </c>
      <c r="BJ33" s="404">
        <f>S33*3%</f>
        <v>159300</v>
      </c>
      <c r="BK33" s="404">
        <f>S33*1%</f>
        <v>53100</v>
      </c>
      <c r="BL33" s="405"/>
      <c r="BM33" s="406">
        <f>SUM(BI33:BL33)</f>
        <v>1141650</v>
      </c>
      <c r="BN33" s="404">
        <f>S33*8%</f>
        <v>424800</v>
      </c>
      <c r="BO33" s="404">
        <f>S33*1.5%</f>
        <v>79650</v>
      </c>
      <c r="BP33" s="404">
        <f>S33*1%</f>
        <v>53100</v>
      </c>
      <c r="BQ33" s="405"/>
      <c r="BR33" s="406">
        <f>SUM(BN33:BQ33)</f>
        <v>557550</v>
      </c>
      <c r="BS33" s="404">
        <f>T33+U33+V33+W33</f>
        <v>500000</v>
      </c>
      <c r="BT33" s="407">
        <f>BH33-BS33</f>
        <v>14364007.7857143</v>
      </c>
      <c r="BU33" s="404">
        <f>IF(E33="HĐLĐ",15500000,0)</f>
        <v>15500000</v>
      </c>
      <c r="BV33" s="408"/>
      <c r="BW33" s="404">
        <f>BV33*6200000</f>
        <v>0</v>
      </c>
      <c r="BX33" s="404">
        <f>BR33</f>
        <v>557550</v>
      </c>
      <c r="BY33" s="409">
        <f>BU33+BW33+BX33</f>
        <v>16057550</v>
      </c>
      <c r="BZ33" s="404">
        <f>IF(BT33-BY33&gt;0,BT33-BY33,0)</f>
        <v>0</v>
      </c>
      <c r="CA33" s="405">
        <f>IF(AND(OR($E33="HĐTV",$E33="HĐCTV"),$BZ33&lt;2000000),0,IF(OR($E33="HĐTV",$E33="HĐCTV"),$BZ33*10%,ROUND(IF($BZ33&lt;=10000000,$BZ33*5%,IF($BZ33&lt;=30000000,$BZ33*10%-500000,IF($BZ33&lt;=60000000,$BZ33*20%-3500000,IF($BZ33&lt;=100000000,$BZ33*30%-9500000,$BZ33*35%-14500000)))),0)))</f>
        <v>0</v>
      </c>
      <c r="CB33" s="410">
        <f>ROUND(BH33-BR33-CA33,0)</f>
        <v>14306458</v>
      </c>
      <c r="CC33" s="408"/>
      <c r="CD33" s="411"/>
      <c r="CE33" s="412">
        <f>CB33+CC33-CD33</f>
        <v>14306458</v>
      </c>
      <c r="CF33" s="413">
        <f>CE33-CG33</f>
        <v>0</v>
      </c>
      <c r="CG33" s="413">
        <f>CE33</f>
        <v>14306458</v>
      </c>
      <c r="CH33" s="414"/>
      <c r="CI33" s="415" t="str">
        <f>VLOOKUP($C33,[2]Sheet1!$C$5:$K$139,9,0)</f>
        <v>nguyet.tran@medigoapp.com</v>
      </c>
      <c r="CJ33" s="396">
        <f>VLOOKUP(D33,CNT!C23:AL27,36,0)</f>
        <v>0</v>
      </c>
      <c r="CK33" s="416">
        <v>2</v>
      </c>
      <c r="CL33" s="396">
        <f>VLOOKUP(D33,CNT!C23:AL27,15,0)</f>
        <v>2</v>
      </c>
      <c r="CM33" s="416">
        <v>13</v>
      </c>
      <c r="CN33" s="416">
        <v>3</v>
      </c>
      <c r="CO33" s="416">
        <v>2026</v>
      </c>
      <c r="CP33" s="166">
        <f>IF((($CO$7-CO33)*12)+($CN$7-CN33)&gt;=12,((($CO$7-CO33)*12)+($CN$7-CN33))-1,0)</f>
        <v>0</v>
      </c>
      <c r="CQ33" s="417">
        <f>IF(CP33&lt;12,(($CQ$7-CO33)*12)+($CP$7-CN33),0)</f>
        <v>2</v>
      </c>
      <c r="CR33" s="166">
        <f>IF(OR(CP33&gt;12,CP33=12),((CP33-(CS33*12))+((($CQ$7-2024)*12)+($CP$7-4)))+1,0)</f>
        <v>0</v>
      </c>
      <c r="CS33" s="418">
        <f>IF(OR(CP33&gt;12,CP33=12),ROUNDDOWN(CP33/12,0),0)</f>
        <v>0</v>
      </c>
      <c r="CT33" s="418">
        <f t="shared" si="38"/>
        <v>0</v>
      </c>
      <c r="CU33" s="418">
        <f t="shared" si="38"/>
        <v>0</v>
      </c>
      <c r="CV33" s="419">
        <f>IF(CP33=0,0,6000000*1.07^CS33)</f>
        <v>0</v>
      </c>
      <c r="CW33" s="419">
        <f>IF(CT33&lt;2,0,6000000+(CT33-1)*500000)</f>
        <v>0</v>
      </c>
      <c r="CX33" s="419">
        <f>IF(CU33=0,CV33,IF(CU33&lt;1,0,CV33+CU33*500000))</f>
        <v>0</v>
      </c>
      <c r="CY33" s="420">
        <v>6000000</v>
      </c>
      <c r="CZ33" s="141"/>
      <c r="DA33" s="472">
        <f>CJ33</f>
        <v>0</v>
      </c>
      <c r="DB33" s="141" t="str">
        <f>CZ33&amp;";"&amp;" "&amp;DA33&amp;";"&amp;" "&amp;DF33</f>
        <v>; 0; </v>
      </c>
      <c r="DC33" s="473"/>
      <c r="DD33" s="378"/>
      <c r="DE33" s="422">
        <f>VLOOKUP($D33,'[4]Med Service'!$D$11:$DI$87,110,0)</f>
        <v>0</v>
      </c>
      <c r="DF33" s="396" t="str">
        <f>VLOOKUP($D33,'[5]BẢNG LƯƠNG'!$C$3:$AH$102,32,0)</f>
        <v/>
      </c>
    </row>
    <row r="34" s="264" customFormat="1" ht="27" customHeight="1" spans="1:111">
      <c r="A34" s="138">
        <f t="shared" si="39"/>
        <v>21</v>
      </c>
      <c r="B34" s="389">
        <v>6</v>
      </c>
      <c r="C34" s="391" t="s">
        <v>303</v>
      </c>
      <c r="D34" s="391" t="s">
        <v>304</v>
      </c>
      <c r="E34" s="392" t="str">
        <f>IF(OR(G34="CHT",G34="DSBC"),"HĐLĐ",IF(OR(G34="DSTV",G34="Q.CHT"),"HĐTV","HĐCTV"))</f>
        <v>HĐLĐ</v>
      </c>
      <c r="F34" s="429" t="s">
        <v>289</v>
      </c>
      <c r="G34" s="394" t="s">
        <v>209</v>
      </c>
      <c r="H34" s="395" t="s">
        <v>305</v>
      </c>
      <c r="I34" s="142" t="s">
        <v>306</v>
      </c>
      <c r="J34" s="142" t="s">
        <v>211</v>
      </c>
      <c r="K34" s="396">
        <v>28</v>
      </c>
      <c r="L34" s="396">
        <f>VLOOKUP(D34,CNT!C24:AL28,14,0)</f>
        <v>10</v>
      </c>
      <c r="M34" s="469">
        <f>VLOOKUP(D34,CNT!C24:AL28,3,0)</f>
        <v>0</v>
      </c>
      <c r="N34" s="469">
        <f>VLOOKUP(D34,CNT!C8:AL71,4,0)</f>
        <v>72.43</v>
      </c>
      <c r="O34" s="423"/>
      <c r="P34" s="144"/>
      <c r="Q34" s="424"/>
      <c r="R34" s="397"/>
      <c r="S34" s="398">
        <f>IF(E34="HĐLĐ",5310000,0)</f>
        <v>5310000</v>
      </c>
      <c r="T34" s="399">
        <f>IF(500000/28*L34&gt;500000,500000,500000/28*L34)</f>
        <v>178571.428571429</v>
      </c>
      <c r="U34" s="144"/>
      <c r="V34" s="144"/>
      <c r="W34" s="144"/>
      <c r="X34" s="144"/>
      <c r="Y34" s="144"/>
      <c r="Z34" s="144"/>
      <c r="AA34" s="396">
        <f>VLOOKUP(D34,CNT!C24:AL28,20,0)</f>
        <v>0</v>
      </c>
      <c r="AB34" s="396">
        <f>VLOOKUP(D34,CNT!C24:AL28,21,0)</f>
        <v>0</v>
      </c>
      <c r="AC34" s="398">
        <f>CY34</f>
        <v>6000000</v>
      </c>
      <c r="AD34" s="144"/>
      <c r="AE34" s="144"/>
      <c r="AF34" s="144"/>
      <c r="AG34" s="401">
        <f>AC34/28/8*M34</f>
        <v>0</v>
      </c>
      <c r="AH34" s="398">
        <f>AC34/28/8*N34*1.5</f>
        <v>2910133.92857143</v>
      </c>
      <c r="AI34" s="144"/>
      <c r="AJ34" s="144"/>
      <c r="AK34" s="144"/>
      <c r="AL34" s="396">
        <f>VLOOKUP(D34,CNT!C24:AL28,18,0)</f>
        <v>0</v>
      </c>
      <c r="AM34" s="396">
        <f>VLOOKUP(D34,CNT!C24:AL28,19,0)</f>
        <v>0</v>
      </c>
      <c r="AN34" s="396">
        <f>VLOOKUP(D34,CNT!C24:AL28,24,0)</f>
        <v>0</v>
      </c>
      <c r="AO34" s="396">
        <f>VLOOKUP(D34,CNT!C24:AL28,25,0)</f>
        <v>0</v>
      </c>
      <c r="AP34" s="396">
        <f>VLOOKUP(D34,CNT!C24:AL28,26,0)</f>
        <v>272430</v>
      </c>
      <c r="AQ34" s="396">
        <f>VLOOKUP(D34,CNT!C24:AL28,27,0)</f>
        <v>1200</v>
      </c>
      <c r="AR34" s="396">
        <f>VLOOKUP(D34,CNT!C24:AL28,28,0)</f>
        <v>0</v>
      </c>
      <c r="AS34" s="396">
        <f>VLOOKUP(D34,CNT!C24:AL28,29,0)</f>
        <v>100000</v>
      </c>
      <c r="AT34" s="396"/>
      <c r="AU34" s="396">
        <f>VLOOKUP(D34,CNT!C24:AL28,22,0)</f>
        <v>0</v>
      </c>
      <c r="AV34" s="396">
        <f>VLOOKUP(D34,CNT!C24:AL28,23,0)</f>
        <v>0</v>
      </c>
      <c r="AW34" s="144"/>
      <c r="AX34" s="396"/>
      <c r="AY34" s="144"/>
      <c r="AZ34" s="398"/>
      <c r="BA34" s="402"/>
      <c r="BB34" s="396">
        <f>VLOOKUP(D34,CNT!C24:AL28,31,0)</f>
        <v>86600</v>
      </c>
      <c r="BC34" s="396">
        <f>VLOOKUP(D34,CNT!C24:AL28,32,0)</f>
        <v>0</v>
      </c>
      <c r="BD34" s="396">
        <f>VLOOKUP(D34,CNT!C24:AL28,33,0)</f>
        <v>0</v>
      </c>
      <c r="BE34" s="396">
        <f>VLOOKUP(D34,CNT!C24:AL28,34,0)</f>
        <v>0</v>
      </c>
      <c r="BF34" s="396">
        <f>VLOOKUP(D34,CNT!C24:AL28,35,0)</f>
        <v>0</v>
      </c>
      <c r="BG34" s="423"/>
      <c r="BH34" s="403">
        <f>SUM(AF34:BA34)-SUM(BB34:BG34)+T34</f>
        <v>3375735.35714286</v>
      </c>
      <c r="BI34" s="404">
        <f>S34*17.5%</f>
        <v>929250</v>
      </c>
      <c r="BJ34" s="404">
        <f>S34*3%</f>
        <v>159300</v>
      </c>
      <c r="BK34" s="404">
        <f>S34*1%</f>
        <v>53100</v>
      </c>
      <c r="BL34" s="405"/>
      <c r="BM34" s="406">
        <f>SUM(BI34:BL34)</f>
        <v>1141650</v>
      </c>
      <c r="BN34" s="404">
        <f>S34*8%</f>
        <v>424800</v>
      </c>
      <c r="BO34" s="404">
        <f>S34*1.5%</f>
        <v>79650</v>
      </c>
      <c r="BP34" s="404">
        <f>S34*1%</f>
        <v>53100</v>
      </c>
      <c r="BQ34" s="405"/>
      <c r="BR34" s="406">
        <f>SUM(BN34:BQ34)</f>
        <v>557550</v>
      </c>
      <c r="BS34" s="404">
        <f>T34+U34+V34+W34</f>
        <v>178571.428571429</v>
      </c>
      <c r="BT34" s="407">
        <f>BH34-BS34</f>
        <v>3197163.92857143</v>
      </c>
      <c r="BU34" s="404">
        <f>IF(E34="HĐLĐ",15500000,0)</f>
        <v>15500000</v>
      </c>
      <c r="BV34" s="408"/>
      <c r="BW34" s="404">
        <f>BV34*6200000</f>
        <v>0</v>
      </c>
      <c r="BX34" s="404">
        <f>BR34</f>
        <v>557550</v>
      </c>
      <c r="BY34" s="409">
        <f>BU34+BW34+BX34</f>
        <v>16057550</v>
      </c>
      <c r="BZ34" s="404">
        <f>IF(BT34-BY34&gt;0,BT34-BY34,0)</f>
        <v>0</v>
      </c>
      <c r="CA34" s="405">
        <f>IF(AND(OR($E34="HĐTV",$E34="HĐCTV"),$BZ34&lt;2000000),0,IF(OR($E34="HĐTV",$E34="HĐCTV"),$BZ34*10%,ROUND(IF($BZ34&lt;=10000000,$BZ34*5%,IF($BZ34&lt;=30000000,$BZ34*10%-500000,IF($BZ34&lt;=60000000,$BZ34*20%-3500000,IF($BZ34&lt;=100000000,$BZ34*30%-9500000,$BZ34*35%-14500000)))),0)))</f>
        <v>0</v>
      </c>
      <c r="CB34" s="410">
        <f>ROUND(BH34-BR34-CA34,0)</f>
        <v>2818185</v>
      </c>
      <c r="CC34" s="408"/>
      <c r="CD34" s="411"/>
      <c r="CE34" s="412">
        <f>CB34+CC34-CD34</f>
        <v>2818185</v>
      </c>
      <c r="CF34" s="413">
        <f>CE34-CG34</f>
        <v>0</v>
      </c>
      <c r="CG34" s="413">
        <f>CE34</f>
        <v>2818185</v>
      </c>
      <c r="CH34" s="414"/>
      <c r="CI34" s="415" t="str">
        <f>VLOOKUP($C34,[2]Sheet1!$C$5:$K$139,9,0)</f>
        <v>huong.do@medigoapp.com</v>
      </c>
      <c r="CJ34" s="396">
        <f>VLOOKUP(D34,CNT!C24:AL28,36,0)</f>
        <v>0</v>
      </c>
      <c r="CK34" s="416">
        <v>7</v>
      </c>
      <c r="CL34" s="396">
        <f>VLOOKUP(D34,CNT!C24:AL28,15,0)</f>
        <v>0</v>
      </c>
      <c r="CM34" s="416">
        <v>19</v>
      </c>
      <c r="CN34" s="416">
        <v>8</v>
      </c>
      <c r="CO34" s="416">
        <v>2025</v>
      </c>
      <c r="CP34" s="166">
        <f>IF((($CO$7-CO34)*12)+($CN$7-CN34)&gt;=12,((($CO$7-CO34)*12)+($CN$7-CN34))-1,0)</f>
        <v>0</v>
      </c>
      <c r="CQ34" s="417">
        <f>IF(CP34&lt;12,(($CQ$7-CO34)*12)+($CP$7-CN34),0)</f>
        <v>9</v>
      </c>
      <c r="CR34" s="166">
        <f>IF(OR(CP34&gt;12,CP34=12),((CP34-(CS34*12))+((($CQ$7-2024)*12)+($CP$7-4)))+1,0)</f>
        <v>0</v>
      </c>
      <c r="CS34" s="418">
        <f>IF(OR(CP34&gt;12,CP34=12),ROUNDDOWN(CP34/12,0),0)</f>
        <v>0</v>
      </c>
      <c r="CT34" s="418">
        <f t="shared" si="38"/>
        <v>0</v>
      </c>
      <c r="CU34" s="418">
        <f t="shared" si="38"/>
        <v>0</v>
      </c>
      <c r="CV34" s="419">
        <f>IF(CP34=0,0,6000000*1.07^CS34)</f>
        <v>0</v>
      </c>
      <c r="CW34" s="419">
        <f>IF(CT34&lt;2,0,6000000+(CT34-1)*500000)</f>
        <v>0</v>
      </c>
      <c r="CX34" s="419">
        <f>IF(CU34=0,CV34,IF(CU34&lt;1,0,CV34+CU34*500000))</f>
        <v>0</v>
      </c>
      <c r="CY34" s="420">
        <f>IF(CX34&gt;0,CX34,IF(CW34&gt;0,CW34,6000000))</f>
        <v>6000000</v>
      </c>
      <c r="CZ34" s="141"/>
      <c r="DA34" s="472">
        <f>CJ34</f>
        <v>0</v>
      </c>
      <c r="DB34" s="141" t="str">
        <f>CZ34&amp;";"&amp;" "&amp;DA34&amp;";"&amp;" "&amp;DF34</f>
        <v>; 0; Nghỉ ngơi quá thời gian quy định 21/05/2026: 10.000đ
Vào ca trễ 27/05/2026: 10.000đ
Lệch doanh thu HD.B1G915ZV:175.000đ</v>
      </c>
      <c r="DC34" s="141"/>
      <c r="DD34" s="378"/>
      <c r="DE34" s="422">
        <f>VLOOKUP($D34,'[4]Med Service'!$D$11:$DI$87,110,0)</f>
        <v>1071428</v>
      </c>
      <c r="DF34" s="396" t="str">
        <f>VLOOKUP($D34,'[5]BẢNG LƯƠNG'!$C$3:$AH$102,32,0)</f>
        <v>Nghỉ ngơi quá thời gian quy định 21/05/2026: 10.000đ
Vào ca trễ 27/05/2026: 10.000đ
Lệch doanh thu HD.B1G915ZV:175.000đ</v>
      </c>
    </row>
    <row r="35" s="265" customFormat="1" ht="27" customHeight="1" spans="1:111">
      <c r="A35" s="145"/>
      <c r="B35" s="457"/>
      <c r="C35" s="148"/>
      <c r="D35" s="147"/>
      <c r="E35" s="458"/>
      <c r="F35" s="458"/>
      <c r="G35" s="458"/>
      <c r="H35" s="461"/>
      <c r="I35" s="149"/>
      <c r="J35" s="149"/>
      <c r="K35" s="150">
        <f t="shared" ref="K35:AT35" si="40">SUM(K34:K34)</f>
        <v>28</v>
      </c>
      <c r="L35" s="150">
        <f t="shared" si="40"/>
        <v>10</v>
      </c>
      <c r="M35" s="462">
        <f t="shared" si="40"/>
        <v>0</v>
      </c>
      <c r="N35" s="462">
        <f t="shared" si="40"/>
        <v>72.43</v>
      </c>
      <c r="O35" s="150">
        <f t="shared" si="40"/>
        <v>0</v>
      </c>
      <c r="P35" s="150">
        <f t="shared" si="40"/>
        <v>0</v>
      </c>
      <c r="Q35" s="150">
        <f t="shared" si="40"/>
        <v>0</v>
      </c>
      <c r="R35" s="150">
        <f t="shared" si="40"/>
        <v>0</v>
      </c>
      <c r="S35" s="150">
        <f t="shared" si="40"/>
        <v>5310000</v>
      </c>
      <c r="T35" s="150">
        <f t="shared" si="40"/>
        <v>178571.428571429</v>
      </c>
      <c r="U35" s="150">
        <f t="shared" si="40"/>
        <v>0</v>
      </c>
      <c r="V35" s="150">
        <f t="shared" si="40"/>
        <v>0</v>
      </c>
      <c r="W35" s="150">
        <f t="shared" si="40"/>
        <v>0</v>
      </c>
      <c r="X35" s="150">
        <f t="shared" si="40"/>
        <v>0</v>
      </c>
      <c r="Y35" s="150">
        <f t="shared" si="40"/>
        <v>0</v>
      </c>
      <c r="Z35" s="150">
        <f t="shared" si="40"/>
        <v>0</v>
      </c>
      <c r="AA35" s="150"/>
      <c r="AB35" s="150"/>
      <c r="AC35" s="150">
        <f t="shared" si="40"/>
        <v>6000000</v>
      </c>
      <c r="AD35" s="150">
        <f t="shared" si="40"/>
        <v>0</v>
      </c>
      <c r="AE35" s="150">
        <f t="shared" si="40"/>
        <v>0</v>
      </c>
      <c r="AF35" s="150">
        <f t="shared" si="40"/>
        <v>0</v>
      </c>
      <c r="AG35" s="150">
        <f t="shared" si="40"/>
        <v>0</v>
      </c>
      <c r="AH35" s="150">
        <f t="shared" si="40"/>
        <v>2910133.92857143</v>
      </c>
      <c r="AI35" s="150">
        <f t="shared" si="40"/>
        <v>0</v>
      </c>
      <c r="AJ35" s="150">
        <f t="shared" si="40"/>
        <v>0</v>
      </c>
      <c r="AK35" s="150">
        <f t="shared" si="40"/>
        <v>0</v>
      </c>
      <c r="AL35" s="150">
        <f t="shared" si="40"/>
        <v>0</v>
      </c>
      <c r="AM35" s="150">
        <f t="shared" si="40"/>
        <v>0</v>
      </c>
      <c r="AN35" s="150">
        <f t="shared" si="40"/>
        <v>0</v>
      </c>
      <c r="AO35" s="150">
        <f t="shared" si="40"/>
        <v>0</v>
      </c>
      <c r="AP35" s="150">
        <f t="shared" si="40"/>
        <v>272430</v>
      </c>
      <c r="AQ35" s="150">
        <f t="shared" si="40"/>
        <v>1200</v>
      </c>
      <c r="AR35" s="150">
        <f t="shared" si="40"/>
        <v>0</v>
      </c>
      <c r="AS35" s="150">
        <f t="shared" si="40"/>
        <v>100000</v>
      </c>
      <c r="AT35" s="150">
        <f t="shared" si="40"/>
        <v>0</v>
      </c>
      <c r="AU35" s="150"/>
      <c r="AV35" s="150"/>
      <c r="AW35" s="150">
        <f t="shared" ref="AW35:CI35" si="41">SUM(AW34:AW34)</f>
        <v>0</v>
      </c>
      <c r="AX35" s="150">
        <f t="shared" si="41"/>
        <v>0</v>
      </c>
      <c r="AY35" s="150">
        <f t="shared" si="41"/>
        <v>0</v>
      </c>
      <c r="AZ35" s="150">
        <f t="shared" si="41"/>
        <v>0</v>
      </c>
      <c r="BA35" s="150">
        <f t="shared" si="41"/>
        <v>0</v>
      </c>
      <c r="BB35" s="150">
        <f t="shared" si="41"/>
        <v>86600</v>
      </c>
      <c r="BC35" s="150">
        <f t="shared" si="41"/>
        <v>0</v>
      </c>
      <c r="BD35" s="150">
        <f t="shared" si="41"/>
        <v>0</v>
      </c>
      <c r="BE35" s="150">
        <f t="shared" si="41"/>
        <v>0</v>
      </c>
      <c r="BF35" s="150">
        <f t="shared" si="41"/>
        <v>0</v>
      </c>
      <c r="BG35" s="150">
        <f t="shared" si="41"/>
        <v>0</v>
      </c>
      <c r="BH35" s="150">
        <f t="shared" si="41"/>
        <v>3375735.35714286</v>
      </c>
      <c r="BI35" s="150">
        <f t="shared" si="41"/>
        <v>929250</v>
      </c>
      <c r="BJ35" s="150">
        <f t="shared" si="41"/>
        <v>159300</v>
      </c>
      <c r="BK35" s="150">
        <f t="shared" si="41"/>
        <v>53100</v>
      </c>
      <c r="BL35" s="150">
        <f t="shared" si="41"/>
        <v>0</v>
      </c>
      <c r="BM35" s="150">
        <f t="shared" si="41"/>
        <v>1141650</v>
      </c>
      <c r="BN35" s="150">
        <f t="shared" si="41"/>
        <v>424800</v>
      </c>
      <c r="BO35" s="150">
        <f t="shared" si="41"/>
        <v>79650</v>
      </c>
      <c r="BP35" s="150">
        <f t="shared" si="41"/>
        <v>53100</v>
      </c>
      <c r="BQ35" s="150">
        <f t="shared" si="41"/>
        <v>0</v>
      </c>
      <c r="BR35" s="150">
        <f t="shared" si="41"/>
        <v>557550</v>
      </c>
      <c r="BS35" s="150">
        <f t="shared" si="41"/>
        <v>178571.428571429</v>
      </c>
      <c r="BT35" s="150">
        <f t="shared" si="41"/>
        <v>3197163.92857143</v>
      </c>
      <c r="BU35" s="150">
        <f t="shared" si="41"/>
        <v>15500000</v>
      </c>
      <c r="BV35" s="150">
        <f t="shared" si="41"/>
        <v>0</v>
      </c>
      <c r="BW35" s="150">
        <f t="shared" si="41"/>
        <v>0</v>
      </c>
      <c r="BX35" s="150">
        <f t="shared" si="41"/>
        <v>557550</v>
      </c>
      <c r="BY35" s="150">
        <f t="shared" si="41"/>
        <v>16057550</v>
      </c>
      <c r="BZ35" s="150">
        <f t="shared" si="41"/>
        <v>0</v>
      </c>
      <c r="CA35" s="150">
        <f t="shared" si="41"/>
        <v>0</v>
      </c>
      <c r="CB35" s="150">
        <f>SUM(CB30:CB34)</f>
        <v>41180744</v>
      </c>
      <c r="CC35" s="150">
        <f t="shared" si="41"/>
        <v>0</v>
      </c>
      <c r="CD35" s="150">
        <f t="shared" si="41"/>
        <v>0</v>
      </c>
      <c r="CE35" s="150">
        <f>SUM(CE30:CE34)</f>
        <v>35180744</v>
      </c>
      <c r="CF35" s="150">
        <f t="shared" si="41"/>
        <v>0</v>
      </c>
      <c r="CG35" s="150">
        <f>SUM(CG30:CG34)</f>
        <v>35180744</v>
      </c>
      <c r="CH35" s="150">
        <f t="shared" si="41"/>
        <v>0</v>
      </c>
      <c r="CI35" s="150">
        <f t="shared" si="41"/>
        <v>0</v>
      </c>
      <c r="CJ35" s="150"/>
      <c r="CK35" s="150"/>
      <c r="CL35" s="150">
        <f>SUM(CL30:CL34)</f>
        <v>2</v>
      </c>
      <c r="CM35" s="150"/>
      <c r="CN35" s="150"/>
      <c r="CO35" s="150"/>
      <c r="CP35" s="150">
        <f t="shared" ref="CP35:DC35" si="42">SUM(CP34:CP34)</f>
        <v>0</v>
      </c>
      <c r="CQ35" s="150">
        <f t="shared" si="42"/>
        <v>9</v>
      </c>
      <c r="CR35" s="150">
        <f t="shared" si="42"/>
        <v>0</v>
      </c>
      <c r="CS35" s="150">
        <f t="shared" si="42"/>
        <v>0</v>
      </c>
      <c r="CT35" s="150">
        <f t="shared" si="42"/>
        <v>0</v>
      </c>
      <c r="CU35" s="150">
        <f t="shared" si="42"/>
        <v>0</v>
      </c>
      <c r="CV35" s="150">
        <f t="shared" si="42"/>
        <v>0</v>
      </c>
      <c r="CW35" s="150">
        <f t="shared" si="42"/>
        <v>0</v>
      </c>
      <c r="CX35" s="150">
        <f t="shared" si="42"/>
        <v>0</v>
      </c>
      <c r="CY35" s="150">
        <f t="shared" si="42"/>
        <v>6000000</v>
      </c>
      <c r="CZ35" s="150">
        <f t="shared" si="42"/>
        <v>0</v>
      </c>
      <c r="DA35" s="150">
        <f t="shared" si="42"/>
        <v>0</v>
      </c>
      <c r="DB35" s="150">
        <f t="shared" si="42"/>
        <v>0</v>
      </c>
      <c r="DC35" s="150">
        <f t="shared" si="42"/>
        <v>0</v>
      </c>
      <c r="DD35" s="378"/>
      <c r="DE35" s="422">
        <f>VLOOKUP($D35,'[4]Med Service'!$D$11:$DI$87,110,0)</f>
        <v>0</v>
      </c>
      <c r="DF35" s="396"/>
    </row>
    <row r="36" s="264" customFormat="1" ht="27" customHeight="1" spans="1:111">
      <c r="A36" s="138">
        <v>22</v>
      </c>
      <c r="B36" s="389">
        <v>6</v>
      </c>
      <c r="C36" s="391" t="s">
        <v>287</v>
      </c>
      <c r="D36" s="391" t="s">
        <v>288</v>
      </c>
      <c r="E36" s="392" t="str">
        <f>IF(OR(G36="CHT",G36="DSBC"),"HĐLĐ",IF(OR(G36="DSTV",G36="Q.CHT"),"HĐTV","HĐCTV"))</f>
        <v>HĐLĐ</v>
      </c>
      <c r="F36" s="429" t="s">
        <v>307</v>
      </c>
      <c r="G36" s="394" t="s">
        <v>209</v>
      </c>
      <c r="H36" s="395" t="s">
        <v>290</v>
      </c>
      <c r="I36" s="142" t="s">
        <v>291</v>
      </c>
      <c r="J36" s="142" t="s">
        <v>292</v>
      </c>
      <c r="K36" s="396">
        <v>28</v>
      </c>
      <c r="L36" s="396">
        <f>VLOOKUP(D36,CNT!C25:AL33,14,0)</f>
        <v>1</v>
      </c>
      <c r="M36" s="469">
        <f>VLOOKUP(D36,CNT!C25:AL33,3,0)</f>
        <v>0</v>
      </c>
      <c r="N36" s="469">
        <f>VLOOKUP(D36,CNT!C25:AL33,4,0)</f>
        <v>6.2</v>
      </c>
      <c r="O36" s="423"/>
      <c r="P36" s="144"/>
      <c r="Q36" s="424"/>
      <c r="R36" s="397"/>
      <c r="S36" s="398">
        <f>IF(E36="HĐLĐ",5310000,0)</f>
        <v>5310000</v>
      </c>
      <c r="T36" s="399">
        <f>IF(500000/28*(L36+L42)&gt;500000,500000,500000/28*L36)</f>
        <v>17857.1428571429</v>
      </c>
      <c r="U36" s="144"/>
      <c r="V36" s="438"/>
      <c r="W36" s="144"/>
      <c r="X36" s="144"/>
      <c r="Y36" s="144"/>
      <c r="Z36" s="144"/>
      <c r="AA36" s="396">
        <f>VLOOKUP(D36,CNT!C25:AL33,20,0)</f>
        <v>0</v>
      </c>
      <c r="AB36" s="396">
        <f>VLOOKUP(D36,CNT!C25:AL33,21,0)</f>
        <v>0</v>
      </c>
      <c r="AC36" s="398">
        <f t="shared" ref="AC36:AC44" si="43">CY36</f>
        <v>6000000</v>
      </c>
      <c r="AD36" s="144"/>
      <c r="AE36" s="144"/>
      <c r="AF36" s="144"/>
      <c r="AG36" s="401">
        <f t="shared" ref="AG36:AG44" si="44">AC36/28/8*M36</f>
        <v>0</v>
      </c>
      <c r="AH36" s="398">
        <f t="shared" ref="AH36:AH44" si="45">AC36/28/8*N36*1.5</f>
        <v>249107.142857143</v>
      </c>
      <c r="AI36" s="144"/>
      <c r="AJ36" s="144"/>
      <c r="AK36" s="144"/>
      <c r="AL36" s="396">
        <f>VLOOKUP(D36,CNT!C25:AL33,18,0)</f>
        <v>0</v>
      </c>
      <c r="AM36" s="396">
        <f>VLOOKUP(D36,CNT!C25:AL33,19,0)</f>
        <v>0</v>
      </c>
      <c r="AN36" s="396">
        <f>VLOOKUP(D36,CNT!C25:AL33,24,0)</f>
        <v>0</v>
      </c>
      <c r="AO36" s="396">
        <f>VLOOKUP(D36,CNT!C25:AL33,25,0)</f>
        <v>0</v>
      </c>
      <c r="AP36" s="396">
        <f>VLOOKUP(D36,CNT!C25:AL33,26,0)</f>
        <v>0</v>
      </c>
      <c r="AQ36" s="396">
        <f>VLOOKUP(D36,CNT!C25:AL33,27,0)</f>
        <v>0</v>
      </c>
      <c r="AR36" s="396">
        <f>VLOOKUP(D36,CNT!C25:AL33,28,0)</f>
        <v>0</v>
      </c>
      <c r="AS36" s="396">
        <f>VLOOKUP(D36,CNT!C25:AL33,29,0)</f>
        <v>0</v>
      </c>
      <c r="AT36" s="396"/>
      <c r="AU36" s="396">
        <f>VLOOKUP(D36,CNT!C25:AL33,22,0)</f>
        <v>0</v>
      </c>
      <c r="AV36" s="396">
        <f>VLOOKUP(D36,CNT!C25:AL33,23,0)</f>
        <v>0</v>
      </c>
      <c r="AW36" s="144"/>
      <c r="AX36" s="396"/>
      <c r="AY36" s="144"/>
      <c r="AZ36" s="398"/>
      <c r="BA36" s="402"/>
      <c r="BB36" s="396">
        <f>VLOOKUP(D36,CNT!C25:AL33,31,0)</f>
        <v>0</v>
      </c>
      <c r="BC36" s="396">
        <f>VLOOKUP(D36,CNT!C25:AL33,32,0)</f>
        <v>0</v>
      </c>
      <c r="BD36" s="396">
        <f>VLOOKUP(D36,CNT!C25:AL33,33,0)</f>
        <v>0</v>
      </c>
      <c r="BE36" s="396">
        <f>VLOOKUP(D36,CNT!C25:AL33,34,0)</f>
        <v>0</v>
      </c>
      <c r="BF36" s="396">
        <f>VLOOKUP(D36,CNT!C25:AL33,35,0)</f>
        <v>0</v>
      </c>
      <c r="BG36" s="423"/>
      <c r="BH36" s="403">
        <f t="shared" ref="BH36:BH44" si="46">SUM(AF36:BA36)-SUM(BB36:BG36)+T36</f>
        <v>266964.285714286</v>
      </c>
      <c r="BI36" s="404"/>
      <c r="BJ36" s="404"/>
      <c r="BK36" s="404"/>
      <c r="BL36" s="405"/>
      <c r="BM36" s="406"/>
      <c r="BN36" s="404"/>
      <c r="BO36" s="404"/>
      <c r="BP36" s="404"/>
      <c r="BQ36" s="405"/>
      <c r="BR36" s="406"/>
      <c r="BS36" s="404">
        <f t="shared" ref="BS36:BS44" si="47">T36+U36+V36+W36</f>
        <v>17857.1428571429</v>
      </c>
      <c r="BT36" s="407">
        <f t="shared" ref="BT36:BT44" si="48">BH36-BS36</f>
        <v>249107.142857143</v>
      </c>
      <c r="BU36" s="404">
        <f t="shared" ref="BU36:BU44" si="49">IF(E36="HĐLĐ",15500000,0)</f>
        <v>15500000</v>
      </c>
      <c r="BV36" s="408"/>
      <c r="BW36" s="404">
        <f t="shared" ref="BW36:BW44" si="50">BV36*6200000</f>
        <v>0</v>
      </c>
      <c r="BX36" s="404">
        <f t="shared" ref="BX36:BX44" si="51">BR36</f>
        <v>0</v>
      </c>
      <c r="BY36" s="409">
        <f t="shared" ref="BY36:BY44" si="52">BU36+BW36+BX36</f>
        <v>15500000</v>
      </c>
      <c r="BZ36" s="404">
        <f t="shared" ref="BZ36:BZ44" si="53">IF(BT36-BY36&gt;0,BT36-BY36,0)</f>
        <v>0</v>
      </c>
      <c r="CA36" s="405">
        <f t="shared" ref="CA36:CA44" si="54">IF(AND(OR($E36="HĐTV",$E36="HĐCTV"),$BZ36&lt;2000000),0,IF(OR($E36="HĐTV",$E36="HĐCTV"),$BZ36*10%,ROUND(IF($BZ36&lt;=10000000,$BZ36*5%,IF($BZ36&lt;=30000000,$BZ36*10%-500000,IF($BZ36&lt;=60000000,$BZ36*20%-3500000,IF($BZ36&lt;=100000000,$BZ36*30%-9500000,$BZ36*35%-14500000)))),0)))</f>
        <v>0</v>
      </c>
      <c r="CB36" s="410">
        <f t="shared" ref="CB36:CB44" si="55">ROUND(BH36-BR36-CA36,0)</f>
        <v>266964</v>
      </c>
      <c r="CC36" s="408"/>
      <c r="CD36" s="411"/>
      <c r="CE36" s="412">
        <f t="shared" ref="CE36:CE44" si="56">CB36+CC36-CD36</f>
        <v>266964</v>
      </c>
      <c r="CF36" s="413">
        <f t="shared" ref="CF36:CF44" si="57">CE36-CG36</f>
        <v>0</v>
      </c>
      <c r="CG36" s="413">
        <f t="shared" ref="CG36:CG44" si="58">CE36</f>
        <v>266964</v>
      </c>
      <c r="CH36" s="414"/>
      <c r="CI36" s="415" t="s">
        <v>293</v>
      </c>
      <c r="CJ36" s="396">
        <f>VLOOKUP(D36,CNT!C25:AL33,36,0)</f>
        <v>0</v>
      </c>
      <c r="CK36" s="416">
        <v>9</v>
      </c>
      <c r="CL36" s="396">
        <f>VLOOKUP(D36,CNT!C25:AL33,15,0)</f>
        <v>0</v>
      </c>
      <c r="CM36" s="416">
        <v>23</v>
      </c>
      <c r="CN36" s="416">
        <v>6</v>
      </c>
      <c r="CO36" s="416">
        <v>2025</v>
      </c>
      <c r="CP36" s="166">
        <f>IF((($CO$7-CO36)*12)+($CN$7-CN36)&gt;=12,((($CO$7-CO36)*12)+($CN$7-CN36))-1,0)</f>
        <v>0</v>
      </c>
      <c r="CQ36" s="417">
        <f t="shared" ref="CQ36:CQ44" si="59">IF(CP36&lt;12,(($CQ$7-CO36)*12)+($CP$7-CN36),0)</f>
        <v>11</v>
      </c>
      <c r="CR36" s="166">
        <f t="shared" ref="CR36:CR44" si="60">IF(OR(CP36&gt;12,CP36=12),((CP36-(CS36*12))+((($CQ$7-2024)*12)+($CP$7-4)))+1,0)</f>
        <v>0</v>
      </c>
      <c r="CS36" s="418">
        <f>IF(OR(CP36&gt;12,CP36=12),ROUNDDOWN(CP36/12,0),0)</f>
        <v>0</v>
      </c>
      <c r="CT36" s="418">
        <f t="shared" ref="CT36:CU39" si="61">IF(CQ36&gt;11,ROUNDDOWN(CQ36/12,0),0)</f>
        <v>0</v>
      </c>
      <c r="CU36" s="418">
        <f t="shared" si="61"/>
        <v>0</v>
      </c>
      <c r="CV36" s="419">
        <f>IF(CP36=0,0,6000000*1.07^CS36)</f>
        <v>0</v>
      </c>
      <c r="CW36" s="419">
        <f>IF(CT36&lt;2,0,6000000+(CT36-1)*500000)</f>
        <v>0</v>
      </c>
      <c r="CX36" s="419">
        <f>IF(CU36=0,CV36,IF(CU36&lt;1,0,CV36+CU36*500000))</f>
        <v>0</v>
      </c>
      <c r="CY36" s="420">
        <f>IF(CX36&gt;0,CX36,IF(CW36&gt;0,CW36,6000000))</f>
        <v>6000000</v>
      </c>
      <c r="CZ36" s="141"/>
      <c r="DA36" s="472">
        <f t="shared" ref="DA36:DA44" si="62">CJ36</f>
        <v>0</v>
      </c>
      <c r="DB36" s="141" t="str">
        <f t="shared" ref="DB36:DB44" si="63">CZ36&amp;";"&amp;" "&amp;DA36&amp;";"&amp;" "&amp;DF36</f>
        <v>; 0; </v>
      </c>
      <c r="DC36" s="141"/>
      <c r="DD36" s="378"/>
      <c r="DE36" s="422">
        <f>VLOOKUP($D36,'[4]Med Service'!$D$11:$DI$87,110,0)</f>
        <v>0</v>
      </c>
      <c r="DF36" s="396" t="str">
        <f>VLOOKUP($D36,'[5]BẢNG LƯƠNG'!$C$3:$AH$102,32,0)</f>
        <v/>
      </c>
    </row>
    <row r="37" s="266" customFormat="1" ht="24" customHeight="1" spans="1:111">
      <c r="A37" s="138">
        <f t="shared" ref="A37:A44" si="64">1+A36</f>
        <v>23</v>
      </c>
      <c r="B37" s="389">
        <v>6</v>
      </c>
      <c r="C37" s="391" t="s">
        <v>308</v>
      </c>
      <c r="D37" s="391" t="s">
        <v>309</v>
      </c>
      <c r="E37" s="392" t="str">
        <f>IF(OR(G37="CHT",G37="DSBC"),"HĐLĐ",IF(OR(G37="DSTV",G37="Q.CHT"),"HĐTV","HĐCTV"))</f>
        <v>HĐTV</v>
      </c>
      <c r="F37" s="429" t="s">
        <v>307</v>
      </c>
      <c r="G37" s="514" t="s">
        <v>242</v>
      </c>
      <c r="H37" s="395" t="s">
        <v>310</v>
      </c>
      <c r="I37" s="142" t="s">
        <v>311</v>
      </c>
      <c r="J37" s="142" t="s">
        <v>312</v>
      </c>
      <c r="K37" s="396">
        <v>28</v>
      </c>
      <c r="L37" s="396">
        <f>VLOOKUP(D37,CNT!C26:AL34,14,0)</f>
        <v>9</v>
      </c>
      <c r="M37" s="469">
        <f>VLOOKUP(D37,CNT!C26:AL34,3,0)</f>
        <v>0</v>
      </c>
      <c r="N37" s="469">
        <f>VLOOKUP(D37,CNT!C26:AL34,4,0)</f>
        <v>72.62</v>
      </c>
      <c r="O37" s="423"/>
      <c r="P37" s="144"/>
      <c r="Q37" s="144"/>
      <c r="R37" s="397"/>
      <c r="S37" s="398">
        <f>IF(E37="HĐLĐ",5310000,0)</f>
        <v>0</v>
      </c>
      <c r="T37" s="399">
        <f>IF(500000/28*L37&gt;500000,500000,500000/28*L37)</f>
        <v>160714.285714286</v>
      </c>
      <c r="U37" s="144"/>
      <c r="V37" s="144"/>
      <c r="W37" s="144"/>
      <c r="X37" s="144"/>
      <c r="Y37" s="144"/>
      <c r="Z37" s="144"/>
      <c r="AA37" s="396">
        <f>VLOOKUP(D37,CNT!C26:AL34,20,0)</f>
        <v>0</v>
      </c>
      <c r="AB37" s="396">
        <f>VLOOKUP(D37,CNT!C26:AL34,21,0)</f>
        <v>0</v>
      </c>
      <c r="AC37" s="398">
        <f t="shared" si="43"/>
        <v>5100000</v>
      </c>
      <c r="AD37" s="144"/>
      <c r="AE37" s="144"/>
      <c r="AF37" s="144"/>
      <c r="AG37" s="401">
        <f t="shared" si="44"/>
        <v>0</v>
      </c>
      <c r="AH37" s="398">
        <f t="shared" si="45"/>
        <v>2480102.67857143</v>
      </c>
      <c r="AI37" s="144"/>
      <c r="AJ37" s="144"/>
      <c r="AK37" s="144"/>
      <c r="AL37" s="396">
        <f>VLOOKUP(D37,CNT!C26:AL34,18,0)</f>
        <v>0</v>
      </c>
      <c r="AM37" s="396">
        <f>VLOOKUP(D37,CNT!C26:AL34,19,0)</f>
        <v>0</v>
      </c>
      <c r="AN37" s="396">
        <f>VLOOKUP(D37,CNT!C26:AL34,24,0)</f>
        <v>0</v>
      </c>
      <c r="AO37" s="396">
        <f>VLOOKUP(D37,CNT!C26:AL34,25,0)</f>
        <v>0</v>
      </c>
      <c r="AP37" s="396">
        <f>VLOOKUP(D37,CNT!C26:AL34,26,0)</f>
        <v>97300</v>
      </c>
      <c r="AQ37" s="396">
        <f>VLOOKUP(D37,CNT!C26:AL34,27,0)</f>
        <v>1185</v>
      </c>
      <c r="AR37" s="396">
        <f>VLOOKUP(D37,CNT!C26:AL34,28,0)</f>
        <v>0</v>
      </c>
      <c r="AS37" s="396">
        <f>VLOOKUP(D37,CNT!C26:AL34,29,0)</f>
        <v>1666667</v>
      </c>
      <c r="AT37" s="396"/>
      <c r="AU37" s="396">
        <f>VLOOKUP(D37,CNT!C26:AL34,22,0)</f>
        <v>0</v>
      </c>
      <c r="AV37" s="396">
        <f>VLOOKUP(D37,CNT!C26:AL34,23,0)</f>
        <v>0</v>
      </c>
      <c r="AW37" s="396"/>
      <c r="AX37" s="396"/>
      <c r="AY37" s="396"/>
      <c r="AZ37" s="512"/>
      <c r="BA37" s="396"/>
      <c r="BB37" s="396">
        <f>VLOOKUP(D37,CNT!C26:AL34,31,0)</f>
        <v>0</v>
      </c>
      <c r="BC37" s="396">
        <f>VLOOKUP(D37,CNT!C26:AL34,32,0)</f>
        <v>0</v>
      </c>
      <c r="BD37" s="396">
        <f>VLOOKUP(D37,CNT!C26:AL34,33,0)</f>
        <v>43000</v>
      </c>
      <c r="BE37" s="396">
        <f>VLOOKUP(D37,CNT!C26:AL34,34,0)</f>
        <v>0</v>
      </c>
      <c r="BF37" s="396">
        <f>VLOOKUP(D37,CNT!C26:AL34,35,0)</f>
        <v>0</v>
      </c>
      <c r="BG37" s="423"/>
      <c r="BH37" s="403">
        <f t="shared" si="46"/>
        <v>4362968.96428571</v>
      </c>
      <c r="BI37" s="404">
        <f>S37*17.5%</f>
        <v>0</v>
      </c>
      <c r="BJ37" s="404">
        <f>S37*3%</f>
        <v>0</v>
      </c>
      <c r="BK37" s="404">
        <f>S37*1%</f>
        <v>0</v>
      </c>
      <c r="BL37" s="405"/>
      <c r="BM37" s="406">
        <f>SUM(BI37:BL37)</f>
        <v>0</v>
      </c>
      <c r="BN37" s="404">
        <f>S37*8%</f>
        <v>0</v>
      </c>
      <c r="BO37" s="404">
        <f>S37*1.5%</f>
        <v>0</v>
      </c>
      <c r="BP37" s="404">
        <f>S37*1%</f>
        <v>0</v>
      </c>
      <c r="BQ37" s="405"/>
      <c r="BR37" s="406">
        <f t="shared" ref="BR37:BR44" si="65">SUM(BN37:BQ37)</f>
        <v>0</v>
      </c>
      <c r="BS37" s="404">
        <f t="shared" si="47"/>
        <v>160714.285714286</v>
      </c>
      <c r="BT37" s="407">
        <f t="shared" si="48"/>
        <v>4202254.67857143</v>
      </c>
      <c r="BU37" s="404">
        <f t="shared" si="49"/>
        <v>0</v>
      </c>
      <c r="BV37" s="408"/>
      <c r="BW37" s="404">
        <f t="shared" si="50"/>
        <v>0</v>
      </c>
      <c r="BX37" s="404">
        <f t="shared" si="51"/>
        <v>0</v>
      </c>
      <c r="BY37" s="409">
        <f t="shared" si="52"/>
        <v>0</v>
      </c>
      <c r="BZ37" s="404">
        <f t="shared" si="53"/>
        <v>4202254.67857143</v>
      </c>
      <c r="CA37" s="405">
        <f t="shared" si="54"/>
        <v>420225.467857143</v>
      </c>
      <c r="CB37" s="410">
        <f t="shared" si="55"/>
        <v>3942743</v>
      </c>
      <c r="CC37" s="408"/>
      <c r="CD37" s="411"/>
      <c r="CE37" s="412">
        <f t="shared" si="56"/>
        <v>3942743</v>
      </c>
      <c r="CF37" s="413">
        <f t="shared" si="57"/>
        <v>0</v>
      </c>
      <c r="CG37" s="413">
        <f t="shared" si="58"/>
        <v>3942743</v>
      </c>
      <c r="CH37" s="414"/>
      <c r="CI37" s="415" t="str">
        <f>VLOOKUP($C37,[2]Sheet1!$C$5:$K$139,9,0)</f>
        <v>nguyen.ho@medigoapp.com</v>
      </c>
      <c r="CJ37" s="396" t="str">
        <f>VLOOKUP(D37,CNT!C26:AL34,36,0)</f>
        <v>Lệch doanh thu 7X6R8XNV</v>
      </c>
      <c r="CK37" s="416">
        <v>4</v>
      </c>
      <c r="CL37" s="396">
        <f>VLOOKUP(D37,CNT!C26:AL34,15,0)</f>
        <v>0</v>
      </c>
      <c r="CM37" s="416">
        <v>20</v>
      </c>
      <c r="CN37" s="416">
        <v>3</v>
      </c>
      <c r="CO37" s="416">
        <v>2026</v>
      </c>
      <c r="CP37" s="166">
        <f>IF((($CO$7-CO37)*12)+($CN$7-CN37)&gt;=12,((($CO$7-CO37)*12)+($CN$7-CN37))-1,0)</f>
        <v>0</v>
      </c>
      <c r="CQ37" s="417">
        <f t="shared" si="59"/>
        <v>2</v>
      </c>
      <c r="CR37" s="166">
        <f t="shared" si="60"/>
        <v>0</v>
      </c>
      <c r="CS37" s="418">
        <f>IF(OR(CP37&gt;12,CP37=12),ROUNDDOWN(CP37/12,0),0)</f>
        <v>0</v>
      </c>
      <c r="CT37" s="418">
        <f t="shared" si="61"/>
        <v>0</v>
      </c>
      <c r="CU37" s="418">
        <f t="shared" si="61"/>
        <v>0</v>
      </c>
      <c r="CV37" s="419">
        <f>IF(CP37=0,0,6000000*1.07^CS37)</f>
        <v>0</v>
      </c>
      <c r="CW37" s="419">
        <f>IF(CT37&lt;2,0,6000000+(CT37-1)*500000)</f>
        <v>0</v>
      </c>
      <c r="CX37" s="419">
        <f>IF(CU37=0,CV37,IF(CU37&lt;1,0,CV37+CU37*500000))</f>
        <v>0</v>
      </c>
      <c r="CY37" s="420">
        <v>5100000</v>
      </c>
      <c r="CZ37" s="141"/>
      <c r="DA37" s="472" t="str">
        <f t="shared" si="62"/>
        <v>Lệch doanh thu 7X6R8XNV</v>
      </c>
      <c r="DB37" s="141" t="str">
        <f t="shared" si="63"/>
        <v>; Lệch doanh thu 7X6R8XNV; </v>
      </c>
      <c r="DC37" s="473"/>
      <c r="DD37" s="378"/>
      <c r="DE37" s="422">
        <f>VLOOKUP($D37,'[4]Med Service'!$D$11:$DI$87,110,0)</f>
        <v>0</v>
      </c>
      <c r="DF37" s="396" t="str">
        <f>VLOOKUP($D37,'[5]BẢNG LƯƠNG'!$C$3:$AH$102,32,0)</f>
        <v/>
      </c>
      <c r="DG37" s="266" t="s">
        <v>313</v>
      </c>
    </row>
    <row r="38" s="266" customFormat="1" ht="27" customHeight="1" spans="1:111">
      <c r="A38" s="138">
        <f t="shared" si="64"/>
        <v>24</v>
      </c>
      <c r="B38" s="389">
        <v>6</v>
      </c>
      <c r="C38" s="391" t="s">
        <v>314</v>
      </c>
      <c r="D38" s="391" t="s">
        <v>315</v>
      </c>
      <c r="E38" s="392" t="str">
        <f>IF(OR(G38="CHT",G38="DSBC"),"HĐLĐ",IF(OR(G38="DSTV",G38="Q.CHT"),"HĐTV","HĐCTV"))</f>
        <v>HĐLĐ</v>
      </c>
      <c r="F38" s="429" t="s">
        <v>307</v>
      </c>
      <c r="G38" s="429" t="s">
        <v>248</v>
      </c>
      <c r="H38" s="395" t="s">
        <v>316</v>
      </c>
      <c r="I38" s="142" t="s">
        <v>317</v>
      </c>
      <c r="J38" s="142" t="s">
        <v>318</v>
      </c>
      <c r="K38" s="396">
        <v>28</v>
      </c>
      <c r="L38" s="396">
        <f>VLOOKUP(D38,CNT!C27:AL35,14,0)</f>
        <v>28</v>
      </c>
      <c r="M38" s="469">
        <f>VLOOKUP(D38,CNT!C27:AL35,3,0)</f>
        <v>235.38</v>
      </c>
      <c r="N38" s="469">
        <f>VLOOKUP(D38,CNT!C27:AL35,4,0)</f>
        <v>0</v>
      </c>
      <c r="O38" s="423"/>
      <c r="P38" s="144"/>
      <c r="Q38" s="144"/>
      <c r="R38" s="397"/>
      <c r="S38" s="398">
        <f>IF(E38="HĐLĐ",5310000,0)</f>
        <v>5310000</v>
      </c>
      <c r="T38" s="399">
        <f>IF(500000/28*L38&gt;500000,500000,500000/28*L38)</f>
        <v>500000</v>
      </c>
      <c r="U38" s="144"/>
      <c r="V38" s="144"/>
      <c r="W38" s="144"/>
      <c r="X38" s="144"/>
      <c r="Y38" s="144"/>
      <c r="Z38" s="144"/>
      <c r="AA38" s="396">
        <f>VLOOKUP(D38,CNT!C27:AL35,20,0)</f>
        <v>0</v>
      </c>
      <c r="AB38" s="396">
        <f>VLOOKUP(D38,CNT!C27:AL35,21,0)</f>
        <v>0</v>
      </c>
      <c r="AC38" s="398">
        <f t="shared" si="43"/>
        <v>6000000</v>
      </c>
      <c r="AD38" s="144"/>
      <c r="AE38" s="144"/>
      <c r="AF38" s="144"/>
      <c r="AG38" s="401">
        <f t="shared" si="44"/>
        <v>6304821.42857143</v>
      </c>
      <c r="AH38" s="398">
        <f t="shared" si="45"/>
        <v>0</v>
      </c>
      <c r="AI38" s="144"/>
      <c r="AJ38" s="144"/>
      <c r="AK38" s="144"/>
      <c r="AL38" s="396">
        <f>VLOOKUP(D38,CNT!C27:AL35,18,0)</f>
        <v>1000000</v>
      </c>
      <c r="AM38" s="396">
        <f>VLOOKUP(D38,CNT!C27:AL35,19,0)</f>
        <v>0</v>
      </c>
      <c r="AN38" s="396">
        <f>VLOOKUP(D38,CNT!C27:AL35,24,0)</f>
        <v>0</v>
      </c>
      <c r="AO38" s="396">
        <f>VLOOKUP(D38,CNT!C27:AL35,25,0)</f>
        <v>0</v>
      </c>
      <c r="AP38" s="396">
        <f>VLOOKUP(D38,CNT!C27:AL35,26,0)</f>
        <v>496620</v>
      </c>
      <c r="AQ38" s="396">
        <f>VLOOKUP(D38,CNT!C27:AL35,27,0)</f>
        <v>27510</v>
      </c>
      <c r="AR38" s="396">
        <f>VLOOKUP(D38,CNT!C27:AL35,28,0)</f>
        <v>0</v>
      </c>
      <c r="AS38" s="396">
        <f>VLOOKUP(D38,CNT!C27:AL35,29,0)</f>
        <v>0</v>
      </c>
      <c r="AT38" s="396"/>
      <c r="AU38" s="396">
        <f>VLOOKUP(D38,CNT!C27:AL35,22,0)</f>
        <v>0</v>
      </c>
      <c r="AV38" s="396">
        <f>VLOOKUP(D38,CNT!C27:AL35,23,0)</f>
        <v>0</v>
      </c>
      <c r="AW38" s="144"/>
      <c r="AX38" s="396"/>
      <c r="AY38" s="144"/>
      <c r="AZ38" s="398"/>
      <c r="BA38" s="402"/>
      <c r="BB38" s="396">
        <f>VLOOKUP(D38,CNT!C27:AL35,31,0)</f>
        <v>0</v>
      </c>
      <c r="BC38" s="396">
        <f>VLOOKUP(D38,CNT!C27:AL35,32,0)</f>
        <v>0</v>
      </c>
      <c r="BD38" s="396">
        <f>VLOOKUP(D38,CNT!C27:AL35,33,0)</f>
        <v>0</v>
      </c>
      <c r="BE38" s="396">
        <f>VLOOKUP(D38,CNT!C27:AL35,34,0)</f>
        <v>0</v>
      </c>
      <c r="BF38" s="396">
        <f>VLOOKUP(D38,CNT!C27:AL35,35,0)</f>
        <v>0</v>
      </c>
      <c r="BG38" s="423"/>
      <c r="BH38" s="403">
        <f t="shared" si="46"/>
        <v>8328951.42857143</v>
      </c>
      <c r="BI38" s="404">
        <f>S38*17.5%</f>
        <v>929250</v>
      </c>
      <c r="BJ38" s="404">
        <f>S38*3%</f>
        <v>159300</v>
      </c>
      <c r="BK38" s="404">
        <f>S38*1%</f>
        <v>53100</v>
      </c>
      <c r="BL38" s="405"/>
      <c r="BM38" s="406">
        <f>SUM(BI38:BL38)</f>
        <v>1141650</v>
      </c>
      <c r="BN38" s="404">
        <f>S38*8%</f>
        <v>424800</v>
      </c>
      <c r="BO38" s="404">
        <f>S38*1.5%</f>
        <v>79650</v>
      </c>
      <c r="BP38" s="404">
        <f>S38*1%</f>
        <v>53100</v>
      </c>
      <c r="BQ38" s="405"/>
      <c r="BR38" s="406">
        <f t="shared" si="65"/>
        <v>557550</v>
      </c>
      <c r="BS38" s="404">
        <f t="shared" si="47"/>
        <v>500000</v>
      </c>
      <c r="BT38" s="407">
        <f t="shared" si="48"/>
        <v>7828951.42857143</v>
      </c>
      <c r="BU38" s="404">
        <f t="shared" si="49"/>
        <v>15500000</v>
      </c>
      <c r="BV38" s="408"/>
      <c r="BW38" s="404">
        <f t="shared" si="50"/>
        <v>0</v>
      </c>
      <c r="BX38" s="404">
        <f t="shared" si="51"/>
        <v>557550</v>
      </c>
      <c r="BY38" s="409">
        <f t="shared" si="52"/>
        <v>16057550</v>
      </c>
      <c r="BZ38" s="404">
        <f t="shared" si="53"/>
        <v>0</v>
      </c>
      <c r="CA38" s="405">
        <f t="shared" si="54"/>
        <v>0</v>
      </c>
      <c r="CB38" s="410">
        <f t="shared" si="55"/>
        <v>7771401</v>
      </c>
      <c r="CC38" s="408"/>
      <c r="CD38" s="411"/>
      <c r="CE38" s="412">
        <f t="shared" si="56"/>
        <v>7771401</v>
      </c>
      <c r="CF38" s="413">
        <f t="shared" si="57"/>
        <v>0</v>
      </c>
      <c r="CG38" s="413">
        <f t="shared" si="58"/>
        <v>7771401</v>
      </c>
      <c r="CH38" s="414"/>
      <c r="CI38" s="415" t="str">
        <f>VLOOKUP($C38,[2]Sheet1!$C$5:$K$139,9,0)</f>
        <v>tram.le@medigoapp.com</v>
      </c>
      <c r="CJ38" s="396">
        <f>VLOOKUP(D38,CNT!C27:AL35,36,0)</f>
        <v>0</v>
      </c>
      <c r="CK38" s="416">
        <v>11</v>
      </c>
      <c r="CL38" s="396">
        <f>VLOOKUP(D38,CNT!C27:AL35,15,0)</f>
        <v>0</v>
      </c>
      <c r="CM38" s="416">
        <v>18</v>
      </c>
      <c r="CN38" s="416">
        <v>8</v>
      </c>
      <c r="CO38" s="416">
        <v>2025</v>
      </c>
      <c r="CP38" s="166">
        <f>IF((($CO$7-CO38)*12)+($CN$7-CN38)&gt;=12,((($CO$7-CO38)*12)+($CN$7-CN38))-1,0)</f>
        <v>0</v>
      </c>
      <c r="CQ38" s="417">
        <f t="shared" si="59"/>
        <v>9</v>
      </c>
      <c r="CR38" s="166">
        <f t="shared" si="60"/>
        <v>0</v>
      </c>
      <c r="CS38" s="418">
        <f>IF(OR(CP38&gt;12,CP38=12),ROUNDDOWN(CP38/12,0),0)</f>
        <v>0</v>
      </c>
      <c r="CT38" s="418">
        <f t="shared" si="61"/>
        <v>0</v>
      </c>
      <c r="CU38" s="418">
        <f t="shared" si="61"/>
        <v>0</v>
      </c>
      <c r="CV38" s="419">
        <f>IF(CP38=0,0,6000000*1.07^CS38)</f>
        <v>0</v>
      </c>
      <c r="CW38" s="419">
        <f>IF(CT38&lt;2,0,6000000+(CT38-1)*500000)</f>
        <v>0</v>
      </c>
      <c r="CX38" s="419">
        <f>IF(CU38=0,CV38,IF(CU38&lt;1,0,CV38+CU38*500000))</f>
        <v>0</v>
      </c>
      <c r="CY38" s="420">
        <f>IF(CX38&gt;0,CX38,IF(CW38&gt;0,CW38,6000000))</f>
        <v>6000000</v>
      </c>
      <c r="CZ38" s="141"/>
      <c r="DA38" s="472">
        <f t="shared" si="62"/>
        <v>0</v>
      </c>
      <c r="DB38" s="141" t="str">
        <f t="shared" si="63"/>
        <v>; 0; </v>
      </c>
      <c r="DC38" s="473"/>
      <c r="DD38" s="378"/>
      <c r="DE38" s="422">
        <f>VLOOKUP($D38,'[4]Med Service'!$D$11:$DI$87,110,0)</f>
        <v>0</v>
      </c>
      <c r="DF38" s="396" t="str">
        <f>VLOOKUP($D38,'[5]BẢNG LƯƠNG'!$C$3:$AH$102,32,0)</f>
        <v/>
      </c>
    </row>
    <row r="39" s="264" customFormat="1" ht="27" customHeight="1" spans="1:111">
      <c r="A39" s="138">
        <f t="shared" si="64"/>
        <v>25</v>
      </c>
      <c r="B39" s="389">
        <v>6</v>
      </c>
      <c r="C39" s="391" t="s">
        <v>319</v>
      </c>
      <c r="D39" s="391" t="s">
        <v>320</v>
      </c>
      <c r="E39" s="392" t="str">
        <f t="shared" ref="E39:E42" si="66">IF(OR(G39="CHT",G39="DSBC"),"HĐLĐ",IF(OR(G39="DSTV",G39="Q.CHT"),"HĐTV","HĐCTV"))</f>
        <v>HĐLĐ</v>
      </c>
      <c r="F39" s="429" t="s">
        <v>307</v>
      </c>
      <c r="G39" s="394" t="s">
        <v>209</v>
      </c>
      <c r="H39" s="395">
        <v>45502</v>
      </c>
      <c r="I39" s="142" t="s">
        <v>321</v>
      </c>
      <c r="J39" s="142" t="s">
        <v>322</v>
      </c>
      <c r="K39" s="396">
        <v>28</v>
      </c>
      <c r="L39" s="396">
        <f>VLOOKUP(D39,CNT!C28:AL36,14,0)</f>
        <v>30</v>
      </c>
      <c r="M39" s="469">
        <f>VLOOKUP(D39,CNT!C28:AL36,3,0)</f>
        <v>18</v>
      </c>
      <c r="N39" s="469">
        <f>VLOOKUP(D39,CNT!C28:AL36,4,0)</f>
        <v>236.45</v>
      </c>
      <c r="O39" s="423"/>
      <c r="P39" s="144"/>
      <c r="Q39" s="144"/>
      <c r="R39" s="397"/>
      <c r="S39" s="398">
        <f>IF(E39="HĐLĐ",5310000,0)</f>
        <v>5310000</v>
      </c>
      <c r="T39" s="399">
        <f>IF(500000/28*L39&gt;500000,500000,500000/28*L39)</f>
        <v>500000</v>
      </c>
      <c r="U39" s="144"/>
      <c r="V39" s="144"/>
      <c r="W39" s="144"/>
      <c r="X39" s="144"/>
      <c r="Y39" s="144"/>
      <c r="Z39" s="144"/>
      <c r="AA39" s="396">
        <f>VLOOKUP(D39,CNT!C28:AL36,20,0)</f>
        <v>0</v>
      </c>
      <c r="AB39" s="396">
        <f>VLOOKUP(D39,CNT!C28:AL36,21,0)</f>
        <v>0</v>
      </c>
      <c r="AC39" s="398">
        <f t="shared" si="43"/>
        <v>6000000</v>
      </c>
      <c r="AD39" s="144"/>
      <c r="AE39" s="144"/>
      <c r="AF39" s="144"/>
      <c r="AG39" s="401">
        <f t="shared" si="44"/>
        <v>482142.857142857</v>
      </c>
      <c r="AH39" s="398">
        <f t="shared" si="45"/>
        <v>9500223.21428571</v>
      </c>
      <c r="AI39" s="144"/>
      <c r="AJ39" s="144"/>
      <c r="AK39" s="144"/>
      <c r="AL39" s="396">
        <f>VLOOKUP(D39,CNT!C28:AL36,18,0)</f>
        <v>0</v>
      </c>
      <c r="AM39" s="396">
        <f>VLOOKUP(D39,CNT!C28:AL36,19,0)</f>
        <v>0</v>
      </c>
      <c r="AN39" s="396">
        <f>VLOOKUP(D39,CNT!C28:AL36,24,0)</f>
        <v>0</v>
      </c>
      <c r="AO39" s="396">
        <f>VLOOKUP(D39,CNT!C28:AL36,25,0)</f>
        <v>0</v>
      </c>
      <c r="AP39" s="396">
        <f>VLOOKUP(D39,CNT!C28:AL36,26,0)</f>
        <v>1136300</v>
      </c>
      <c r="AQ39" s="396">
        <f>VLOOKUP(D39,CNT!C28:AL36,27,0)</f>
        <v>6170</v>
      </c>
      <c r="AR39" s="396">
        <f>VLOOKUP(D39,CNT!C28:AL36,28,0)</f>
        <v>0</v>
      </c>
      <c r="AS39" s="396">
        <f>VLOOKUP(D39,CNT!C28:AL36,29,0)</f>
        <v>0</v>
      </c>
      <c r="AT39" s="396"/>
      <c r="AU39" s="396">
        <f>VLOOKUP(D39,CNT!C28:AL36,22,0)</f>
        <v>0</v>
      </c>
      <c r="AV39" s="396">
        <f>VLOOKUP(D39,CNT!C28:AL36,23,0)</f>
        <v>0</v>
      </c>
      <c r="AW39" s="144"/>
      <c r="AX39" s="396"/>
      <c r="AY39" s="144"/>
      <c r="AZ39" s="456"/>
      <c r="BA39" s="402"/>
      <c r="BB39" s="396">
        <f>VLOOKUP(D39,CNT!C28:AL36,31,0)</f>
        <v>0</v>
      </c>
      <c r="BC39" s="396">
        <f>VLOOKUP(D39,CNT!C28:AL36,32,0)</f>
        <v>10000</v>
      </c>
      <c r="BD39" s="396">
        <f>VLOOKUP(D39,CNT!C28:AL36,33,0)</f>
        <v>0</v>
      </c>
      <c r="BE39" s="396">
        <f>VLOOKUP(D39,CNT!C28:AL36,34,0)</f>
        <v>100000</v>
      </c>
      <c r="BF39" s="396">
        <f>VLOOKUP(D39,CNT!C28:AL36,35,0)</f>
        <v>0</v>
      </c>
      <c r="BG39" s="423"/>
      <c r="BH39" s="403">
        <f t="shared" si="46"/>
        <v>11514836.0714286</v>
      </c>
      <c r="BI39" s="404">
        <f>S39*17.5%</f>
        <v>929250</v>
      </c>
      <c r="BJ39" s="404">
        <f>S39*3%</f>
        <v>159300</v>
      </c>
      <c r="BK39" s="404">
        <f>S39*1%</f>
        <v>53100</v>
      </c>
      <c r="BL39" s="405"/>
      <c r="BM39" s="406">
        <f>SUM(BI39:BL39)</f>
        <v>1141650</v>
      </c>
      <c r="BN39" s="404">
        <f>S39*8%</f>
        <v>424800</v>
      </c>
      <c r="BO39" s="404">
        <f>S39*1.5%</f>
        <v>79650</v>
      </c>
      <c r="BP39" s="404">
        <f>S39*1%</f>
        <v>53100</v>
      </c>
      <c r="BQ39" s="405"/>
      <c r="BR39" s="406">
        <f t="shared" si="65"/>
        <v>557550</v>
      </c>
      <c r="BS39" s="404">
        <f t="shared" si="47"/>
        <v>500000</v>
      </c>
      <c r="BT39" s="407">
        <f t="shared" si="48"/>
        <v>11014836.0714286</v>
      </c>
      <c r="BU39" s="404">
        <f t="shared" si="49"/>
        <v>15500000</v>
      </c>
      <c r="BV39" s="408"/>
      <c r="BW39" s="404">
        <f t="shared" si="50"/>
        <v>0</v>
      </c>
      <c r="BX39" s="404">
        <f t="shared" si="51"/>
        <v>557550</v>
      </c>
      <c r="BY39" s="409">
        <f t="shared" si="52"/>
        <v>16057550</v>
      </c>
      <c r="BZ39" s="404">
        <f t="shared" si="53"/>
        <v>0</v>
      </c>
      <c r="CA39" s="405">
        <f t="shared" si="54"/>
        <v>0</v>
      </c>
      <c r="CB39" s="410">
        <f t="shared" si="55"/>
        <v>10957286</v>
      </c>
      <c r="CC39" s="408"/>
      <c r="CD39" s="411"/>
      <c r="CE39" s="412">
        <f t="shared" si="56"/>
        <v>10957286</v>
      </c>
      <c r="CF39" s="413">
        <f t="shared" si="57"/>
        <v>0</v>
      </c>
      <c r="CG39" s="413">
        <f t="shared" si="58"/>
        <v>10957286</v>
      </c>
      <c r="CH39" s="414"/>
      <c r="CI39" s="415" t="s">
        <v>323</v>
      </c>
      <c r="CJ39" s="396" t="str">
        <f>VLOOKUP(D39,CNT!C28:AL36,36,0)</f>
        <v>Thiếu quy trình bán hàng HD1123243 25/06/2026, Không thực hiện chào kết</v>
      </c>
      <c r="CK39" s="416">
        <v>2</v>
      </c>
      <c r="CL39" s="396">
        <f>VLOOKUP(D39,CNT!C28:AL36,15,0)</f>
        <v>2</v>
      </c>
      <c r="CM39" s="416">
        <v>29</v>
      </c>
      <c r="CN39" s="416">
        <v>7</v>
      </c>
      <c r="CO39" s="416">
        <v>2024</v>
      </c>
      <c r="CP39" s="166">
        <f>IF((($CO$7-CO39)*12)+($CN$7-CN39)&gt;=12,((($CO$7-CO39)*12)+($CN$7-CN39))-1,0)</f>
        <v>0</v>
      </c>
      <c r="CQ39" s="417">
        <f t="shared" si="59"/>
        <v>22</v>
      </c>
      <c r="CR39" s="166">
        <f t="shared" si="60"/>
        <v>0</v>
      </c>
      <c r="CS39" s="418">
        <f>IF(OR(CP39&gt;12,CP39=12),ROUNDDOWN(CP39/12,0),0)</f>
        <v>0</v>
      </c>
      <c r="CT39" s="418">
        <f t="shared" si="61"/>
        <v>1</v>
      </c>
      <c r="CU39" s="418">
        <f t="shared" si="61"/>
        <v>0</v>
      </c>
      <c r="CV39" s="419">
        <f>IF(CP39=0,0,6000000*1.07^CS39)</f>
        <v>0</v>
      </c>
      <c r="CW39" s="419">
        <f>IF(CT39&lt;2,0,6000000+(CT39-1)*500000)</f>
        <v>0</v>
      </c>
      <c r="CX39" s="419">
        <f>IF(CU39=0,CV39,IF(CU39&lt;1,0,CV39+CU39*500000))</f>
        <v>0</v>
      </c>
      <c r="CY39" s="420">
        <f>IF(CX39&gt;0,CX39,IF(CW39&gt;0,CW39,6000000))</f>
        <v>6000000</v>
      </c>
      <c r="CZ39" s="141"/>
      <c r="DA39" s="472" t="str">
        <f t="shared" si="62"/>
        <v>Thiếu quy trình bán hàng HD1123243 25/06/2026, Không thực hiện chào kết</v>
      </c>
      <c r="DB39" s="141" t="str">
        <f t="shared" si="63"/>
        <v>; Thiếu quy trình bán hàng HD1123243 25/06/2026, Không thực hiện chào kết; </v>
      </c>
      <c r="DC39" s="141"/>
      <c r="DD39" s="378">
        <f>VLOOKUP($D39,'[3]Tong hop'!$B$8:$Q$45,15,0)</f>
        <v>138277</v>
      </c>
      <c r="DE39" s="422">
        <f>VLOOKUP($D39,'[4]Med Service'!$D$11:$DI$87,110,0)</f>
        <v>0</v>
      </c>
      <c r="DF39" s="396" t="str">
        <f>VLOOKUP($D39,'[5]BẢNG LƯƠNG'!$C$3:$AH$102,32,0)</f>
        <v/>
      </c>
    </row>
    <row r="40" s="266" customFormat="1" ht="24" customHeight="1" spans="1:111">
      <c r="A40" s="138">
        <f t="shared" si="64"/>
        <v>26</v>
      </c>
      <c r="B40" s="389">
        <v>6</v>
      </c>
      <c r="C40" s="391" t="s">
        <v>294</v>
      </c>
      <c r="D40" s="391" t="s">
        <v>295</v>
      </c>
      <c r="E40" s="392" t="str">
        <f t="shared" si="66"/>
        <v>HĐLĐ</v>
      </c>
      <c r="F40" s="429" t="s">
        <v>307</v>
      </c>
      <c r="G40" s="394" t="s">
        <v>209</v>
      </c>
      <c r="H40" s="395">
        <v>45439</v>
      </c>
      <c r="I40" s="142" t="s">
        <v>296</v>
      </c>
      <c r="J40" s="142" t="s">
        <v>211</v>
      </c>
      <c r="K40" s="396">
        <v>28</v>
      </c>
      <c r="L40" s="396">
        <f>VLOOKUP(D40,CNT!C29:AL37,14,0)</f>
        <v>2</v>
      </c>
      <c r="M40" s="469">
        <f>VLOOKUP(D40,CNT!C29:AL37,3,0)</f>
        <v>8.25</v>
      </c>
      <c r="N40" s="469">
        <f>VLOOKUP(D40,CNT!C29:AL37,4,0)</f>
        <v>7.5</v>
      </c>
      <c r="O40" s="396"/>
      <c r="P40" s="396"/>
      <c r="Q40" s="396"/>
      <c r="R40" s="396"/>
      <c r="S40" s="398">
        <f>IF(E40="HĐLĐ",5310000,0)</f>
        <v>5310000</v>
      </c>
      <c r="T40" s="399"/>
      <c r="U40" s="396"/>
      <c r="V40" s="396"/>
      <c r="W40" s="396"/>
      <c r="X40" s="396"/>
      <c r="Y40" s="396"/>
      <c r="Z40" s="396"/>
      <c r="AA40" s="396">
        <f>VLOOKUP(D40,CNT!C29:AL37,20,0)</f>
        <v>0</v>
      </c>
      <c r="AB40" s="396">
        <f>VLOOKUP(D40,CNT!C29:AL37,21,0)</f>
        <v>0</v>
      </c>
      <c r="AC40" s="398">
        <f t="shared" si="43"/>
        <v>6500000</v>
      </c>
      <c r="AD40" s="396"/>
      <c r="AE40" s="396"/>
      <c r="AF40" s="396"/>
      <c r="AG40" s="401">
        <f t="shared" si="44"/>
        <v>239397.321428571</v>
      </c>
      <c r="AH40" s="398">
        <f t="shared" si="45"/>
        <v>326450.892857143</v>
      </c>
      <c r="AI40" s="396"/>
      <c r="AJ40" s="396"/>
      <c r="AK40" s="398"/>
      <c r="AL40" s="396">
        <f>VLOOKUP(D40,CNT!C29:AL37,18,0)</f>
        <v>0</v>
      </c>
      <c r="AM40" s="396">
        <f>VLOOKUP(D40,CNT!C29:AL37,19,0)</f>
        <v>0</v>
      </c>
      <c r="AN40" s="396">
        <f>VLOOKUP(D40,CNT!C29:AL37,24,0)</f>
        <v>0</v>
      </c>
      <c r="AO40" s="396">
        <f>VLOOKUP(D40,CNT!C29:AL37,25,0)</f>
        <v>0</v>
      </c>
      <c r="AP40" s="396">
        <f>VLOOKUP(D40,CNT!C29:AL37,26,0)</f>
        <v>0</v>
      </c>
      <c r="AQ40" s="396">
        <f>VLOOKUP(D40,CNT!C29:AL37,27,0)</f>
        <v>0</v>
      </c>
      <c r="AR40" s="396">
        <f>VLOOKUP(D40,CNT!C29:AL37,28,0)</f>
        <v>0</v>
      </c>
      <c r="AS40" s="396">
        <f>VLOOKUP(D40,CNT!C29:AL37,29,0)</f>
        <v>0</v>
      </c>
      <c r="AT40" s="396"/>
      <c r="AU40" s="396">
        <f>VLOOKUP(D40,CNT!C29:AL37,22,0)</f>
        <v>0</v>
      </c>
      <c r="AV40" s="396">
        <f>VLOOKUP(D40,CNT!C29:AL37,23,0)</f>
        <v>0</v>
      </c>
      <c r="AW40" s="396"/>
      <c r="AX40" s="396"/>
      <c r="AY40" s="396"/>
      <c r="AZ40" s="512"/>
      <c r="BA40" s="396"/>
      <c r="BB40" s="396">
        <f>VLOOKUP(D40,CNT!C29:AL37,31,0)</f>
        <v>0</v>
      </c>
      <c r="BC40" s="396">
        <f>VLOOKUP(D40,CNT!C29:AL37,32,0)</f>
        <v>0</v>
      </c>
      <c r="BD40" s="396">
        <f>VLOOKUP(D40,CNT!C29:AL37,33,0)</f>
        <v>0</v>
      </c>
      <c r="BE40" s="396">
        <f>VLOOKUP(D40,CNT!C29:AL37,34,0)</f>
        <v>0</v>
      </c>
      <c r="BF40" s="396">
        <f>VLOOKUP(D40,CNT!C29:AL37,35,0)</f>
        <v>0</v>
      </c>
      <c r="BG40" s="396"/>
      <c r="BH40" s="403">
        <f t="shared" si="46"/>
        <v>565848.214285714</v>
      </c>
      <c r="BI40" s="404"/>
      <c r="BJ40" s="404"/>
      <c r="BK40" s="404"/>
      <c r="BL40" s="405"/>
      <c r="BM40" s="406"/>
      <c r="BN40" s="404"/>
      <c r="BO40" s="404"/>
      <c r="BP40" s="404"/>
      <c r="BQ40" s="405"/>
      <c r="BR40" s="406">
        <f t="shared" si="65"/>
        <v>0</v>
      </c>
      <c r="BS40" s="404">
        <f t="shared" si="47"/>
        <v>0</v>
      </c>
      <c r="BT40" s="407">
        <f t="shared" si="48"/>
        <v>565848.214285714</v>
      </c>
      <c r="BU40" s="404">
        <f t="shared" si="49"/>
        <v>15500000</v>
      </c>
      <c r="BV40" s="408"/>
      <c r="BW40" s="404">
        <f t="shared" si="50"/>
        <v>0</v>
      </c>
      <c r="BX40" s="404">
        <f t="shared" si="51"/>
        <v>0</v>
      </c>
      <c r="BY40" s="409">
        <f t="shared" si="52"/>
        <v>15500000</v>
      </c>
      <c r="BZ40" s="404">
        <f t="shared" si="53"/>
        <v>0</v>
      </c>
      <c r="CA40" s="405">
        <f t="shared" si="54"/>
        <v>0</v>
      </c>
      <c r="CB40" s="410">
        <f t="shared" si="55"/>
        <v>565848</v>
      </c>
      <c r="CC40" s="408"/>
      <c r="CD40" s="446"/>
      <c r="CE40" s="412">
        <f t="shared" si="56"/>
        <v>565848</v>
      </c>
      <c r="CF40" s="413">
        <f t="shared" si="57"/>
        <v>0</v>
      </c>
      <c r="CG40" s="413">
        <f t="shared" si="58"/>
        <v>565848</v>
      </c>
      <c r="CH40" s="414"/>
      <c r="CI40" s="415" t="s">
        <v>297</v>
      </c>
      <c r="CJ40" s="396">
        <f>VLOOKUP(D40,CNT!C29:AL37,36,0)</f>
        <v>0</v>
      </c>
      <c r="CK40" s="416">
        <v>5</v>
      </c>
      <c r="CL40" s="396">
        <f>VLOOKUP(D40,CNT!C29:AL37,15,0)</f>
        <v>0</v>
      </c>
      <c r="CM40" s="416">
        <v>27</v>
      </c>
      <c r="CN40" s="416">
        <v>5</v>
      </c>
      <c r="CO40" s="416">
        <v>2024</v>
      </c>
      <c r="CP40" s="166">
        <v>0</v>
      </c>
      <c r="CQ40" s="417">
        <f t="shared" si="59"/>
        <v>24</v>
      </c>
      <c r="CR40" s="166">
        <f t="shared" si="60"/>
        <v>0</v>
      </c>
      <c r="CS40" s="418">
        <v>0</v>
      </c>
      <c r="CT40" s="418">
        <f>IF(CQ40&gt;11,ROUNDDOWN(CQ40/12,0),0)</f>
        <v>2</v>
      </c>
      <c r="CU40" s="418">
        <v>0</v>
      </c>
      <c r="CV40" s="419">
        <v>0</v>
      </c>
      <c r="CW40" s="419">
        <f>IF(CT40&lt;2,0,6000000+(CT40-1)*500000)</f>
        <v>6500000</v>
      </c>
      <c r="CX40" s="419">
        <v>0</v>
      </c>
      <c r="CY40" s="420">
        <f>IF(CX40&gt;0,CX40,IF(CW40&gt;0,CW40,6000000))</f>
        <v>6500000</v>
      </c>
      <c r="CZ40" s="141"/>
      <c r="DA40" s="472">
        <f t="shared" si="62"/>
        <v>0</v>
      </c>
      <c r="DB40" s="141" t="str">
        <f t="shared" si="63"/>
        <v>; 0; </v>
      </c>
      <c r="DC40" s="473"/>
      <c r="DD40" s="378"/>
      <c r="DE40" s="422">
        <f>VLOOKUP($D40,'[4]Med Service'!$D$11:$DI$87,110,0)</f>
        <v>0</v>
      </c>
      <c r="DF40" s="396" t="str">
        <f>VLOOKUP($D40,'[5]BẢNG LƯƠNG'!$C$3:$AH$102,32,0)</f>
        <v/>
      </c>
      <c r="DG40" s="266" t="s">
        <v>324</v>
      </c>
    </row>
    <row r="41" s="266" customFormat="1" ht="24" customHeight="1" spans="1:111">
      <c r="A41" s="138">
        <f t="shared" si="64"/>
        <v>27</v>
      </c>
      <c r="B41" s="389">
        <v>6</v>
      </c>
      <c r="C41" s="391" t="s">
        <v>325</v>
      </c>
      <c r="D41" s="391" t="s">
        <v>326</v>
      </c>
      <c r="E41" s="392" t="str">
        <f t="shared" si="66"/>
        <v>HĐTV</v>
      </c>
      <c r="F41" s="429" t="s">
        <v>307</v>
      </c>
      <c r="G41" s="394" t="s">
        <v>242</v>
      </c>
      <c r="H41" s="395">
        <v>45575</v>
      </c>
      <c r="I41" s="673" t="s">
        <v>327</v>
      </c>
      <c r="J41" s="142" t="s">
        <v>211</v>
      </c>
      <c r="K41" s="396">
        <v>28</v>
      </c>
      <c r="L41" s="396">
        <f>VLOOKUP(D41,CNT!C30:AL38,14,0)</f>
        <v>7</v>
      </c>
      <c r="M41" s="469">
        <f>VLOOKUP(D41,CNT!C30:AL38,3,0)</f>
        <v>62.52</v>
      </c>
      <c r="N41" s="469">
        <f>VLOOKUP(D41,CNT!C30:AL38,4,0)</f>
        <v>0</v>
      </c>
      <c r="O41" s="396"/>
      <c r="P41" s="396"/>
      <c r="Q41" s="396"/>
      <c r="R41" s="396"/>
      <c r="S41" s="398">
        <f t="shared" ref="S41:S44" si="67">IF(E41="HĐLĐ",5310000,0)</f>
        <v>0</v>
      </c>
      <c r="T41" s="399">
        <f t="shared" ref="T41:T44" si="68">IF(500000/28*L41&gt;500000,500000,500000/28*L41)</f>
        <v>125000</v>
      </c>
      <c r="U41" s="396"/>
      <c r="V41" s="396"/>
      <c r="W41" s="396"/>
      <c r="X41" s="396"/>
      <c r="Y41" s="396"/>
      <c r="Z41" s="396"/>
      <c r="AA41" s="396">
        <f>VLOOKUP(D41,CNT!C30:AL38,20,0)</f>
        <v>0</v>
      </c>
      <c r="AB41" s="396">
        <f>VLOOKUP(D41,CNT!C30:AL38,21,0)</f>
        <v>0</v>
      </c>
      <c r="AC41" s="398">
        <f t="shared" si="43"/>
        <v>6000000</v>
      </c>
      <c r="AD41" s="396"/>
      <c r="AE41" s="396"/>
      <c r="AF41" s="396"/>
      <c r="AG41" s="401">
        <f t="shared" si="44"/>
        <v>1674642.85714286</v>
      </c>
      <c r="AH41" s="398">
        <f t="shared" si="45"/>
        <v>0</v>
      </c>
      <c r="AI41" s="396"/>
      <c r="AJ41" s="396"/>
      <c r="AK41" s="396"/>
      <c r="AL41" s="396">
        <f>VLOOKUP(D41,CNT!C30:AL38,18,0)</f>
        <v>0</v>
      </c>
      <c r="AM41" s="396">
        <f>VLOOKUP(D41,CNT!C30:AL38,19,0)</f>
        <v>0</v>
      </c>
      <c r="AN41" s="396">
        <f>VLOOKUP(D41,CNT!C30:AL38,24,0)</f>
        <v>0</v>
      </c>
      <c r="AO41" s="396">
        <f>VLOOKUP(D41,CNT!C30:AL38,25,0)</f>
        <v>0</v>
      </c>
      <c r="AP41" s="396">
        <f>VLOOKUP(D41,CNT!C30:AL38,26,0)</f>
        <v>0</v>
      </c>
      <c r="AQ41" s="396">
        <f>VLOOKUP(D41,CNT!C30:AL38,27,0)</f>
        <v>0</v>
      </c>
      <c r="AR41" s="396">
        <f>VLOOKUP(D41,CNT!C30:AL38,28,0)</f>
        <v>0</v>
      </c>
      <c r="AS41" s="396">
        <f>VLOOKUP(D41,CNT!C30:AL38,29,0)</f>
        <v>0</v>
      </c>
      <c r="AT41" s="396"/>
      <c r="AU41" s="396">
        <f>VLOOKUP(D41,CNT!C30:AL38,22,0)</f>
        <v>0</v>
      </c>
      <c r="AV41" s="396">
        <f>VLOOKUP(D41,CNT!C30:AL38,23,0)</f>
        <v>0</v>
      </c>
      <c r="AW41" s="396"/>
      <c r="AX41" s="396"/>
      <c r="AY41" s="396"/>
      <c r="AZ41" s="396"/>
      <c r="BA41" s="396"/>
      <c r="BB41" s="396">
        <f>VLOOKUP(D41,CNT!C30:AL38,31,0)</f>
        <v>0</v>
      </c>
      <c r="BC41" s="396">
        <f>VLOOKUP(D41,CNT!C30:AL38,32,0)</f>
        <v>0</v>
      </c>
      <c r="BD41" s="396">
        <f>VLOOKUP(D41,CNT!C30:AL38,33,0)</f>
        <v>0</v>
      </c>
      <c r="BE41" s="396">
        <f>VLOOKUP(D41,CNT!C30:AL38,34,0)</f>
        <v>0</v>
      </c>
      <c r="BF41" s="396">
        <f>VLOOKUP(D41,CNT!C30:AL38,35,0)</f>
        <v>0</v>
      </c>
      <c r="BG41" s="396"/>
      <c r="BH41" s="403">
        <f t="shared" si="46"/>
        <v>1799642.85714286</v>
      </c>
      <c r="BI41" s="404">
        <f>S41*17.5%</f>
        <v>0</v>
      </c>
      <c r="BJ41" s="404">
        <f>S41*3%</f>
        <v>0</v>
      </c>
      <c r="BK41" s="404">
        <f>S41*1%</f>
        <v>0</v>
      </c>
      <c r="BL41" s="405"/>
      <c r="BM41" s="406">
        <f>SUM(BI41:BL41)</f>
        <v>0</v>
      </c>
      <c r="BN41" s="404">
        <f>S41*8%</f>
        <v>0</v>
      </c>
      <c r="BO41" s="404">
        <f>S41*1.5%</f>
        <v>0</v>
      </c>
      <c r="BP41" s="404">
        <f>S41*1%</f>
        <v>0</v>
      </c>
      <c r="BQ41" s="405"/>
      <c r="BR41" s="406">
        <f t="shared" si="65"/>
        <v>0</v>
      </c>
      <c r="BS41" s="404">
        <f t="shared" si="47"/>
        <v>125000</v>
      </c>
      <c r="BT41" s="407">
        <f t="shared" si="48"/>
        <v>1674642.85714286</v>
      </c>
      <c r="BU41" s="404">
        <f t="shared" si="49"/>
        <v>0</v>
      </c>
      <c r="BV41" s="408"/>
      <c r="BW41" s="404">
        <f t="shared" si="50"/>
        <v>0</v>
      </c>
      <c r="BX41" s="404">
        <f t="shared" si="51"/>
        <v>0</v>
      </c>
      <c r="BY41" s="409">
        <f t="shared" si="52"/>
        <v>0</v>
      </c>
      <c r="BZ41" s="404">
        <f t="shared" si="53"/>
        <v>1674642.85714286</v>
      </c>
      <c r="CA41" s="405">
        <f t="shared" si="54"/>
        <v>0</v>
      </c>
      <c r="CB41" s="410">
        <f t="shared" si="55"/>
        <v>1799643</v>
      </c>
      <c r="CC41" s="408"/>
      <c r="CD41" s="411"/>
      <c r="CE41" s="412">
        <f t="shared" si="56"/>
        <v>1799643</v>
      </c>
      <c r="CF41" s="413">
        <f t="shared" si="57"/>
        <v>0</v>
      </c>
      <c r="CG41" s="413">
        <f t="shared" si="58"/>
        <v>1799643</v>
      </c>
      <c r="CH41" s="414"/>
      <c r="CI41" s="415" t="s">
        <v>328</v>
      </c>
      <c r="CJ41" s="396">
        <f>VLOOKUP(D41,CNT!C30:AL38,36,0)</f>
        <v>0</v>
      </c>
      <c r="CK41" s="416">
        <v>10</v>
      </c>
      <c r="CL41" s="396">
        <f>VLOOKUP(D41,CNT!C30:AL38,15,0)</f>
        <v>6</v>
      </c>
      <c r="CM41" s="416">
        <v>10</v>
      </c>
      <c r="CN41" s="416">
        <v>10</v>
      </c>
      <c r="CO41" s="416">
        <v>2024</v>
      </c>
      <c r="CP41" s="166">
        <v>0</v>
      </c>
      <c r="CQ41" s="417">
        <f t="shared" si="59"/>
        <v>19</v>
      </c>
      <c r="CR41" s="166">
        <f t="shared" si="60"/>
        <v>0</v>
      </c>
      <c r="CS41" s="418">
        <v>0</v>
      </c>
      <c r="CT41" s="418">
        <f>IF(CQ41&gt;11,ROUNDDOWN(CQ41/12,0),0)</f>
        <v>1</v>
      </c>
      <c r="CU41" s="418">
        <v>0</v>
      </c>
      <c r="CV41" s="419">
        <v>0</v>
      </c>
      <c r="CW41" s="419">
        <v>0</v>
      </c>
      <c r="CX41" s="419">
        <v>0</v>
      </c>
      <c r="CY41" s="420">
        <v>6000000</v>
      </c>
      <c r="CZ41" s="141"/>
      <c r="DA41" s="472">
        <f t="shared" si="62"/>
        <v>0</v>
      </c>
      <c r="DB41" s="141" t="e">
        <f t="shared" si="63"/>
        <v>#N/A</v>
      </c>
      <c r="DC41" s="473"/>
      <c r="DD41" s="378"/>
      <c r="DE41" s="422" t="e">
        <f>VLOOKUP($D41,'[4]Med Service'!$D$11:$DI$87,110,0)</f>
        <v>#N/A</v>
      </c>
      <c r="DF41" s="396" t="e">
        <f>VLOOKUP($D41,'[5]BẢNG LƯƠNG'!$C$3:$AH$102,32,0)</f>
        <v>#N/A</v>
      </c>
      <c r="DG41" s="266" t="s">
        <v>329</v>
      </c>
    </row>
    <row r="42" s="269" customFormat="1" ht="24" customHeight="1" spans="1:111">
      <c r="A42" s="476">
        <f t="shared" si="64"/>
        <v>28</v>
      </c>
      <c r="B42" s="477">
        <v>6</v>
      </c>
      <c r="C42" s="515" t="s">
        <v>330</v>
      </c>
      <c r="D42" s="515" t="s">
        <v>331</v>
      </c>
      <c r="E42" s="480" t="str">
        <f t="shared" si="66"/>
        <v>HĐCTV</v>
      </c>
      <c r="F42" s="480" t="s">
        <v>307</v>
      </c>
      <c r="G42" s="516" t="s">
        <v>332</v>
      </c>
      <c r="H42" s="674" t="s">
        <v>333</v>
      </c>
      <c r="I42" s="156" t="s">
        <v>334</v>
      </c>
      <c r="J42" s="156" t="s">
        <v>259</v>
      </c>
      <c r="K42" s="484">
        <v>28</v>
      </c>
      <c r="L42" s="396">
        <f>VLOOKUP(D42,CNT!C31:AL39,14,0)</f>
        <v>1</v>
      </c>
      <c r="M42" s="469">
        <f>VLOOKUP(D42,CNT!C31:AL39,3,0)</f>
        <v>7.88</v>
      </c>
      <c r="N42" s="469">
        <f>VLOOKUP(D42,CNT!C31:AL39,4,0)</f>
        <v>0</v>
      </c>
      <c r="O42" s="484"/>
      <c r="P42" s="484"/>
      <c r="Q42" s="484"/>
      <c r="R42" s="484"/>
      <c r="S42" s="398">
        <f t="shared" si="67"/>
        <v>0</v>
      </c>
      <c r="T42" s="399">
        <f t="shared" si="68"/>
        <v>17857.1428571429</v>
      </c>
      <c r="U42" s="484"/>
      <c r="V42" s="484"/>
      <c r="W42" s="484"/>
      <c r="X42" s="484"/>
      <c r="Y42" s="484"/>
      <c r="Z42" s="484"/>
      <c r="AA42" s="396">
        <f>VLOOKUP(D42,CNT!C31:AL39,20,0)</f>
        <v>0</v>
      </c>
      <c r="AB42" s="396">
        <f>VLOOKUP(D42,CNT!C31:AL39,21,0)</f>
        <v>0</v>
      </c>
      <c r="AC42" s="489">
        <f t="shared" si="43"/>
        <v>3000000</v>
      </c>
      <c r="AD42" s="484"/>
      <c r="AE42" s="484"/>
      <c r="AF42" s="484"/>
      <c r="AG42" s="491">
        <f t="shared" si="44"/>
        <v>105535.714285714</v>
      </c>
      <c r="AH42" s="489">
        <f t="shared" si="45"/>
        <v>0</v>
      </c>
      <c r="AI42" s="484"/>
      <c r="AJ42" s="484"/>
      <c r="AK42" s="484"/>
      <c r="AL42" s="396">
        <f>VLOOKUP(D42,CNT!C31:AL39,18,0)</f>
        <v>0</v>
      </c>
      <c r="AM42" s="396">
        <f>VLOOKUP(D42,CNT!C31:AL39,19,0)</f>
        <v>0</v>
      </c>
      <c r="AN42" s="396">
        <f>VLOOKUP(D42,CNT!C31:AL39,24,0)</f>
        <v>0</v>
      </c>
      <c r="AO42" s="396">
        <f>VLOOKUP(D42,CNT!C31:AL39,25,0)</f>
        <v>0</v>
      </c>
      <c r="AP42" s="396">
        <f>VLOOKUP(D42,CNT!C31:AL39,26,0)</f>
        <v>0</v>
      </c>
      <c r="AQ42" s="396">
        <f>VLOOKUP(D42,CNT!C31:AL39,27,0)</f>
        <v>0</v>
      </c>
      <c r="AR42" s="396">
        <f>VLOOKUP(D42,CNT!C31:AL39,28,0)</f>
        <v>0</v>
      </c>
      <c r="AS42" s="396">
        <f>VLOOKUP(D42,CNT!C31:AL39,29,0)</f>
        <v>0</v>
      </c>
      <c r="AT42" s="484"/>
      <c r="AU42" s="396">
        <f>VLOOKUP(D42,CNT!C31:AL39,22,0)</f>
        <v>0</v>
      </c>
      <c r="AV42" s="396">
        <f>VLOOKUP(D42,CNT!C31:AL39,23,0)</f>
        <v>0</v>
      </c>
      <c r="AW42" s="484"/>
      <c r="AX42" s="484"/>
      <c r="AY42" s="484"/>
      <c r="AZ42" s="484"/>
      <c r="BA42" s="484"/>
      <c r="BB42" s="396">
        <f>VLOOKUP(D42,CNT!C31:AL39,31,0)</f>
        <v>0</v>
      </c>
      <c r="BC42" s="396">
        <f>VLOOKUP(D42,CNT!C31:AL39,32,0)</f>
        <v>0</v>
      </c>
      <c r="BD42" s="396">
        <f>VLOOKUP(D42,CNT!C31:AL39,33,0)</f>
        <v>0</v>
      </c>
      <c r="BE42" s="396">
        <f>VLOOKUP(D42,CNT!C31:AL39,34,0)</f>
        <v>0</v>
      </c>
      <c r="BF42" s="396">
        <f>VLOOKUP(D42,CNT!C31:AL39,35,0)</f>
        <v>0</v>
      </c>
      <c r="BG42" s="484"/>
      <c r="BH42" s="403">
        <f t="shared" si="46"/>
        <v>123392.857142857</v>
      </c>
      <c r="BI42" s="493">
        <f>S42*17.5%</f>
        <v>0</v>
      </c>
      <c r="BJ42" s="493">
        <f>S42*3%</f>
        <v>0</v>
      </c>
      <c r="BK42" s="493">
        <f>S42*1%</f>
        <v>0</v>
      </c>
      <c r="BL42" s="494"/>
      <c r="BM42" s="493">
        <f>SUM(BI42:BL42)</f>
        <v>0</v>
      </c>
      <c r="BN42" s="493">
        <f>S42*8%</f>
        <v>0</v>
      </c>
      <c r="BO42" s="493">
        <f>S42*1.5%</f>
        <v>0</v>
      </c>
      <c r="BP42" s="493">
        <f>S42*1%</f>
        <v>0</v>
      </c>
      <c r="BQ42" s="494"/>
      <c r="BR42" s="493">
        <f t="shared" si="65"/>
        <v>0</v>
      </c>
      <c r="BS42" s="493">
        <f t="shared" si="47"/>
        <v>17857.1428571429</v>
      </c>
      <c r="BT42" s="493">
        <f t="shared" si="48"/>
        <v>105535.714285714</v>
      </c>
      <c r="BU42" s="493">
        <f t="shared" si="49"/>
        <v>0</v>
      </c>
      <c r="BV42" s="495"/>
      <c r="BW42" s="493">
        <f t="shared" si="50"/>
        <v>0</v>
      </c>
      <c r="BX42" s="493">
        <f t="shared" si="51"/>
        <v>0</v>
      </c>
      <c r="BY42" s="493">
        <f t="shared" si="52"/>
        <v>0</v>
      </c>
      <c r="BZ42" s="493">
        <f t="shared" si="53"/>
        <v>105535.714285714</v>
      </c>
      <c r="CA42" s="494">
        <f t="shared" si="54"/>
        <v>0</v>
      </c>
      <c r="CB42" s="493">
        <f t="shared" si="55"/>
        <v>123393</v>
      </c>
      <c r="CC42" s="495"/>
      <c r="CD42" s="496"/>
      <c r="CE42" s="412">
        <f t="shared" si="56"/>
        <v>123393</v>
      </c>
      <c r="CF42" s="497">
        <f t="shared" si="57"/>
        <v>0</v>
      </c>
      <c r="CG42" s="497">
        <f t="shared" si="58"/>
        <v>123393</v>
      </c>
      <c r="CH42" s="498"/>
      <c r="CI42" s="499" t="s">
        <v>335</v>
      </c>
      <c r="CJ42" s="396">
        <f>VLOOKUP(D42,CNT!C31:AL39,36,0)</f>
        <v>0</v>
      </c>
      <c r="CK42" s="500"/>
      <c r="CL42" s="396">
        <f>VLOOKUP(D42,CNT!C31:AL39,15,0)</f>
        <v>0</v>
      </c>
      <c r="CM42" s="500">
        <v>25</v>
      </c>
      <c r="CN42" s="500">
        <v>5</v>
      </c>
      <c r="CO42" s="500">
        <v>2026</v>
      </c>
      <c r="CP42" s="501">
        <v>0</v>
      </c>
      <c r="CQ42" s="502">
        <f t="shared" si="59"/>
        <v>0</v>
      </c>
      <c r="CR42" s="501">
        <f t="shared" si="60"/>
        <v>0</v>
      </c>
      <c r="CS42" s="503">
        <v>0</v>
      </c>
      <c r="CT42" s="503">
        <f>IF(CQ42&gt;11,ROUNDDOWN(CQ42/12,0),0)</f>
        <v>0</v>
      </c>
      <c r="CU42" s="503">
        <v>0</v>
      </c>
      <c r="CV42" s="453">
        <v>0</v>
      </c>
      <c r="CW42" s="453">
        <v>0</v>
      </c>
      <c r="CX42" s="453">
        <v>0</v>
      </c>
      <c r="CY42" s="517">
        <v>3000000</v>
      </c>
      <c r="CZ42" s="505"/>
      <c r="DA42" s="506">
        <f t="shared" si="62"/>
        <v>0</v>
      </c>
      <c r="DB42" s="505" t="str">
        <f t="shared" si="63"/>
        <v>; 0; </v>
      </c>
      <c r="DC42" s="518"/>
      <c r="DD42" s="507"/>
      <c r="DE42" s="508" t="e">
        <f>VLOOKUP($D42,'[4]Med Service'!$D$11:$DI$87,110,0)</f>
        <v>#N/A</v>
      </c>
      <c r="DF42" s="484" t="str">
        <f>VLOOKUP($D42,'[5]BẢNG LƯƠNG'!$C$3:$AH$102,32,0)</f>
        <v/>
      </c>
    </row>
    <row r="43" s="266" customFormat="1" ht="24" customHeight="1" spans="1:111">
      <c r="A43" s="138">
        <f t="shared" si="64"/>
        <v>29</v>
      </c>
      <c r="B43" s="389">
        <v>6</v>
      </c>
      <c r="C43" s="391" t="s">
        <v>336</v>
      </c>
      <c r="D43" s="391" t="s">
        <v>337</v>
      </c>
      <c r="E43" s="392" t="s">
        <v>257</v>
      </c>
      <c r="F43" s="429" t="s">
        <v>307</v>
      </c>
      <c r="G43" s="394" t="s">
        <v>209</v>
      </c>
      <c r="H43" s="395" t="s">
        <v>338</v>
      </c>
      <c r="I43" s="142" t="s">
        <v>339</v>
      </c>
      <c r="J43" s="142" t="s">
        <v>277</v>
      </c>
      <c r="K43" s="396">
        <v>28</v>
      </c>
      <c r="L43" s="396">
        <f>VLOOKUP(D43,CNT!C32:AL40,14,0)</f>
        <v>27</v>
      </c>
      <c r="M43" s="469">
        <f>VLOOKUP(D43,CNT!C32:AL40,3,0)</f>
        <v>121.48</v>
      </c>
      <c r="N43" s="469">
        <f>VLOOKUP(D43,CNT!C32:AL40,4,0)</f>
        <v>116.48</v>
      </c>
      <c r="O43" s="396"/>
      <c r="P43" s="396"/>
      <c r="Q43" s="396"/>
      <c r="R43" s="396"/>
      <c r="S43" s="398">
        <f t="shared" si="67"/>
        <v>5310000</v>
      </c>
      <c r="T43" s="399">
        <f t="shared" si="68"/>
        <v>482142.857142857</v>
      </c>
      <c r="U43" s="396"/>
      <c r="V43" s="396"/>
      <c r="W43" s="396"/>
      <c r="X43" s="396"/>
      <c r="Y43" s="396"/>
      <c r="Z43" s="396"/>
      <c r="AA43" s="396">
        <f>VLOOKUP(D43,CNT!C32:AL40,20,0)</f>
        <v>0</v>
      </c>
      <c r="AB43" s="396">
        <f>VLOOKUP(D43,CNT!C32:AL40,21,0)</f>
        <v>0</v>
      </c>
      <c r="AC43" s="398">
        <f t="shared" si="43"/>
        <v>6000000</v>
      </c>
      <c r="AD43" s="396"/>
      <c r="AE43" s="396"/>
      <c r="AF43" s="396"/>
      <c r="AG43" s="401">
        <f t="shared" si="44"/>
        <v>3253928.57142857</v>
      </c>
      <c r="AH43" s="398">
        <f t="shared" si="45"/>
        <v>4680000</v>
      </c>
      <c r="AI43" s="396"/>
      <c r="AJ43" s="396"/>
      <c r="AK43" s="396"/>
      <c r="AL43" s="396">
        <f>VLOOKUP(D43,CNT!C32:AL40,18,0)</f>
        <v>0</v>
      </c>
      <c r="AM43" s="396">
        <f>VLOOKUP(D43,CNT!C32:AL40,19,0)</f>
        <v>0</v>
      </c>
      <c r="AN43" s="396">
        <f>VLOOKUP(D43,CNT!C32:AL40,24,0)</f>
        <v>400000</v>
      </c>
      <c r="AO43" s="396">
        <f>VLOOKUP(D43,CNT!C32:AL40,25,0)</f>
        <v>0</v>
      </c>
      <c r="AP43" s="396">
        <f>VLOOKUP(D43,CNT!C32:AL40,26,0)</f>
        <v>1103000</v>
      </c>
      <c r="AQ43" s="396">
        <f>VLOOKUP(D43,CNT!C32:AL40,27,0)</f>
        <v>8450</v>
      </c>
      <c r="AR43" s="396">
        <f>VLOOKUP(D43,CNT!C32:AL40,28,0)</f>
        <v>0</v>
      </c>
      <c r="AS43" s="396">
        <f>VLOOKUP(D43,CNT!C32:AL40,29,0)</f>
        <v>0</v>
      </c>
      <c r="AT43" s="396"/>
      <c r="AU43" s="396">
        <f>VLOOKUP(D43,CNT!C32:AL40,22,0)</f>
        <v>0</v>
      </c>
      <c r="AV43" s="396">
        <f>VLOOKUP(D43,CNT!C32:AL40,23,0)</f>
        <v>0</v>
      </c>
      <c r="AW43" s="396"/>
      <c r="AX43" s="396"/>
      <c r="AY43" s="396"/>
      <c r="AZ43" s="396"/>
      <c r="BA43" s="396"/>
      <c r="BB43" s="396">
        <f>VLOOKUP(D43,CNT!C32:AL40,31,0)</f>
        <v>0</v>
      </c>
      <c r="BC43" s="396">
        <f>VLOOKUP(D43,CNT!C32:AL40,32,0)</f>
        <v>0</v>
      </c>
      <c r="BD43" s="396">
        <f>VLOOKUP(D43,CNT!C32:AL40,33,0)</f>
        <v>0</v>
      </c>
      <c r="BE43" s="396">
        <f>VLOOKUP(D43,CNT!C32:AL40,34,0)</f>
        <v>0</v>
      </c>
      <c r="BF43" s="396">
        <f>VLOOKUP(D43,CNT!C32:AL40,35,0)</f>
        <v>0</v>
      </c>
      <c r="BG43" s="396"/>
      <c r="BH43" s="403">
        <f t="shared" si="46"/>
        <v>9927521.42857143</v>
      </c>
      <c r="BI43" s="404">
        <f>S43*17.5%</f>
        <v>929250</v>
      </c>
      <c r="BJ43" s="404">
        <f>S43*3%</f>
        <v>159300</v>
      </c>
      <c r="BK43" s="404">
        <f>S43*1%</f>
        <v>53100</v>
      </c>
      <c r="BL43" s="405"/>
      <c r="BM43" s="406">
        <f>SUM(BI43:BL43)</f>
        <v>1141650</v>
      </c>
      <c r="BN43" s="404">
        <f>S43*8%</f>
        <v>424800</v>
      </c>
      <c r="BO43" s="404">
        <f>S43*1.5%</f>
        <v>79650</v>
      </c>
      <c r="BP43" s="404">
        <f>S43*1%</f>
        <v>53100</v>
      </c>
      <c r="BQ43" s="405"/>
      <c r="BR43" s="406">
        <f t="shared" si="65"/>
        <v>557550</v>
      </c>
      <c r="BS43" s="404">
        <f t="shared" si="47"/>
        <v>482142.857142857</v>
      </c>
      <c r="BT43" s="407">
        <f t="shared" si="48"/>
        <v>9445378.57142857</v>
      </c>
      <c r="BU43" s="404">
        <f t="shared" si="49"/>
        <v>15500000</v>
      </c>
      <c r="BV43" s="408"/>
      <c r="BW43" s="404">
        <f t="shared" si="50"/>
        <v>0</v>
      </c>
      <c r="BX43" s="404">
        <f t="shared" si="51"/>
        <v>557550</v>
      </c>
      <c r="BY43" s="409">
        <f t="shared" si="52"/>
        <v>16057550</v>
      </c>
      <c r="BZ43" s="404">
        <f t="shared" si="53"/>
        <v>0</v>
      </c>
      <c r="CA43" s="405">
        <f t="shared" si="54"/>
        <v>0</v>
      </c>
      <c r="CB43" s="410">
        <f t="shared" si="55"/>
        <v>9369971</v>
      </c>
      <c r="CC43" s="408"/>
      <c r="CD43" s="411"/>
      <c r="CE43" s="412">
        <f t="shared" si="56"/>
        <v>9369971</v>
      </c>
      <c r="CF43" s="413">
        <f t="shared" si="57"/>
        <v>0</v>
      </c>
      <c r="CG43" s="413">
        <f t="shared" si="58"/>
        <v>9369971</v>
      </c>
      <c r="CH43" s="414"/>
      <c r="CI43" s="415" t="s">
        <v>340</v>
      </c>
      <c r="CJ43" s="396">
        <f>VLOOKUP(D43,CNT!C32:AL40,36,0)</f>
        <v>0</v>
      </c>
      <c r="CK43" s="416">
        <v>9</v>
      </c>
      <c r="CL43" s="396">
        <f>VLOOKUP(D43,CNT!C32:AL40,15,0)</f>
        <v>2</v>
      </c>
      <c r="CM43" s="416">
        <v>2</v>
      </c>
      <c r="CN43" s="416">
        <v>6</v>
      </c>
      <c r="CO43" s="416">
        <v>2025</v>
      </c>
      <c r="CP43" s="166">
        <v>0</v>
      </c>
      <c r="CQ43" s="417">
        <f t="shared" si="59"/>
        <v>11</v>
      </c>
      <c r="CR43" s="166">
        <f t="shared" si="60"/>
        <v>0</v>
      </c>
      <c r="CS43" s="418">
        <v>0</v>
      </c>
      <c r="CT43" s="418">
        <f>IF(CQ43&gt;11,ROUNDDOWN(CQ43/12,0),0)</f>
        <v>0</v>
      </c>
      <c r="CU43" s="418">
        <v>0</v>
      </c>
      <c r="CV43" s="419">
        <v>0</v>
      </c>
      <c r="CW43" s="419">
        <v>0</v>
      </c>
      <c r="CX43" s="419">
        <v>0</v>
      </c>
      <c r="CY43" s="420">
        <v>6000000</v>
      </c>
      <c r="CZ43" s="141"/>
      <c r="DA43" s="472">
        <f t="shared" si="62"/>
        <v>0</v>
      </c>
      <c r="DB43" s="141" t="str">
        <f t="shared" si="63"/>
        <v>; 0; </v>
      </c>
      <c r="DC43" s="473"/>
      <c r="DD43" s="378"/>
      <c r="DE43" s="422">
        <f>VLOOKUP($D43,'[4]Med Service'!$D$11:$DI$87,110,0)</f>
        <v>0</v>
      </c>
      <c r="DF43" s="396" t="str">
        <f>VLOOKUP($D43,'[5]BẢNG LƯƠNG'!$C$3:$AH$102,32,0)</f>
        <v/>
      </c>
    </row>
    <row r="44" s="264" customFormat="1" ht="27" customHeight="1" spans="1:111">
      <c r="A44" s="138">
        <f t="shared" si="64"/>
        <v>30</v>
      </c>
      <c r="B44" s="389">
        <v>6</v>
      </c>
      <c r="C44" s="391" t="s">
        <v>341</v>
      </c>
      <c r="D44" s="391" t="s">
        <v>342</v>
      </c>
      <c r="E44" s="392" t="str">
        <f>IF(OR(G44="CHT",G44="DSBC"),"HĐLĐ",IF(OR(G44="DSTV",G44="Q.CHT"),"HĐTV","HĐCTV"))</f>
        <v>HĐLĐ</v>
      </c>
      <c r="F44" s="429" t="s">
        <v>307</v>
      </c>
      <c r="G44" s="394" t="s">
        <v>209</v>
      </c>
      <c r="H44" s="395" t="s">
        <v>343</v>
      </c>
      <c r="I44" s="142" t="s">
        <v>344</v>
      </c>
      <c r="J44" s="142" t="s">
        <v>211</v>
      </c>
      <c r="K44" s="396">
        <v>28</v>
      </c>
      <c r="L44" s="396">
        <f>VLOOKUP(D44,CNT!C33:AL41,14,0)</f>
        <v>27</v>
      </c>
      <c r="M44" s="469">
        <f>VLOOKUP(D44,CNT!C33:AL41,3,0)</f>
        <v>197.52</v>
      </c>
      <c r="N44" s="469">
        <f>VLOOKUP(D44,CNT!C33:AL41,4,0)</f>
        <v>31.77</v>
      </c>
      <c r="O44" s="423"/>
      <c r="P44" s="144"/>
      <c r="Q44" s="144"/>
      <c r="R44" s="397"/>
      <c r="S44" s="398">
        <f t="shared" si="67"/>
        <v>5310000</v>
      </c>
      <c r="T44" s="399">
        <f t="shared" si="68"/>
        <v>482142.857142857</v>
      </c>
      <c r="U44" s="144"/>
      <c r="V44" s="144"/>
      <c r="W44" s="144"/>
      <c r="X44" s="144"/>
      <c r="Y44" s="144"/>
      <c r="Z44" s="144"/>
      <c r="AA44" s="396">
        <f>VLOOKUP(D44,CNT!C33:AL41,20,0)</f>
        <v>0</v>
      </c>
      <c r="AB44" s="396">
        <f>VLOOKUP(D44,CNT!C33:AL41,21,0)</f>
        <v>0</v>
      </c>
      <c r="AC44" s="398">
        <f t="shared" si="43"/>
        <v>6000000</v>
      </c>
      <c r="AD44" s="144"/>
      <c r="AE44" s="144"/>
      <c r="AF44" s="144"/>
      <c r="AG44" s="401">
        <f t="shared" si="44"/>
        <v>5290714.28571429</v>
      </c>
      <c r="AH44" s="398">
        <f t="shared" si="45"/>
        <v>1276473.21428571</v>
      </c>
      <c r="AI44" s="144"/>
      <c r="AJ44" s="144"/>
      <c r="AK44" s="144"/>
      <c r="AL44" s="396">
        <f>VLOOKUP(D44,CNT!C33:AL41,18,0)</f>
        <v>0</v>
      </c>
      <c r="AM44" s="396">
        <f>VLOOKUP(D44,CNT!C33:AL41,19,0)</f>
        <v>0</v>
      </c>
      <c r="AN44" s="396">
        <f>VLOOKUP(D44,CNT!C33:AL41,24,0)</f>
        <v>0</v>
      </c>
      <c r="AO44" s="396">
        <f>VLOOKUP(D44,CNT!C33:AL41,25,0)</f>
        <v>0</v>
      </c>
      <c r="AP44" s="396">
        <f>VLOOKUP(D44,CNT!C33:AL41,26,0)</f>
        <v>458190</v>
      </c>
      <c r="AQ44" s="396">
        <f>VLOOKUP(D44,CNT!C33:AL41,27,0)</f>
        <v>22145</v>
      </c>
      <c r="AR44" s="396">
        <f>VLOOKUP(D44,CNT!C33:AL41,28,0)</f>
        <v>0</v>
      </c>
      <c r="AS44" s="396">
        <f>VLOOKUP(D44,CNT!C33:AL41,29,0)</f>
        <v>0</v>
      </c>
      <c r="AT44" s="396"/>
      <c r="AU44" s="396">
        <f>VLOOKUP(D44,CNT!C33:AL41,22,0)</f>
        <v>0</v>
      </c>
      <c r="AV44" s="396">
        <f>VLOOKUP(D44,CNT!C33:AL41,23,0)</f>
        <v>0</v>
      </c>
      <c r="AW44" s="396"/>
      <c r="AX44" s="396"/>
      <c r="AY44" s="396"/>
      <c r="AZ44" s="396"/>
      <c r="BA44" s="396"/>
      <c r="BB44" s="396">
        <f>VLOOKUP(D44,CNT!C33:AL41,31,0)</f>
        <v>0</v>
      </c>
      <c r="BC44" s="396">
        <f>VLOOKUP(D44,CNT!C33:AL41,32,0)</f>
        <v>0</v>
      </c>
      <c r="BD44" s="396">
        <f>VLOOKUP(D44,CNT!C33:AL41,33,0)</f>
        <v>0</v>
      </c>
      <c r="BE44" s="396">
        <f>VLOOKUP(D44,CNT!C33:AL41,34,0)</f>
        <v>0</v>
      </c>
      <c r="BF44" s="396">
        <f>VLOOKUP(D44,CNT!C33:AL41,35,0)</f>
        <v>0</v>
      </c>
      <c r="BG44" s="396"/>
      <c r="BH44" s="403">
        <f t="shared" si="46"/>
        <v>7529665.35714286</v>
      </c>
      <c r="BI44" s="404">
        <f>S44*17.5%</f>
        <v>929250</v>
      </c>
      <c r="BJ44" s="404">
        <f>S44*3%</f>
        <v>159300</v>
      </c>
      <c r="BK44" s="404">
        <f>S44*1%</f>
        <v>53100</v>
      </c>
      <c r="BL44" s="405"/>
      <c r="BM44" s="406">
        <f>SUM(BI44:BL44)</f>
        <v>1141650</v>
      </c>
      <c r="BN44" s="404">
        <f>S44*8%</f>
        <v>424800</v>
      </c>
      <c r="BO44" s="404">
        <f>S44*1.5%</f>
        <v>79650</v>
      </c>
      <c r="BP44" s="404">
        <f>S44*1%</f>
        <v>53100</v>
      </c>
      <c r="BQ44" s="405"/>
      <c r="BR44" s="406">
        <f t="shared" si="65"/>
        <v>557550</v>
      </c>
      <c r="BS44" s="404">
        <f t="shared" si="47"/>
        <v>482142.857142857</v>
      </c>
      <c r="BT44" s="407">
        <f t="shared" si="48"/>
        <v>7047522.5</v>
      </c>
      <c r="BU44" s="404">
        <f t="shared" si="49"/>
        <v>15500000</v>
      </c>
      <c r="BV44" s="408"/>
      <c r="BW44" s="404">
        <f t="shared" si="50"/>
        <v>0</v>
      </c>
      <c r="BX44" s="404">
        <f t="shared" si="51"/>
        <v>557550</v>
      </c>
      <c r="BY44" s="409">
        <f t="shared" si="52"/>
        <v>16057550</v>
      </c>
      <c r="BZ44" s="404">
        <f t="shared" si="53"/>
        <v>0</v>
      </c>
      <c r="CA44" s="405">
        <f t="shared" si="54"/>
        <v>0</v>
      </c>
      <c r="CB44" s="410">
        <f t="shared" si="55"/>
        <v>6972115</v>
      </c>
      <c r="CC44" s="408"/>
      <c r="CD44" s="411"/>
      <c r="CE44" s="412">
        <f t="shared" si="56"/>
        <v>6972115</v>
      </c>
      <c r="CF44" s="413">
        <f t="shared" si="57"/>
        <v>0</v>
      </c>
      <c r="CG44" s="413">
        <f t="shared" si="58"/>
        <v>6972115</v>
      </c>
      <c r="CH44" s="414"/>
      <c r="CI44" s="415" t="s">
        <v>345</v>
      </c>
      <c r="CJ44" s="396">
        <f>VLOOKUP(D44,CNT!C33:AL41,36,0)</f>
        <v>0</v>
      </c>
      <c r="CK44" s="416">
        <v>8</v>
      </c>
      <c r="CL44" s="396">
        <f>VLOOKUP(D44,CNT!C33:AL41,15,0)</f>
        <v>2</v>
      </c>
      <c r="CM44" s="416">
        <v>19</v>
      </c>
      <c r="CN44" s="416">
        <v>4</v>
      </c>
      <c r="CO44" s="416">
        <v>2025</v>
      </c>
      <c r="CP44" s="166">
        <f>IF((($CO$7-CO44)*12)+($CN$7-CN44)&gt;=12,((($CO$7-CO44)*12)+($CN$7-CN44))-1,0)</f>
        <v>0</v>
      </c>
      <c r="CQ44" s="417">
        <f t="shared" si="59"/>
        <v>13</v>
      </c>
      <c r="CR44" s="166">
        <f t="shared" si="60"/>
        <v>0</v>
      </c>
      <c r="CS44" s="418">
        <f>IF(OR(CP44&gt;12,CP44=12),ROUNDDOWN(CP44/12,0),0)</f>
        <v>0</v>
      </c>
      <c r="CT44" s="418">
        <f>IF(CQ44&gt;11,ROUNDDOWN(CQ44/12,0),0)</f>
        <v>1</v>
      </c>
      <c r="CU44" s="418">
        <f>IF(CR44&gt;11,ROUNDDOWN(CR44/12,0),0)</f>
        <v>0</v>
      </c>
      <c r="CV44" s="419">
        <f>IF(CP44=0,0,6000000*1.07^CS44)</f>
        <v>0</v>
      </c>
      <c r="CW44" s="419">
        <f>IF(CT44&lt;2,0,6000000+(CT44-1)*500000)</f>
        <v>0</v>
      </c>
      <c r="CX44" s="419">
        <f>IF(CU44=0,CV44,IF(CU44&lt;1,0,CV44+CU44*500000))</f>
        <v>0</v>
      </c>
      <c r="CY44" s="420">
        <f>IF(CX44&gt;0,CX44,IF(CW44&gt;0,CW44,6000000))</f>
        <v>6000000</v>
      </c>
      <c r="CZ44" s="141"/>
      <c r="DA44" s="472">
        <f t="shared" si="62"/>
        <v>0</v>
      </c>
      <c r="DB44" s="141" t="str">
        <f t="shared" si="63"/>
        <v>; 0; </v>
      </c>
      <c r="DC44" s="141"/>
      <c r="DD44" s="378"/>
      <c r="DE44" s="422">
        <f>VLOOKUP($D44,'[4]Med Service'!$D$11:$DI$87,110,0)</f>
        <v>0</v>
      </c>
      <c r="DF44" s="396" t="str">
        <f>VLOOKUP($D44,'[5]BẢNG LƯƠNG'!$C$3:$AH$102,32,0)</f>
        <v/>
      </c>
    </row>
    <row r="45" s="267" customFormat="1" ht="24" customHeight="1" spans="1:111">
      <c r="A45" s="145"/>
      <c r="B45" s="457"/>
      <c r="C45" s="158"/>
      <c r="D45" s="147"/>
      <c r="E45" s="458"/>
      <c r="F45" s="458"/>
      <c r="G45" s="460"/>
      <c r="H45" s="461"/>
      <c r="I45" s="149"/>
      <c r="J45" s="149"/>
      <c r="K45" s="150">
        <f t="shared" ref="K45:AT45" si="69">SUM(K39:K44)</f>
        <v>168</v>
      </c>
      <c r="L45" s="150">
        <f t="shared" si="69"/>
        <v>94</v>
      </c>
      <c r="M45" s="462">
        <f t="shared" si="69"/>
        <v>415.65</v>
      </c>
      <c r="N45" s="462">
        <f t="shared" si="69"/>
        <v>392.2</v>
      </c>
      <c r="O45" s="150">
        <f t="shared" si="69"/>
        <v>0</v>
      </c>
      <c r="P45" s="150">
        <f t="shared" si="69"/>
        <v>0</v>
      </c>
      <c r="Q45" s="150">
        <f t="shared" si="69"/>
        <v>0</v>
      </c>
      <c r="R45" s="150">
        <f t="shared" si="69"/>
        <v>0</v>
      </c>
      <c r="S45" s="150">
        <f t="shared" si="69"/>
        <v>21240000</v>
      </c>
      <c r="T45" s="150">
        <f t="shared" si="69"/>
        <v>1607142.85714286</v>
      </c>
      <c r="U45" s="150">
        <f t="shared" si="69"/>
        <v>0</v>
      </c>
      <c r="V45" s="150">
        <f t="shared" si="69"/>
        <v>0</v>
      </c>
      <c r="W45" s="150">
        <f t="shared" si="69"/>
        <v>0</v>
      </c>
      <c r="X45" s="150">
        <f t="shared" si="69"/>
        <v>0</v>
      </c>
      <c r="Y45" s="150">
        <f t="shared" si="69"/>
        <v>0</v>
      </c>
      <c r="Z45" s="150">
        <f t="shared" si="69"/>
        <v>0</v>
      </c>
      <c r="AA45" s="150"/>
      <c r="AB45" s="150"/>
      <c r="AC45" s="150">
        <f t="shared" si="69"/>
        <v>33500000</v>
      </c>
      <c r="AD45" s="150">
        <f t="shared" si="69"/>
        <v>0</v>
      </c>
      <c r="AE45" s="150">
        <f t="shared" si="69"/>
        <v>0</v>
      </c>
      <c r="AF45" s="150">
        <f t="shared" si="69"/>
        <v>0</v>
      </c>
      <c r="AG45" s="150">
        <f t="shared" si="69"/>
        <v>11046361.6071429</v>
      </c>
      <c r="AH45" s="150">
        <f t="shared" si="69"/>
        <v>15783147.3214286</v>
      </c>
      <c r="AI45" s="150">
        <f t="shared" si="69"/>
        <v>0</v>
      </c>
      <c r="AJ45" s="150">
        <f t="shared" si="69"/>
        <v>0</v>
      </c>
      <c r="AK45" s="150">
        <f t="shared" si="69"/>
        <v>0</v>
      </c>
      <c r="AL45" s="150">
        <f t="shared" si="69"/>
        <v>0</v>
      </c>
      <c r="AM45" s="150">
        <f t="shared" si="69"/>
        <v>0</v>
      </c>
      <c r="AN45" s="150">
        <f t="shared" si="69"/>
        <v>400000</v>
      </c>
      <c r="AO45" s="150">
        <f t="shared" si="69"/>
        <v>0</v>
      </c>
      <c r="AP45" s="150">
        <f t="shared" si="69"/>
        <v>2697490</v>
      </c>
      <c r="AQ45" s="150">
        <f t="shared" si="69"/>
        <v>36765</v>
      </c>
      <c r="AR45" s="150">
        <f t="shared" si="69"/>
        <v>0</v>
      </c>
      <c r="AS45" s="150">
        <f t="shared" si="69"/>
        <v>0</v>
      </c>
      <c r="AT45" s="150">
        <f t="shared" si="69"/>
        <v>0</v>
      </c>
      <c r="AU45" s="150"/>
      <c r="AV45" s="150"/>
      <c r="AW45" s="150">
        <f t="shared" ref="AW45:CI45" si="70">SUM(AW39:AW44)</f>
        <v>0</v>
      </c>
      <c r="AX45" s="150">
        <f t="shared" si="70"/>
        <v>0</v>
      </c>
      <c r="AY45" s="150">
        <f t="shared" si="70"/>
        <v>0</v>
      </c>
      <c r="AZ45" s="150">
        <f t="shared" si="70"/>
        <v>0</v>
      </c>
      <c r="BA45" s="150">
        <f t="shared" si="70"/>
        <v>0</v>
      </c>
      <c r="BB45" s="150">
        <f t="shared" si="70"/>
        <v>0</v>
      </c>
      <c r="BC45" s="150">
        <f t="shared" si="70"/>
        <v>10000</v>
      </c>
      <c r="BD45" s="150">
        <f t="shared" si="70"/>
        <v>0</v>
      </c>
      <c r="BE45" s="150">
        <f t="shared" si="70"/>
        <v>100000</v>
      </c>
      <c r="BF45" s="150">
        <f t="shared" si="70"/>
        <v>0</v>
      </c>
      <c r="BG45" s="150">
        <f t="shared" si="70"/>
        <v>0</v>
      </c>
      <c r="BH45" s="150">
        <f t="shared" si="70"/>
        <v>31460906.7857143</v>
      </c>
      <c r="BI45" s="150">
        <f t="shared" si="70"/>
        <v>2787750</v>
      </c>
      <c r="BJ45" s="150">
        <f t="shared" si="70"/>
        <v>477900</v>
      </c>
      <c r="BK45" s="150">
        <f t="shared" si="70"/>
        <v>159300</v>
      </c>
      <c r="BL45" s="150">
        <f t="shared" si="70"/>
        <v>0</v>
      </c>
      <c r="BM45" s="150">
        <f t="shared" si="70"/>
        <v>3424950</v>
      </c>
      <c r="BN45" s="150">
        <f t="shared" si="70"/>
        <v>1274400</v>
      </c>
      <c r="BO45" s="150">
        <f t="shared" si="70"/>
        <v>238950</v>
      </c>
      <c r="BP45" s="150">
        <f t="shared" si="70"/>
        <v>159300</v>
      </c>
      <c r="BQ45" s="150">
        <f t="shared" si="70"/>
        <v>0</v>
      </c>
      <c r="BR45" s="150">
        <f t="shared" si="70"/>
        <v>1672650</v>
      </c>
      <c r="BS45" s="150">
        <f t="shared" si="70"/>
        <v>1607142.85714286</v>
      </c>
      <c r="BT45" s="150">
        <f t="shared" si="70"/>
        <v>29853763.9285714</v>
      </c>
      <c r="BU45" s="150">
        <f t="shared" si="70"/>
        <v>62000000</v>
      </c>
      <c r="BV45" s="150">
        <f t="shared" si="70"/>
        <v>0</v>
      </c>
      <c r="BW45" s="150">
        <f t="shared" si="70"/>
        <v>0</v>
      </c>
      <c r="BX45" s="150">
        <f t="shared" si="70"/>
        <v>1672650</v>
      </c>
      <c r="BY45" s="150">
        <f t="shared" si="70"/>
        <v>63672650</v>
      </c>
      <c r="BZ45" s="150">
        <f t="shared" si="70"/>
        <v>1780178.57142857</v>
      </c>
      <c r="CA45" s="150">
        <f t="shared" si="70"/>
        <v>0</v>
      </c>
      <c r="CB45" s="150">
        <f t="shared" si="70"/>
        <v>29788256</v>
      </c>
      <c r="CC45" s="150">
        <f t="shared" si="70"/>
        <v>0</v>
      </c>
      <c r="CD45" s="150">
        <f t="shared" si="70"/>
        <v>0</v>
      </c>
      <c r="CE45" s="150">
        <f t="shared" si="70"/>
        <v>29788256</v>
      </c>
      <c r="CF45" s="150">
        <f t="shared" si="70"/>
        <v>0</v>
      </c>
      <c r="CG45" s="150">
        <f t="shared" si="70"/>
        <v>29788256</v>
      </c>
      <c r="CH45" s="150">
        <f t="shared" si="70"/>
        <v>0</v>
      </c>
      <c r="CI45" s="150">
        <f t="shared" si="70"/>
        <v>0</v>
      </c>
      <c r="CJ45" s="150"/>
      <c r="CK45" s="150"/>
      <c r="CL45" s="150">
        <f>SUM(CL36:CL44)</f>
        <v>12</v>
      </c>
      <c r="CM45" s="150"/>
      <c r="CN45" s="150"/>
      <c r="CO45" s="150"/>
      <c r="CP45" s="150">
        <f t="shared" ref="CP45:DC45" si="71">SUM(CP39:CP44)</f>
        <v>0</v>
      </c>
      <c r="CQ45" s="150">
        <f t="shared" si="71"/>
        <v>89</v>
      </c>
      <c r="CR45" s="150">
        <f t="shared" si="71"/>
        <v>0</v>
      </c>
      <c r="CS45" s="150">
        <f t="shared" si="71"/>
        <v>0</v>
      </c>
      <c r="CT45" s="150">
        <f t="shared" si="71"/>
        <v>5</v>
      </c>
      <c r="CU45" s="150">
        <f t="shared" si="71"/>
        <v>0</v>
      </c>
      <c r="CV45" s="150">
        <f t="shared" si="71"/>
        <v>0</v>
      </c>
      <c r="CW45" s="150">
        <f t="shared" si="71"/>
        <v>6500000</v>
      </c>
      <c r="CX45" s="150">
        <f t="shared" si="71"/>
        <v>0</v>
      </c>
      <c r="CY45" s="150">
        <f t="shared" si="71"/>
        <v>33500000</v>
      </c>
      <c r="CZ45" s="150">
        <f t="shared" si="71"/>
        <v>0</v>
      </c>
      <c r="DA45" s="150">
        <f t="shared" si="71"/>
        <v>0</v>
      </c>
      <c r="DB45" s="150" t="e">
        <f t="shared" si="71"/>
        <v>#N/A</v>
      </c>
      <c r="DC45" s="150">
        <f t="shared" si="71"/>
        <v>0</v>
      </c>
      <c r="DD45" s="378"/>
      <c r="DE45" s="422">
        <f>VLOOKUP($D45,'[4]Med Service'!$D$11:$DI$87,110,0)</f>
        <v>0</v>
      </c>
      <c r="DF45" s="396"/>
    </row>
    <row r="46" s="264" customFormat="1" ht="27" customHeight="1" spans="1:111">
      <c r="A46" s="138">
        <v>31</v>
      </c>
      <c r="B46" s="389">
        <v>6</v>
      </c>
      <c r="C46" s="391" t="s">
        <v>346</v>
      </c>
      <c r="D46" s="391" t="s">
        <v>347</v>
      </c>
      <c r="E46" s="392" t="str">
        <f>IF(OR(G46="CHT",G46="DSBC"),"HĐLĐ",IF(OR(G46="DSTV",G46="Q.CHT"),"HĐTV","HĐCTV"))</f>
        <v>HĐLĐ</v>
      </c>
      <c r="F46" s="510" t="s">
        <v>348</v>
      </c>
      <c r="G46" s="394" t="s">
        <v>209</v>
      </c>
      <c r="H46" s="395" t="s">
        <v>349</v>
      </c>
      <c r="I46" s="142" t="s">
        <v>350</v>
      </c>
      <c r="J46" s="142" t="s">
        <v>351</v>
      </c>
      <c r="K46" s="396">
        <v>28</v>
      </c>
      <c r="L46" s="396">
        <f>VLOOKUP(D46,CNT!C34:AL39,14,0)</f>
        <v>29</v>
      </c>
      <c r="M46" s="469">
        <f>VLOOKUP(D46,CNT!C34:AL39,3,0)</f>
        <v>36.95</v>
      </c>
      <c r="N46" s="469">
        <f>VLOOKUP(D46,CNT!C34:AL39,4,0)</f>
        <v>232.1</v>
      </c>
      <c r="O46" s="423"/>
      <c r="P46" s="144"/>
      <c r="Q46" s="144"/>
      <c r="R46" s="397"/>
      <c r="S46" s="398">
        <f t="shared" ref="S46:S51" si="72">IF(E46="HĐLĐ",5310000,0)</f>
        <v>5310000</v>
      </c>
      <c r="T46" s="399">
        <f>IF(500000/28*L46&gt;500000,500000,500000/28*L46)</f>
        <v>500000</v>
      </c>
      <c r="U46" s="144"/>
      <c r="V46" s="144"/>
      <c r="W46" s="144"/>
      <c r="X46" s="144"/>
      <c r="Y46" s="144"/>
      <c r="Z46" s="144"/>
      <c r="AA46" s="396">
        <f>VLOOKUP(D46,CNT!C34:AL39,20,0)</f>
        <v>0</v>
      </c>
      <c r="AB46" s="396">
        <f>VLOOKUP(D46,CNT!C34:AL39,21,0)</f>
        <v>0</v>
      </c>
      <c r="AC46" s="398">
        <f t="shared" ref="AC46:AC51" si="73">CY46</f>
        <v>6000000</v>
      </c>
      <c r="AD46" s="144"/>
      <c r="AE46" s="144"/>
      <c r="AF46" s="144"/>
      <c r="AG46" s="401">
        <f t="shared" ref="AG46:AG51" si="74">AC46/28/8*M46</f>
        <v>989732.142857143</v>
      </c>
      <c r="AH46" s="398">
        <f t="shared" ref="AH46:AH51" si="75">AC46/28/8*N46*1.5</f>
        <v>9325446.42857143</v>
      </c>
      <c r="AI46" s="144"/>
      <c r="AJ46" s="144"/>
      <c r="AK46" s="144"/>
      <c r="AL46" s="396">
        <f>VLOOKUP(D46,CNT!C34:AL39,18,0)</f>
        <v>0</v>
      </c>
      <c r="AM46" s="396">
        <f>VLOOKUP(D46,CNT!C34:AL39,19,0)</f>
        <v>0</v>
      </c>
      <c r="AN46" s="396">
        <f>VLOOKUP(D46,CNT!C34:AL39,24,0)</f>
        <v>1000000</v>
      </c>
      <c r="AO46" s="396">
        <f>VLOOKUP(D46,CNT!C34:AL39,25,0)</f>
        <v>1310964</v>
      </c>
      <c r="AP46" s="396">
        <f>VLOOKUP(D46,CNT!C34:AL39,26,0)</f>
        <v>1767800</v>
      </c>
      <c r="AQ46" s="396">
        <f>VLOOKUP(D46,CNT!C34:AL39,27,0)</f>
        <v>56155</v>
      </c>
      <c r="AR46" s="396">
        <f>VLOOKUP(D46,CNT!C34:AL39,28,0)</f>
        <v>0</v>
      </c>
      <c r="AS46" s="396">
        <f>VLOOKUP(D46,CNT!C34:AL39,29,0)</f>
        <v>500000</v>
      </c>
      <c r="AT46" s="396"/>
      <c r="AU46" s="396">
        <f>VLOOKUP(D46,CNT!C34:AL39,22,0)</f>
        <v>0</v>
      </c>
      <c r="AV46" s="396">
        <f>VLOOKUP(D46,CNT!C34:AL39,23,0)</f>
        <v>0</v>
      </c>
      <c r="AW46" s="144"/>
      <c r="AX46" s="396"/>
      <c r="AY46" s="144"/>
      <c r="AZ46" s="398"/>
      <c r="BA46" s="402"/>
      <c r="BB46" s="396">
        <f>VLOOKUP(D46,CNT!C34:AL39,31,0)</f>
        <v>0</v>
      </c>
      <c r="BC46" s="396">
        <f>VLOOKUP(D46,CNT!C34:AL39,32,0)</f>
        <v>0</v>
      </c>
      <c r="BD46" s="396">
        <f>VLOOKUP(D46,CNT!C34:AL39,33,0)</f>
        <v>0</v>
      </c>
      <c r="BE46" s="396">
        <f>VLOOKUP(D46,CNT!C34:AL39,34,0)</f>
        <v>0</v>
      </c>
      <c r="BF46" s="396">
        <f>VLOOKUP(D46,CNT!C34:AL39,35,0)</f>
        <v>0</v>
      </c>
      <c r="BG46" s="423"/>
      <c r="BH46" s="403">
        <f t="shared" ref="BH46:BH51" si="76">SUM(AF46:BA46)-SUM(BB46:BG46)+T46</f>
        <v>15450097.5714286</v>
      </c>
      <c r="BI46" s="404">
        <f t="shared" ref="BI46:BI51" si="77">S46*17.5%</f>
        <v>929250</v>
      </c>
      <c r="BJ46" s="404">
        <f t="shared" ref="BJ46:BJ51" si="78">S46*3%</f>
        <v>159300</v>
      </c>
      <c r="BK46" s="404">
        <f t="shared" ref="BK46:BK51" si="79">S46*1%</f>
        <v>53100</v>
      </c>
      <c r="BL46" s="405"/>
      <c r="BM46" s="406">
        <f t="shared" ref="BM46:BM51" si="80">SUM(BI46:BL46)</f>
        <v>1141650</v>
      </c>
      <c r="BN46" s="404">
        <f t="shared" ref="BN46:BN51" si="81">S46*8%</f>
        <v>424800</v>
      </c>
      <c r="BO46" s="404">
        <f t="shared" ref="BO46:BO51" si="82">S46*1.5%</f>
        <v>79650</v>
      </c>
      <c r="BP46" s="404">
        <f t="shared" ref="BP46:BP51" si="83">S46*1%</f>
        <v>53100</v>
      </c>
      <c r="BQ46" s="405"/>
      <c r="BR46" s="406">
        <f t="shared" ref="BR46:BR51" si="84">SUM(BN46:BQ46)</f>
        <v>557550</v>
      </c>
      <c r="BS46" s="404">
        <f t="shared" ref="BS46:BS51" si="85">T46+U46+V46+W46</f>
        <v>500000</v>
      </c>
      <c r="BT46" s="407">
        <f t="shared" ref="BT46:BT51" si="86">BH46-BS46</f>
        <v>14950097.5714286</v>
      </c>
      <c r="BU46" s="404">
        <f t="shared" ref="BU46:BU51" si="87">IF(E46="HĐLĐ",15500000,0)</f>
        <v>15500000</v>
      </c>
      <c r="BV46" s="408"/>
      <c r="BW46" s="404">
        <f t="shared" ref="BW46:BW51" si="88">BV46*6200000</f>
        <v>0</v>
      </c>
      <c r="BX46" s="404">
        <f t="shared" ref="BX46:BX51" si="89">BR46</f>
        <v>557550</v>
      </c>
      <c r="BY46" s="409">
        <f t="shared" ref="BY46:BY51" si="90">BU46+BW46+BX46</f>
        <v>16057550</v>
      </c>
      <c r="BZ46" s="404">
        <f t="shared" ref="BZ46:BZ51" si="91">IF(BT46-BY46&gt;0,BT46-BY46,0)</f>
        <v>0</v>
      </c>
      <c r="CA46" s="405">
        <f t="shared" ref="CA46:CA51" si="92">IF(AND(OR($E46="HĐTV",$E46="HĐCTV"),$BZ46&lt;2000000),0,IF(OR($E46="HĐTV",$E46="HĐCTV"),$BZ46*10%,ROUND(IF($BZ46&lt;=10000000,$BZ46*5%,IF($BZ46&lt;=30000000,$BZ46*10%-500000,IF($BZ46&lt;=60000000,$BZ46*20%-3500000,IF($BZ46&lt;=100000000,$BZ46*30%-9500000,$BZ46*35%-14500000)))),0)))</f>
        <v>0</v>
      </c>
      <c r="CB46" s="410">
        <f t="shared" ref="CB46:CB51" si="93">ROUND(BH46-BR46-CA46,0)</f>
        <v>14892548</v>
      </c>
      <c r="CC46" s="408"/>
      <c r="CD46" s="411"/>
      <c r="CE46" s="412">
        <f t="shared" ref="CE46:CE51" si="94">CB46+CC46-CD46</f>
        <v>14892548</v>
      </c>
      <c r="CF46" s="413">
        <f t="shared" ref="CF46:CF51" si="95">CE46-CG46</f>
        <v>0</v>
      </c>
      <c r="CG46" s="413">
        <f t="shared" ref="CG46:CG51" si="96">CE46</f>
        <v>14892548</v>
      </c>
      <c r="CH46" s="414"/>
      <c r="CI46" s="415" t="str">
        <f>VLOOKUP($C46,[2]Sheet1!$C$5:$K$139,9,0)</f>
        <v>nhan.cao@medigoapp.com</v>
      </c>
      <c r="CJ46" s="396">
        <f>VLOOKUP(D46,CNT!C34:AL39,36,0)</f>
        <v>0</v>
      </c>
      <c r="CK46" s="416">
        <v>8</v>
      </c>
      <c r="CL46" s="396">
        <f>VLOOKUP(D46,CNT!C34:AL39,15,0)</f>
        <v>2</v>
      </c>
      <c r="CM46" s="416">
        <v>18</v>
      </c>
      <c r="CN46" s="416">
        <v>12</v>
      </c>
      <c r="CO46" s="416">
        <v>2025</v>
      </c>
      <c r="CP46" s="166">
        <f>IF((($CO$7-CO46)*12)+($CN$7-CN46)&gt;=12,((($CO$7-CO46)*12)+($CN$7-CN46))-1,0)</f>
        <v>0</v>
      </c>
      <c r="CQ46" s="417">
        <f t="shared" ref="CQ46:CQ51" si="97">IF(CP46&lt;12,(($CQ$7-CO46)*12)+($CP$7-CN46),0)</f>
        <v>5</v>
      </c>
      <c r="CR46" s="166">
        <f t="shared" ref="CR46:CR51" si="98">IF(OR(CP46&gt;12,CP46=12),((CP46-(CS46*12))+((($CQ$7-2024)*12)+($CP$7-4)))+1,0)</f>
        <v>0</v>
      </c>
      <c r="CS46" s="418">
        <f>IF(OR(CP46&gt;12,CP46=12),ROUNDDOWN(CP46/12,0),0)</f>
        <v>0</v>
      </c>
      <c r="CT46" s="418">
        <f t="shared" ref="CT46:CT51" si="99">IF(CQ46&gt;11,ROUNDDOWN(CQ46/12,0),0)</f>
        <v>0</v>
      </c>
      <c r="CU46" s="418">
        <f>IF(CR46&gt;11,ROUNDDOWN(CR46/12,0),0)</f>
        <v>0</v>
      </c>
      <c r="CV46" s="419">
        <f>IF(CP46=0,0,6000000*1.07^CS46)</f>
        <v>0</v>
      </c>
      <c r="CW46" s="419">
        <f t="shared" ref="CW46:CW51" si="100">IF(CT46&lt;2,0,6000000+(CT46-1)*500000)</f>
        <v>0</v>
      </c>
      <c r="CX46" s="419">
        <f>IF(CU46=0,CV46,IF(CU46&lt;1,0,CV46+CU46*500000))</f>
        <v>0</v>
      </c>
      <c r="CY46" s="519">
        <v>6000000</v>
      </c>
      <c r="CZ46" s="141"/>
      <c r="DA46" s="472">
        <f>CJ46</f>
        <v>0</v>
      </c>
      <c r="DB46" s="141" t="str">
        <f t="shared" ref="DB46:DB51" si="101">CZ46&amp;";"&amp;" "&amp;DA46&amp;";"&amp;" "&amp;DF46</f>
        <v>; 0; </v>
      </c>
      <c r="DC46" s="141"/>
      <c r="DD46" s="378"/>
      <c r="DE46" s="422">
        <f>VLOOKUP($D46,'[4]Med Service'!$D$11:$DI$87,110,0)</f>
        <v>0</v>
      </c>
      <c r="DF46" s="396" t="str">
        <f>VLOOKUP($D46,'[5]BẢNG LƯƠNG'!$C$3:$AH$102,32,0)</f>
        <v/>
      </c>
    </row>
    <row r="47" s="269" customFormat="1" ht="27" customHeight="1" spans="1:111">
      <c r="A47" s="476">
        <f>1+A46</f>
        <v>32</v>
      </c>
      <c r="B47" s="477">
        <v>6</v>
      </c>
      <c r="C47" s="520" t="s">
        <v>352</v>
      </c>
      <c r="D47" s="520" t="s">
        <v>353</v>
      </c>
      <c r="E47" s="480" t="str">
        <f>IF(OR(G47="CHT",G47="DSBC"),"HĐLĐ",IF(OR(G47="DSTV",G47="Q.CHT"),"HĐTV","HĐCTV"))</f>
        <v>HĐLĐ</v>
      </c>
      <c r="F47" s="481" t="s">
        <v>348</v>
      </c>
      <c r="G47" s="394" t="s">
        <v>209</v>
      </c>
      <c r="H47" s="674" t="s">
        <v>354</v>
      </c>
      <c r="I47" s="156" t="s">
        <v>355</v>
      </c>
      <c r="J47" s="156" t="s">
        <v>223</v>
      </c>
      <c r="K47" s="484">
        <v>28</v>
      </c>
      <c r="L47" s="396">
        <f>VLOOKUP(D47,CNT!C35:AL40,14,0)</f>
        <v>29</v>
      </c>
      <c r="M47" s="469">
        <f>VLOOKUP(D47,CNT!C35:AL40,3,0)</f>
        <v>248.38</v>
      </c>
      <c r="N47" s="469">
        <f>VLOOKUP(D47,CNT!C35:AL40,4,0)</f>
        <v>0</v>
      </c>
      <c r="O47" s="486"/>
      <c r="P47" s="487"/>
      <c r="Q47" s="487"/>
      <c r="R47" s="436"/>
      <c r="S47" s="489">
        <f t="shared" si="72"/>
        <v>5310000</v>
      </c>
      <c r="T47" s="399">
        <f>IF(500000/28*L47&gt;500000,500000,500000/28*L47)</f>
        <v>500000</v>
      </c>
      <c r="U47" s="487"/>
      <c r="V47" s="487"/>
      <c r="W47" s="487"/>
      <c r="X47" s="487"/>
      <c r="Y47" s="487"/>
      <c r="Z47" s="487"/>
      <c r="AA47" s="396">
        <f>VLOOKUP(D47,CNT!C35:AL40,20,0)</f>
        <v>0</v>
      </c>
      <c r="AB47" s="396">
        <f>VLOOKUP(D47,CNT!C35:AL40,21,0)</f>
        <v>0</v>
      </c>
      <c r="AC47" s="489">
        <f t="shared" si="73"/>
        <v>3000000</v>
      </c>
      <c r="AD47" s="487"/>
      <c r="AE47" s="487"/>
      <c r="AF47" s="487"/>
      <c r="AG47" s="491">
        <f t="shared" si="74"/>
        <v>3326517.85714286</v>
      </c>
      <c r="AH47" s="489">
        <f t="shared" si="75"/>
        <v>0</v>
      </c>
      <c r="AI47" s="487"/>
      <c r="AJ47" s="487"/>
      <c r="AK47" s="487"/>
      <c r="AL47" s="396">
        <f>VLOOKUP(D47,CNT!C35:AL40,18,0)</f>
        <v>0</v>
      </c>
      <c r="AM47" s="396">
        <f>VLOOKUP(D47,CNT!C35:AL40,19,0)</f>
        <v>0</v>
      </c>
      <c r="AN47" s="396">
        <f>VLOOKUP(D47,CNT!C35:AL40,24,0)</f>
        <v>0</v>
      </c>
      <c r="AO47" s="396">
        <f>VLOOKUP(D47,CNT!C35:AL40,25,0)</f>
        <v>0</v>
      </c>
      <c r="AP47" s="396">
        <f>VLOOKUP(D47,CNT!C35:AL40,26,0)</f>
        <v>0</v>
      </c>
      <c r="AQ47" s="396">
        <f>VLOOKUP(D47,CNT!C35:AL40,27,0)</f>
        <v>0</v>
      </c>
      <c r="AR47" s="396">
        <f>VLOOKUP(D47,CNT!C35:AL40,28,0)</f>
        <v>0</v>
      </c>
      <c r="AS47" s="396">
        <f>VLOOKUP(D47,CNT!C35:AL40,29,0)</f>
        <v>0</v>
      </c>
      <c r="AT47" s="484"/>
      <c r="AU47" s="396">
        <f>VLOOKUP(D47,CNT!C35:AL40,22,0)</f>
        <v>0</v>
      </c>
      <c r="AV47" s="396">
        <f>VLOOKUP(D47,CNT!C35:AL40,23,0)</f>
        <v>0</v>
      </c>
      <c r="AW47" s="487"/>
      <c r="AX47" s="484"/>
      <c r="AY47" s="487"/>
      <c r="AZ47" s="489"/>
      <c r="BA47" s="492"/>
      <c r="BB47" s="396">
        <f>VLOOKUP(D47,CNT!C35:AL40,31,0)</f>
        <v>0</v>
      </c>
      <c r="BC47" s="396">
        <f>VLOOKUP(D47,CNT!C35:AL40,32,0)</f>
        <v>0</v>
      </c>
      <c r="BD47" s="396">
        <f>VLOOKUP(D47,CNT!C35:AL40,33,0)</f>
        <v>0</v>
      </c>
      <c r="BE47" s="396">
        <f>VLOOKUP(D47,CNT!C35:AL40,34,0)</f>
        <v>0</v>
      </c>
      <c r="BF47" s="396">
        <f>VLOOKUP(D47,CNT!C35:AL40,35,0)</f>
        <v>0</v>
      </c>
      <c r="BG47" s="486"/>
      <c r="BH47" s="403">
        <f t="shared" si="76"/>
        <v>3826517.85714286</v>
      </c>
      <c r="BI47" s="493">
        <f t="shared" si="77"/>
        <v>929250</v>
      </c>
      <c r="BJ47" s="493">
        <f t="shared" si="78"/>
        <v>159300</v>
      </c>
      <c r="BK47" s="493">
        <f t="shared" si="79"/>
        <v>53100</v>
      </c>
      <c r="BL47" s="494"/>
      <c r="BM47" s="493">
        <f t="shared" si="80"/>
        <v>1141650</v>
      </c>
      <c r="BN47" s="493">
        <f t="shared" si="81"/>
        <v>424800</v>
      </c>
      <c r="BO47" s="493">
        <f t="shared" si="82"/>
        <v>79650</v>
      </c>
      <c r="BP47" s="493">
        <f t="shared" si="83"/>
        <v>53100</v>
      </c>
      <c r="BQ47" s="494"/>
      <c r="BR47" s="493">
        <f t="shared" si="84"/>
        <v>557550</v>
      </c>
      <c r="BS47" s="493">
        <f t="shared" si="85"/>
        <v>500000</v>
      </c>
      <c r="BT47" s="493">
        <f t="shared" si="86"/>
        <v>3326517.85714286</v>
      </c>
      <c r="BU47" s="493">
        <f t="shared" si="87"/>
        <v>15500000</v>
      </c>
      <c r="BV47" s="495"/>
      <c r="BW47" s="493">
        <f t="shared" si="88"/>
        <v>0</v>
      </c>
      <c r="BX47" s="493">
        <f t="shared" si="89"/>
        <v>557550</v>
      </c>
      <c r="BY47" s="493">
        <f t="shared" si="90"/>
        <v>16057550</v>
      </c>
      <c r="BZ47" s="493">
        <f t="shared" si="91"/>
        <v>0</v>
      </c>
      <c r="CA47" s="494">
        <f t="shared" si="92"/>
        <v>0</v>
      </c>
      <c r="CB47" s="493">
        <f t="shared" si="93"/>
        <v>3268968</v>
      </c>
      <c r="CC47" s="495"/>
      <c r="CD47" s="496"/>
      <c r="CE47" s="412">
        <f t="shared" si="94"/>
        <v>3268968</v>
      </c>
      <c r="CF47" s="413">
        <f t="shared" si="95"/>
        <v>0</v>
      </c>
      <c r="CG47" s="413">
        <f t="shared" si="96"/>
        <v>3268968</v>
      </c>
      <c r="CH47" s="498"/>
      <c r="CI47" s="499" t="s">
        <v>356</v>
      </c>
      <c r="CJ47" s="396">
        <f>VLOOKUP(D47,CNT!C35:AL40,36,0)</f>
        <v>0</v>
      </c>
      <c r="CK47" s="500">
        <v>3</v>
      </c>
      <c r="CL47" s="396">
        <f>VLOOKUP(D47,CNT!C35:AL40,15,0)</f>
        <v>2</v>
      </c>
      <c r="CM47" s="500">
        <v>4</v>
      </c>
      <c r="CN47" s="500">
        <v>5</v>
      </c>
      <c r="CO47" s="500">
        <v>2026</v>
      </c>
      <c r="CP47" s="501">
        <f>IF((($CO$7-CO47)*12)+($CN$7-CN47)&gt;=12,((($CO$7-CO47)*12)+($CN$7-CN47))-1,0)</f>
        <v>0</v>
      </c>
      <c r="CQ47" s="502">
        <f t="shared" si="97"/>
        <v>0</v>
      </c>
      <c r="CR47" s="501">
        <f t="shared" si="98"/>
        <v>0</v>
      </c>
      <c r="CS47" s="503">
        <f>IF(OR(CP47&gt;12,CP47=12),ROUNDDOWN(CP47/12,0),0)</f>
        <v>0</v>
      </c>
      <c r="CT47" s="503">
        <f t="shared" si="99"/>
        <v>0</v>
      </c>
      <c r="CU47" s="503">
        <f>IF(CR47&gt;11,ROUNDDOWN(CR47/12,0),0)</f>
        <v>0</v>
      </c>
      <c r="CV47" s="453">
        <f>IF(CP47=0,0,6000000*1.07^CS47)</f>
        <v>0</v>
      </c>
      <c r="CW47" s="453">
        <f t="shared" si="100"/>
        <v>0</v>
      </c>
      <c r="CX47" s="453">
        <f>IF(CU47=0,CV47,IF(CU47&lt;1,0,CV47+CU47*500000))</f>
        <v>0</v>
      </c>
      <c r="CY47" s="517">
        <v>3000000</v>
      </c>
      <c r="CZ47" s="505"/>
      <c r="DA47" s="506"/>
      <c r="DB47" s="505" t="str">
        <f t="shared" si="101"/>
        <v>; ; </v>
      </c>
      <c r="DC47" s="518"/>
      <c r="DD47" s="507"/>
      <c r="DE47" s="508" t="e">
        <f>VLOOKUP($D47,'[4]Med Service'!$D$11:$DI$87,110,0)</f>
        <v>#N/A</v>
      </c>
      <c r="DF47" s="484" t="str">
        <f>VLOOKUP($D47,'[5]BẢNG LƯƠNG'!$C$3:$AH$102,32,0)</f>
        <v/>
      </c>
    </row>
    <row r="48" s="264" customFormat="1" ht="27" customHeight="1" spans="1:111">
      <c r="A48" s="476">
        <f t="shared" ref="A48:A51" si="102">1+A47</f>
        <v>33</v>
      </c>
      <c r="B48" s="389">
        <v>6</v>
      </c>
      <c r="C48" s="391" t="s">
        <v>294</v>
      </c>
      <c r="D48" s="391" t="s">
        <v>295</v>
      </c>
      <c r="E48" s="392" t="s">
        <v>257</v>
      </c>
      <c r="F48" s="510" t="s">
        <v>348</v>
      </c>
      <c r="G48" s="394" t="s">
        <v>209</v>
      </c>
      <c r="H48" s="395">
        <v>45439</v>
      </c>
      <c r="I48" s="142" t="s">
        <v>296</v>
      </c>
      <c r="J48" s="142" t="s">
        <v>211</v>
      </c>
      <c r="K48" s="396">
        <v>28</v>
      </c>
      <c r="L48" s="396">
        <f>VLOOKUP(D48,CNT!C36:AL41,14,0)</f>
        <v>25</v>
      </c>
      <c r="M48" s="469">
        <f>VLOOKUP(D48,CNT!C36:AL41,3,0)</f>
        <v>189.2</v>
      </c>
      <c r="N48" s="469">
        <f>VLOOKUP(D48,CNT!C36:AL41,4,0)</f>
        <v>33.42</v>
      </c>
      <c r="O48" s="423"/>
      <c r="P48" s="144"/>
      <c r="Q48" s="144"/>
      <c r="R48" s="397"/>
      <c r="S48" s="398">
        <f t="shared" si="72"/>
        <v>5310000</v>
      </c>
      <c r="T48" s="399"/>
      <c r="U48" s="144"/>
      <c r="V48" s="144"/>
      <c r="W48" s="144"/>
      <c r="X48" s="144"/>
      <c r="Y48" s="144"/>
      <c r="Z48" s="144"/>
      <c r="AA48" s="396">
        <f>VLOOKUP(D48,CNT!C36:AL41,20,0)</f>
        <v>0</v>
      </c>
      <c r="AB48" s="396">
        <f>VLOOKUP(D48,CNT!C36:AL41,21,0)</f>
        <v>0</v>
      </c>
      <c r="AC48" s="398">
        <f t="shared" si="73"/>
        <v>6500000</v>
      </c>
      <c r="AD48" s="144"/>
      <c r="AE48" s="144"/>
      <c r="AF48" s="144"/>
      <c r="AG48" s="401">
        <f t="shared" si="74"/>
        <v>5490178.57142857</v>
      </c>
      <c r="AH48" s="398">
        <f t="shared" si="75"/>
        <v>1454665.17857143</v>
      </c>
      <c r="AI48" s="144"/>
      <c r="AJ48" s="144"/>
      <c r="AK48" s="398">
        <f>AC48/28/8*Q48*3</f>
        <v>0</v>
      </c>
      <c r="AL48" s="396">
        <f>VLOOKUP(D48,CNT!C36:AL41,18,0)</f>
        <v>0</v>
      </c>
      <c r="AM48" s="396">
        <f>VLOOKUP(D48,CNT!C36:AL41,19,0)</f>
        <v>0</v>
      </c>
      <c r="AN48" s="396">
        <f>VLOOKUP(D48,CNT!C36:AL41,24,0)</f>
        <v>0</v>
      </c>
      <c r="AO48" s="396">
        <f>VLOOKUP(D48,CNT!C36:AL41,25,0)</f>
        <v>1358679</v>
      </c>
      <c r="AP48" s="396">
        <f>VLOOKUP(D48,CNT!C36:AL41,26,0)</f>
        <v>917400</v>
      </c>
      <c r="AQ48" s="396">
        <f>VLOOKUP(D48,CNT!C36:AL41,27,0)</f>
        <v>31400</v>
      </c>
      <c r="AR48" s="396">
        <f>VLOOKUP(D48,CNT!C36:AL41,28,0)</f>
        <v>0</v>
      </c>
      <c r="AS48" s="396">
        <f>VLOOKUP(D48,CNT!C36:AL41,29,0)</f>
        <v>0</v>
      </c>
      <c r="AT48" s="396"/>
      <c r="AU48" s="396">
        <f>VLOOKUP(D48,CNT!C36:AL41,22,0)</f>
        <v>0</v>
      </c>
      <c r="AV48" s="396">
        <f>VLOOKUP(D48,CNT!C36:AL41,23,0)</f>
        <v>0</v>
      </c>
      <c r="AW48" s="144"/>
      <c r="AX48" s="396"/>
      <c r="AY48" s="144"/>
      <c r="AZ48" s="512"/>
      <c r="BA48" s="402"/>
      <c r="BB48" s="396">
        <f>VLOOKUP(D48,CNT!C36:AL41,31,0)</f>
        <v>0</v>
      </c>
      <c r="BC48" s="396">
        <f>VLOOKUP(D48,CNT!C36:AL41,32,0)</f>
        <v>100000</v>
      </c>
      <c r="BD48" s="396">
        <f>VLOOKUP(D48,CNT!C36:AL41,33,0)</f>
        <v>0</v>
      </c>
      <c r="BE48" s="396">
        <f>VLOOKUP(D48,CNT!C36:AL41,34,0)</f>
        <v>100000</v>
      </c>
      <c r="BF48" s="396">
        <f>VLOOKUP(D48,CNT!C36:AL41,35,0)</f>
        <v>0</v>
      </c>
      <c r="BG48" s="423"/>
      <c r="BH48" s="403">
        <f t="shared" si="76"/>
        <v>9052322.75</v>
      </c>
      <c r="BI48" s="440">
        <f t="shared" si="77"/>
        <v>929250</v>
      </c>
      <c r="BJ48" s="406">
        <f t="shared" si="78"/>
        <v>159300</v>
      </c>
      <c r="BK48" s="406">
        <f t="shared" si="79"/>
        <v>53100</v>
      </c>
      <c r="BL48" s="443"/>
      <c r="BM48" s="406">
        <f t="shared" si="80"/>
        <v>1141650</v>
      </c>
      <c r="BN48" s="406">
        <f t="shared" si="81"/>
        <v>424800</v>
      </c>
      <c r="BO48" s="406">
        <f t="shared" si="82"/>
        <v>79650</v>
      </c>
      <c r="BP48" s="406">
        <f t="shared" si="83"/>
        <v>53100</v>
      </c>
      <c r="BQ48" s="443"/>
      <c r="BR48" s="406">
        <f t="shared" si="84"/>
        <v>557550</v>
      </c>
      <c r="BS48" s="404">
        <f t="shared" si="85"/>
        <v>0</v>
      </c>
      <c r="BT48" s="407">
        <f t="shared" si="86"/>
        <v>9052322.75</v>
      </c>
      <c r="BU48" s="404">
        <f t="shared" si="87"/>
        <v>15500000</v>
      </c>
      <c r="BV48" s="408"/>
      <c r="BW48" s="404">
        <f t="shared" si="88"/>
        <v>0</v>
      </c>
      <c r="BX48" s="404">
        <f t="shared" si="89"/>
        <v>557550</v>
      </c>
      <c r="BY48" s="409">
        <f t="shared" si="90"/>
        <v>16057550</v>
      </c>
      <c r="BZ48" s="404">
        <f t="shared" si="91"/>
        <v>0</v>
      </c>
      <c r="CA48" s="405">
        <f t="shared" si="92"/>
        <v>0</v>
      </c>
      <c r="CB48" s="410">
        <f t="shared" si="93"/>
        <v>8494773</v>
      </c>
      <c r="CC48" s="408"/>
      <c r="CD48" s="446">
        <v>5585830</v>
      </c>
      <c r="CE48" s="412">
        <f t="shared" si="94"/>
        <v>2908943</v>
      </c>
      <c r="CF48" s="413">
        <f t="shared" si="95"/>
        <v>0</v>
      </c>
      <c r="CG48" s="413">
        <f t="shared" si="96"/>
        <v>2908943</v>
      </c>
      <c r="CH48" s="414"/>
      <c r="CI48" s="415" t="s">
        <v>297</v>
      </c>
      <c r="CJ48" s="396" t="str">
        <f>VLOOKUP(D48,CNT!C36:AL41,36,0)</f>
        <v>Xuất HD1105933 quá thời gian quy định 10/06/2026, Phản hồi khách hàng quá 15 phút 
</v>
      </c>
      <c r="CK48" s="416">
        <v>5</v>
      </c>
      <c r="CL48" s="396">
        <f>VLOOKUP(D48,CNT!C36:AL41,15,0)</f>
        <v>0</v>
      </c>
      <c r="CM48" s="416">
        <v>27</v>
      </c>
      <c r="CN48" s="416">
        <v>5</v>
      </c>
      <c r="CO48" s="416">
        <v>2024</v>
      </c>
      <c r="CP48" s="166">
        <v>0</v>
      </c>
      <c r="CQ48" s="417">
        <f t="shared" si="97"/>
        <v>24</v>
      </c>
      <c r="CR48" s="166">
        <f t="shared" si="98"/>
        <v>0</v>
      </c>
      <c r="CS48" s="418">
        <v>0</v>
      </c>
      <c r="CT48" s="418">
        <f t="shared" si="99"/>
        <v>2</v>
      </c>
      <c r="CU48" s="418">
        <v>0</v>
      </c>
      <c r="CV48" s="419">
        <v>0</v>
      </c>
      <c r="CW48" s="419">
        <f t="shared" si="100"/>
        <v>6500000</v>
      </c>
      <c r="CX48" s="419">
        <v>0</v>
      </c>
      <c r="CY48" s="420">
        <f>IF(CX48&gt;0,CX48,IF(CW48&gt;0,CW48,6000000))</f>
        <v>6500000</v>
      </c>
      <c r="CZ48" s="141"/>
      <c r="DA48" s="472" t="str">
        <f>CJ48</f>
        <v>Xuất HD1105933 quá thời gian quy định 10/06/2026, Phản hồi khách hàng quá 15 phút 
</v>
      </c>
      <c r="DB48" s="141" t="str">
        <f t="shared" si="101"/>
        <v>; Xuất HD1105933 quá thời gian quy định 10/06/2026, Phản hồi khách hàng quá 15 phút 
; </v>
      </c>
      <c r="DC48" s="141"/>
      <c r="DD48" s="378"/>
      <c r="DE48" s="422">
        <f>VLOOKUP($D48,'[4]Med Service'!$D$11:$DI$87,110,0)</f>
        <v>0</v>
      </c>
      <c r="DF48" s="396" t="str">
        <f>VLOOKUP($D48,'[5]BẢNG LƯƠNG'!$C$3:$AH$102,32,0)</f>
        <v/>
      </c>
    </row>
    <row r="49" s="266" customFormat="1" ht="27" customHeight="1" spans="1:110">
      <c r="A49" s="476">
        <f t="shared" si="102"/>
        <v>34</v>
      </c>
      <c r="B49" s="389">
        <v>6</v>
      </c>
      <c r="C49" s="391" t="s">
        <v>357</v>
      </c>
      <c r="D49" s="391" t="s">
        <v>358</v>
      </c>
      <c r="E49" s="392" t="str">
        <f>IF(OR(G49="CHT",G49="DSBC"),"HĐLĐ",IF(OR(G49="DSTV",G49="Q.CHT"),"HĐTV","HĐCTV"))</f>
        <v>HĐLĐ</v>
      </c>
      <c r="F49" s="510" t="s">
        <v>348</v>
      </c>
      <c r="G49" s="429" t="s">
        <v>248</v>
      </c>
      <c r="H49" s="395">
        <v>45194</v>
      </c>
      <c r="I49" s="142" t="s">
        <v>359</v>
      </c>
      <c r="J49" s="142" t="s">
        <v>360</v>
      </c>
      <c r="K49" s="396">
        <v>28</v>
      </c>
      <c r="L49" s="396">
        <f>VLOOKUP(D49,CNT!C37:AL42,14,0)</f>
        <v>26</v>
      </c>
      <c r="M49" s="469">
        <f>VLOOKUP(D49,CNT!C37:AL42,3,0)</f>
        <v>299.88</v>
      </c>
      <c r="N49" s="469">
        <f>VLOOKUP(D49,CNT!C37:AL42,4,0)</f>
        <v>15.68</v>
      </c>
      <c r="O49" s="423"/>
      <c r="P49" s="144"/>
      <c r="Q49" s="144"/>
      <c r="R49" s="397"/>
      <c r="S49" s="398">
        <f t="shared" si="72"/>
        <v>5310000</v>
      </c>
      <c r="T49" s="399">
        <f>IF(500000/28*L49&gt;500000,500000,500000/28*L49)</f>
        <v>464285.714285714</v>
      </c>
      <c r="U49" s="144"/>
      <c r="V49" s="144"/>
      <c r="W49" s="144"/>
      <c r="X49" s="144"/>
      <c r="Y49" s="144"/>
      <c r="Z49" s="144"/>
      <c r="AA49" s="396">
        <f>VLOOKUP(D49,CNT!C37:AL42,20,0)</f>
        <v>0</v>
      </c>
      <c r="AB49" s="396">
        <f>VLOOKUP(D49,CNT!C37:AL42,21,0)</f>
        <v>0</v>
      </c>
      <c r="AC49" s="398">
        <f t="shared" si="73"/>
        <v>6500000</v>
      </c>
      <c r="AD49" s="144"/>
      <c r="AE49" s="144"/>
      <c r="AF49" s="144"/>
      <c r="AG49" s="401">
        <f t="shared" si="74"/>
        <v>8701875</v>
      </c>
      <c r="AH49" s="398">
        <f t="shared" si="75"/>
        <v>682500</v>
      </c>
      <c r="AI49" s="144"/>
      <c r="AJ49" s="144"/>
      <c r="AK49" s="144"/>
      <c r="AL49" s="396">
        <f>VLOOKUP(D49,CNT!C37:AL42,18,0)</f>
        <v>1000000</v>
      </c>
      <c r="AM49" s="396">
        <f>VLOOKUP(D49,CNT!C37:AL42,19,0)</f>
        <v>0</v>
      </c>
      <c r="AN49" s="396">
        <f>VLOOKUP(D49,CNT!C37:AL42,24,0)</f>
        <v>400000</v>
      </c>
      <c r="AO49" s="396">
        <f>VLOOKUP(D49,CNT!C37:AL42,25,0)</f>
        <v>1987801</v>
      </c>
      <c r="AP49" s="396">
        <f>VLOOKUP(D49,CNT!C37:AL42,26,0)</f>
        <v>1126800</v>
      </c>
      <c r="AQ49" s="396">
        <f>VLOOKUP(D49,CNT!C37:AL42,27,0)</f>
        <v>40538</v>
      </c>
      <c r="AR49" s="396">
        <f>VLOOKUP(D49,CNT!C37:AL42,28,0)</f>
        <v>0</v>
      </c>
      <c r="AS49" s="396">
        <f>VLOOKUP(D49,CNT!C37:AL42,29,0)</f>
        <v>223025</v>
      </c>
      <c r="AT49" s="396"/>
      <c r="AU49" s="396">
        <f>VLOOKUP(D49,CNT!C37:AL42,22,0)</f>
        <v>0</v>
      </c>
      <c r="AV49" s="396">
        <f>VLOOKUP(D49,CNT!C37:AL42,23,0)</f>
        <v>0</v>
      </c>
      <c r="AW49" s="144"/>
      <c r="AX49" s="396"/>
      <c r="AY49" s="144"/>
      <c r="AZ49" s="512"/>
      <c r="BA49" s="402"/>
      <c r="BB49" s="396">
        <f>VLOOKUP(D49,CNT!C37:AL42,31,0)</f>
        <v>0</v>
      </c>
      <c r="BC49" s="396">
        <f>VLOOKUP(D49,CNT!C37:AL42,32,0)</f>
        <v>10000</v>
      </c>
      <c r="BD49" s="396">
        <f>VLOOKUP(D49,CNT!C37:AL42,33,0)</f>
        <v>0</v>
      </c>
      <c r="BE49" s="396">
        <f>VLOOKUP(D49,CNT!C37:AL42,34,0)</f>
        <v>0</v>
      </c>
      <c r="BF49" s="396">
        <f>VLOOKUP(D49,CNT!C37:AL42,35,0)</f>
        <v>0</v>
      </c>
      <c r="BG49" s="423"/>
      <c r="BH49" s="403">
        <f t="shared" si="76"/>
        <v>14616824.7142857</v>
      </c>
      <c r="BI49" s="404">
        <f t="shared" si="77"/>
        <v>929250</v>
      </c>
      <c r="BJ49" s="404">
        <f t="shared" si="78"/>
        <v>159300</v>
      </c>
      <c r="BK49" s="404">
        <f t="shared" si="79"/>
        <v>53100</v>
      </c>
      <c r="BL49" s="405"/>
      <c r="BM49" s="406">
        <f t="shared" si="80"/>
        <v>1141650</v>
      </c>
      <c r="BN49" s="404">
        <f t="shared" si="81"/>
        <v>424800</v>
      </c>
      <c r="BO49" s="404">
        <f t="shared" si="82"/>
        <v>79650</v>
      </c>
      <c r="BP49" s="404">
        <f t="shared" si="83"/>
        <v>53100</v>
      </c>
      <c r="BQ49" s="405"/>
      <c r="BR49" s="406">
        <f t="shared" si="84"/>
        <v>557550</v>
      </c>
      <c r="BS49" s="404">
        <f t="shared" si="85"/>
        <v>464285.714285714</v>
      </c>
      <c r="BT49" s="407">
        <f t="shared" si="86"/>
        <v>14152539</v>
      </c>
      <c r="BU49" s="404">
        <f t="shared" si="87"/>
        <v>15500000</v>
      </c>
      <c r="BV49" s="408"/>
      <c r="BW49" s="404">
        <f t="shared" si="88"/>
        <v>0</v>
      </c>
      <c r="BX49" s="404">
        <f t="shared" si="89"/>
        <v>557550</v>
      </c>
      <c r="BY49" s="409">
        <f t="shared" si="90"/>
        <v>16057550</v>
      </c>
      <c r="BZ49" s="404">
        <f t="shared" si="91"/>
        <v>0</v>
      </c>
      <c r="CA49" s="405">
        <f t="shared" si="92"/>
        <v>0</v>
      </c>
      <c r="CB49" s="410">
        <f t="shared" si="93"/>
        <v>14059275</v>
      </c>
      <c r="CC49" s="408"/>
      <c r="CD49" s="411"/>
      <c r="CE49" s="412">
        <f t="shared" si="94"/>
        <v>14059275</v>
      </c>
      <c r="CF49" s="413">
        <f t="shared" si="95"/>
        <v>0</v>
      </c>
      <c r="CG49" s="413">
        <f t="shared" si="96"/>
        <v>14059275</v>
      </c>
      <c r="CH49" s="414"/>
      <c r="CI49" s="415" t="s">
        <v>361</v>
      </c>
      <c r="CJ49" s="396" t="str">
        <f>VLOOKUP(D49,CNT!C37:AL42,36,0)</f>
        <v>Vi phạm checklist 27/06/2026</v>
      </c>
      <c r="CK49" s="416">
        <v>5</v>
      </c>
      <c r="CL49" s="396">
        <f>VLOOKUP(D49,CNT!C37:AL42,15,0)</f>
        <v>0</v>
      </c>
      <c r="CM49" s="416">
        <v>25</v>
      </c>
      <c r="CN49" s="416">
        <v>9</v>
      </c>
      <c r="CO49" s="416">
        <v>2023</v>
      </c>
      <c r="CP49" s="166">
        <f>IF((($CO$7-CO49)*12)+($CN$7-CN49)&gt;=12,((($CO$7-CO49)*12)+($CN$7-CN49))-1,0)</f>
        <v>0</v>
      </c>
      <c r="CQ49" s="417">
        <f t="shared" si="97"/>
        <v>32</v>
      </c>
      <c r="CR49" s="166">
        <f t="shared" si="98"/>
        <v>0</v>
      </c>
      <c r="CS49" s="418">
        <f>IF(OR(CP49&gt;12,CP49=12),ROUNDDOWN(CP49/12,0),0)</f>
        <v>0</v>
      </c>
      <c r="CT49" s="418">
        <f t="shared" si="99"/>
        <v>2</v>
      </c>
      <c r="CU49" s="418">
        <f>IF(CR49&gt;11,ROUNDDOWN(CR49/12,0),0)</f>
        <v>0</v>
      </c>
      <c r="CV49" s="419">
        <f>IF(CP49=0,0,6000000*1.07^CS49)</f>
        <v>0</v>
      </c>
      <c r="CW49" s="419">
        <f t="shared" si="100"/>
        <v>6500000</v>
      </c>
      <c r="CX49" s="419">
        <f>IF(CU49=0,CV49,IF(CU49&lt;1,0,CV49+CU49*500000))</f>
        <v>0</v>
      </c>
      <c r="CY49" s="420">
        <f>IF(CX49&gt;0,CX49,IF(CW49&gt;0,CW49,6000000))</f>
        <v>6500000</v>
      </c>
      <c r="CZ49" s="141"/>
      <c r="DA49" s="472" t="str">
        <f>CJ49</f>
        <v>Vi phạm checklist 27/06/2026</v>
      </c>
      <c r="DB49" s="141" t="str">
        <f t="shared" si="101"/>
        <v>; Vi phạm checklist 27/06/2026; Không đảm bảo vệ sinh khu vực làm việc 21/05/2026: 10.000đ
Vi phạm chấm điểm checklist  27/05/2026: 10.000đ</v>
      </c>
      <c r="DC49" s="473"/>
      <c r="DD49" s="521">
        <f>'[3]Tong hop'!$P$11+'[3]Tong hop'!$P$25</f>
        <v>737824</v>
      </c>
      <c r="DE49" s="422">
        <f>VLOOKUP($D49,'[4]Med Service'!$D$11:$DI$87,110,0)</f>
        <v>0</v>
      </c>
      <c r="DF49" s="396" t="str">
        <f>VLOOKUP($D49,'[5]BẢNG LƯƠNG'!$C$3:$AH$102,32,0)</f>
        <v>Không đảm bảo vệ sinh khu vực làm việc 21/05/2026: 10.000đ
Vi phạm chấm điểm checklist  27/05/2026: 10.000đ</v>
      </c>
    </row>
    <row r="50" s="266" customFormat="1" ht="27.75" customHeight="1" spans="1:110">
      <c r="A50" s="476">
        <f t="shared" si="102"/>
        <v>35</v>
      </c>
      <c r="B50" s="389">
        <v>6</v>
      </c>
      <c r="C50" s="391" t="s">
        <v>362</v>
      </c>
      <c r="D50" s="391" t="s">
        <v>363</v>
      </c>
      <c r="E50" s="392" t="str">
        <f>IF(OR(G50="CHT",G50="DSBC"),"HĐLĐ",IF(OR(G50="DSTV",G50="Q.CHT"),"HĐTV","HĐCTV"))</f>
        <v>HĐLĐ</v>
      </c>
      <c r="F50" s="510" t="s">
        <v>348</v>
      </c>
      <c r="G50" s="394" t="s">
        <v>209</v>
      </c>
      <c r="H50" s="395" t="s">
        <v>263</v>
      </c>
      <c r="I50" s="142" t="s">
        <v>364</v>
      </c>
      <c r="J50" s="142" t="s">
        <v>211</v>
      </c>
      <c r="K50" s="396">
        <v>28</v>
      </c>
      <c r="L50" s="396">
        <f>VLOOKUP(D50,CNT!C38:AL43,14,0)</f>
        <v>27</v>
      </c>
      <c r="M50" s="469">
        <f>VLOOKUP(D50,CNT!C38:AL43,3,0)</f>
        <v>13.13</v>
      </c>
      <c r="N50" s="469">
        <f>VLOOKUP(D50,CNT!C38:AL43,4,0)</f>
        <v>262.82</v>
      </c>
      <c r="O50" s="423"/>
      <c r="P50" s="144"/>
      <c r="Q50" s="144"/>
      <c r="R50" s="397"/>
      <c r="S50" s="398">
        <f t="shared" si="72"/>
        <v>5310000</v>
      </c>
      <c r="T50" s="399">
        <f>IF(500000/28*L50&gt;500000,500000,500000/28*L50)</f>
        <v>482142.857142857</v>
      </c>
      <c r="U50" s="144"/>
      <c r="V50" s="144"/>
      <c r="W50" s="144"/>
      <c r="X50" s="144"/>
      <c r="Y50" s="144"/>
      <c r="Z50" s="144"/>
      <c r="AA50" s="396">
        <f>VLOOKUP(D50,CNT!C38:AL43,20,0)</f>
        <v>0</v>
      </c>
      <c r="AB50" s="396">
        <f>VLOOKUP(D50,CNT!C38:AL43,21,0)</f>
        <v>0</v>
      </c>
      <c r="AC50" s="398">
        <f t="shared" si="73"/>
        <v>6000000</v>
      </c>
      <c r="AD50" s="144"/>
      <c r="AE50" s="144"/>
      <c r="AF50" s="144"/>
      <c r="AG50" s="401">
        <f t="shared" si="74"/>
        <v>351696.428571429</v>
      </c>
      <c r="AH50" s="398">
        <f t="shared" si="75"/>
        <v>10559732.1428571</v>
      </c>
      <c r="AI50" s="144"/>
      <c r="AJ50" s="144"/>
      <c r="AK50" s="144"/>
      <c r="AL50" s="396">
        <f>VLOOKUP(D50,CNT!C38:AL43,18,0)</f>
        <v>0</v>
      </c>
      <c r="AM50" s="396">
        <f>VLOOKUP(D50,CNT!C38:AL43,19,0)</f>
        <v>0</v>
      </c>
      <c r="AN50" s="396">
        <f>VLOOKUP(D50,CNT!C38:AL43,24,0)</f>
        <v>0</v>
      </c>
      <c r="AO50" s="396">
        <f>VLOOKUP(D50,CNT!C38:AL43,25,0)</f>
        <v>0</v>
      </c>
      <c r="AP50" s="396">
        <f>VLOOKUP(D50,CNT!C38:AL43,26,0)</f>
        <v>863700</v>
      </c>
      <c r="AQ50" s="396">
        <f>VLOOKUP(D50,CNT!C38:AL43,27,0)</f>
        <v>100200</v>
      </c>
      <c r="AR50" s="396">
        <f>VLOOKUP(D50,CNT!C38:AL43,28,0)</f>
        <v>0</v>
      </c>
      <c r="AS50" s="396">
        <f>VLOOKUP(D50,CNT!C38:AL43,29,0)</f>
        <v>0</v>
      </c>
      <c r="AT50" s="396"/>
      <c r="AU50" s="396">
        <f>VLOOKUP(D50,CNT!C38:AL43,22,0)</f>
        <v>0</v>
      </c>
      <c r="AV50" s="396">
        <f>VLOOKUP(D50,CNT!C38:AL43,23,0)</f>
        <v>0</v>
      </c>
      <c r="AW50" s="396"/>
      <c r="AX50" s="396"/>
      <c r="AY50" s="396"/>
      <c r="AZ50" s="396"/>
      <c r="BA50" s="396"/>
      <c r="BB50" s="396">
        <f>VLOOKUP(D50,CNT!C38:AL43,31,0)</f>
        <v>0</v>
      </c>
      <c r="BC50" s="396">
        <f>VLOOKUP(D50,CNT!C38:AL43,32,0)</f>
        <v>0</v>
      </c>
      <c r="BD50" s="396">
        <f>VLOOKUP(D50,CNT!C38:AL43,33,0)</f>
        <v>0</v>
      </c>
      <c r="BE50" s="396">
        <f>VLOOKUP(D50,CNT!C38:AL43,34,0)</f>
        <v>0</v>
      </c>
      <c r="BF50" s="396">
        <f>VLOOKUP(D50,CNT!C38:AL43,35,0)</f>
        <v>0</v>
      </c>
      <c r="BG50" s="423"/>
      <c r="BH50" s="403">
        <f t="shared" si="76"/>
        <v>12357471.4285714</v>
      </c>
      <c r="BI50" s="404">
        <f t="shared" si="77"/>
        <v>929250</v>
      </c>
      <c r="BJ50" s="404">
        <f t="shared" si="78"/>
        <v>159300</v>
      </c>
      <c r="BK50" s="404">
        <f t="shared" si="79"/>
        <v>53100</v>
      </c>
      <c r="BL50" s="405"/>
      <c r="BM50" s="406">
        <f t="shared" si="80"/>
        <v>1141650</v>
      </c>
      <c r="BN50" s="404">
        <f t="shared" si="81"/>
        <v>424800</v>
      </c>
      <c r="BO50" s="404">
        <f t="shared" si="82"/>
        <v>79650</v>
      </c>
      <c r="BP50" s="404">
        <f t="shared" si="83"/>
        <v>53100</v>
      </c>
      <c r="BQ50" s="405"/>
      <c r="BR50" s="406">
        <f t="shared" si="84"/>
        <v>557550</v>
      </c>
      <c r="BS50" s="404">
        <f t="shared" si="85"/>
        <v>482142.857142857</v>
      </c>
      <c r="BT50" s="407">
        <f t="shared" si="86"/>
        <v>11875328.5714286</v>
      </c>
      <c r="BU50" s="404">
        <f t="shared" si="87"/>
        <v>15500000</v>
      </c>
      <c r="BV50" s="408"/>
      <c r="BW50" s="404">
        <f t="shared" si="88"/>
        <v>0</v>
      </c>
      <c r="BX50" s="404">
        <f t="shared" si="89"/>
        <v>557550</v>
      </c>
      <c r="BY50" s="409">
        <f t="shared" si="90"/>
        <v>16057550</v>
      </c>
      <c r="BZ50" s="404">
        <f t="shared" si="91"/>
        <v>0</v>
      </c>
      <c r="CA50" s="405">
        <f t="shared" si="92"/>
        <v>0</v>
      </c>
      <c r="CB50" s="410">
        <f t="shared" si="93"/>
        <v>11799921</v>
      </c>
      <c r="CC50" s="408"/>
      <c r="CD50" s="411"/>
      <c r="CE50" s="412">
        <f t="shared" si="94"/>
        <v>11799921</v>
      </c>
      <c r="CF50" s="413">
        <f t="shared" si="95"/>
        <v>0</v>
      </c>
      <c r="CG50" s="413">
        <f t="shared" si="96"/>
        <v>11799921</v>
      </c>
      <c r="CH50" s="414"/>
      <c r="CI50" s="415" t="s">
        <v>365</v>
      </c>
      <c r="CJ50" s="396">
        <f>VLOOKUP(D50,CNT!C38:AL43,36,0)</f>
        <v>0</v>
      </c>
      <c r="CK50" s="416">
        <v>9</v>
      </c>
      <c r="CL50" s="396">
        <f>VLOOKUP(D50,CNT!C38:AL43,15,0)</f>
        <v>2</v>
      </c>
      <c r="CM50" s="416">
        <v>21</v>
      </c>
      <c r="CN50" s="416">
        <v>7</v>
      </c>
      <c r="CO50" s="416">
        <v>2025</v>
      </c>
      <c r="CP50" s="166">
        <f>IF((($CO$7-CO50)*12)+($CN$7-CN50)&gt;=12,((($CO$7-CO50)*12)+($CN$7-CN50))-1,0)</f>
        <v>0</v>
      </c>
      <c r="CQ50" s="417">
        <f t="shared" si="97"/>
        <v>10</v>
      </c>
      <c r="CR50" s="166">
        <f t="shared" si="98"/>
        <v>0</v>
      </c>
      <c r="CS50" s="418">
        <f>IF(OR(CP50&gt;12,CP50=12),ROUNDDOWN(CP50/12,0),0)</f>
        <v>0</v>
      </c>
      <c r="CT50" s="418">
        <f t="shared" si="99"/>
        <v>0</v>
      </c>
      <c r="CU50" s="418">
        <f>IF(CR50&gt;11,ROUNDDOWN(CR50/12,0),0)</f>
        <v>0</v>
      </c>
      <c r="CV50" s="419">
        <f>IF(CP50=0,0,6000000*1.07^CS50)</f>
        <v>0</v>
      </c>
      <c r="CW50" s="419">
        <f t="shared" si="100"/>
        <v>0</v>
      </c>
      <c r="CX50" s="419">
        <f>IF(CU50=0,CV50,IF(CU50&lt;1,0,CV50+CU50*500000))</f>
        <v>0</v>
      </c>
      <c r="CY50" s="420">
        <f>IF(CX50&gt;0,CX50,IF(CW50&gt;0,CW50,6000000))</f>
        <v>6000000</v>
      </c>
      <c r="CZ50" s="141"/>
      <c r="DA50" s="472">
        <f>CJ50</f>
        <v>0</v>
      </c>
      <c r="DB50" s="141" t="str">
        <f t="shared" si="101"/>
        <v>; 0; </v>
      </c>
      <c r="DC50" s="473"/>
      <c r="DD50" s="378"/>
      <c r="DE50" s="422">
        <f>VLOOKUP($D50,'[4]Med Service'!$D$11:$DI$87,110,0)</f>
        <v>0</v>
      </c>
      <c r="DF50" s="396" t="str">
        <f>VLOOKUP($D50,'[5]BẢNG LƯƠNG'!$C$3:$AH$102,32,0)</f>
        <v/>
      </c>
    </row>
    <row r="51" s="269" customFormat="1" ht="27" customHeight="1" spans="1:110">
      <c r="A51" s="476">
        <f t="shared" si="102"/>
        <v>36</v>
      </c>
      <c r="B51" s="477">
        <v>6</v>
      </c>
      <c r="C51" s="520" t="s">
        <v>366</v>
      </c>
      <c r="D51" s="515" t="s">
        <v>367</v>
      </c>
      <c r="E51" s="480" t="str">
        <f>IF(OR(G51="CHT",G51="DSBC"),"HĐLĐ",IF(OR(G51="DSTV",G51="Q.CHT"),"HĐTV","HĐCTV"))</f>
        <v>HĐTV</v>
      </c>
      <c r="F51" s="481" t="s">
        <v>348</v>
      </c>
      <c r="G51" s="522" t="s">
        <v>242</v>
      </c>
      <c r="H51" s="674" t="s">
        <v>333</v>
      </c>
      <c r="I51" s="156" t="s">
        <v>368</v>
      </c>
      <c r="J51" s="156" t="s">
        <v>369</v>
      </c>
      <c r="K51" s="484">
        <v>28</v>
      </c>
      <c r="L51" s="396">
        <f>VLOOKUP(D51,CNT!C39:AL44,14,0)</f>
        <v>1</v>
      </c>
      <c r="M51" s="469">
        <f>VLOOKUP(D51,CNT!C39:AL44,3,0)</f>
        <v>8.03</v>
      </c>
      <c r="N51" s="469">
        <f>VLOOKUP(D51,CNT!C39:AL44,4,0)</f>
        <v>0</v>
      </c>
      <c r="O51" s="486"/>
      <c r="P51" s="487"/>
      <c r="Q51" s="487"/>
      <c r="R51" s="436"/>
      <c r="S51" s="398">
        <f t="shared" si="72"/>
        <v>0</v>
      </c>
      <c r="T51" s="490">
        <f>IF(500000/28*L51&gt;500000,500000,500000/28*L51)</f>
        <v>17857.1428571429</v>
      </c>
      <c r="U51" s="487"/>
      <c r="V51" s="487"/>
      <c r="W51" s="487"/>
      <c r="X51" s="487"/>
      <c r="Y51" s="487"/>
      <c r="Z51" s="487"/>
      <c r="AA51" s="396">
        <f>VLOOKUP(D51,CNT!C39:AL44,20,0)</f>
        <v>0</v>
      </c>
      <c r="AB51" s="396">
        <f>VLOOKUP(D51,CNT!C39:AL44,21,0)</f>
        <v>0</v>
      </c>
      <c r="AC51" s="489">
        <f t="shared" si="73"/>
        <v>5100000</v>
      </c>
      <c r="AD51" s="487"/>
      <c r="AE51" s="487"/>
      <c r="AF51" s="487"/>
      <c r="AG51" s="491">
        <f t="shared" si="74"/>
        <v>182825.892857143</v>
      </c>
      <c r="AH51" s="489">
        <f t="shared" si="75"/>
        <v>0</v>
      </c>
      <c r="AI51" s="487"/>
      <c r="AJ51" s="487"/>
      <c r="AK51" s="487"/>
      <c r="AL51" s="396">
        <f>VLOOKUP(D51,CNT!C39:AL44,18,0)</f>
        <v>0</v>
      </c>
      <c r="AM51" s="396">
        <f>VLOOKUP(D51,CNT!C39:AL44,19,0)</f>
        <v>0</v>
      </c>
      <c r="AN51" s="396">
        <f>VLOOKUP(D51,CNT!C39:AL44,24,0)</f>
        <v>0</v>
      </c>
      <c r="AO51" s="396">
        <f>VLOOKUP(D51,CNT!C39:AL44,25,0)</f>
        <v>0</v>
      </c>
      <c r="AP51" s="396">
        <f>VLOOKUP(D51,CNT!C39:AL44,26,0)</f>
        <v>0</v>
      </c>
      <c r="AQ51" s="396">
        <f>VLOOKUP(D51,CNT!C39:AL44,27,0)</f>
        <v>0</v>
      </c>
      <c r="AR51" s="396">
        <f>VLOOKUP(D51,CNT!C39:AL44,28,0)</f>
        <v>0</v>
      </c>
      <c r="AS51" s="396">
        <f>VLOOKUP(D51,CNT!C39:AL44,29,0)</f>
        <v>0</v>
      </c>
      <c r="AT51" s="484"/>
      <c r="AU51" s="396">
        <f>VLOOKUP(D51,CNT!C39:AL44,22,0)</f>
        <v>0</v>
      </c>
      <c r="AV51" s="396">
        <f>VLOOKUP(D51,CNT!C39:AL44,23,0)</f>
        <v>0</v>
      </c>
      <c r="AW51" s="487"/>
      <c r="AX51" s="484"/>
      <c r="AY51" s="487"/>
      <c r="AZ51" s="489"/>
      <c r="BA51" s="492"/>
      <c r="BB51" s="396">
        <f>VLOOKUP(D51,CNT!C39:AL44,31,0)</f>
        <v>0</v>
      </c>
      <c r="BC51" s="396">
        <f>VLOOKUP(D51,CNT!C39:AL44,32,0)</f>
        <v>0</v>
      </c>
      <c r="BD51" s="396">
        <f>VLOOKUP(D51,CNT!C39:AL44,33,0)</f>
        <v>0</v>
      </c>
      <c r="BE51" s="396">
        <f>VLOOKUP(D51,CNT!C39:AL44,34,0)</f>
        <v>0</v>
      </c>
      <c r="BF51" s="396">
        <f>VLOOKUP(D51,CNT!C39:AL44,35,0)</f>
        <v>0</v>
      </c>
      <c r="BG51" s="486"/>
      <c r="BH51" s="403">
        <f t="shared" si="76"/>
        <v>200683.035714286</v>
      </c>
      <c r="BI51" s="493">
        <f t="shared" si="77"/>
        <v>0</v>
      </c>
      <c r="BJ51" s="493">
        <f t="shared" si="78"/>
        <v>0</v>
      </c>
      <c r="BK51" s="493">
        <f t="shared" si="79"/>
        <v>0</v>
      </c>
      <c r="BL51" s="494"/>
      <c r="BM51" s="493">
        <f t="shared" si="80"/>
        <v>0</v>
      </c>
      <c r="BN51" s="493">
        <f t="shared" si="81"/>
        <v>0</v>
      </c>
      <c r="BO51" s="493">
        <f t="shared" si="82"/>
        <v>0</v>
      </c>
      <c r="BP51" s="493">
        <f t="shared" si="83"/>
        <v>0</v>
      </c>
      <c r="BQ51" s="494"/>
      <c r="BR51" s="493">
        <f t="shared" si="84"/>
        <v>0</v>
      </c>
      <c r="BS51" s="493">
        <f t="shared" si="85"/>
        <v>17857.1428571429</v>
      </c>
      <c r="BT51" s="493">
        <f t="shared" si="86"/>
        <v>182825.892857143</v>
      </c>
      <c r="BU51" s="493">
        <f t="shared" si="87"/>
        <v>0</v>
      </c>
      <c r="BV51" s="495"/>
      <c r="BW51" s="493">
        <f t="shared" si="88"/>
        <v>0</v>
      </c>
      <c r="BX51" s="493">
        <f t="shared" si="89"/>
        <v>0</v>
      </c>
      <c r="BY51" s="493">
        <f t="shared" si="90"/>
        <v>0</v>
      </c>
      <c r="BZ51" s="493">
        <f t="shared" si="91"/>
        <v>182825.892857143</v>
      </c>
      <c r="CA51" s="494">
        <f t="shared" si="92"/>
        <v>0</v>
      </c>
      <c r="CB51" s="493">
        <f t="shared" si="93"/>
        <v>200683</v>
      </c>
      <c r="CC51" s="495"/>
      <c r="CD51" s="496"/>
      <c r="CE51" s="412">
        <f t="shared" si="94"/>
        <v>200683</v>
      </c>
      <c r="CF51" s="497">
        <f t="shared" si="95"/>
        <v>0</v>
      </c>
      <c r="CG51" s="497">
        <f t="shared" si="96"/>
        <v>200683</v>
      </c>
      <c r="CH51" s="498"/>
      <c r="CI51" s="499" t="s">
        <v>370</v>
      </c>
      <c r="CJ51" s="396">
        <f>VLOOKUP(D51,CNT!C39:AL44,36,0)</f>
        <v>0</v>
      </c>
      <c r="CK51" s="500">
        <v>8</v>
      </c>
      <c r="CL51" s="396">
        <f>VLOOKUP(D51,CNT!C39:AL44,15,0)</f>
        <v>0</v>
      </c>
      <c r="CM51" s="500">
        <v>25</v>
      </c>
      <c r="CN51" s="500">
        <v>5</v>
      </c>
      <c r="CO51" s="500">
        <v>2026</v>
      </c>
      <c r="CP51" s="501">
        <f>IF((($CO$7-CO51)*12)+($CN$7-CN51)&gt;=12,((($CO$7-CO51)*12)+($CN$7-CN51))-1,0)</f>
        <v>0</v>
      </c>
      <c r="CQ51" s="502">
        <f t="shared" si="97"/>
        <v>0</v>
      </c>
      <c r="CR51" s="501">
        <f t="shared" si="98"/>
        <v>0</v>
      </c>
      <c r="CS51" s="503">
        <f>IF(OR(CP51&gt;12,CP51=12),ROUNDDOWN(CP51/12,0),0)</f>
        <v>0</v>
      </c>
      <c r="CT51" s="503">
        <f t="shared" si="99"/>
        <v>0</v>
      </c>
      <c r="CU51" s="503">
        <f>IF(CR51&gt;11,ROUNDDOWN(CR51/12,0),0)</f>
        <v>0</v>
      </c>
      <c r="CV51" s="453">
        <f>IF(CP51=0,0,6000000*1.07^CS51)</f>
        <v>0</v>
      </c>
      <c r="CW51" s="453">
        <f t="shared" si="100"/>
        <v>0</v>
      </c>
      <c r="CX51" s="453">
        <f>IF(CU51=0,CV51,IF(CU51&lt;1,0,CV51+CU51*500000))</f>
        <v>0</v>
      </c>
      <c r="CY51" s="517">
        <v>5100000</v>
      </c>
      <c r="CZ51" s="505"/>
      <c r="DA51" s="506"/>
      <c r="DB51" s="505" t="str">
        <f t="shared" si="101"/>
        <v>; ; </v>
      </c>
      <c r="DC51" s="518"/>
      <c r="DD51" s="507"/>
      <c r="DE51" s="508" t="e">
        <f>VLOOKUP($D51,'[4]Med Service'!$D$11:$DI$87,110,0)</f>
        <v>#N/A</v>
      </c>
      <c r="DF51" s="484" t="str">
        <f>VLOOKUP($D51,'[5]BẢNG LƯƠNG'!$C$3:$AH$102,32,0)</f>
        <v/>
      </c>
    </row>
    <row r="52" s="265" customFormat="1" ht="27" customHeight="1" spans="1:110">
      <c r="A52" s="145"/>
      <c r="B52" s="457"/>
      <c r="C52" s="148"/>
      <c r="D52" s="147"/>
      <c r="E52" s="458"/>
      <c r="F52" s="164"/>
      <c r="G52" s="460"/>
      <c r="H52" s="461"/>
      <c r="I52" s="149"/>
      <c r="J52" s="149"/>
      <c r="K52" s="150">
        <f t="shared" ref="K52:AT52" si="103">SUM(K49:K51)</f>
        <v>84</v>
      </c>
      <c r="L52" s="150">
        <f t="shared" si="103"/>
        <v>54</v>
      </c>
      <c r="M52" s="462">
        <f t="shared" si="103"/>
        <v>321.04</v>
      </c>
      <c r="N52" s="462">
        <f t="shared" si="103"/>
        <v>278.5</v>
      </c>
      <c r="O52" s="150">
        <f t="shared" si="103"/>
        <v>0</v>
      </c>
      <c r="P52" s="150">
        <f t="shared" si="103"/>
        <v>0</v>
      </c>
      <c r="Q52" s="150">
        <f t="shared" si="103"/>
        <v>0</v>
      </c>
      <c r="R52" s="150">
        <f t="shared" si="103"/>
        <v>0</v>
      </c>
      <c r="S52" s="150">
        <f t="shared" si="103"/>
        <v>10620000</v>
      </c>
      <c r="T52" s="150">
        <f t="shared" si="103"/>
        <v>964285.714285714</v>
      </c>
      <c r="U52" s="150">
        <f t="shared" si="103"/>
        <v>0</v>
      </c>
      <c r="V52" s="150">
        <f t="shared" si="103"/>
        <v>0</v>
      </c>
      <c r="W52" s="150">
        <f t="shared" si="103"/>
        <v>0</v>
      </c>
      <c r="X52" s="150">
        <f t="shared" si="103"/>
        <v>0</v>
      </c>
      <c r="Y52" s="150">
        <f t="shared" si="103"/>
        <v>0</v>
      </c>
      <c r="Z52" s="150">
        <f t="shared" si="103"/>
        <v>0</v>
      </c>
      <c r="AA52" s="150"/>
      <c r="AB52" s="150"/>
      <c r="AC52" s="150">
        <f t="shared" si="103"/>
        <v>17600000</v>
      </c>
      <c r="AD52" s="150">
        <f t="shared" si="103"/>
        <v>0</v>
      </c>
      <c r="AE52" s="150">
        <f t="shared" si="103"/>
        <v>0</v>
      </c>
      <c r="AF52" s="150">
        <f t="shared" si="103"/>
        <v>0</v>
      </c>
      <c r="AG52" s="150">
        <f t="shared" si="103"/>
        <v>9236397.32142857</v>
      </c>
      <c r="AH52" s="150">
        <f t="shared" si="103"/>
        <v>11242232.1428571</v>
      </c>
      <c r="AI52" s="150">
        <f t="shared" si="103"/>
        <v>0</v>
      </c>
      <c r="AJ52" s="150">
        <f t="shared" si="103"/>
        <v>0</v>
      </c>
      <c r="AK52" s="150">
        <f t="shared" si="103"/>
        <v>0</v>
      </c>
      <c r="AL52" s="150">
        <f t="shared" si="103"/>
        <v>1000000</v>
      </c>
      <c r="AM52" s="150">
        <f t="shared" si="103"/>
        <v>0</v>
      </c>
      <c r="AN52" s="150">
        <f t="shared" si="103"/>
        <v>400000</v>
      </c>
      <c r="AO52" s="150">
        <f t="shared" si="103"/>
        <v>1987801</v>
      </c>
      <c r="AP52" s="150">
        <f t="shared" si="103"/>
        <v>1990500</v>
      </c>
      <c r="AQ52" s="150">
        <f t="shared" si="103"/>
        <v>140738</v>
      </c>
      <c r="AR52" s="150">
        <f t="shared" si="103"/>
        <v>0</v>
      </c>
      <c r="AS52" s="150">
        <f t="shared" si="103"/>
        <v>223025</v>
      </c>
      <c r="AT52" s="150">
        <f t="shared" si="103"/>
        <v>0</v>
      </c>
      <c r="AU52" s="150"/>
      <c r="AV52" s="150"/>
      <c r="AW52" s="150">
        <f t="shared" ref="AW52:CI52" si="104">SUM(AW49:AW51)</f>
        <v>0</v>
      </c>
      <c r="AX52" s="150">
        <f t="shared" si="104"/>
        <v>0</v>
      </c>
      <c r="AY52" s="150">
        <f t="shared" si="104"/>
        <v>0</v>
      </c>
      <c r="AZ52" s="150">
        <f t="shared" si="104"/>
        <v>0</v>
      </c>
      <c r="BA52" s="150">
        <f t="shared" si="104"/>
        <v>0</v>
      </c>
      <c r="BB52" s="150">
        <f t="shared" si="104"/>
        <v>0</v>
      </c>
      <c r="BC52" s="150">
        <f t="shared" si="104"/>
        <v>10000</v>
      </c>
      <c r="BD52" s="150">
        <f t="shared" si="104"/>
        <v>0</v>
      </c>
      <c r="BE52" s="150">
        <f t="shared" si="104"/>
        <v>0</v>
      </c>
      <c r="BF52" s="150">
        <f t="shared" si="104"/>
        <v>0</v>
      </c>
      <c r="BG52" s="150">
        <f t="shared" si="104"/>
        <v>0</v>
      </c>
      <c r="BH52" s="150">
        <f t="shared" si="104"/>
        <v>27174979.1785714</v>
      </c>
      <c r="BI52" s="150">
        <f t="shared" si="104"/>
        <v>1858500</v>
      </c>
      <c r="BJ52" s="150">
        <f t="shared" si="104"/>
        <v>318600</v>
      </c>
      <c r="BK52" s="150">
        <f t="shared" si="104"/>
        <v>106200</v>
      </c>
      <c r="BL52" s="150">
        <f t="shared" si="104"/>
        <v>0</v>
      </c>
      <c r="BM52" s="150">
        <f t="shared" si="104"/>
        <v>2283300</v>
      </c>
      <c r="BN52" s="150">
        <f t="shared" si="104"/>
        <v>849600</v>
      </c>
      <c r="BO52" s="150">
        <f t="shared" si="104"/>
        <v>159300</v>
      </c>
      <c r="BP52" s="150">
        <f t="shared" si="104"/>
        <v>106200</v>
      </c>
      <c r="BQ52" s="150">
        <f t="shared" si="104"/>
        <v>0</v>
      </c>
      <c r="BR52" s="150">
        <f t="shared" si="104"/>
        <v>1115100</v>
      </c>
      <c r="BS52" s="150">
        <f t="shared" si="104"/>
        <v>964285.714285714</v>
      </c>
      <c r="BT52" s="150">
        <f t="shared" si="104"/>
        <v>26210693.4642857</v>
      </c>
      <c r="BU52" s="150">
        <f t="shared" si="104"/>
        <v>31000000</v>
      </c>
      <c r="BV52" s="150">
        <f t="shared" si="104"/>
        <v>0</v>
      </c>
      <c r="BW52" s="150">
        <f t="shared" si="104"/>
        <v>0</v>
      </c>
      <c r="BX52" s="150">
        <f t="shared" si="104"/>
        <v>1115100</v>
      </c>
      <c r="BY52" s="150">
        <f t="shared" si="104"/>
        <v>32115100</v>
      </c>
      <c r="BZ52" s="150">
        <f t="shared" si="104"/>
        <v>182825.892857143</v>
      </c>
      <c r="CA52" s="150">
        <f t="shared" si="104"/>
        <v>0</v>
      </c>
      <c r="CB52" s="150">
        <f t="shared" si="104"/>
        <v>26059879</v>
      </c>
      <c r="CC52" s="150">
        <f t="shared" si="104"/>
        <v>0</v>
      </c>
      <c r="CD52" s="150">
        <f t="shared" si="104"/>
        <v>0</v>
      </c>
      <c r="CE52" s="150">
        <f>SUM(CE46:CE51)</f>
        <v>47130338</v>
      </c>
      <c r="CF52" s="150">
        <f t="shared" si="104"/>
        <v>0</v>
      </c>
      <c r="CG52" s="150">
        <f>SUM(CG46:CG51)</f>
        <v>47130338</v>
      </c>
      <c r="CH52" s="150">
        <f t="shared" si="104"/>
        <v>0</v>
      </c>
      <c r="CI52" s="150">
        <f t="shared" si="104"/>
        <v>0</v>
      </c>
      <c r="CJ52" s="150"/>
      <c r="CK52" s="150"/>
      <c r="CL52" s="150">
        <f>SUM(CL46:CL51)</f>
        <v>6</v>
      </c>
      <c r="CM52" s="150"/>
      <c r="CN52" s="150"/>
      <c r="CO52" s="150"/>
      <c r="CP52" s="150">
        <f t="shared" ref="CP52:DC52" si="105">SUM(CP49:CP51)</f>
        <v>0</v>
      </c>
      <c r="CQ52" s="150">
        <f t="shared" si="105"/>
        <v>42</v>
      </c>
      <c r="CR52" s="150">
        <f t="shared" si="105"/>
        <v>0</v>
      </c>
      <c r="CS52" s="150">
        <f t="shared" si="105"/>
        <v>0</v>
      </c>
      <c r="CT52" s="150">
        <f t="shared" si="105"/>
        <v>2</v>
      </c>
      <c r="CU52" s="150">
        <f t="shared" si="105"/>
        <v>0</v>
      </c>
      <c r="CV52" s="150">
        <f t="shared" si="105"/>
        <v>0</v>
      </c>
      <c r="CW52" s="150">
        <f t="shared" si="105"/>
        <v>6500000</v>
      </c>
      <c r="CX52" s="150">
        <f t="shared" si="105"/>
        <v>0</v>
      </c>
      <c r="CY52" s="150">
        <f t="shared" si="105"/>
        <v>17600000</v>
      </c>
      <c r="CZ52" s="150">
        <f t="shared" si="105"/>
        <v>0</v>
      </c>
      <c r="DA52" s="150">
        <f t="shared" si="105"/>
        <v>0</v>
      </c>
      <c r="DB52" s="150">
        <f t="shared" si="105"/>
        <v>0</v>
      </c>
      <c r="DC52" s="150">
        <f t="shared" si="105"/>
        <v>0</v>
      </c>
      <c r="DD52" s="378"/>
      <c r="DE52" s="422">
        <f>VLOOKUP($D52,'[4]Med Service'!$D$11:$DI$87,110,0)</f>
        <v>0</v>
      </c>
      <c r="DF52" s="396"/>
    </row>
    <row r="53" s="269" customFormat="1" ht="27" customHeight="1" spans="1:110">
      <c r="A53" s="476">
        <v>37</v>
      </c>
      <c r="B53" s="477">
        <v>6</v>
      </c>
      <c r="C53" s="520" t="s">
        <v>371</v>
      </c>
      <c r="D53" s="515" t="s">
        <v>372</v>
      </c>
      <c r="E53" s="480" t="str">
        <f>IF(OR(G53="CHT",G53="DSBC"),"HĐLĐ",IF(OR(G53="DSTV",G53="Q.CHT"),"HĐTV","HĐCTV"))</f>
        <v>HĐCTV</v>
      </c>
      <c r="F53" s="393" t="s">
        <v>373</v>
      </c>
      <c r="G53" s="516" t="s">
        <v>332</v>
      </c>
      <c r="H53" s="674" t="s">
        <v>333</v>
      </c>
      <c r="I53" s="676" t="s">
        <v>374</v>
      </c>
      <c r="J53" s="142" t="s">
        <v>375</v>
      </c>
      <c r="K53" s="484">
        <v>28</v>
      </c>
      <c r="L53" s="484">
        <f>VLOOKUP(D53,CNT!C40:AL44,14,0)</f>
        <v>0</v>
      </c>
      <c r="M53" s="485">
        <f>VLOOKUP(D53,CNT!C40:AL44,3,0)</f>
        <v>0</v>
      </c>
      <c r="N53" s="485">
        <f>VLOOKUP(D53,CNT!C40:AL44,4,0)</f>
        <v>0</v>
      </c>
      <c r="O53" s="486"/>
      <c r="P53" s="487"/>
      <c r="Q53" s="487"/>
      <c r="R53" s="436"/>
      <c r="S53" s="489">
        <f>IF(E53="HĐLĐ",5310000,0)</f>
        <v>0</v>
      </c>
      <c r="T53" s="490">
        <f>IF(500000/28*L53&gt;500000,500000,500000/28*L53)</f>
        <v>0</v>
      </c>
      <c r="U53" s="487"/>
      <c r="V53" s="487"/>
      <c r="W53" s="487"/>
      <c r="X53" s="487"/>
      <c r="Y53" s="487"/>
      <c r="Z53" s="487"/>
      <c r="AA53" s="484">
        <f>VLOOKUP(D53,CNT!C40:AL44,20,0)</f>
        <v>0</v>
      </c>
      <c r="AB53" s="484">
        <f>VLOOKUP(D53,CNT!C40:AL44,21,0)</f>
        <v>0</v>
      </c>
      <c r="AC53" s="489">
        <f>CY53</f>
        <v>3000000</v>
      </c>
      <c r="AD53" s="487"/>
      <c r="AE53" s="487"/>
      <c r="AF53" s="487"/>
      <c r="AG53" s="491">
        <f>AC53/28/8*M53</f>
        <v>0</v>
      </c>
      <c r="AH53" s="489">
        <f>AC53/28/8*N53*1.5</f>
        <v>0</v>
      </c>
      <c r="AI53" s="487"/>
      <c r="AJ53" s="487"/>
      <c r="AK53" s="487"/>
      <c r="AL53" s="484">
        <f>VLOOKUP(D53,CNT!C40:AL44,18,0)</f>
        <v>0</v>
      </c>
      <c r="AM53" s="484">
        <f>VLOOKUP(D53,CNT!C40:AL44,19,0)</f>
        <v>0</v>
      </c>
      <c r="AN53" s="484">
        <f>VLOOKUP(D53,CNT!C40:AL44,24,0)</f>
        <v>0</v>
      </c>
      <c r="AO53" s="484">
        <f>VLOOKUP(D53,CNT!C40:AL44,25,0)</f>
        <v>0</v>
      </c>
      <c r="AP53" s="484">
        <f>VLOOKUP(D53,CNT!C40:AL44,26,0)</f>
        <v>0</v>
      </c>
      <c r="AQ53" s="484">
        <f>VLOOKUP(D53,CNT!C40:AL44,27,0)</f>
        <v>0</v>
      </c>
      <c r="AR53" s="484">
        <f>VLOOKUP(D53,CNT!C40:AL44,28,0)</f>
        <v>0</v>
      </c>
      <c r="AS53" s="484">
        <f>VLOOKUP(D53,CNT!C40:AL44,29,0)</f>
        <v>400000</v>
      </c>
      <c r="AT53" s="484"/>
      <c r="AU53" s="484">
        <f>VLOOKUP(D53,CNT!C40:AL44,22,0)</f>
        <v>0</v>
      </c>
      <c r="AV53" s="484">
        <f>VLOOKUP(D53,CNT!C40:AL44,23,0)</f>
        <v>0</v>
      </c>
      <c r="AW53" s="487"/>
      <c r="AX53" s="484"/>
      <c r="AY53" s="487"/>
      <c r="AZ53" s="489"/>
      <c r="BA53" s="492"/>
      <c r="BB53" s="484">
        <f>VLOOKUP(D53,CNT!C40:AL44,31,0)</f>
        <v>0</v>
      </c>
      <c r="BC53" s="484">
        <f>VLOOKUP(D53,CNT!C40:AL44,32,0)</f>
        <v>0</v>
      </c>
      <c r="BD53" s="484">
        <f>VLOOKUP(D53,CNT!C40:AL44,33,0)</f>
        <v>0</v>
      </c>
      <c r="BE53" s="484">
        <f>VLOOKUP(D53,CNT!C40:AL44,34,0)</f>
        <v>0</v>
      </c>
      <c r="BF53" s="484">
        <f>VLOOKUP(D53,CNT!C40:AL44,35,0)</f>
        <v>0</v>
      </c>
      <c r="BG53" s="486"/>
      <c r="BH53" s="403">
        <f>SUM(AF53:BA53)-SUM(BB53:BG53)+T53</f>
        <v>400000</v>
      </c>
      <c r="BI53" s="493">
        <f>S53*17.5%</f>
        <v>0</v>
      </c>
      <c r="BJ53" s="493">
        <f>S53*3%</f>
        <v>0</v>
      </c>
      <c r="BK53" s="493">
        <f>S53*1%</f>
        <v>0</v>
      </c>
      <c r="BL53" s="494"/>
      <c r="BM53" s="493">
        <f>SUM(BI53:BL53)</f>
        <v>0</v>
      </c>
      <c r="BN53" s="493">
        <f>S53*8%</f>
        <v>0</v>
      </c>
      <c r="BO53" s="493">
        <f>S53*1.5%</f>
        <v>0</v>
      </c>
      <c r="BP53" s="493">
        <f>S53*1%</f>
        <v>0</v>
      </c>
      <c r="BQ53" s="494"/>
      <c r="BR53" s="493">
        <f>SUM(BN53:BQ53)</f>
        <v>0</v>
      </c>
      <c r="BS53" s="493">
        <f>T53+U53+V53+W53</f>
        <v>0</v>
      </c>
      <c r="BT53" s="493">
        <f>BH53-BS53</f>
        <v>400000</v>
      </c>
      <c r="BU53" s="493">
        <f>IF(E53="HĐLĐ",15500000,0)</f>
        <v>0</v>
      </c>
      <c r="BV53" s="495"/>
      <c r="BW53" s="493">
        <f>BV53*6200000</f>
        <v>0</v>
      </c>
      <c r="BX53" s="493">
        <f>BR53</f>
        <v>0</v>
      </c>
      <c r="BY53" s="493">
        <f>BU53+BW53+BX53</f>
        <v>0</v>
      </c>
      <c r="BZ53" s="493">
        <f>IF(BT53-BY53&gt;0,BT53-BY53,0)</f>
        <v>400000</v>
      </c>
      <c r="CA53" s="494">
        <f>IF(AND(OR($E53="HĐTV",$E53="HĐCTV"),$BZ53&lt;2000000),0,IF(OR($E53="HĐTV",$E53="HĐCTV"),$BZ53*10%,ROUND(IF($BZ53&lt;=10000000,$BZ53*5%,IF($BZ53&lt;=30000000,$BZ53*10%-500000,IF($BZ53&lt;=60000000,$BZ53*20%-3500000,IF($BZ53&lt;=100000000,$BZ53*30%-9500000,$BZ53*35%-14500000)))),0)))</f>
        <v>0</v>
      </c>
      <c r="CB53" s="410">
        <f>ROUND(BH53-BR53-CA53,0)</f>
        <v>400000</v>
      </c>
      <c r="CC53" s="495"/>
      <c r="CD53" s="496"/>
      <c r="CE53" s="412">
        <f>CB53+CC53-CD53</f>
        <v>400000</v>
      </c>
      <c r="CF53" s="497">
        <f>CE53-CG53</f>
        <v>0</v>
      </c>
      <c r="CG53" s="497">
        <f>CE53</f>
        <v>400000</v>
      </c>
      <c r="CH53" s="498"/>
      <c r="CI53" s="499" t="s">
        <v>376</v>
      </c>
      <c r="CJ53" s="484">
        <f>VLOOKUP(D53,CNT!C40:AL44,36,0)</f>
        <v>0</v>
      </c>
      <c r="CK53" s="500">
        <v>8</v>
      </c>
      <c r="CL53" s="484">
        <f>VLOOKUP(D53,CNT!C40:AL44,15,0)</f>
        <v>0</v>
      </c>
      <c r="CM53" s="500">
        <v>25</v>
      </c>
      <c r="CN53" s="500">
        <v>5</v>
      </c>
      <c r="CO53" s="500">
        <v>2026</v>
      </c>
      <c r="CP53" s="501">
        <f>IF((($CO$7-CO53)*12)+($CN$7-CN53)&gt;=12,((($CO$7-CO53)*12)+($CN$7-CN53))-1,0)</f>
        <v>0</v>
      </c>
      <c r="CQ53" s="502">
        <f>IF(CP53&lt;12,(($CQ$7-CO53)*12)+($CP$7-CN53),0)</f>
        <v>0</v>
      </c>
      <c r="CR53" s="501">
        <f>IF(OR(CP53&gt;12,CP53=12),((CP53-(CS53*12))+((($CQ$7-2024)*12)+($CP$7-4)))+1,0)</f>
        <v>0</v>
      </c>
      <c r="CS53" s="503">
        <f>IF(OR(CP53&gt;12,CP53=12),ROUNDDOWN(CP53/12,0),0)</f>
        <v>0</v>
      </c>
      <c r="CT53" s="503">
        <f t="shared" ref="CT53:CU57" si="106">IF(CQ53&gt;11,ROUNDDOWN(CQ53/12,0),0)</f>
        <v>0</v>
      </c>
      <c r="CU53" s="503">
        <f t="shared" si="106"/>
        <v>0</v>
      </c>
      <c r="CV53" s="453">
        <f>IF(CP53=0,0,6000000*1.07^CS53)</f>
        <v>0</v>
      </c>
      <c r="CW53" s="453">
        <f>IF(CT53&lt;2,0,6000000+(CT53-1)*500000)</f>
        <v>0</v>
      </c>
      <c r="CX53" s="453">
        <f>IF(CU53=0,CV53,IF(CU53&lt;1,0,CV53+CU53*500000))</f>
        <v>0</v>
      </c>
      <c r="CY53" s="517">
        <v>3000000</v>
      </c>
      <c r="CZ53" s="505"/>
      <c r="DA53" s="506"/>
      <c r="DB53" s="505" t="e">
        <f>CZ53&amp;";"&amp;" "&amp;DA53&amp;";"&amp;" "&amp;DF53</f>
        <v>#N/A</v>
      </c>
      <c r="DC53" s="518"/>
      <c r="DD53" s="507"/>
      <c r="DE53" s="508">
        <f>VLOOKUP($D53,'[4]Med Service'!$D$11:$DI$87,110,0)</f>
        <v>0</v>
      </c>
      <c r="DF53" s="484" t="e">
        <f>VLOOKUP($D53,'[5]BẢNG LƯƠNG'!$C$3:$AH$102,32,0)</f>
        <v>#N/A</v>
      </c>
    </row>
    <row r="54" s="264" customFormat="1" ht="27" customHeight="1" spans="1:110">
      <c r="A54" s="138">
        <f t="shared" ref="A54" si="107">1+A53</f>
        <v>38</v>
      </c>
      <c r="B54" s="389">
        <v>6</v>
      </c>
      <c r="C54" s="391" t="s">
        <v>377</v>
      </c>
      <c r="D54" s="391" t="s">
        <v>378</v>
      </c>
      <c r="E54" s="392" t="str">
        <f>IF(OR(G54="CHT",G54="DSBC"),"HĐLĐ",IF(OR(G54="DSTV",G54="Q.CHT"),"HĐTV","HĐCTV"))</f>
        <v>HĐLĐ</v>
      </c>
      <c r="F54" s="393" t="s">
        <v>373</v>
      </c>
      <c r="G54" s="394" t="s">
        <v>209</v>
      </c>
      <c r="H54" s="395" t="s">
        <v>379</v>
      </c>
      <c r="I54" s="142" t="s">
        <v>380</v>
      </c>
      <c r="J54" s="142" t="s">
        <v>375</v>
      </c>
      <c r="K54" s="396">
        <v>28</v>
      </c>
      <c r="L54" s="484">
        <f>VLOOKUP(D54,CNT!C41:AL45,14,0)</f>
        <v>27</v>
      </c>
      <c r="M54" s="485">
        <f>VLOOKUP(D54,CNT!C41:AL45,3,0)</f>
        <v>20.32</v>
      </c>
      <c r="N54" s="485">
        <f>VLOOKUP(D54,CNT!C41:AL45,4,0)</f>
        <v>196.25</v>
      </c>
      <c r="O54" s="396"/>
      <c r="P54" s="396"/>
      <c r="Q54" s="396"/>
      <c r="R54" s="396"/>
      <c r="S54" s="398">
        <f>IF(E54="HĐLĐ",5310000,0)</f>
        <v>5310000</v>
      </c>
      <c r="T54" s="399">
        <f>IF(500000/28*L54&gt;500000,500000,500000/28*L54)</f>
        <v>482142.857142857</v>
      </c>
      <c r="U54" s="396"/>
      <c r="V54" s="396"/>
      <c r="W54" s="396"/>
      <c r="X54" s="396"/>
      <c r="Y54" s="396"/>
      <c r="Z54" s="396"/>
      <c r="AA54" s="484">
        <f>VLOOKUP(D54,CNT!C41:AL45,20,0)</f>
        <v>0</v>
      </c>
      <c r="AB54" s="484">
        <f>VLOOKUP(D54,CNT!C41:AL45,21,0)</f>
        <v>0</v>
      </c>
      <c r="AC54" s="398">
        <f>CY54</f>
        <v>6000000</v>
      </c>
      <c r="AD54" s="396"/>
      <c r="AE54" s="396"/>
      <c r="AF54" s="396"/>
      <c r="AG54" s="401">
        <f>AC54/28/8*M54</f>
        <v>544285.714285714</v>
      </c>
      <c r="AH54" s="398">
        <f>AC54/28/8*N54*1.5</f>
        <v>7885044.64285714</v>
      </c>
      <c r="AI54" s="396"/>
      <c r="AJ54" s="396"/>
      <c r="AK54" s="396"/>
      <c r="AL54" s="484">
        <f>VLOOKUP(D54,CNT!C41:AL45,18,0)</f>
        <v>0</v>
      </c>
      <c r="AM54" s="484">
        <f>VLOOKUP(D54,CNT!C41:AL45,19,0)</f>
        <v>0</v>
      </c>
      <c r="AN54" s="484">
        <f>VLOOKUP(D54,CNT!C41:AL45,24,0)</f>
        <v>1000000</v>
      </c>
      <c r="AO54" s="484">
        <f>VLOOKUP(D54,CNT!C41:AL45,25,0)</f>
        <v>0</v>
      </c>
      <c r="AP54" s="484">
        <f>VLOOKUP(D54,CNT!C41:AL45,26,0)</f>
        <v>1207600</v>
      </c>
      <c r="AQ54" s="484">
        <f>VLOOKUP(D54,CNT!C41:AL45,27,0)</f>
        <v>2540</v>
      </c>
      <c r="AR54" s="484">
        <f>VLOOKUP(D54,CNT!C41:AL45,28,0)</f>
        <v>0</v>
      </c>
      <c r="AS54" s="484">
        <f>VLOOKUP(D54,CNT!C41:AL45,29,0)</f>
        <v>0</v>
      </c>
      <c r="AT54" s="396"/>
      <c r="AU54" s="484">
        <f>VLOOKUP(D54,CNT!C41:AL45,22,0)</f>
        <v>0</v>
      </c>
      <c r="AV54" s="484">
        <f>VLOOKUP(D54,CNT!C41:AL45,23,0)</f>
        <v>0</v>
      </c>
      <c r="AW54" s="396"/>
      <c r="AX54" s="396"/>
      <c r="AY54" s="396"/>
      <c r="AZ54" s="396"/>
      <c r="BA54" s="396"/>
      <c r="BB54" s="484">
        <f>VLOOKUP(D54,CNT!C41:AL45,31,0)</f>
        <v>40050</v>
      </c>
      <c r="BC54" s="484">
        <f>VLOOKUP(D54,CNT!C41:AL45,32,0)</f>
        <v>10000</v>
      </c>
      <c r="BD54" s="484">
        <f>VLOOKUP(D54,CNT!C41:AL45,33,0)</f>
        <v>0</v>
      </c>
      <c r="BE54" s="484">
        <f>VLOOKUP(D54,CNT!C41:AL45,34,0)</f>
        <v>0</v>
      </c>
      <c r="BF54" s="484">
        <f>VLOOKUP(D54,CNT!C41:AL45,35,0)</f>
        <v>0</v>
      </c>
      <c r="BG54" s="396"/>
      <c r="BH54" s="403">
        <f>SUM(AF54:BA54)-SUM(BB54:BG54)+T54</f>
        <v>11071563.2142857</v>
      </c>
      <c r="BI54" s="404">
        <f>S54*17.5%</f>
        <v>929250</v>
      </c>
      <c r="BJ54" s="404">
        <f>S54*3%</f>
        <v>159300</v>
      </c>
      <c r="BK54" s="404">
        <f>S54*1%</f>
        <v>53100</v>
      </c>
      <c r="BL54" s="405"/>
      <c r="BM54" s="406">
        <f>SUM(BI54:BL54)</f>
        <v>1141650</v>
      </c>
      <c r="BN54" s="404">
        <f>S54*8%</f>
        <v>424800</v>
      </c>
      <c r="BO54" s="404">
        <f>S54*1.5%</f>
        <v>79650</v>
      </c>
      <c r="BP54" s="404">
        <f>S54*1%</f>
        <v>53100</v>
      </c>
      <c r="BQ54" s="405"/>
      <c r="BR54" s="406">
        <f>SUM(BN54:BQ54)</f>
        <v>557550</v>
      </c>
      <c r="BS54" s="404">
        <f>T54+U54+V54+W54</f>
        <v>482142.857142857</v>
      </c>
      <c r="BT54" s="407">
        <f>BH54-BS54</f>
        <v>10589420.3571429</v>
      </c>
      <c r="BU54" s="404">
        <f>IF(E54="HĐLĐ",15500000,0)</f>
        <v>15500000</v>
      </c>
      <c r="BV54" s="408"/>
      <c r="BW54" s="404">
        <f>BV54*6200000</f>
        <v>0</v>
      </c>
      <c r="BX54" s="404">
        <f>BR54</f>
        <v>557550</v>
      </c>
      <c r="BY54" s="409">
        <f>BU54+BW54+BX54</f>
        <v>16057550</v>
      </c>
      <c r="BZ54" s="404">
        <f>IF(BT54-BY54&gt;0,BT54-BY54,0)</f>
        <v>0</v>
      </c>
      <c r="CA54" s="405">
        <f>IF(AND(OR($E54="HĐTV",$E54="HĐCTV"),$BZ54&lt;2000000),0,IF(OR($E54="HĐTV",$E54="HĐCTV"),$BZ54*10%,ROUND(IF($BZ54&lt;=10000000,$BZ54*5%,IF($BZ54&lt;=30000000,$BZ54*10%-500000,IF($BZ54&lt;=60000000,$BZ54*20%-3500000,IF($BZ54&lt;=100000000,$BZ54*30%-9500000,$BZ54*35%-14500000)))),0)))</f>
        <v>0</v>
      </c>
      <c r="CB54" s="410">
        <f>ROUND(BH54-BR54-CA54,0)</f>
        <v>10514013</v>
      </c>
      <c r="CC54" s="408"/>
      <c r="CD54" s="411"/>
      <c r="CE54" s="412">
        <f>CB54+CC54-CD54</f>
        <v>10514013</v>
      </c>
      <c r="CF54" s="413">
        <f>CE54-CG54</f>
        <v>0</v>
      </c>
      <c r="CG54" s="413">
        <f>CE54</f>
        <v>10514013</v>
      </c>
      <c r="CH54" s="414"/>
      <c r="CI54" s="415" t="s">
        <v>381</v>
      </c>
      <c r="CJ54" s="484" t="str">
        <f>VLOOKUP(D54,CNT!C41:AL45,36,0)</f>
        <v>Vào ca trễ 09/06/2026</v>
      </c>
      <c r="CK54" s="416">
        <v>12</v>
      </c>
      <c r="CL54" s="484">
        <f>VLOOKUP(D54,CNT!C41:AL45,15,0)</f>
        <v>2</v>
      </c>
      <c r="CM54" s="416">
        <v>8</v>
      </c>
      <c r="CN54" s="416">
        <v>7</v>
      </c>
      <c r="CO54" s="416">
        <v>2024</v>
      </c>
      <c r="CP54" s="166">
        <f>IF((($CO$7-CO54)*12)+($CN$7-CN54)&gt;=12,((($CO$7-CO54)*12)+($CN$7-CN54))-1,0)</f>
        <v>0</v>
      </c>
      <c r="CQ54" s="417">
        <f>IF(CP54&lt;12,(($CQ$7-CO54)*12)+($CP$7-CN54),0)</f>
        <v>22</v>
      </c>
      <c r="CR54" s="166">
        <f>IF(OR(CP54&gt;12,CP54=12),((CP54-(CS54*12))+((($CQ$7-2024)*12)+($CP$7-4)))+1,0)</f>
        <v>0</v>
      </c>
      <c r="CS54" s="418">
        <f>IF(OR(CP54&gt;12,CP54=12),ROUNDDOWN(CP54/12,0),0)</f>
        <v>0</v>
      </c>
      <c r="CT54" s="418">
        <f t="shared" si="106"/>
        <v>1</v>
      </c>
      <c r="CU54" s="418">
        <f t="shared" si="106"/>
        <v>0</v>
      </c>
      <c r="CV54" s="419">
        <f>IF(CP54=0,0,6000000*1.07^CS54)</f>
        <v>0</v>
      </c>
      <c r="CW54" s="419">
        <f>IF(CT54&lt;2,0,6000000+(CT54-1)*500000)</f>
        <v>0</v>
      </c>
      <c r="CX54" s="419">
        <f>IF(CU54=0,CV54,IF(CU54&lt;1,0,CV54+CU54*500000))</f>
        <v>0</v>
      </c>
      <c r="CY54" s="420">
        <f>IF(CX54&gt;0,CX54,IF(CW54&gt;0,CW54,6000000))</f>
        <v>6000000</v>
      </c>
      <c r="CZ54" s="141"/>
      <c r="DA54" s="472" t="str">
        <f>CJ54</f>
        <v>Vào ca trễ 09/06/2026</v>
      </c>
      <c r="DB54" s="141" t="str">
        <f>CZ54&amp;";"&amp;" "&amp;DA54&amp;";"&amp;" "&amp;DF54</f>
        <v>; Vào ca trễ 09/06/2026; Vào ca trễ 28/05/2026: 10.000đ</v>
      </c>
      <c r="DC54" s="141"/>
      <c r="DD54" s="378"/>
      <c r="DE54" s="422">
        <f>VLOOKUP($D54,'[4]Med Service'!$D$11:$DI$87,110,0)</f>
        <v>0</v>
      </c>
      <c r="DF54" s="396" t="str">
        <f>VLOOKUP($D54,'[5]BẢNG LƯƠNG'!$C$3:$AH$102,32,0)</f>
        <v>Vào ca trễ 28/05/2026: 10.000đ</v>
      </c>
    </row>
    <row r="55" s="264" customFormat="1" ht="27" customHeight="1" spans="1:110">
      <c r="A55" s="138">
        <f>1+A53</f>
        <v>38</v>
      </c>
      <c r="B55" s="389">
        <v>6</v>
      </c>
      <c r="C55" s="391" t="s">
        <v>382</v>
      </c>
      <c r="D55" s="391" t="s">
        <v>383</v>
      </c>
      <c r="E55" s="392" t="str">
        <f>IF(OR(G55="CHT",G55="DSBC"),"HĐLĐ",IF(OR(G55="DSTV",G55="Q.CHT"),"HĐTV","HĐCTV"))</f>
        <v>HĐLĐ</v>
      </c>
      <c r="F55" s="393" t="s">
        <v>373</v>
      </c>
      <c r="G55" s="394" t="s">
        <v>209</v>
      </c>
      <c r="H55" s="395">
        <v>45544</v>
      </c>
      <c r="I55" s="142" t="s">
        <v>384</v>
      </c>
      <c r="J55" s="142" t="s">
        <v>211</v>
      </c>
      <c r="K55" s="396">
        <v>28</v>
      </c>
      <c r="L55" s="484">
        <f>VLOOKUP(D55,CNT!C42:AL46,14,0)</f>
        <v>27</v>
      </c>
      <c r="M55" s="485">
        <f>VLOOKUP(D55,CNT!C42:AL46,3,0)</f>
        <v>209.42</v>
      </c>
      <c r="N55" s="485">
        <f>VLOOKUP(D55,CNT!C42:AL46,4,0)</f>
        <v>5.33</v>
      </c>
      <c r="O55" s="423"/>
      <c r="P55" s="144"/>
      <c r="Q55" s="144"/>
      <c r="R55" s="397"/>
      <c r="S55" s="398">
        <f>IF(E55="HĐLĐ",5310000,0)</f>
        <v>5310000</v>
      </c>
      <c r="T55" s="399">
        <f>IF(500000/28*L55&gt;500000,500000,500000/28*L55)</f>
        <v>482142.857142857</v>
      </c>
      <c r="U55" s="144"/>
      <c r="V55" s="144"/>
      <c r="W55" s="144"/>
      <c r="X55" s="144"/>
      <c r="Y55" s="144"/>
      <c r="Z55" s="144"/>
      <c r="AA55" s="484">
        <f>VLOOKUP(D55,CNT!C42:AL46,20,0)</f>
        <v>0</v>
      </c>
      <c r="AB55" s="484">
        <f>VLOOKUP(D55,CNT!C42:AL46,21,0)</f>
        <v>0</v>
      </c>
      <c r="AC55" s="398">
        <f>CY55</f>
        <v>6000000</v>
      </c>
      <c r="AD55" s="144"/>
      <c r="AE55" s="144"/>
      <c r="AF55" s="144"/>
      <c r="AG55" s="401">
        <f>AC55/28/8*M55</f>
        <v>5609464.28571429</v>
      </c>
      <c r="AH55" s="398">
        <f>AC55/28/8*N55*1.5</f>
        <v>214151.785714286</v>
      </c>
      <c r="AI55" s="144"/>
      <c r="AJ55" s="144"/>
      <c r="AK55" s="144"/>
      <c r="AL55" s="484">
        <f>VLOOKUP(D55,CNT!C42:AL46,18,0)</f>
        <v>0</v>
      </c>
      <c r="AM55" s="484">
        <f>VLOOKUP(D55,CNT!C42:AL46,19,0)</f>
        <v>0</v>
      </c>
      <c r="AN55" s="484">
        <f>VLOOKUP(D55,CNT!C42:AL46,24,0)</f>
        <v>1000000</v>
      </c>
      <c r="AO55" s="484">
        <f>VLOOKUP(D55,CNT!C42:AL46,25,0)</f>
        <v>859048</v>
      </c>
      <c r="AP55" s="484">
        <f>VLOOKUP(D55,CNT!C42:AL46,26,0)</f>
        <v>1493400</v>
      </c>
      <c r="AQ55" s="484">
        <f>VLOOKUP(D55,CNT!C42:AL46,27,0)</f>
        <v>2460</v>
      </c>
      <c r="AR55" s="484">
        <f>VLOOKUP(D55,CNT!C42:AL46,28,0)</f>
        <v>0</v>
      </c>
      <c r="AS55" s="484">
        <f>VLOOKUP(D55,CNT!C42:AL46,29,0)</f>
        <v>0</v>
      </c>
      <c r="AT55" s="396"/>
      <c r="AU55" s="484">
        <f>VLOOKUP(D55,CNT!C42:AL46,22,0)</f>
        <v>0</v>
      </c>
      <c r="AV55" s="484">
        <f>VLOOKUP(D55,CNT!C42:AL46,23,0)</f>
        <v>0</v>
      </c>
      <c r="AW55" s="396"/>
      <c r="AX55" s="396"/>
      <c r="AY55" s="396"/>
      <c r="AZ55" s="396"/>
      <c r="BA55" s="396"/>
      <c r="BB55" s="484">
        <f>VLOOKUP(D55,CNT!C42:AL46,31,0)</f>
        <v>40050</v>
      </c>
      <c r="BC55" s="484">
        <f>VLOOKUP(D55,CNT!C42:AL46,32,0)</f>
        <v>0</v>
      </c>
      <c r="BD55" s="484">
        <f>VLOOKUP(D55,CNT!C42:AL46,33,0)</f>
        <v>0</v>
      </c>
      <c r="BE55" s="484">
        <f>VLOOKUP(D55,CNT!C42:AL46,34,0)</f>
        <v>0</v>
      </c>
      <c r="BF55" s="484">
        <f>VLOOKUP(D55,CNT!C42:AL46,35,0)</f>
        <v>0</v>
      </c>
      <c r="BG55" s="396"/>
      <c r="BH55" s="403">
        <f>SUM(AF55:BA55)-SUM(BB55:BG55)+T55</f>
        <v>9620616.92857143</v>
      </c>
      <c r="BI55" s="404">
        <f>S55*17.5%</f>
        <v>929250</v>
      </c>
      <c r="BJ55" s="404">
        <f>S55*3%</f>
        <v>159300</v>
      </c>
      <c r="BK55" s="404">
        <f>S55*1%</f>
        <v>53100</v>
      </c>
      <c r="BL55" s="405"/>
      <c r="BM55" s="406">
        <f>SUM(BI55:BL55)</f>
        <v>1141650</v>
      </c>
      <c r="BN55" s="404">
        <f>S55*8%</f>
        <v>424800</v>
      </c>
      <c r="BO55" s="404">
        <f>S55*1.5%</f>
        <v>79650</v>
      </c>
      <c r="BP55" s="404">
        <f>S55*1%</f>
        <v>53100</v>
      </c>
      <c r="BQ55" s="405"/>
      <c r="BR55" s="406">
        <f>SUM(BN55:BQ55)</f>
        <v>557550</v>
      </c>
      <c r="BS55" s="404">
        <f>T55+U55+V55+W55</f>
        <v>482142.857142857</v>
      </c>
      <c r="BT55" s="407">
        <f>BH55-BS55</f>
        <v>9138474.07142857</v>
      </c>
      <c r="BU55" s="404">
        <f>IF(E55="HĐLĐ",15500000,0)</f>
        <v>15500000</v>
      </c>
      <c r="BV55" s="408"/>
      <c r="BW55" s="404">
        <f>BV55*6200000</f>
        <v>0</v>
      </c>
      <c r="BX55" s="404">
        <f>BR55</f>
        <v>557550</v>
      </c>
      <c r="BY55" s="409">
        <f>BU55+BW55+BX55</f>
        <v>16057550</v>
      </c>
      <c r="BZ55" s="404">
        <f>IF(BT55-BY55&gt;0,BT55-BY55,0)</f>
        <v>0</v>
      </c>
      <c r="CA55" s="405">
        <f>IF(AND(OR($E55="HĐTV",$E55="HĐCTV"),$BZ55&lt;2000000),0,IF(OR($E55="HĐTV",$E55="HĐCTV"),$BZ55*10%,ROUND(IF($BZ55&lt;=10000000,$BZ55*5%,IF($BZ55&lt;=30000000,$BZ55*10%-500000,IF($BZ55&lt;=60000000,$BZ55*20%-3500000,IF($BZ55&lt;=100000000,$BZ55*30%-9500000,$BZ55*35%-14500000)))),0)))</f>
        <v>0</v>
      </c>
      <c r="CB55" s="410">
        <f>ROUND(BH55-BR55-CA55,0)</f>
        <v>9063067</v>
      </c>
      <c r="CC55" s="408"/>
      <c r="CD55" s="411"/>
      <c r="CE55" s="412">
        <f>CB55+CC55-CD55</f>
        <v>9063067</v>
      </c>
      <c r="CF55" s="413">
        <f>CE55-CG55</f>
        <v>0</v>
      </c>
      <c r="CG55" s="413">
        <f>CE55</f>
        <v>9063067</v>
      </c>
      <c r="CH55" s="414"/>
      <c r="CI55" s="415" t="s">
        <v>385</v>
      </c>
      <c r="CJ55" s="484">
        <f>VLOOKUP(D55,CNT!C42:AL46,36,0)</f>
        <v>0</v>
      </c>
      <c r="CK55" s="416">
        <v>11</v>
      </c>
      <c r="CL55" s="484">
        <f>VLOOKUP(D55,CNT!C42:AL46,15,0)</f>
        <v>2</v>
      </c>
      <c r="CM55" s="416">
        <v>9</v>
      </c>
      <c r="CN55" s="416">
        <v>9</v>
      </c>
      <c r="CO55" s="416">
        <v>2024</v>
      </c>
      <c r="CP55" s="166">
        <f>IF((($CO$7-CO55)*12)+($CN$7-CN55)&gt;=12,((($CO$7-CO55)*12)+($CN$7-CN55))-1,0)</f>
        <v>0</v>
      </c>
      <c r="CQ55" s="417">
        <f>IF(CP55&lt;12,(($CQ$7-CO55)*12)+($CP$7-CN55),0)</f>
        <v>20</v>
      </c>
      <c r="CR55" s="166">
        <f>IF(OR(CP55&gt;12,CP55=12),((CP55-(CS55*12))+((($CQ$7-2024)*12)+($CP$7-4)))+1,0)</f>
        <v>0</v>
      </c>
      <c r="CS55" s="418">
        <f>IF(OR(CP55&gt;12,CP55=12),ROUNDDOWN(CP55/12,0),0)</f>
        <v>0</v>
      </c>
      <c r="CT55" s="418">
        <f t="shared" si="106"/>
        <v>1</v>
      </c>
      <c r="CU55" s="418">
        <f t="shared" si="106"/>
        <v>0</v>
      </c>
      <c r="CV55" s="419">
        <f>IF(CP55=0,0,6000000*1.07^CS55)</f>
        <v>0</v>
      </c>
      <c r="CW55" s="419">
        <f>IF(CT55&lt;2,0,6000000+(CT55-1)*500000)</f>
        <v>0</v>
      </c>
      <c r="CX55" s="419">
        <f>IF(CU55=0,CV55,IF(CU55&lt;1,0,CV55+CU55*500000))</f>
        <v>0</v>
      </c>
      <c r="CY55" s="420">
        <f>IF(CX55&gt;0,CX55,IF(CW55&gt;0,CW55,6000000))</f>
        <v>6000000</v>
      </c>
      <c r="CZ55" s="141"/>
      <c r="DA55" s="472">
        <f>CJ55</f>
        <v>0</v>
      </c>
      <c r="DB55" s="141" t="str">
        <f>CZ55&amp;";"&amp;" "&amp;DA55&amp;";"&amp;" "&amp;DF55</f>
        <v>; 0; </v>
      </c>
      <c r="DC55" s="141"/>
      <c r="DD55" s="378"/>
      <c r="DE55" s="422">
        <f>VLOOKUP($D55,'[4]Med Service'!$D$11:$DI$87,110,0)</f>
        <v>0</v>
      </c>
      <c r="DF55" s="396" t="str">
        <f>VLOOKUP($D55,'[5]BẢNG LƯƠNG'!$C$3:$AH$102,32,0)</f>
        <v/>
      </c>
    </row>
    <row r="56" s="264" customFormat="1" ht="27" customHeight="1" spans="1:110">
      <c r="A56" s="138">
        <f t="shared" ref="A56:A57" si="108">1+A55</f>
        <v>39</v>
      </c>
      <c r="B56" s="389">
        <v>6</v>
      </c>
      <c r="C56" s="391" t="s">
        <v>386</v>
      </c>
      <c r="D56" s="391" t="s">
        <v>387</v>
      </c>
      <c r="E56" s="392" t="str">
        <f>IF(OR(G56="CHT",G56="DSBC"),"HĐLĐ",IF(OR(G56="DSTV",G56="Q.CHT"),"HĐTV","HĐCTV"))</f>
        <v>HĐLĐ</v>
      </c>
      <c r="F56" s="393" t="s">
        <v>373</v>
      </c>
      <c r="G56" s="394" t="s">
        <v>209</v>
      </c>
      <c r="H56" s="395" t="s">
        <v>388</v>
      </c>
      <c r="I56" s="142" t="s">
        <v>389</v>
      </c>
      <c r="J56" s="142" t="s">
        <v>223</v>
      </c>
      <c r="K56" s="396">
        <v>28</v>
      </c>
      <c r="L56" s="484">
        <f>VLOOKUP(D56,CNT!C43:AL47,14,0)</f>
        <v>26</v>
      </c>
      <c r="M56" s="485">
        <f>VLOOKUP(D56,CNT!C43:AL47,3,0)</f>
        <v>70.9</v>
      </c>
      <c r="N56" s="485">
        <f>VLOOKUP(D56,CNT!C43:AL47,4,0)</f>
        <v>200.42</v>
      </c>
      <c r="O56" s="423"/>
      <c r="P56" s="144"/>
      <c r="Q56" s="144"/>
      <c r="R56" s="397"/>
      <c r="S56" s="398">
        <f>IF(E56="HĐLĐ",5310000,0)</f>
        <v>5310000</v>
      </c>
      <c r="T56" s="399">
        <f>IF(500000/28*L56&gt;500000,500000,500000/28*L56)</f>
        <v>464285.714285714</v>
      </c>
      <c r="U56" s="144"/>
      <c r="V56" s="144"/>
      <c r="W56" s="144"/>
      <c r="X56" s="144"/>
      <c r="Y56" s="144"/>
      <c r="Z56" s="144"/>
      <c r="AA56" s="484">
        <f>VLOOKUP(D56,CNT!C43:AL47,20,0)</f>
        <v>0</v>
      </c>
      <c r="AB56" s="484">
        <f>VLOOKUP(D56,CNT!C43:AL47,21,0)</f>
        <v>0</v>
      </c>
      <c r="AC56" s="398">
        <f>CY56</f>
        <v>6000000</v>
      </c>
      <c r="AD56" s="144"/>
      <c r="AE56" s="144"/>
      <c r="AF56" s="144"/>
      <c r="AG56" s="401">
        <f>AC56/28/8*M56</f>
        <v>1899107.14285714</v>
      </c>
      <c r="AH56" s="398">
        <f>AC56/28/8*N56*1.5</f>
        <v>8052589.28571429</v>
      </c>
      <c r="AI56" s="144"/>
      <c r="AJ56" s="144"/>
      <c r="AK56" s="144"/>
      <c r="AL56" s="484">
        <f>VLOOKUP(D56,CNT!C43:AL47,18,0)</f>
        <v>0</v>
      </c>
      <c r="AM56" s="484">
        <f>VLOOKUP(D56,CNT!C43:AL47,19,0)</f>
        <v>0</v>
      </c>
      <c r="AN56" s="484">
        <f>VLOOKUP(D56,CNT!C43:AL47,24,0)</f>
        <v>1000000</v>
      </c>
      <c r="AO56" s="484">
        <f>VLOOKUP(D56,CNT!C43:AL47,25,0)</f>
        <v>855013</v>
      </c>
      <c r="AP56" s="484">
        <f>VLOOKUP(D56,CNT!C43:AL47,26,0)</f>
        <v>1307500</v>
      </c>
      <c r="AQ56" s="484">
        <f>VLOOKUP(D56,CNT!C43:AL47,27,0)</f>
        <v>5140</v>
      </c>
      <c r="AR56" s="484">
        <f>VLOOKUP(D56,CNT!C43:AL47,28,0)</f>
        <v>0</v>
      </c>
      <c r="AS56" s="484">
        <f>VLOOKUP(D56,CNT!C43:AL47,29,0)</f>
        <v>0</v>
      </c>
      <c r="AT56" s="396"/>
      <c r="AU56" s="484">
        <f>VLOOKUP(D56,CNT!C43:AL47,22,0)</f>
        <v>0</v>
      </c>
      <c r="AV56" s="484">
        <f>VLOOKUP(D56,CNT!C43:AL47,23,0)</f>
        <v>0</v>
      </c>
      <c r="AW56" s="144"/>
      <c r="AX56" s="396"/>
      <c r="AY56" s="144"/>
      <c r="AZ56" s="425">
        <v>100000</v>
      </c>
      <c r="BA56" s="402"/>
      <c r="BB56" s="484">
        <f>VLOOKUP(D56,CNT!C43:AL47,31,0)</f>
        <v>40050</v>
      </c>
      <c r="BC56" s="484">
        <f>VLOOKUP(D56,CNT!C43:AL47,32,0)</f>
        <v>0</v>
      </c>
      <c r="BD56" s="484">
        <f>VLOOKUP(D56,CNT!C43:AL47,33,0)</f>
        <v>0</v>
      </c>
      <c r="BE56" s="484">
        <f>VLOOKUP(D56,CNT!C43:AL47,34,0)</f>
        <v>0</v>
      </c>
      <c r="BF56" s="484">
        <f>VLOOKUP(D56,CNT!C43:AL47,35,0)</f>
        <v>0</v>
      </c>
      <c r="BG56" s="423"/>
      <c r="BH56" s="403">
        <f>SUM(AF56:BA56)-SUM(BB56:BG56)+T56</f>
        <v>13643585.1428571</v>
      </c>
      <c r="BI56" s="404">
        <f>S56*17.5%</f>
        <v>929250</v>
      </c>
      <c r="BJ56" s="404">
        <f>S56*3%</f>
        <v>159300</v>
      </c>
      <c r="BK56" s="404">
        <f>S56*1%</f>
        <v>53100</v>
      </c>
      <c r="BL56" s="405"/>
      <c r="BM56" s="406">
        <f>SUM(BI56:BL56)</f>
        <v>1141650</v>
      </c>
      <c r="BN56" s="404">
        <f>S56*8%</f>
        <v>424800</v>
      </c>
      <c r="BO56" s="404">
        <f>S56*1.5%</f>
        <v>79650</v>
      </c>
      <c r="BP56" s="404">
        <f>S56*1%</f>
        <v>53100</v>
      </c>
      <c r="BQ56" s="405"/>
      <c r="BR56" s="406">
        <f>SUM(BN56:BQ56)</f>
        <v>557550</v>
      </c>
      <c r="BS56" s="404">
        <f>T56+U56+V56+W56</f>
        <v>464285.714285714</v>
      </c>
      <c r="BT56" s="407">
        <f>BH56-BS56</f>
        <v>13179299.4285714</v>
      </c>
      <c r="BU56" s="404">
        <f>IF(E56="HĐLĐ",15500000,0)</f>
        <v>15500000</v>
      </c>
      <c r="BV56" s="408"/>
      <c r="BW56" s="404">
        <f>BV56*6200000</f>
        <v>0</v>
      </c>
      <c r="BX56" s="404">
        <f>BR56</f>
        <v>557550</v>
      </c>
      <c r="BY56" s="409">
        <f>BU56+BW56+BX56</f>
        <v>16057550</v>
      </c>
      <c r="BZ56" s="404">
        <f>IF(BT56-BY56&gt;0,BT56-BY56,0)</f>
        <v>0</v>
      </c>
      <c r="CA56" s="405">
        <f>IF(AND(OR($E56="HĐTV",$E56="HĐCTV"),$BZ56&lt;2000000),0,IF(OR($E56="HĐTV",$E56="HĐCTV"),$BZ56*10%,ROUND(IF($BZ56&lt;=10000000,$BZ56*5%,IF($BZ56&lt;=30000000,$BZ56*10%-500000,IF($BZ56&lt;=60000000,$BZ56*20%-3500000,IF($BZ56&lt;=100000000,$BZ56*30%-9500000,$BZ56*35%-14500000)))),0)))</f>
        <v>0</v>
      </c>
      <c r="CB56" s="410">
        <f>ROUND(BH56-BR56-CA56,0)</f>
        <v>13086035</v>
      </c>
      <c r="CC56" s="408"/>
      <c r="CD56" s="411"/>
      <c r="CE56" s="412">
        <f>CB56+CC56-CD56</f>
        <v>13086035</v>
      </c>
      <c r="CF56" s="413">
        <f>CE56-CG56</f>
        <v>0</v>
      </c>
      <c r="CG56" s="413">
        <f>CE56</f>
        <v>13086035</v>
      </c>
      <c r="CH56" s="414"/>
      <c r="CI56" s="415" t="s">
        <v>390</v>
      </c>
      <c r="CJ56" s="484">
        <f>VLOOKUP(D56,CNT!C43:AL47,36,0)</f>
        <v>0</v>
      </c>
      <c r="CK56" s="426">
        <v>6</v>
      </c>
      <c r="CL56" s="484">
        <f>VLOOKUP(D56,CNT!C43:AL47,15,0)</f>
        <v>2</v>
      </c>
      <c r="CM56" s="416">
        <v>24</v>
      </c>
      <c r="CN56" s="416">
        <v>6</v>
      </c>
      <c r="CO56" s="416">
        <v>2025</v>
      </c>
      <c r="CP56" s="166">
        <f>IF((($CO$7-CO56)*12)+($CN$7-CN56)&gt;=12,((($CO$7-CO56)*12)+($CN$7-CN56))-1,0)</f>
        <v>0</v>
      </c>
      <c r="CQ56" s="417">
        <f>IF(CP56&lt;12,(($CQ$7-CO56)*12)+($CP$7-CN56),0)</f>
        <v>11</v>
      </c>
      <c r="CR56" s="166">
        <f>IF(OR(CP56&gt;12,CP56=12),((CP56-(CS56*12))+((($CQ$7-2024)*12)+($CP$7-4)))+1,0)</f>
        <v>0</v>
      </c>
      <c r="CS56" s="418">
        <f>IF(OR(CP56&gt;12,CP56=12),ROUNDDOWN(CP56/12,0),0)</f>
        <v>0</v>
      </c>
      <c r="CT56" s="418">
        <f t="shared" si="106"/>
        <v>0</v>
      </c>
      <c r="CU56" s="418">
        <f t="shared" si="106"/>
        <v>0</v>
      </c>
      <c r="CV56" s="419">
        <f>IF(CP56=0,0,6000000*1.07^CS56)</f>
        <v>0</v>
      </c>
      <c r="CW56" s="419">
        <f>IF(CT56&lt;2,0,6000000+(CT56-1)*500000)</f>
        <v>0</v>
      </c>
      <c r="CX56" s="419">
        <f>IF(CU56=0,CV56,IF(CU56&lt;1,0,CV56+CU56*500000))</f>
        <v>0</v>
      </c>
      <c r="CY56" s="420">
        <f>IF(CX56&gt;0,CX56,IF(CW56&gt;0,CW56,6000000))</f>
        <v>6000000</v>
      </c>
      <c r="CZ56" s="141"/>
      <c r="DA56" s="472">
        <f>CJ56</f>
        <v>0</v>
      </c>
      <c r="DB56" s="141" t="str">
        <f>CZ56&amp;";"&amp;" "&amp;DA56&amp;";"&amp;" "&amp;DF56</f>
        <v>; 0; </v>
      </c>
      <c r="DC56" s="141"/>
      <c r="DD56" s="378"/>
      <c r="DE56" s="422">
        <f>VLOOKUP($D56,'[4]Med Service'!$D$11:$DI$87,110,0)</f>
        <v>0</v>
      </c>
      <c r="DF56" s="396" t="str">
        <f>VLOOKUP($D56,'[5]BẢNG LƯƠNG'!$C$3:$AH$102,32,0)</f>
        <v/>
      </c>
    </row>
    <row r="57" s="266" customFormat="1" ht="27.75" customHeight="1" spans="1:110">
      <c r="A57" s="138">
        <f t="shared" si="108"/>
        <v>40</v>
      </c>
      <c r="B57" s="389">
        <v>6</v>
      </c>
      <c r="C57" s="391" t="s">
        <v>391</v>
      </c>
      <c r="D57" s="391" t="s">
        <v>392</v>
      </c>
      <c r="E57" s="392" t="str">
        <f>IF(OR(G57="CHT",G57="DSBC"),"HĐLĐ",IF(OR(G57="DSTV",G57="Q.CHT"),"HĐTV","HĐCTV"))</f>
        <v>HĐLĐ</v>
      </c>
      <c r="F57" s="393" t="s">
        <v>373</v>
      </c>
      <c r="G57" s="429" t="s">
        <v>248</v>
      </c>
      <c r="H57" s="395" t="s">
        <v>379</v>
      </c>
      <c r="I57" s="142" t="s">
        <v>393</v>
      </c>
      <c r="J57" s="142" t="s">
        <v>394</v>
      </c>
      <c r="K57" s="396">
        <v>28</v>
      </c>
      <c r="L57" s="484">
        <f>VLOOKUP(D57,CNT!C44:AL48,14,0)</f>
        <v>23</v>
      </c>
      <c r="M57" s="485">
        <f>VLOOKUP(D57,CNT!C44:AL48,3,0)</f>
        <v>208.02</v>
      </c>
      <c r="N57" s="485">
        <f>VLOOKUP(D57,CNT!C44:AL48,4,0)</f>
        <v>12.25</v>
      </c>
      <c r="O57" s="423"/>
      <c r="P57" s="144"/>
      <c r="Q57" s="144"/>
      <c r="R57" s="397"/>
      <c r="S57" s="398">
        <f>IF(E57="HĐLĐ",5310000,0)</f>
        <v>5310000</v>
      </c>
      <c r="T57" s="399">
        <f>IF(500000/28*L57&gt;500000,500000,500000/28*L57)</f>
        <v>410714.285714286</v>
      </c>
      <c r="U57" s="144"/>
      <c r="V57" s="144"/>
      <c r="W57" s="144"/>
      <c r="X57" s="144"/>
      <c r="Y57" s="144"/>
      <c r="Z57" s="144"/>
      <c r="AA57" s="484">
        <f>VLOOKUP(D57,CNT!C44:AL48,20,0)</f>
        <v>0</v>
      </c>
      <c r="AB57" s="484">
        <f>VLOOKUP(D57,CNT!C44:AL48,21,0)</f>
        <v>0</v>
      </c>
      <c r="AC57" s="398">
        <f>CY57</f>
        <v>6000000</v>
      </c>
      <c r="AD57" s="144"/>
      <c r="AE57" s="144"/>
      <c r="AF57" s="144"/>
      <c r="AG57" s="401">
        <f>AC57/28/8*M57</f>
        <v>5571964.28571429</v>
      </c>
      <c r="AH57" s="398">
        <f>AC57/28/8*N57*1.5</f>
        <v>492187.5</v>
      </c>
      <c r="AI57" s="144"/>
      <c r="AJ57" s="144"/>
      <c r="AK57" s="144"/>
      <c r="AL57" s="484">
        <f>VLOOKUP(D57,CNT!C44:AL48,18,0)</f>
        <v>1000000</v>
      </c>
      <c r="AM57" s="484">
        <f>VLOOKUP(D57,CNT!C44:AL48,19,0)</f>
        <v>0</v>
      </c>
      <c r="AN57" s="484">
        <f>VLOOKUP(D57,CNT!C44:AL48,24,0)</f>
        <v>400000</v>
      </c>
      <c r="AO57" s="484">
        <f>VLOOKUP(D57,CNT!C44:AL48,25,0)</f>
        <v>0</v>
      </c>
      <c r="AP57" s="484">
        <f>VLOOKUP(D57,CNT!C44:AL48,26,0)</f>
        <v>1025200</v>
      </c>
      <c r="AQ57" s="484">
        <f>VLOOKUP(D57,CNT!C44:AL48,27,0)</f>
        <v>1675</v>
      </c>
      <c r="AR57" s="484">
        <f>VLOOKUP(D57,CNT!C44:AL48,28,0)</f>
        <v>0</v>
      </c>
      <c r="AS57" s="484">
        <f>VLOOKUP(D57,CNT!C44:AL48,29,0)</f>
        <v>846000</v>
      </c>
      <c r="AT57" s="396"/>
      <c r="AU57" s="484">
        <f>VLOOKUP(D57,CNT!C44:AL48,22,0)</f>
        <v>0</v>
      </c>
      <c r="AV57" s="484">
        <f>VLOOKUP(D57,CNT!C44:AL48,23,0)</f>
        <v>0</v>
      </c>
      <c r="AW57" s="396"/>
      <c r="AX57" s="396"/>
      <c r="AY57" s="396"/>
      <c r="AZ57" s="396"/>
      <c r="BA57" s="396"/>
      <c r="BB57" s="484">
        <f>VLOOKUP(D57,CNT!C44:AL48,31,0)</f>
        <v>40050</v>
      </c>
      <c r="BC57" s="484">
        <f>VLOOKUP(D57,CNT!C44:AL48,32,0)</f>
        <v>0</v>
      </c>
      <c r="BD57" s="484">
        <f>VLOOKUP(D57,CNT!C44:AL48,33,0)</f>
        <v>0</v>
      </c>
      <c r="BE57" s="484">
        <f>VLOOKUP(D57,CNT!C44:AL48,34,0)</f>
        <v>0</v>
      </c>
      <c r="BF57" s="484">
        <f>VLOOKUP(D57,CNT!C44:AL48,35,0)</f>
        <v>0</v>
      </c>
      <c r="BG57" s="423"/>
      <c r="BH57" s="403">
        <f>SUM(AF57:BA57)-SUM(BB57:BG57)+T57</f>
        <v>9707691.07142857</v>
      </c>
      <c r="BI57" s="404">
        <f>S57*17.5%</f>
        <v>929250</v>
      </c>
      <c r="BJ57" s="404">
        <f>S57*3%</f>
        <v>159300</v>
      </c>
      <c r="BK57" s="404">
        <f>S57*1%</f>
        <v>53100</v>
      </c>
      <c r="BL57" s="405"/>
      <c r="BM57" s="406">
        <f>SUM(BI57:BL57)</f>
        <v>1141650</v>
      </c>
      <c r="BN57" s="404">
        <f>S57*8%</f>
        <v>424800</v>
      </c>
      <c r="BO57" s="404">
        <f>S57*1.5%</f>
        <v>79650</v>
      </c>
      <c r="BP57" s="404">
        <f>S57*1%</f>
        <v>53100</v>
      </c>
      <c r="BQ57" s="405"/>
      <c r="BR57" s="406">
        <f>SUM(BN57:BQ57)</f>
        <v>557550</v>
      </c>
      <c r="BS57" s="404">
        <f>T57+U57+V57+W57</f>
        <v>410714.285714286</v>
      </c>
      <c r="BT57" s="407">
        <f>BH57-BS57</f>
        <v>9296976.78571429</v>
      </c>
      <c r="BU57" s="404">
        <f>IF(E57="HĐLĐ",15500000,0)</f>
        <v>15500000</v>
      </c>
      <c r="BV57" s="408"/>
      <c r="BW57" s="404">
        <f>BV57*6200000</f>
        <v>0</v>
      </c>
      <c r="BX57" s="404">
        <f>BR57</f>
        <v>557550</v>
      </c>
      <c r="BY57" s="409">
        <f>BU57+BW57+BX57</f>
        <v>16057550</v>
      </c>
      <c r="BZ57" s="404">
        <f>IF(BT57-BY57&gt;0,BT57-BY57,0)</f>
        <v>0</v>
      </c>
      <c r="CA57" s="405">
        <f>IF(AND(OR($E57="HĐTV",$E57="HĐCTV"),$BZ57&lt;2000000),0,IF(OR($E57="HĐTV",$E57="HĐCTV"),$BZ57*10%,ROUND(IF($BZ57&lt;=10000000,$BZ57*5%,IF($BZ57&lt;=30000000,$BZ57*10%-500000,IF($BZ57&lt;=60000000,$BZ57*20%-3500000,IF($BZ57&lt;=100000000,$BZ57*30%-9500000,$BZ57*35%-14500000)))),0)))</f>
        <v>0</v>
      </c>
      <c r="CB57" s="410">
        <f>ROUND(BH57-BR57-CA57,0)</f>
        <v>9150141</v>
      </c>
      <c r="CC57" s="408"/>
      <c r="CD57" s="411"/>
      <c r="CE57" s="412">
        <f>CB57+CC57-CD57</f>
        <v>9150141</v>
      </c>
      <c r="CF57" s="413">
        <f>CE57-CG57</f>
        <v>0</v>
      </c>
      <c r="CG57" s="413">
        <f>CE57</f>
        <v>9150141</v>
      </c>
      <c r="CH57" s="414"/>
      <c r="CI57" s="415" t="s">
        <v>395</v>
      </c>
      <c r="CJ57" s="484">
        <f>VLOOKUP(D57,CNT!C44:AL48,36,0)</f>
        <v>0</v>
      </c>
      <c r="CK57" s="416">
        <v>11</v>
      </c>
      <c r="CL57" s="484">
        <f>VLOOKUP(D57,CNT!C44:AL48,15,0)</f>
        <v>2</v>
      </c>
      <c r="CM57" s="416">
        <v>8</v>
      </c>
      <c r="CN57" s="416">
        <v>7</v>
      </c>
      <c r="CO57" s="416">
        <v>2024</v>
      </c>
      <c r="CP57" s="166">
        <f>IF((($CO$7-CO57)*12)+($CN$7-CN57)&gt;=12,((($CO$7-CO57)*12)+($CN$7-CN57))-1,0)</f>
        <v>0</v>
      </c>
      <c r="CQ57" s="417">
        <f>IF(CP57&lt;12,(($CQ$7-CO57)*12)+($CP$7-CN57),0)</f>
        <v>22</v>
      </c>
      <c r="CR57" s="166">
        <f>IF(OR(CP57&gt;12,CP57=12),((CP57-(CS57*12))+((($CQ$7-2024)*12)+($CP$7-4)))+1,0)</f>
        <v>0</v>
      </c>
      <c r="CS57" s="418">
        <f>IF(OR(CP57&gt;12,CP57=12),ROUNDDOWN(CP57/12,0),0)</f>
        <v>0</v>
      </c>
      <c r="CT57" s="418">
        <f t="shared" si="106"/>
        <v>1</v>
      </c>
      <c r="CU57" s="418">
        <f t="shared" si="106"/>
        <v>0</v>
      </c>
      <c r="CV57" s="419">
        <f>IF(CP57=0,0,6000000*1.07^CS57)</f>
        <v>0</v>
      </c>
      <c r="CW57" s="419">
        <f>IF(CT57&lt;2,0,6000000+(CT57-1)*500000)</f>
        <v>0</v>
      </c>
      <c r="CX57" s="419">
        <f>IF(CU57=0,CV57,IF(CU57&lt;1,0,CV57+CU57*500000))</f>
        <v>0</v>
      </c>
      <c r="CY57" s="420">
        <f>IF(CX57&gt;0,CX57,IF(CW57&gt;0,CW57,6000000))</f>
        <v>6000000</v>
      </c>
      <c r="CZ57" s="141"/>
      <c r="DA57" s="472">
        <f>CJ57</f>
        <v>0</v>
      </c>
      <c r="DB57" s="141" t="str">
        <f>CZ57&amp;";"&amp;" "&amp;DA57&amp;";"&amp;" "&amp;DF57</f>
        <v>; 0; Vi phạm chấm điểm checklist  25/05/2026: 10.000đ</v>
      </c>
      <c r="DC57" s="473"/>
      <c r="DD57" s="378">
        <f>VLOOKUP($D57,'[3]Tong hop'!$B$8:$Q$45,15,0)</f>
        <v>190014</v>
      </c>
      <c r="DE57" s="422">
        <f>VLOOKUP($D57,'[4]Med Service'!$D$11:$DI$87,110,0)</f>
        <v>0</v>
      </c>
      <c r="DF57" s="396" t="str">
        <f>VLOOKUP($D57,'[5]BẢNG LƯƠNG'!$C$3:$AH$102,32,0)</f>
        <v>Vi phạm chấm điểm checklist  25/05/2026: 10.000đ</v>
      </c>
    </row>
    <row r="58" s="267" customFormat="1" ht="23.25" customHeight="1" spans="1:110">
      <c r="A58" s="145"/>
      <c r="B58" s="457"/>
      <c r="C58" s="158"/>
      <c r="D58" s="147"/>
      <c r="E58" s="458"/>
      <c r="F58" s="459"/>
      <c r="G58" s="523"/>
      <c r="H58" s="461"/>
      <c r="I58" s="149"/>
      <c r="J58" s="149"/>
      <c r="K58" s="150">
        <f t="shared" ref="K58:AT58" si="109">SUM(K55:K57)</f>
        <v>84</v>
      </c>
      <c r="L58" s="150">
        <f t="shared" si="109"/>
        <v>76</v>
      </c>
      <c r="M58" s="462">
        <f t="shared" si="109"/>
        <v>488.34</v>
      </c>
      <c r="N58" s="462">
        <f t="shared" si="109"/>
        <v>218</v>
      </c>
      <c r="O58" s="150">
        <f t="shared" si="109"/>
        <v>0</v>
      </c>
      <c r="P58" s="150">
        <f t="shared" si="109"/>
        <v>0</v>
      </c>
      <c r="Q58" s="150">
        <f t="shared" si="109"/>
        <v>0</v>
      </c>
      <c r="R58" s="150">
        <f t="shared" si="109"/>
        <v>0</v>
      </c>
      <c r="S58" s="150">
        <f t="shared" si="109"/>
        <v>15930000</v>
      </c>
      <c r="T58" s="150">
        <f t="shared" si="109"/>
        <v>1357142.85714286</v>
      </c>
      <c r="U58" s="150">
        <f t="shared" si="109"/>
        <v>0</v>
      </c>
      <c r="V58" s="150">
        <f t="shared" si="109"/>
        <v>0</v>
      </c>
      <c r="W58" s="150">
        <f t="shared" si="109"/>
        <v>0</v>
      </c>
      <c r="X58" s="150">
        <f t="shared" si="109"/>
        <v>0</v>
      </c>
      <c r="Y58" s="150">
        <f t="shared" si="109"/>
        <v>0</v>
      </c>
      <c r="Z58" s="150">
        <f t="shared" si="109"/>
        <v>0</v>
      </c>
      <c r="AA58" s="150"/>
      <c r="AB58" s="150"/>
      <c r="AC58" s="150">
        <f t="shared" si="109"/>
        <v>18000000</v>
      </c>
      <c r="AD58" s="150">
        <f t="shared" si="109"/>
        <v>0</v>
      </c>
      <c r="AE58" s="150">
        <f t="shared" si="109"/>
        <v>0</v>
      </c>
      <c r="AF58" s="150">
        <f t="shared" si="109"/>
        <v>0</v>
      </c>
      <c r="AG58" s="150">
        <f t="shared" si="109"/>
        <v>13080535.7142857</v>
      </c>
      <c r="AH58" s="150">
        <f t="shared" si="109"/>
        <v>8758928.57142857</v>
      </c>
      <c r="AI58" s="150">
        <f t="shared" si="109"/>
        <v>0</v>
      </c>
      <c r="AJ58" s="150">
        <f t="shared" si="109"/>
        <v>0</v>
      </c>
      <c r="AK58" s="150">
        <f t="shared" si="109"/>
        <v>0</v>
      </c>
      <c r="AL58" s="150">
        <f t="shared" si="109"/>
        <v>1000000</v>
      </c>
      <c r="AM58" s="150">
        <f t="shared" si="109"/>
        <v>0</v>
      </c>
      <c r="AN58" s="150">
        <f t="shared" si="109"/>
        <v>2400000</v>
      </c>
      <c r="AO58" s="150">
        <f t="shared" si="109"/>
        <v>1714061</v>
      </c>
      <c r="AP58" s="150">
        <f t="shared" si="109"/>
        <v>3826100</v>
      </c>
      <c r="AQ58" s="150">
        <f t="shared" si="109"/>
        <v>9275</v>
      </c>
      <c r="AR58" s="150">
        <f t="shared" si="109"/>
        <v>0</v>
      </c>
      <c r="AS58" s="150">
        <f t="shared" si="109"/>
        <v>846000</v>
      </c>
      <c r="AT58" s="150">
        <f t="shared" si="109"/>
        <v>0</v>
      </c>
      <c r="AU58" s="150"/>
      <c r="AV58" s="150"/>
      <c r="AW58" s="150">
        <f t="shared" ref="AW58:CI58" si="110">SUM(AW55:AW57)</f>
        <v>0</v>
      </c>
      <c r="AX58" s="150">
        <f t="shared" si="110"/>
        <v>0</v>
      </c>
      <c r="AY58" s="150">
        <f t="shared" si="110"/>
        <v>0</v>
      </c>
      <c r="AZ58" s="150">
        <f t="shared" si="110"/>
        <v>100000</v>
      </c>
      <c r="BA58" s="150">
        <f t="shared" si="110"/>
        <v>0</v>
      </c>
      <c r="BB58" s="150">
        <f t="shared" si="110"/>
        <v>120150</v>
      </c>
      <c r="BC58" s="150">
        <f t="shared" si="110"/>
        <v>0</v>
      </c>
      <c r="BD58" s="150">
        <f t="shared" si="110"/>
        <v>0</v>
      </c>
      <c r="BE58" s="150">
        <f t="shared" si="110"/>
        <v>0</v>
      </c>
      <c r="BF58" s="150">
        <f t="shared" si="110"/>
        <v>0</v>
      </c>
      <c r="BG58" s="150">
        <f t="shared" si="110"/>
        <v>0</v>
      </c>
      <c r="BH58" s="150">
        <f t="shared" si="110"/>
        <v>32971893.1428571</v>
      </c>
      <c r="BI58" s="150">
        <f t="shared" si="110"/>
        <v>2787750</v>
      </c>
      <c r="BJ58" s="150">
        <f t="shared" si="110"/>
        <v>477900</v>
      </c>
      <c r="BK58" s="150">
        <f t="shared" si="110"/>
        <v>159300</v>
      </c>
      <c r="BL58" s="150">
        <f t="shared" si="110"/>
        <v>0</v>
      </c>
      <c r="BM58" s="150">
        <f t="shared" si="110"/>
        <v>3424950</v>
      </c>
      <c r="BN58" s="150">
        <f t="shared" si="110"/>
        <v>1274400</v>
      </c>
      <c r="BO58" s="150">
        <f t="shared" si="110"/>
        <v>238950</v>
      </c>
      <c r="BP58" s="150">
        <f t="shared" si="110"/>
        <v>159300</v>
      </c>
      <c r="BQ58" s="150">
        <f t="shared" si="110"/>
        <v>0</v>
      </c>
      <c r="BR58" s="150">
        <f t="shared" si="110"/>
        <v>1672650</v>
      </c>
      <c r="BS58" s="150">
        <f t="shared" si="110"/>
        <v>1357142.85714286</v>
      </c>
      <c r="BT58" s="150">
        <f t="shared" si="110"/>
        <v>31614750.2857143</v>
      </c>
      <c r="BU58" s="150">
        <f t="shared" si="110"/>
        <v>46500000</v>
      </c>
      <c r="BV58" s="150">
        <f t="shared" si="110"/>
        <v>0</v>
      </c>
      <c r="BW58" s="150">
        <f t="shared" si="110"/>
        <v>0</v>
      </c>
      <c r="BX58" s="150">
        <f t="shared" si="110"/>
        <v>1672650</v>
      </c>
      <c r="BY58" s="150">
        <f t="shared" si="110"/>
        <v>48172650</v>
      </c>
      <c r="BZ58" s="150">
        <f t="shared" si="110"/>
        <v>0</v>
      </c>
      <c r="CA58" s="150">
        <f t="shared" si="110"/>
        <v>0</v>
      </c>
      <c r="CB58" s="150">
        <f t="shared" si="110"/>
        <v>31299243</v>
      </c>
      <c r="CC58" s="150">
        <f t="shared" si="110"/>
        <v>0</v>
      </c>
      <c r="CD58" s="150">
        <f t="shared" si="110"/>
        <v>0</v>
      </c>
      <c r="CE58" s="150">
        <f t="shared" si="110"/>
        <v>31299243</v>
      </c>
      <c r="CF58" s="150">
        <f t="shared" si="110"/>
        <v>0</v>
      </c>
      <c r="CG58" s="150">
        <f t="shared" si="110"/>
        <v>31299243</v>
      </c>
      <c r="CH58" s="150">
        <f t="shared" si="110"/>
        <v>0</v>
      </c>
      <c r="CI58" s="150">
        <f t="shared" si="110"/>
        <v>0</v>
      </c>
      <c r="CJ58" s="150"/>
      <c r="CK58" s="150"/>
      <c r="CL58" s="150">
        <f>SUM(CL53:CL57)</f>
        <v>8</v>
      </c>
      <c r="CM58" s="150"/>
      <c r="CN58" s="150"/>
      <c r="CO58" s="150"/>
      <c r="CP58" s="150">
        <f t="shared" ref="CP58:DC58" si="111">SUM(CP55:CP57)</f>
        <v>0</v>
      </c>
      <c r="CQ58" s="150">
        <f t="shared" si="111"/>
        <v>53</v>
      </c>
      <c r="CR58" s="150">
        <f t="shared" si="111"/>
        <v>0</v>
      </c>
      <c r="CS58" s="150">
        <f t="shared" si="111"/>
        <v>0</v>
      </c>
      <c r="CT58" s="150">
        <f t="shared" si="111"/>
        <v>2</v>
      </c>
      <c r="CU58" s="150">
        <f t="shared" si="111"/>
        <v>0</v>
      </c>
      <c r="CV58" s="150">
        <f t="shared" si="111"/>
        <v>0</v>
      </c>
      <c r="CW58" s="150">
        <f t="shared" si="111"/>
        <v>0</v>
      </c>
      <c r="CX58" s="150">
        <f t="shared" si="111"/>
        <v>0</v>
      </c>
      <c r="CY58" s="150">
        <f t="shared" si="111"/>
        <v>18000000</v>
      </c>
      <c r="CZ58" s="150">
        <f t="shared" si="111"/>
        <v>0</v>
      </c>
      <c r="DA58" s="150">
        <f t="shared" si="111"/>
        <v>0</v>
      </c>
      <c r="DB58" s="150">
        <f t="shared" si="111"/>
        <v>0</v>
      </c>
      <c r="DC58" s="150">
        <f t="shared" si="111"/>
        <v>0</v>
      </c>
      <c r="DD58" s="378"/>
      <c r="DE58" s="422">
        <f>VLOOKUP($D58,'[4]Med Service'!$D$11:$DI$87,110,0)</f>
        <v>0</v>
      </c>
      <c r="DF58" s="396"/>
    </row>
    <row r="59" s="266" customFormat="1" ht="24" customHeight="1" spans="1:110">
      <c r="A59" s="138">
        <v>41</v>
      </c>
      <c r="B59" s="389">
        <v>6</v>
      </c>
      <c r="C59" s="391" t="s">
        <v>396</v>
      </c>
      <c r="D59" s="391" t="s">
        <v>397</v>
      </c>
      <c r="E59" s="392" t="str">
        <f>IF(OR(G59="CHT",G59="DSBC"),"HĐLĐ",IF(OR(G59="DSTV",G59="Q.CHT"),"HĐTV","HĐCTV"))</f>
        <v>HĐLĐ</v>
      </c>
      <c r="F59" s="524" t="s">
        <v>398</v>
      </c>
      <c r="G59" s="510" t="s">
        <v>248</v>
      </c>
      <c r="H59" s="395" t="s">
        <v>399</v>
      </c>
      <c r="I59" s="677" t="s">
        <v>400</v>
      </c>
      <c r="J59" s="159" t="s">
        <v>211</v>
      </c>
      <c r="K59" s="396">
        <v>28</v>
      </c>
      <c r="L59" s="396">
        <f>VLOOKUP(D59,CNT!C45:AL49,14,0)</f>
        <v>25</v>
      </c>
      <c r="M59" s="469">
        <f>VLOOKUP(D59,CNT!C45:AL49,3,0)</f>
        <v>237.65</v>
      </c>
      <c r="N59" s="469">
        <f>VLOOKUP(D59,CNT!C45:AL49,4,0)</f>
        <v>40.68</v>
      </c>
      <c r="O59" s="423"/>
      <c r="P59" s="144"/>
      <c r="Q59" s="144"/>
      <c r="R59" s="397"/>
      <c r="S59" s="398">
        <f>IF(E59="HĐLĐ",5310000,0)</f>
        <v>5310000</v>
      </c>
      <c r="T59" s="399">
        <f>IF(500000/28*L59&gt;500000,500000,500000/28*L59)</f>
        <v>446428.571428571</v>
      </c>
      <c r="U59" s="144"/>
      <c r="V59" s="144"/>
      <c r="W59" s="144"/>
      <c r="X59" s="144"/>
      <c r="Y59" s="144"/>
      <c r="Z59" s="144"/>
      <c r="AA59" s="396">
        <f>VLOOKUP(D59,CNT!C45:AL49,20,0)</f>
        <v>0</v>
      </c>
      <c r="AB59" s="396">
        <f>VLOOKUP(D59,CNT!C45:AL49,21,0)</f>
        <v>0</v>
      </c>
      <c r="AC59" s="398">
        <f>CY59</f>
        <v>6000000</v>
      </c>
      <c r="AD59" s="144"/>
      <c r="AE59" s="144"/>
      <c r="AF59" s="144"/>
      <c r="AG59" s="401">
        <f>AC59/28/8*M59</f>
        <v>6365625</v>
      </c>
      <c r="AH59" s="398">
        <f>AC59/28/8*N59*1.5</f>
        <v>1634464.28571429</v>
      </c>
      <c r="AI59" s="144"/>
      <c r="AJ59" s="144"/>
      <c r="AK59" s="144"/>
      <c r="AL59" s="396">
        <f>VLOOKUP(D59,CNT!C45:AL49,18,0)</f>
        <v>1000000</v>
      </c>
      <c r="AM59" s="396">
        <f>VLOOKUP(D59,CNT!C45:AL49,19,0)</f>
        <v>0</v>
      </c>
      <c r="AN59" s="396">
        <f>VLOOKUP(D59,CNT!C45:AL49,24,0)</f>
        <v>400000</v>
      </c>
      <c r="AO59" s="396">
        <f>VLOOKUP(D59,CNT!C45:AL49,25,0)</f>
        <v>0</v>
      </c>
      <c r="AP59" s="396">
        <f>VLOOKUP(D59,CNT!C45:AL49,26,0)</f>
        <v>2179500</v>
      </c>
      <c r="AQ59" s="396">
        <f>VLOOKUP(D59,CNT!C45:AL49,27,0)</f>
        <v>12000</v>
      </c>
      <c r="AR59" s="396">
        <f>VLOOKUP(D59,CNT!C45:AL49,28,0)</f>
        <v>0</v>
      </c>
      <c r="AS59" s="396">
        <f>VLOOKUP(D59,CNT!C45:AL49,29,0)</f>
        <v>1676000</v>
      </c>
      <c r="AT59" s="396"/>
      <c r="AU59" s="396">
        <f>VLOOKUP(D59,CNT!C45:AL49,22,0)</f>
        <v>564000</v>
      </c>
      <c r="AV59" s="396">
        <f>VLOOKUP(D59,CNT!C45:AL49,23,0)</f>
        <v>0</v>
      </c>
      <c r="AW59" s="396"/>
      <c r="AX59" s="396"/>
      <c r="AY59" s="396"/>
      <c r="AZ59" s="396"/>
      <c r="BA59" s="396"/>
      <c r="BB59" s="396">
        <f>VLOOKUP(D59,CNT!C45:AL49,31,0)</f>
        <v>0</v>
      </c>
      <c r="BC59" s="396">
        <f>VLOOKUP(D59,CNT!C45:AL49,32,0)</f>
        <v>10000</v>
      </c>
      <c r="BD59" s="396">
        <f>VLOOKUP(D59,CNT!C45:AL49,33,0)</f>
        <v>0</v>
      </c>
      <c r="BE59" s="396">
        <f>VLOOKUP(D59,CNT!C45:AL49,34,0)</f>
        <v>0</v>
      </c>
      <c r="BF59" s="396">
        <f>VLOOKUP(D59,CNT!C45:AL49,35,0)</f>
        <v>0</v>
      </c>
      <c r="BG59" s="423"/>
      <c r="BH59" s="403">
        <f>SUM(AF59:BA59)-SUM(BB59:BG59)+T59</f>
        <v>14268017.8571429</v>
      </c>
      <c r="BI59" s="404">
        <f>S59*17.5%</f>
        <v>929250</v>
      </c>
      <c r="BJ59" s="404">
        <f>S59*3%</f>
        <v>159300</v>
      </c>
      <c r="BK59" s="404">
        <f>S59*1%</f>
        <v>53100</v>
      </c>
      <c r="BL59" s="405"/>
      <c r="BM59" s="406">
        <f>SUM(BI59:BL59)</f>
        <v>1141650</v>
      </c>
      <c r="BN59" s="404">
        <f>S59*8%</f>
        <v>424800</v>
      </c>
      <c r="BO59" s="404">
        <f>S59*1.5%</f>
        <v>79650</v>
      </c>
      <c r="BP59" s="404">
        <f>S59*1%</f>
        <v>53100</v>
      </c>
      <c r="BQ59" s="405"/>
      <c r="BR59" s="406">
        <f>SUM(BN59:BQ59)</f>
        <v>557550</v>
      </c>
      <c r="BS59" s="404">
        <f>T59+U59+V59+W59</f>
        <v>446428.571428571</v>
      </c>
      <c r="BT59" s="407">
        <f>BH59-BS59</f>
        <v>13821589.2857143</v>
      </c>
      <c r="BU59" s="404">
        <f>IF(E59="HĐLĐ",15500000,0)</f>
        <v>15500000</v>
      </c>
      <c r="BV59" s="408"/>
      <c r="BW59" s="404">
        <f>BV59*6200000</f>
        <v>0</v>
      </c>
      <c r="BX59" s="404">
        <f>BR59</f>
        <v>557550</v>
      </c>
      <c r="BY59" s="409">
        <f>BU59+BW59+BX59</f>
        <v>16057550</v>
      </c>
      <c r="BZ59" s="404">
        <f>IF(BT59-BY59&gt;0,BT59-BY59,0)</f>
        <v>0</v>
      </c>
      <c r="CA59" s="405">
        <f>IF(AND(OR($E59="HĐTV",$E59="HĐCTV"),$BZ59&lt;2000000),0,IF(OR($E59="HĐTV",$E59="HĐCTV"),$BZ59*10%,ROUND(IF($BZ59&lt;=10000000,$BZ59*5%,IF($BZ59&lt;=30000000,$BZ59*10%-500000,IF($BZ59&lt;=60000000,$BZ59*20%-3500000,IF($BZ59&lt;=100000000,$BZ59*30%-9500000,$BZ59*35%-14500000)))),0)))</f>
        <v>0</v>
      </c>
      <c r="CB59" s="410">
        <f>ROUND(BH59-BR59-CA59,0)</f>
        <v>13710468</v>
      </c>
      <c r="CC59" s="408"/>
      <c r="CD59" s="411"/>
      <c r="CE59" s="412">
        <f>CB59+CC59-CD59</f>
        <v>13710468</v>
      </c>
      <c r="CF59" s="413">
        <f>CE59-CG59</f>
        <v>0</v>
      </c>
      <c r="CG59" s="413">
        <f>CE59</f>
        <v>13710468</v>
      </c>
      <c r="CH59" s="414"/>
      <c r="CI59" s="415" t="str">
        <f>VLOOKUP($C59,[2]Sheet1!$C$5:$K$139,9,0)</f>
        <v>vy.cu@medigoapp.com</v>
      </c>
      <c r="CJ59" s="396" t="str">
        <f>VLOOKUP(D59,CNT!C45:AL49,36,0)</f>
        <v>Vi phạm checklist 27/06/2026</v>
      </c>
      <c r="CK59" s="416">
        <v>10</v>
      </c>
      <c r="CL59" s="396">
        <f>VLOOKUP(D59,CNT!C45:AL49,15,0)</f>
        <v>2</v>
      </c>
      <c r="CM59" s="416">
        <v>4</v>
      </c>
      <c r="CN59" s="416">
        <v>9</v>
      </c>
      <c r="CO59" s="416">
        <v>2024</v>
      </c>
      <c r="CP59" s="166">
        <f>IF((($CO$7-CO59)*12)+($CN$7-CN59)&gt;=12,((($CO$7-CO59)*12)+($CN$7-CN59))-1,0)</f>
        <v>0</v>
      </c>
      <c r="CQ59" s="417">
        <f>IF(CP59&lt;12,(($CQ$7-CO59)*12)+($CP$7-CN59),0)</f>
        <v>20</v>
      </c>
      <c r="CR59" s="166">
        <f>IF(OR(CP59&gt;12,CP59=12),((CP59-(CS59*12))+((($CQ$7-2024)*12)+($CP$7-4)))+1,0)</f>
        <v>0</v>
      </c>
      <c r="CS59" s="418">
        <f>IF(OR(CP59&gt;12,CP59=12),ROUNDDOWN(CP59/12,0),0)</f>
        <v>0</v>
      </c>
      <c r="CT59" s="418">
        <f>IF(CQ59&gt;11,ROUNDDOWN(CQ59/12,0),0)</f>
        <v>1</v>
      </c>
      <c r="CU59" s="418">
        <f>IF(CR59&gt;11,ROUNDDOWN(CR59/12,0),0)</f>
        <v>0</v>
      </c>
      <c r="CV59" s="419">
        <f>IF(CP59=0,0,6000000*1.07^CS59)</f>
        <v>0</v>
      </c>
      <c r="CW59" s="419">
        <f>IF(CT59&lt;2,0,6000000+(CT59-1)*500000)</f>
        <v>0</v>
      </c>
      <c r="CX59" s="419">
        <f>IF(CU59=0,CV59,IF(CU59&lt;1,0,CV59+CU59*500000))</f>
        <v>0</v>
      </c>
      <c r="CY59" s="420">
        <f>IF(CX59&gt;0,CX59,IF(CW59&gt;0,CW59,6000000))</f>
        <v>6000000</v>
      </c>
      <c r="CZ59" s="141"/>
      <c r="DA59" s="472" t="str">
        <f>CJ59</f>
        <v>Vi phạm checklist 27/06/2026</v>
      </c>
      <c r="DB59" s="141" t="str">
        <f>CZ59&amp;";"&amp;" "&amp;DA59&amp;";"&amp;" "&amp;DF59</f>
        <v>; Vi phạm checklist 27/06/2026; Vi phạm chấm điểm checklist  28/05/2026: 10.000đ</v>
      </c>
      <c r="DC59" s="473"/>
      <c r="DD59" s="378"/>
      <c r="DE59" s="422">
        <f>VLOOKUP($D59,'[4]Med Service'!$D$11:$DI$87,110,0)</f>
        <v>0</v>
      </c>
      <c r="DF59" s="396" t="str">
        <f>VLOOKUP($D59,'[5]BẢNG LƯƠNG'!$C$3:$AH$102,32,0)</f>
        <v>Vi phạm chấm điểm checklist  28/05/2026: 10.000đ</v>
      </c>
    </row>
    <row r="60" s="266" customFormat="1" ht="24" customHeight="1" spans="1:110">
      <c r="A60" s="138">
        <f>1+A59</f>
        <v>42</v>
      </c>
      <c r="B60" s="389">
        <v>6</v>
      </c>
      <c r="C60" s="391" t="s">
        <v>401</v>
      </c>
      <c r="D60" s="391" t="s">
        <v>402</v>
      </c>
      <c r="E60" s="392" t="s">
        <v>257</v>
      </c>
      <c r="F60" s="524" t="s">
        <v>398</v>
      </c>
      <c r="G60" s="510" t="s">
        <v>209</v>
      </c>
      <c r="H60" s="395" t="s">
        <v>218</v>
      </c>
      <c r="I60" s="677" t="s">
        <v>403</v>
      </c>
      <c r="J60" s="159" t="s">
        <v>404</v>
      </c>
      <c r="K60" s="396">
        <v>28</v>
      </c>
      <c r="L60" s="396">
        <f>VLOOKUP(D60,CNT!C46:AL50,14,0)</f>
        <v>28</v>
      </c>
      <c r="M60" s="469">
        <f>VLOOKUP(D60,CNT!C46:AL50,3,0)</f>
        <v>10.75</v>
      </c>
      <c r="N60" s="469">
        <f>VLOOKUP(D60,CNT!C46:AL50,4,0)</f>
        <v>220.07</v>
      </c>
      <c r="O60" s="423"/>
      <c r="P60" s="144"/>
      <c r="Q60" s="144"/>
      <c r="R60" s="397"/>
      <c r="S60" s="398">
        <f t="shared" ref="S60:S63" si="112">IF(E60="HĐLĐ",5310000,0)</f>
        <v>5310000</v>
      </c>
      <c r="T60" s="399">
        <f>IF(500000/28*L60&gt;500000,500000,500000/28*L60)</f>
        <v>500000</v>
      </c>
      <c r="U60" s="144"/>
      <c r="V60" s="144"/>
      <c r="W60" s="144"/>
      <c r="X60" s="144"/>
      <c r="Y60" s="144"/>
      <c r="Z60" s="144"/>
      <c r="AA60" s="396">
        <f>VLOOKUP(D60,CNT!C46:AL50,20,0)</f>
        <v>0</v>
      </c>
      <c r="AB60" s="396">
        <f>VLOOKUP(D60,CNT!C46:AL50,21,0)</f>
        <v>0</v>
      </c>
      <c r="AC60" s="398">
        <v>6000000</v>
      </c>
      <c r="AD60" s="144"/>
      <c r="AE60" s="144"/>
      <c r="AF60" s="144"/>
      <c r="AG60" s="401">
        <f>AC60/28/8*M60</f>
        <v>287946.428571429</v>
      </c>
      <c r="AH60" s="398">
        <f>AC60/28/8*N60*1.5</f>
        <v>8842098.21428571</v>
      </c>
      <c r="AI60" s="144"/>
      <c r="AJ60" s="144"/>
      <c r="AK60" s="144"/>
      <c r="AL60" s="396">
        <f>VLOOKUP(D60,CNT!C46:AL50,18,0)</f>
        <v>0</v>
      </c>
      <c r="AM60" s="396">
        <f>VLOOKUP(D60,CNT!C46:AL50,19,0)</f>
        <v>0</v>
      </c>
      <c r="AN60" s="396">
        <f>VLOOKUP(D60,CNT!C46:AL50,24,0)</f>
        <v>1000000</v>
      </c>
      <c r="AO60" s="396">
        <f>VLOOKUP(D60,CNT!C46:AL50,25,0)</f>
        <v>0</v>
      </c>
      <c r="AP60" s="396">
        <f>VLOOKUP(D60,CNT!C46:AL50,26,0)</f>
        <v>1813200</v>
      </c>
      <c r="AQ60" s="396">
        <f>VLOOKUP(D60,CNT!C46:AL50,27,0)</f>
        <v>1000</v>
      </c>
      <c r="AR60" s="396">
        <f>VLOOKUP(D60,CNT!C46:AL50,28,0)</f>
        <v>0</v>
      </c>
      <c r="AS60" s="396">
        <f>VLOOKUP(D60,CNT!C46:AL50,29,0)</f>
        <v>0</v>
      </c>
      <c r="AT60" s="396"/>
      <c r="AU60" s="396">
        <f>VLOOKUP(D60,CNT!C46:AL50,22,0)</f>
        <v>0</v>
      </c>
      <c r="AV60" s="396">
        <f>VLOOKUP(D60,CNT!C46:AL50,23,0)</f>
        <v>0</v>
      </c>
      <c r="AW60" s="396"/>
      <c r="AX60" s="396"/>
      <c r="AY60" s="396"/>
      <c r="AZ60" s="512"/>
      <c r="BA60" s="396"/>
      <c r="BB60" s="396">
        <f>VLOOKUP(D60,CNT!C46:AL50,31,0)</f>
        <v>14400</v>
      </c>
      <c r="BC60" s="396">
        <f>VLOOKUP(D60,CNT!C46:AL50,32,0)</f>
        <v>0</v>
      </c>
      <c r="BD60" s="396">
        <f>VLOOKUP(D60,CNT!C46:AL50,33,0)</f>
        <v>0</v>
      </c>
      <c r="BE60" s="396">
        <f>VLOOKUP(D60,CNT!C46:AL50,34,0)</f>
        <v>0</v>
      </c>
      <c r="BF60" s="396">
        <f>VLOOKUP(D60,CNT!C46:AL50,35,0)</f>
        <v>0</v>
      </c>
      <c r="BG60" s="423"/>
      <c r="BH60" s="403">
        <f>SUM(AF60:BA60)-SUM(BB60:BG60)+T60</f>
        <v>12429844.6428571</v>
      </c>
      <c r="BI60" s="404">
        <f>S60*17.5%</f>
        <v>929250</v>
      </c>
      <c r="BJ60" s="404">
        <f>S60*3%</f>
        <v>159300</v>
      </c>
      <c r="BK60" s="404">
        <f>S60*1%</f>
        <v>53100</v>
      </c>
      <c r="BL60" s="405"/>
      <c r="BM60" s="406">
        <f>SUM(BI60:BL60)</f>
        <v>1141650</v>
      </c>
      <c r="BN60" s="404">
        <f>S60*8%</f>
        <v>424800</v>
      </c>
      <c r="BO60" s="404">
        <f>S60*1.5%</f>
        <v>79650</v>
      </c>
      <c r="BP60" s="404">
        <f>S60*1%</f>
        <v>53100</v>
      </c>
      <c r="BQ60" s="405"/>
      <c r="BR60" s="406">
        <f>SUM(BN60:BQ60)</f>
        <v>557550</v>
      </c>
      <c r="BS60" s="404">
        <f>T60+U60+V60+W60</f>
        <v>500000</v>
      </c>
      <c r="BT60" s="407">
        <f>BH60-BS60</f>
        <v>11929844.6428571</v>
      </c>
      <c r="BU60" s="404">
        <f>IF(E60="HĐLĐ",15500000,0)</f>
        <v>15500000</v>
      </c>
      <c r="BV60" s="408"/>
      <c r="BW60" s="404">
        <f>BV60*6200000</f>
        <v>0</v>
      </c>
      <c r="BX60" s="404">
        <f>BR60</f>
        <v>557550</v>
      </c>
      <c r="BY60" s="409">
        <f>BU60+BW60+BX60</f>
        <v>16057550</v>
      </c>
      <c r="BZ60" s="404">
        <f>IF(BT60-BY60&gt;0,BT60-BY60,0)</f>
        <v>0</v>
      </c>
      <c r="CA60" s="405">
        <f>IF(AND(OR($E60="HĐTV",$E60="HĐCTV"),$BZ60&lt;2000000),0,IF(OR($E60="HĐTV",$E60="HĐCTV"),$BZ60*10%,ROUND(IF($BZ60&lt;=10000000,$BZ60*5%,IF($BZ60&lt;=30000000,$BZ60*10%-500000,IF($BZ60&lt;=60000000,$BZ60*20%-3500000,IF($BZ60&lt;=100000000,$BZ60*30%-9500000,$BZ60*35%-14500000)))),0)))</f>
        <v>0</v>
      </c>
      <c r="CB60" s="410">
        <f>ROUND(BH60-BR60-CA60,0)</f>
        <v>11872295</v>
      </c>
      <c r="CC60" s="408"/>
      <c r="CD60" s="411"/>
      <c r="CE60" s="412">
        <f>CB60+CC60-CD60</f>
        <v>11872295</v>
      </c>
      <c r="CF60" s="413">
        <f>CE60-CG60</f>
        <v>0</v>
      </c>
      <c r="CG60" s="413">
        <f>CE60</f>
        <v>11872295</v>
      </c>
      <c r="CH60" s="414"/>
      <c r="CI60" s="415" t="s">
        <v>405</v>
      </c>
      <c r="CJ60" s="396">
        <f>VLOOKUP(D60,CNT!C46:AL50,36,0)</f>
        <v>0</v>
      </c>
      <c r="CK60" s="416">
        <v>5</v>
      </c>
      <c r="CL60" s="396">
        <f>VLOOKUP(D60,CNT!C46:AL50,15,0)</f>
        <v>2</v>
      </c>
      <c r="CM60" s="416">
        <v>1</v>
      </c>
      <c r="CN60" s="416">
        <v>11</v>
      </c>
      <c r="CO60" s="416">
        <v>2024</v>
      </c>
      <c r="CP60" s="166">
        <v>0</v>
      </c>
      <c r="CQ60" s="417">
        <f>IF(CP60&lt;12,(($CQ$7-CO60)*12)+($CP$7-CN60),0)</f>
        <v>18</v>
      </c>
      <c r="CR60" s="166">
        <f>IF(OR(CP60&gt;12,CP60=12),((CP60-(CS60*12))+((($CQ$7-2024)*12)+($CP$7-4)))+1,0)</f>
        <v>0</v>
      </c>
      <c r="CS60" s="418">
        <v>0</v>
      </c>
      <c r="CT60" s="418">
        <v>1</v>
      </c>
      <c r="CU60" s="418">
        <v>0</v>
      </c>
      <c r="CV60" s="419">
        <v>0</v>
      </c>
      <c r="CW60" s="419">
        <v>0</v>
      </c>
      <c r="CX60" s="419">
        <v>0</v>
      </c>
      <c r="CY60" s="420">
        <v>6000000</v>
      </c>
      <c r="CZ60" s="141"/>
      <c r="DA60" s="472">
        <f>CJ60</f>
        <v>0</v>
      </c>
      <c r="DB60" s="141" t="str">
        <f>CZ60&amp;";"&amp;" "&amp;DA60&amp;";"&amp;" "&amp;DF60</f>
        <v>; 0; </v>
      </c>
      <c r="DC60" s="473"/>
      <c r="DD60" s="378">
        <f>VLOOKUP($D60,'[3]Tong hop'!$B$8:$Q$45,15,0)</f>
        <v>463873</v>
      </c>
      <c r="DE60" s="422">
        <f>VLOOKUP($D60,'[4]Med Service'!$D$11:$DI$87,110,0)</f>
        <v>0</v>
      </c>
      <c r="DF60" s="396" t="str">
        <f>VLOOKUP($D60,'[5]BẢNG LƯƠNG'!$C$3:$AH$102,32,0)</f>
        <v/>
      </c>
    </row>
    <row r="61" s="264" customFormat="1" ht="27" customHeight="1" spans="1:110">
      <c r="A61" s="138">
        <f t="shared" ref="A61:A63" si="113">1+A60</f>
        <v>43</v>
      </c>
      <c r="B61" s="389">
        <v>6</v>
      </c>
      <c r="C61" s="391" t="s">
        <v>406</v>
      </c>
      <c r="D61" s="391" t="s">
        <v>407</v>
      </c>
      <c r="E61" s="392" t="str">
        <f>IF(OR(G61="CHT",G61="DSBC"),"HĐLĐ",IF(OR(G61="DSTV",G61="Q.CHT"),"HĐTV","HĐCTV"))</f>
        <v>HĐTV</v>
      </c>
      <c r="F61" s="524" t="s">
        <v>398</v>
      </c>
      <c r="G61" s="522" t="s">
        <v>242</v>
      </c>
      <c r="H61" s="395" t="s">
        <v>408</v>
      </c>
      <c r="I61" s="675" t="s">
        <v>409</v>
      </c>
      <c r="J61" s="160" t="s">
        <v>211</v>
      </c>
      <c r="K61" s="396">
        <v>28</v>
      </c>
      <c r="L61" s="396">
        <f>VLOOKUP(D61,CNT!C47:AL51,14,0)</f>
        <v>28</v>
      </c>
      <c r="M61" s="469">
        <f>VLOOKUP(D61,CNT!C47:AL51,3,0)</f>
        <v>137.32</v>
      </c>
      <c r="N61" s="469">
        <f>VLOOKUP(D61,CNT!C47:AL51,4,0)</f>
        <v>104.25</v>
      </c>
      <c r="O61" s="423"/>
      <c r="P61" s="144"/>
      <c r="Q61" s="144"/>
      <c r="R61" s="397"/>
      <c r="S61" s="398">
        <f t="shared" si="112"/>
        <v>0</v>
      </c>
      <c r="T61" s="399"/>
      <c r="U61" s="144"/>
      <c r="V61" s="144"/>
      <c r="W61" s="144"/>
      <c r="X61" s="144"/>
      <c r="Y61" s="144"/>
      <c r="Z61" s="144"/>
      <c r="AA61" s="396">
        <f>VLOOKUP(D61,CNT!C47:AL51,20,0)</f>
        <v>0</v>
      </c>
      <c r="AB61" s="396">
        <f>VLOOKUP(D61,CNT!C47:AL51,21,0)</f>
        <v>0</v>
      </c>
      <c r="AC61" s="398">
        <f>CY61</f>
        <v>5100000</v>
      </c>
      <c r="AD61" s="144"/>
      <c r="AE61" s="144"/>
      <c r="AF61" s="144"/>
      <c r="AG61" s="401">
        <f>AC61/28/8*M61</f>
        <v>3126482.14285714</v>
      </c>
      <c r="AH61" s="398">
        <f>AC61/28/8*N61*1.5</f>
        <v>3560323.66071429</v>
      </c>
      <c r="AI61" s="144"/>
      <c r="AJ61" s="144"/>
      <c r="AK61" s="144"/>
      <c r="AL61" s="396">
        <f>VLOOKUP(D61,CNT!C47:AL51,18,0)</f>
        <v>0</v>
      </c>
      <c r="AM61" s="396">
        <f>VLOOKUP(D61,CNT!C47:AL51,19,0)</f>
        <v>0</v>
      </c>
      <c r="AN61" s="396">
        <f>VLOOKUP(D61,CNT!C47:AL51,24,0)</f>
        <v>0</v>
      </c>
      <c r="AO61" s="396">
        <f>VLOOKUP(D61,CNT!C47:AL51,25,0)</f>
        <v>0</v>
      </c>
      <c r="AP61" s="396">
        <f>VLOOKUP(D61,CNT!C47:AL51,26,0)</f>
        <v>1634500</v>
      </c>
      <c r="AQ61" s="396">
        <f>VLOOKUP(D61,CNT!C47:AL51,27,0)</f>
        <v>11530</v>
      </c>
      <c r="AR61" s="396">
        <f>VLOOKUP(D61,CNT!C47:AL51,28,0)</f>
        <v>0</v>
      </c>
      <c r="AS61" s="396">
        <f>VLOOKUP(D61,CNT!C47:AL51,29,0)</f>
        <v>0</v>
      </c>
      <c r="AT61" s="396"/>
      <c r="AU61" s="396">
        <f>VLOOKUP(D61,CNT!C47:AL51,22,0)</f>
        <v>0</v>
      </c>
      <c r="AV61" s="396">
        <f>VLOOKUP(D61,CNT!C47:AL51,23,0)</f>
        <v>0</v>
      </c>
      <c r="AW61" s="144"/>
      <c r="AX61" s="396"/>
      <c r="AY61" s="144"/>
      <c r="AZ61" s="398"/>
      <c r="BA61" s="402"/>
      <c r="BB61" s="396">
        <f>VLOOKUP(D61,CNT!C47:AL51,31,0)</f>
        <v>0</v>
      </c>
      <c r="BC61" s="396">
        <f>VLOOKUP(D61,CNT!C47:AL51,32,0)</f>
        <v>0</v>
      </c>
      <c r="BD61" s="396">
        <f>VLOOKUP(D61,CNT!C47:AL51,33,0)</f>
        <v>0</v>
      </c>
      <c r="BE61" s="396">
        <f>VLOOKUP(D61,CNT!C47:AL51,34,0)</f>
        <v>0</v>
      </c>
      <c r="BF61" s="396">
        <f>VLOOKUP(D61,CNT!C47:AL51,35,0)</f>
        <v>0</v>
      </c>
      <c r="BG61" s="423"/>
      <c r="BH61" s="403">
        <f>SUM(AF61:BA61)-SUM(BB61:BG61)+T61</f>
        <v>8332835.80357143</v>
      </c>
      <c r="BI61" s="404">
        <f>S61*17.5%</f>
        <v>0</v>
      </c>
      <c r="BJ61" s="404">
        <f>S61*3%</f>
        <v>0</v>
      </c>
      <c r="BK61" s="404">
        <f>S61*1%</f>
        <v>0</v>
      </c>
      <c r="BL61" s="405"/>
      <c r="BM61" s="406">
        <f>SUM(BI61:BL61)</f>
        <v>0</v>
      </c>
      <c r="BN61" s="404">
        <f>S61*8%</f>
        <v>0</v>
      </c>
      <c r="BO61" s="404">
        <f>S61*1.5%</f>
        <v>0</v>
      </c>
      <c r="BP61" s="404">
        <f>S61*1%</f>
        <v>0</v>
      </c>
      <c r="BQ61" s="405"/>
      <c r="BR61" s="406">
        <f>SUM(BN61:BQ61)</f>
        <v>0</v>
      </c>
      <c r="BS61" s="404">
        <f>T61+U61+V61+W61</f>
        <v>0</v>
      </c>
      <c r="BT61" s="407">
        <f>BH61-BS61</f>
        <v>8332835.80357143</v>
      </c>
      <c r="BU61" s="404">
        <f>IF(E61="HĐLĐ",15500000,0)</f>
        <v>0</v>
      </c>
      <c r="BV61" s="408"/>
      <c r="BW61" s="404">
        <f>BV61*6200000</f>
        <v>0</v>
      </c>
      <c r="BX61" s="404">
        <f>BR61</f>
        <v>0</v>
      </c>
      <c r="BY61" s="409">
        <f>BU61+BW61+BX61</f>
        <v>0</v>
      </c>
      <c r="BZ61" s="404">
        <f>IF(BT61-BY61&gt;0,BT61-BY61,0)</f>
        <v>8332835.80357143</v>
      </c>
      <c r="CA61" s="405">
        <f>IF(AND(OR($E61="HĐTV",$E61="HĐCTV"),$BZ61&lt;2000000),0,IF(OR($E61="HĐTV",$E61="HĐCTV"),$BZ61*10%,ROUND(IF($BZ61&lt;=10000000,$BZ61*5%,IF($BZ61&lt;=30000000,$BZ61*10%-500000,IF($BZ61&lt;=60000000,$BZ61*20%-3500000,IF($BZ61&lt;=100000000,$BZ61*30%-9500000,$BZ61*35%-14500000)))),0)))</f>
        <v>833283.580357143</v>
      </c>
      <c r="CB61" s="410">
        <f>ROUND(BH61-BR61-CA61,0)</f>
        <v>7499552</v>
      </c>
      <c r="CC61" s="408"/>
      <c r="CD61" s="411"/>
      <c r="CE61" s="412">
        <f>CB61+CC61-CD61</f>
        <v>7499552</v>
      </c>
      <c r="CF61" s="413">
        <f>CE61-CG61</f>
        <v>0</v>
      </c>
      <c r="CG61" s="413">
        <f>CE61</f>
        <v>7499552</v>
      </c>
      <c r="CH61" s="414"/>
      <c r="CI61" s="415" t="str">
        <f>VLOOKUP($C61,[2]Sheet1!$C$5:$K$139,9,0)</f>
        <v>tiep.nguyen@medigoapp.com</v>
      </c>
      <c r="CJ61" s="396">
        <f>VLOOKUP(D61,CNT!C47:AL51,36,0)</f>
        <v>0</v>
      </c>
      <c r="CK61" s="416">
        <v>7</v>
      </c>
      <c r="CL61" s="396">
        <f>VLOOKUP(D61,CNT!C47:AL51,15,0)</f>
        <v>0</v>
      </c>
      <c r="CM61" s="416">
        <v>10</v>
      </c>
      <c r="CN61" s="416">
        <v>3</v>
      </c>
      <c r="CO61" s="416">
        <v>2026</v>
      </c>
      <c r="CP61" s="166">
        <f>IF((($CO$7-CO61)*12)+($CN$7-CN61)&gt;=12,((($CO$7-CO61)*12)+($CN$7-CN61))-1,0)</f>
        <v>0</v>
      </c>
      <c r="CQ61" s="417">
        <f>IF(CP61&lt;12,(($CQ$7-CO61)*12)+($CP$7-CN61),0)</f>
        <v>2</v>
      </c>
      <c r="CR61" s="166">
        <f>IF(OR(CP61&gt;12,CP61=12),((CP61-(CS61*12))+((($CQ$7-2024)*12)+($CP$7-4)))+1,0)</f>
        <v>0</v>
      </c>
      <c r="CS61" s="418">
        <f>IF(OR(CP61&gt;12,CP61=12),ROUNDDOWN(CP61/12,0),0)</f>
        <v>0</v>
      </c>
      <c r="CT61" s="418">
        <f t="shared" ref="CT61:CU63" si="114">IF(CQ61&gt;11,ROUNDDOWN(CQ61/12,0),0)</f>
        <v>0</v>
      </c>
      <c r="CU61" s="418">
        <f t="shared" si="114"/>
        <v>0</v>
      </c>
      <c r="CV61" s="419">
        <f>IF(CP61=0,0,6000000*1.07^CS61)</f>
        <v>0</v>
      </c>
      <c r="CW61" s="419">
        <f>IF(CT61&lt;2,0,6000000+(CT61-1)*500000)</f>
        <v>0</v>
      </c>
      <c r="CX61" s="419">
        <f>IF(CU61=0,CV61,IF(CU61&lt;1,0,CV61+CU61*500000))</f>
        <v>0</v>
      </c>
      <c r="CY61" s="420">
        <v>5100000</v>
      </c>
      <c r="CZ61" s="141"/>
      <c r="DA61" s="472">
        <f>CJ61</f>
        <v>0</v>
      </c>
      <c r="DB61" s="141" t="str">
        <f>CZ61&amp;";"&amp;" "&amp;DA61&amp;";"&amp;" "&amp;DF61</f>
        <v>; 0; Lệch doanh thu HD.V4G99XG7: 105.000đ
Lệch doanh thu HD.B1G9Q3XV: 73.000đ</v>
      </c>
      <c r="DC61" s="141"/>
      <c r="DD61" s="378"/>
      <c r="DE61" s="422">
        <f>VLOOKUP($D61,'[4]Med Service'!$D$11:$DI$87,110,0)</f>
        <v>0</v>
      </c>
      <c r="DF61" s="396" t="str">
        <f>VLOOKUP($D61,'[5]BẢNG LƯƠNG'!$C$3:$AH$102,32,0)</f>
        <v>Lệch doanh thu HD.V4G99XG7: 105.000đ
Lệch doanh thu HD.B1G9Q3XV: 73.000đ</v>
      </c>
    </row>
    <row r="62" s="266" customFormat="1" ht="27.75" customHeight="1" spans="1:110">
      <c r="A62" s="138">
        <f t="shared" si="113"/>
        <v>44</v>
      </c>
      <c r="B62" s="389">
        <v>6</v>
      </c>
      <c r="C62" s="391" t="s">
        <v>273</v>
      </c>
      <c r="D62" s="391" t="s">
        <v>274</v>
      </c>
      <c r="E62" s="392" t="str">
        <f>IF(OR(G62="CHT",G62="DSBC"),"HĐLĐ",IF(OR(G62="DSTV",G62="Q.CHT"),"HĐTV","HĐCTV"))</f>
        <v>HĐLĐ</v>
      </c>
      <c r="F62" s="524" t="s">
        <v>398</v>
      </c>
      <c r="G62" s="514" t="s">
        <v>209</v>
      </c>
      <c r="H62" s="395" t="s">
        <v>275</v>
      </c>
      <c r="I62" s="142" t="s">
        <v>276</v>
      </c>
      <c r="J62" s="142" t="s">
        <v>277</v>
      </c>
      <c r="K62" s="396">
        <v>28</v>
      </c>
      <c r="L62" s="396">
        <f>VLOOKUP(D62,CNT!C48:AL52,14,0)</f>
        <v>5</v>
      </c>
      <c r="M62" s="469">
        <f>VLOOKUP(D62,CNT!C48:AL52,3,0)</f>
        <v>41.57</v>
      </c>
      <c r="N62" s="469">
        <f>VLOOKUP(D62,CNT!C48:AL52,4,0)</f>
        <v>0</v>
      </c>
      <c r="O62" s="396"/>
      <c r="P62" s="396"/>
      <c r="Q62" s="424"/>
      <c r="R62" s="396"/>
      <c r="S62" s="398">
        <f t="shared" si="112"/>
        <v>5310000</v>
      </c>
      <c r="T62" s="399"/>
      <c r="U62" s="396"/>
      <c r="V62" s="438"/>
      <c r="W62" s="396"/>
      <c r="X62" s="396"/>
      <c r="Y62" s="396"/>
      <c r="Z62" s="396"/>
      <c r="AA62" s="396">
        <f>VLOOKUP(D62,CNT!C48:AL52,20,0)</f>
        <v>0</v>
      </c>
      <c r="AB62" s="396">
        <f>VLOOKUP(D62,CNT!C48:AL52,21,0)</f>
        <v>0</v>
      </c>
      <c r="AC62" s="398">
        <f>CY62</f>
        <v>6000000</v>
      </c>
      <c r="AD62" s="396"/>
      <c r="AE62" s="396"/>
      <c r="AF62" s="396"/>
      <c r="AG62" s="401">
        <f>AC62/28/8*M62</f>
        <v>1113482.14285714</v>
      </c>
      <c r="AH62" s="398">
        <f>AC62/28/8*N62*1.5</f>
        <v>0</v>
      </c>
      <c r="AI62" s="396"/>
      <c r="AJ62" s="396"/>
      <c r="AK62" s="396"/>
      <c r="AL62" s="396">
        <f>VLOOKUP(D62,CNT!C48:AL52,18,0)</f>
        <v>0</v>
      </c>
      <c r="AM62" s="396">
        <f>VLOOKUP(D62,CNT!C48:AL52,19,0)</f>
        <v>0</v>
      </c>
      <c r="AN62" s="396">
        <f>VLOOKUP(D62,CNT!C48:AL52,24,0)</f>
        <v>2200000</v>
      </c>
      <c r="AO62" s="396">
        <f>VLOOKUP(D62,CNT!C48:AL52,25,0)</f>
        <v>0</v>
      </c>
      <c r="AP62" s="396">
        <f>VLOOKUP(D62,CNT!C48:AL52,26,0)</f>
        <v>0</v>
      </c>
      <c r="AQ62" s="396">
        <f>VLOOKUP(D62,CNT!C48:AL52,27,0)</f>
        <v>0</v>
      </c>
      <c r="AR62" s="396">
        <f>VLOOKUP(D62,CNT!C48:AL52,28,0)</f>
        <v>0</v>
      </c>
      <c r="AS62" s="396">
        <f>VLOOKUP(D62,CNT!C48:AL52,29,0)</f>
        <v>0</v>
      </c>
      <c r="AT62" s="396"/>
      <c r="AU62" s="396">
        <f>VLOOKUP(D62,CNT!C48:AL52,22,0)</f>
        <v>0</v>
      </c>
      <c r="AV62" s="396">
        <f>VLOOKUP(D62,CNT!C48:AL52,23,0)</f>
        <v>0</v>
      </c>
      <c r="AW62" s="396"/>
      <c r="AX62" s="396"/>
      <c r="AY62" s="396"/>
      <c r="AZ62" s="512"/>
      <c r="BA62" s="396"/>
      <c r="BB62" s="396">
        <f>VLOOKUP(D62,CNT!C48:AL52,31,0)</f>
        <v>0</v>
      </c>
      <c r="BC62" s="396">
        <f>VLOOKUP(D62,CNT!C48:AL52,32,0)</f>
        <v>0</v>
      </c>
      <c r="BD62" s="396">
        <f>VLOOKUP(D62,CNT!C48:AL52,33,0)</f>
        <v>0</v>
      </c>
      <c r="BE62" s="396">
        <f>VLOOKUP(D62,CNT!C48:AL52,34,0)</f>
        <v>0</v>
      </c>
      <c r="BF62" s="396">
        <f>VLOOKUP(D62,CNT!C48:AL52,35,0)</f>
        <v>0</v>
      </c>
      <c r="BG62" s="396"/>
      <c r="BH62" s="403">
        <f>SUM(AF62:BA62)-SUM(BB62:BG62)+T62</f>
        <v>3313482.14285714</v>
      </c>
      <c r="BI62" s="404"/>
      <c r="BJ62" s="404"/>
      <c r="BK62" s="404"/>
      <c r="BL62" s="405"/>
      <c r="BM62" s="406"/>
      <c r="BN62" s="404"/>
      <c r="BO62" s="404"/>
      <c r="BP62" s="404"/>
      <c r="BQ62" s="405"/>
      <c r="BR62" s="406">
        <f>SUM(BN62:BQ62)</f>
        <v>0</v>
      </c>
      <c r="BS62" s="404">
        <f>T62+U62+V62+W62</f>
        <v>0</v>
      </c>
      <c r="BT62" s="407">
        <f>BH62-BS62</f>
        <v>3313482.14285714</v>
      </c>
      <c r="BU62" s="404">
        <f>IF(E62="HĐLĐ",15500000,0)</f>
        <v>15500000</v>
      </c>
      <c r="BV62" s="408"/>
      <c r="BW62" s="404">
        <f>BV62*6200000</f>
        <v>0</v>
      </c>
      <c r="BX62" s="404">
        <f>BR62</f>
        <v>0</v>
      </c>
      <c r="BY62" s="409">
        <f>BU62+BW62+BX62</f>
        <v>15500000</v>
      </c>
      <c r="BZ62" s="404">
        <f>IF(BT62-BY62&gt;0,BT62-BY62,0)</f>
        <v>0</v>
      </c>
      <c r="CA62" s="405">
        <f>IF(AND(OR($E62="HĐTV",$E62="HĐCTV"),$BZ62&lt;2000000),0,IF(OR($E62="HĐTV",$E62="HĐCTV"),$BZ62*10%,ROUND(IF($BZ62&lt;=10000000,$BZ62*5%,IF($BZ62&lt;=30000000,$BZ62*10%-500000,IF($BZ62&lt;=60000000,$BZ62*20%-3500000,IF($BZ62&lt;=100000000,$BZ62*30%-9500000,$BZ62*35%-14500000)))),0)))</f>
        <v>0</v>
      </c>
      <c r="CB62" s="410">
        <f>ROUND(BH62-BR62-CA62,0)</f>
        <v>3313482</v>
      </c>
      <c r="CC62" s="408"/>
      <c r="CD62" s="411"/>
      <c r="CE62" s="412">
        <f>CB62+CC62-CD62</f>
        <v>3313482</v>
      </c>
      <c r="CF62" s="413">
        <f>CE62-CG62</f>
        <v>0</v>
      </c>
      <c r="CG62" s="413">
        <f>CE62</f>
        <v>3313482</v>
      </c>
      <c r="CH62" s="414"/>
      <c r="CI62" s="415" t="str">
        <f>VLOOKUP($C62,[2]Sheet1!$C$5:$K$139,9,0)</f>
        <v>tai.phan@medigoapp.com</v>
      </c>
      <c r="CJ62" s="396">
        <f>VLOOKUP(D62,CNT!C48:AL52,36,0)</f>
        <v>0</v>
      </c>
      <c r="CK62" s="416">
        <v>4</v>
      </c>
      <c r="CL62" s="396">
        <f>VLOOKUP(D62,CNT!C48:AL52,15,0)</f>
        <v>0</v>
      </c>
      <c r="CM62" s="416">
        <v>26</v>
      </c>
      <c r="CN62" s="416">
        <v>1</v>
      </c>
      <c r="CO62" s="416">
        <v>2026</v>
      </c>
      <c r="CP62" s="166">
        <f>IF((($CO$7-CO62)*12)+($CN$7-CN62)&gt;=12,((($CO$7-CO62)*12)+($CN$7-CN62))-1,0)</f>
        <v>0</v>
      </c>
      <c r="CQ62" s="417">
        <f>IF(CP62&lt;12,(($CQ$7-CO62)*12)+($CP$7-CN62),0)</f>
        <v>4</v>
      </c>
      <c r="CR62" s="166">
        <f>IF(OR(CP62&gt;12,CP62=12),((CP62-(CS62*12))+((($CQ$7-2024)*12)+($CP$7-4)))+1,0)</f>
        <v>0</v>
      </c>
      <c r="CS62" s="418">
        <f>IF(OR(CP62&gt;12,CP62=12),ROUNDDOWN(CP62/12,0),0)</f>
        <v>0</v>
      </c>
      <c r="CT62" s="418">
        <f t="shared" si="114"/>
        <v>0</v>
      </c>
      <c r="CU62" s="418">
        <f t="shared" si="114"/>
        <v>0</v>
      </c>
      <c r="CV62" s="419">
        <f>IF(CP62=0,0,6000000*1.07^CS62)</f>
        <v>0</v>
      </c>
      <c r="CW62" s="419">
        <f>IF(CT62&lt;2,0,6000000+(CT62-1)*500000)</f>
        <v>0</v>
      </c>
      <c r="CX62" s="419">
        <f>IF(CU62=0,CV62,IF(CU62&lt;1,0,CV62+CU62*500000))</f>
        <v>0</v>
      </c>
      <c r="CY62" s="420">
        <v>6000000</v>
      </c>
      <c r="CZ62" s="141"/>
      <c r="DA62" s="472">
        <f>CJ62</f>
        <v>0</v>
      </c>
      <c r="DB62" s="141" t="str">
        <f>CZ62&amp;";"&amp;" "&amp;DA62&amp;";"&amp;" "&amp;DF62</f>
        <v>; 0; </v>
      </c>
      <c r="DC62" s="473"/>
      <c r="DD62" s="378"/>
      <c r="DE62" s="422">
        <f>VLOOKUP($D62,'[4]Med Service'!$D$11:$DI$87,110,0)</f>
        <v>0</v>
      </c>
      <c r="DF62" s="396" t="str">
        <f>VLOOKUP($D62,'[5]BẢNG LƯƠNG'!$C$3:$AH$102,32,0)</f>
        <v/>
      </c>
    </row>
    <row r="63" s="269" customFormat="1" ht="27.75" customHeight="1" spans="1:110">
      <c r="A63" s="138">
        <f t="shared" si="113"/>
        <v>45</v>
      </c>
      <c r="B63" s="477">
        <v>6</v>
      </c>
      <c r="C63" s="515" t="s">
        <v>410</v>
      </c>
      <c r="D63" s="515" t="s">
        <v>411</v>
      </c>
      <c r="E63" s="480" t="str">
        <f>IF(OR(G63="CHT",G63="DSBC"),"HĐLĐ",IF(OR(G63="DSTV",G63="Q.CHT"),"HĐTV","HĐCTV"))</f>
        <v>HĐTV</v>
      </c>
      <c r="F63" s="525" t="s">
        <v>398</v>
      </c>
      <c r="G63" s="522" t="s">
        <v>242</v>
      </c>
      <c r="H63" s="674" t="s">
        <v>333</v>
      </c>
      <c r="I63" s="676" t="s">
        <v>412</v>
      </c>
      <c r="J63" s="156" t="s">
        <v>375</v>
      </c>
      <c r="K63" s="484">
        <v>28</v>
      </c>
      <c r="L63" s="396">
        <f>VLOOKUP(D63,CNT!C49:AL53,14,0)</f>
        <v>29</v>
      </c>
      <c r="M63" s="469">
        <f>VLOOKUP(D63,CNT!C49:AL53,3,0)</f>
        <v>202.4</v>
      </c>
      <c r="N63" s="469">
        <f>VLOOKUP(D63,CNT!C49:AL53,4,0)</f>
        <v>56.45</v>
      </c>
      <c r="O63" s="484"/>
      <c r="P63" s="484"/>
      <c r="Q63" s="488"/>
      <c r="R63" s="484"/>
      <c r="S63" s="398">
        <f t="shared" si="112"/>
        <v>0</v>
      </c>
      <c r="T63" s="490">
        <f>IF(500000/28*L63&gt;500000,500000,500000/28*L63)</f>
        <v>500000</v>
      </c>
      <c r="U63" s="484"/>
      <c r="V63" s="490"/>
      <c r="W63" s="484"/>
      <c r="X63" s="484"/>
      <c r="Y63" s="484"/>
      <c r="Z63" s="484"/>
      <c r="AA63" s="396">
        <f>VLOOKUP(D63,CNT!C49:AL53,20,0)</f>
        <v>0</v>
      </c>
      <c r="AB63" s="396">
        <f>VLOOKUP(D63,CNT!C49:AL53,21,0)</f>
        <v>0</v>
      </c>
      <c r="AC63" s="489">
        <f>CY63</f>
        <v>5100000</v>
      </c>
      <c r="AD63" s="484"/>
      <c r="AE63" s="484"/>
      <c r="AF63" s="484"/>
      <c r="AG63" s="491">
        <f>AC63/28/8*M63</f>
        <v>4608214.28571429</v>
      </c>
      <c r="AH63" s="489">
        <f>AC63/28/8*N63*1.5</f>
        <v>1927868.30357143</v>
      </c>
      <c r="AI63" s="484"/>
      <c r="AJ63" s="484"/>
      <c r="AK63" s="484"/>
      <c r="AL63" s="396">
        <f>VLOOKUP(D63,CNT!C49:AL53,18,0)</f>
        <v>0</v>
      </c>
      <c r="AM63" s="396">
        <f>VLOOKUP(D63,CNT!C49:AL53,19,0)</f>
        <v>0</v>
      </c>
      <c r="AN63" s="396">
        <f>VLOOKUP(D63,CNT!C49:AL53,24,0)</f>
        <v>2000000</v>
      </c>
      <c r="AO63" s="396">
        <f>VLOOKUP(D63,CNT!C49:AL53,25,0)</f>
        <v>0</v>
      </c>
      <c r="AP63" s="396">
        <f>VLOOKUP(D63,CNT!C49:AL53,26,0)</f>
        <v>1024700</v>
      </c>
      <c r="AQ63" s="396">
        <f>VLOOKUP(D63,CNT!C49:AL53,27,0)</f>
        <v>6200</v>
      </c>
      <c r="AR63" s="396">
        <f>VLOOKUP(D63,CNT!C49:AL53,28,0)</f>
        <v>0</v>
      </c>
      <c r="AS63" s="396">
        <f>VLOOKUP(D63,CNT!C49:AL53,29,0)</f>
        <v>0</v>
      </c>
      <c r="AT63" s="484"/>
      <c r="AU63" s="396">
        <f>VLOOKUP(D63,CNT!C49:AL53,22,0)</f>
        <v>0</v>
      </c>
      <c r="AV63" s="396">
        <f>VLOOKUP(D63,CNT!C49:AL53,23,0)</f>
        <v>0</v>
      </c>
      <c r="AW63" s="484"/>
      <c r="AX63" s="484"/>
      <c r="AY63" s="484"/>
      <c r="AZ63" s="526"/>
      <c r="BA63" s="484"/>
      <c r="BB63" s="396">
        <f>VLOOKUP(D63,CNT!C49:AL53,31,0)</f>
        <v>0</v>
      </c>
      <c r="BC63" s="396">
        <f>VLOOKUP(D63,CNT!C49:AL53,32,0)</f>
        <v>0</v>
      </c>
      <c r="BD63" s="396">
        <f>VLOOKUP(D63,CNT!C49:AL53,33,0)</f>
        <v>0</v>
      </c>
      <c r="BE63" s="396">
        <f>VLOOKUP(D63,CNT!C49:AL53,34,0)</f>
        <v>100000</v>
      </c>
      <c r="BF63" s="396">
        <f>VLOOKUP(D63,CNT!C49:AL53,35,0)</f>
        <v>500000</v>
      </c>
      <c r="BG63" s="484"/>
      <c r="BH63" s="403">
        <f>SUM(AF63:BA63)-SUM(BB63:BG63)+T63</f>
        <v>9466982.58928571</v>
      </c>
      <c r="BI63" s="493">
        <f>S63*17.5%</f>
        <v>0</v>
      </c>
      <c r="BJ63" s="493">
        <f>S63*3%</f>
        <v>0</v>
      </c>
      <c r="BK63" s="493">
        <f>S63*1%</f>
        <v>0</v>
      </c>
      <c r="BL63" s="494"/>
      <c r="BM63" s="493">
        <f>SUM(BI63:BL63)</f>
        <v>0</v>
      </c>
      <c r="BN63" s="493">
        <f>S63*8%</f>
        <v>0</v>
      </c>
      <c r="BO63" s="493">
        <f>S63*1.5%</f>
        <v>0</v>
      </c>
      <c r="BP63" s="493">
        <f>S63*1%</f>
        <v>0</v>
      </c>
      <c r="BQ63" s="494"/>
      <c r="BR63" s="493">
        <f>SUM(BN63:BQ63)</f>
        <v>0</v>
      </c>
      <c r="BS63" s="493">
        <f>T63+U63+V63+W63</f>
        <v>500000</v>
      </c>
      <c r="BT63" s="493">
        <f>BH63-BS63</f>
        <v>8966982.58928571</v>
      </c>
      <c r="BU63" s="493">
        <f>IF(E63="HĐLĐ",15500000,0)</f>
        <v>0</v>
      </c>
      <c r="BV63" s="495"/>
      <c r="BW63" s="493">
        <f>BV63*6200000</f>
        <v>0</v>
      </c>
      <c r="BX63" s="493">
        <f>BR63</f>
        <v>0</v>
      </c>
      <c r="BY63" s="493">
        <f>BU63+BW63+BX63</f>
        <v>0</v>
      </c>
      <c r="BZ63" s="493">
        <f>IF(BT63-BY63&gt;0,BT63-BY63,0)</f>
        <v>8966982.58928571</v>
      </c>
      <c r="CA63" s="494">
        <f>IF(AND(OR($E63="HĐTV",$E63="HĐCTV"),$BZ63&lt;2000000),0,IF(OR($E63="HĐTV",$E63="HĐCTV"),$BZ63*10%,ROUND(IF($BZ63&lt;=10000000,$BZ63*5%,IF($BZ63&lt;=30000000,$BZ63*10%-500000,IF($BZ63&lt;=60000000,$BZ63*20%-3500000,IF($BZ63&lt;=100000000,$BZ63*30%-9500000,$BZ63*35%-14500000)))),0)))</f>
        <v>896698.258928571</v>
      </c>
      <c r="CB63" s="410">
        <f>ROUND(BH63-BR63-CA63,0)</f>
        <v>8570284</v>
      </c>
      <c r="CC63" s="495"/>
      <c r="CD63" s="496"/>
      <c r="CE63" s="412">
        <f>CB63+CC63-CD63</f>
        <v>8570284</v>
      </c>
      <c r="CF63" s="497">
        <f>CE63-CG63</f>
        <v>0</v>
      </c>
      <c r="CG63" s="497">
        <f>CE63</f>
        <v>8570284</v>
      </c>
      <c r="CH63" s="498"/>
      <c r="CI63" s="499" t="s">
        <v>413</v>
      </c>
      <c r="CJ63" s="396" t="str">
        <f>VLOOKUP(D63,CNT!C49:AL53,36,0)</f>
        <v>Không thực hiện chào kết 
Khấu hao chi phí đồng phục</v>
      </c>
      <c r="CK63" s="500">
        <v>1</v>
      </c>
      <c r="CL63" s="396">
        <f>VLOOKUP(D63,CNT!C49:AL53,15,0)</f>
        <v>0</v>
      </c>
      <c r="CM63" s="500">
        <v>25</v>
      </c>
      <c r="CN63" s="500">
        <v>5</v>
      </c>
      <c r="CO63" s="500">
        <v>2026</v>
      </c>
      <c r="CP63" s="501">
        <f>IF((($CO$7-CO63)*12)+($CN$7-CN63)&gt;=12,((($CO$7-CO63)*12)+($CN$7-CN63))-1,0)</f>
        <v>0</v>
      </c>
      <c r="CQ63" s="502">
        <f>IF(CP63&lt;12,(($CQ$7-CO63)*12)+($CP$7-CN63),0)</f>
        <v>0</v>
      </c>
      <c r="CR63" s="501">
        <f>IF(OR(CP63&gt;12,CP63=12),((CP63-(CS63*12))+((($CQ$7-2024)*12)+($CP$7-4)))+1,0)</f>
        <v>0</v>
      </c>
      <c r="CS63" s="503">
        <f>IF(OR(CP63&gt;12,CP63=12),ROUNDDOWN(CP63/12,0),0)</f>
        <v>0</v>
      </c>
      <c r="CT63" s="503">
        <f t="shared" si="114"/>
        <v>0</v>
      </c>
      <c r="CU63" s="503">
        <f t="shared" si="114"/>
        <v>0</v>
      </c>
      <c r="CV63" s="453">
        <f>IF(CP63=0,0,6000000*1.07^CS63)</f>
        <v>0</v>
      </c>
      <c r="CW63" s="453">
        <f>IF(CT63&lt;2,0,6000000+(CT63-1)*500000)</f>
        <v>0</v>
      </c>
      <c r="CX63" s="453">
        <f>IF(CU63=0,CV63,IF(CU63&lt;1,0,CV63+CU63*500000))</f>
        <v>0</v>
      </c>
      <c r="CY63" s="504">
        <v>5100000</v>
      </c>
      <c r="CZ63" s="505"/>
      <c r="DA63" s="506"/>
      <c r="DB63" s="505" t="str">
        <f>CZ63&amp;";"&amp;" "&amp;DA63&amp;";"&amp;" "&amp;DF63</f>
        <v>; ; </v>
      </c>
      <c r="DC63" s="518"/>
      <c r="DD63" s="507"/>
      <c r="DE63" s="508" t="e">
        <f>VLOOKUP($D63,'[4]Med Service'!$D$11:$DI$87,110,0)</f>
        <v>#N/A</v>
      </c>
      <c r="DF63" s="484" t="str">
        <f>VLOOKUP($D63,'[5]BẢNG LƯƠNG'!$C$3:$AH$102,32,0)</f>
        <v/>
      </c>
    </row>
    <row r="64" s="265" customFormat="1" ht="27" customHeight="1" spans="1:110">
      <c r="A64" s="145"/>
      <c r="B64" s="457"/>
      <c r="C64" s="148"/>
      <c r="D64" s="147"/>
      <c r="E64" s="458"/>
      <c r="F64" s="527"/>
      <c r="G64" s="523"/>
      <c r="H64" s="461"/>
      <c r="I64" s="153"/>
      <c r="J64" s="153"/>
      <c r="K64" s="150">
        <f t="shared" ref="K64:AT64" si="115">SUM(K59:K63)</f>
        <v>140</v>
      </c>
      <c r="L64" s="150">
        <f t="shared" si="115"/>
        <v>115</v>
      </c>
      <c r="M64" s="462">
        <f t="shared" si="115"/>
        <v>629.69</v>
      </c>
      <c r="N64" s="462">
        <f t="shared" si="115"/>
        <v>421.45</v>
      </c>
      <c r="O64" s="150">
        <f t="shared" si="115"/>
        <v>0</v>
      </c>
      <c r="P64" s="150">
        <f t="shared" si="115"/>
        <v>0</v>
      </c>
      <c r="Q64" s="150">
        <f t="shared" si="115"/>
        <v>0</v>
      </c>
      <c r="R64" s="150">
        <f t="shared" si="115"/>
        <v>0</v>
      </c>
      <c r="S64" s="150">
        <f t="shared" si="115"/>
        <v>15930000</v>
      </c>
      <c r="T64" s="150">
        <f t="shared" si="115"/>
        <v>1446428.57142857</v>
      </c>
      <c r="U64" s="150">
        <f t="shared" si="115"/>
        <v>0</v>
      </c>
      <c r="V64" s="150">
        <f t="shared" si="115"/>
        <v>0</v>
      </c>
      <c r="W64" s="150">
        <f t="shared" si="115"/>
        <v>0</v>
      </c>
      <c r="X64" s="150">
        <f t="shared" si="115"/>
        <v>0</v>
      </c>
      <c r="Y64" s="150">
        <f t="shared" si="115"/>
        <v>0</v>
      </c>
      <c r="Z64" s="150">
        <f t="shared" si="115"/>
        <v>0</v>
      </c>
      <c r="AA64" s="150"/>
      <c r="AB64" s="150"/>
      <c r="AC64" s="150">
        <f t="shared" si="115"/>
        <v>28200000</v>
      </c>
      <c r="AD64" s="150">
        <f t="shared" si="115"/>
        <v>0</v>
      </c>
      <c r="AE64" s="150">
        <f t="shared" si="115"/>
        <v>0</v>
      </c>
      <c r="AF64" s="150">
        <f t="shared" si="115"/>
        <v>0</v>
      </c>
      <c r="AG64" s="150">
        <f t="shared" si="115"/>
        <v>15501750</v>
      </c>
      <c r="AH64" s="150">
        <f t="shared" si="115"/>
        <v>15964754.4642857</v>
      </c>
      <c r="AI64" s="150">
        <f t="shared" si="115"/>
        <v>0</v>
      </c>
      <c r="AJ64" s="150">
        <f t="shared" si="115"/>
        <v>0</v>
      </c>
      <c r="AK64" s="150">
        <f t="shared" si="115"/>
        <v>0</v>
      </c>
      <c r="AL64" s="150">
        <f t="shared" si="115"/>
        <v>1000000</v>
      </c>
      <c r="AM64" s="150">
        <f t="shared" si="115"/>
        <v>0</v>
      </c>
      <c r="AN64" s="150">
        <f t="shared" si="115"/>
        <v>5600000</v>
      </c>
      <c r="AO64" s="150">
        <f t="shared" si="115"/>
        <v>0</v>
      </c>
      <c r="AP64" s="150">
        <f t="shared" si="115"/>
        <v>6651900</v>
      </c>
      <c r="AQ64" s="150">
        <f t="shared" si="115"/>
        <v>30730</v>
      </c>
      <c r="AR64" s="150">
        <f t="shared" si="115"/>
        <v>0</v>
      </c>
      <c r="AS64" s="150">
        <f t="shared" si="115"/>
        <v>1676000</v>
      </c>
      <c r="AT64" s="150">
        <f t="shared" si="115"/>
        <v>0</v>
      </c>
      <c r="AU64" s="150"/>
      <c r="AV64" s="150"/>
      <c r="AW64" s="150">
        <f t="shared" ref="AW64:CI64" si="116">SUM(AW59:AW63)</f>
        <v>0</v>
      </c>
      <c r="AX64" s="150">
        <f t="shared" si="116"/>
        <v>0</v>
      </c>
      <c r="AY64" s="150">
        <f t="shared" si="116"/>
        <v>0</v>
      </c>
      <c r="AZ64" s="150">
        <f t="shared" si="116"/>
        <v>0</v>
      </c>
      <c r="BA64" s="150">
        <f t="shared" si="116"/>
        <v>0</v>
      </c>
      <c r="BB64" s="150">
        <f t="shared" si="116"/>
        <v>14400</v>
      </c>
      <c r="BC64" s="150">
        <f t="shared" si="116"/>
        <v>10000</v>
      </c>
      <c r="BD64" s="150">
        <f t="shared" si="116"/>
        <v>0</v>
      </c>
      <c r="BE64" s="150">
        <f t="shared" si="116"/>
        <v>100000</v>
      </c>
      <c r="BF64" s="150">
        <f t="shared" si="116"/>
        <v>500000</v>
      </c>
      <c r="BG64" s="150">
        <f t="shared" si="116"/>
        <v>0</v>
      </c>
      <c r="BH64" s="150">
        <f t="shared" si="116"/>
        <v>47811163.0357143</v>
      </c>
      <c r="BI64" s="150">
        <f t="shared" si="116"/>
        <v>1858500</v>
      </c>
      <c r="BJ64" s="150">
        <f t="shared" si="116"/>
        <v>318600</v>
      </c>
      <c r="BK64" s="150">
        <f t="shared" si="116"/>
        <v>106200</v>
      </c>
      <c r="BL64" s="150">
        <f t="shared" si="116"/>
        <v>0</v>
      </c>
      <c r="BM64" s="150">
        <f t="shared" si="116"/>
        <v>2283300</v>
      </c>
      <c r="BN64" s="150">
        <f t="shared" si="116"/>
        <v>849600</v>
      </c>
      <c r="BO64" s="150">
        <f t="shared" si="116"/>
        <v>159300</v>
      </c>
      <c r="BP64" s="150">
        <f t="shared" si="116"/>
        <v>106200</v>
      </c>
      <c r="BQ64" s="150">
        <f t="shared" si="116"/>
        <v>0</v>
      </c>
      <c r="BR64" s="150">
        <f t="shared" si="116"/>
        <v>1115100</v>
      </c>
      <c r="BS64" s="150">
        <f t="shared" si="116"/>
        <v>1446428.57142857</v>
      </c>
      <c r="BT64" s="150">
        <f t="shared" si="116"/>
        <v>46364734.4642857</v>
      </c>
      <c r="BU64" s="150">
        <f t="shared" si="116"/>
        <v>46500000</v>
      </c>
      <c r="BV64" s="150">
        <f t="shared" si="116"/>
        <v>0</v>
      </c>
      <c r="BW64" s="150">
        <f t="shared" si="116"/>
        <v>0</v>
      </c>
      <c r="BX64" s="150">
        <f t="shared" si="116"/>
        <v>1115100</v>
      </c>
      <c r="BY64" s="150">
        <f t="shared" si="116"/>
        <v>47615100</v>
      </c>
      <c r="BZ64" s="150">
        <f t="shared" si="116"/>
        <v>17299818.3928571</v>
      </c>
      <c r="CA64" s="150">
        <f t="shared" si="116"/>
        <v>1729981.83928571</v>
      </c>
      <c r="CB64" s="150">
        <f t="shared" si="116"/>
        <v>44966081</v>
      </c>
      <c r="CC64" s="150">
        <f t="shared" si="116"/>
        <v>0</v>
      </c>
      <c r="CD64" s="150">
        <f t="shared" si="116"/>
        <v>0</v>
      </c>
      <c r="CE64" s="150">
        <f t="shared" si="116"/>
        <v>44966081</v>
      </c>
      <c r="CF64" s="150">
        <f t="shared" si="116"/>
        <v>0</v>
      </c>
      <c r="CG64" s="150">
        <f t="shared" si="116"/>
        <v>44966081</v>
      </c>
      <c r="CH64" s="150">
        <f t="shared" si="116"/>
        <v>0</v>
      </c>
      <c r="CI64" s="150">
        <f t="shared" si="116"/>
        <v>0</v>
      </c>
      <c r="CJ64" s="150"/>
      <c r="CK64" s="150"/>
      <c r="CL64" s="150">
        <f>SUM(CL59:CL63)</f>
        <v>4</v>
      </c>
      <c r="CM64" s="150"/>
      <c r="CN64" s="150"/>
      <c r="CO64" s="150"/>
      <c r="CP64" s="150">
        <f t="shared" ref="CP64:DC64" si="117">SUM(CP59:CP63)</f>
        <v>0</v>
      </c>
      <c r="CQ64" s="150">
        <f t="shared" si="117"/>
        <v>44</v>
      </c>
      <c r="CR64" s="150">
        <f t="shared" si="117"/>
        <v>0</v>
      </c>
      <c r="CS64" s="150">
        <f t="shared" si="117"/>
        <v>0</v>
      </c>
      <c r="CT64" s="150">
        <f t="shared" si="117"/>
        <v>2</v>
      </c>
      <c r="CU64" s="150">
        <f t="shared" si="117"/>
        <v>0</v>
      </c>
      <c r="CV64" s="150">
        <f t="shared" si="117"/>
        <v>0</v>
      </c>
      <c r="CW64" s="150">
        <f t="shared" si="117"/>
        <v>0</v>
      </c>
      <c r="CX64" s="150">
        <f t="shared" si="117"/>
        <v>0</v>
      </c>
      <c r="CY64" s="150">
        <f t="shared" si="117"/>
        <v>28200000</v>
      </c>
      <c r="CZ64" s="150">
        <f t="shared" si="117"/>
        <v>0</v>
      </c>
      <c r="DA64" s="150">
        <f t="shared" si="117"/>
        <v>0</v>
      </c>
      <c r="DB64" s="150">
        <f t="shared" si="117"/>
        <v>0</v>
      </c>
      <c r="DC64" s="150">
        <f t="shared" si="117"/>
        <v>0</v>
      </c>
      <c r="DD64" s="378"/>
      <c r="DE64" s="422">
        <f>VLOOKUP($D64,'[4]Med Service'!$D$11:$DI$87,110,0)</f>
        <v>0</v>
      </c>
      <c r="DF64" s="396"/>
    </row>
    <row r="65" s="270" customFormat="1" ht="27" customHeight="1" spans="1:110">
      <c r="A65" s="528">
        <v>46</v>
      </c>
      <c r="B65" s="529">
        <v>6</v>
      </c>
      <c r="C65" s="530" t="s">
        <v>414</v>
      </c>
      <c r="D65" s="530" t="s">
        <v>415</v>
      </c>
      <c r="E65" s="531" t="str">
        <f>IF(OR(G65="CHT",G65="DSBC"),"HĐLĐ",IF(OR(G65="DSTV",G65="Q.CHT"),"HĐTV","HĐCTV"))</f>
        <v>HĐLĐ</v>
      </c>
      <c r="F65" s="532" t="s">
        <v>416</v>
      </c>
      <c r="G65" s="531" t="s">
        <v>248</v>
      </c>
      <c r="H65" s="533">
        <v>45008</v>
      </c>
      <c r="I65" s="534" t="s">
        <v>417</v>
      </c>
      <c r="J65" s="534" t="s">
        <v>418</v>
      </c>
      <c r="K65" s="535">
        <v>28</v>
      </c>
      <c r="L65" s="535">
        <f>VLOOKUP(D65,CNT!C50:AL54,14,0)</f>
        <v>7</v>
      </c>
      <c r="M65" s="536">
        <f>VLOOKUP(D65,CNT!C50:AL54,3,0)</f>
        <v>0</v>
      </c>
      <c r="N65" s="536">
        <f>VLOOKUP(D65,CNT!C50:AL54,4,0)</f>
        <v>0</v>
      </c>
      <c r="O65" s="537"/>
      <c r="P65" s="538"/>
      <c r="Q65" s="538"/>
      <c r="R65" s="539"/>
      <c r="S65" s="540">
        <f>IF(E65="HĐLĐ",5310000,0)</f>
        <v>5310000</v>
      </c>
      <c r="T65" s="541"/>
      <c r="U65" s="538"/>
      <c r="V65" s="538"/>
      <c r="W65" s="538"/>
      <c r="X65" s="538"/>
      <c r="Y65" s="538"/>
      <c r="Z65" s="538"/>
      <c r="AA65" s="535">
        <f>VLOOKUP(D65,CNT!C50:AL54,20,0)</f>
        <v>0</v>
      </c>
      <c r="AB65" s="535">
        <f>VLOOKUP(D65,CNT!C50:AL54,21,0)</f>
        <v>0</v>
      </c>
      <c r="AC65" s="540">
        <f>5500000-AL65</f>
        <v>5500000</v>
      </c>
      <c r="AD65" s="538"/>
      <c r="AE65" s="538"/>
      <c r="AF65" s="540">
        <v>5500000</v>
      </c>
      <c r="AG65" s="542">
        <v>0</v>
      </c>
      <c r="AH65" s="540">
        <v>0</v>
      </c>
      <c r="AI65" s="538"/>
      <c r="AJ65" s="538"/>
      <c r="AK65" s="538"/>
      <c r="AL65" s="535"/>
      <c r="AM65" s="535">
        <f>VLOOKUP(D65,CNT!C50:AL54,19,0)</f>
        <v>0</v>
      </c>
      <c r="AN65" s="535">
        <f>VLOOKUP(D65,CNT!C50:AL54,24,0)</f>
        <v>0</v>
      </c>
      <c r="AO65" s="535">
        <f>VLOOKUP(D65,CNT!C50:AL54,25,0)</f>
        <v>0</v>
      </c>
      <c r="AP65" s="535">
        <f>VLOOKUP(D65,CNT!C50:AL54,26,0)</f>
        <v>0</v>
      </c>
      <c r="AQ65" s="535">
        <f>VLOOKUP(D65,CNT!C50:AL54,27,0)</f>
        <v>0</v>
      </c>
      <c r="AR65" s="535">
        <f>VLOOKUP(D65,CNT!C50:AL54,28,0)</f>
        <v>0</v>
      </c>
      <c r="AS65" s="535">
        <f>VLOOKUP(D65,CNT!C50:AL54,29,0)</f>
        <v>0</v>
      </c>
      <c r="AT65" s="535"/>
      <c r="AU65" s="535">
        <f>VLOOKUP(D65,CNT!C50:AL54,22,0)</f>
        <v>0</v>
      </c>
      <c r="AV65" s="535">
        <f>VLOOKUP(D65,CNT!C50:AL54,23,0)</f>
        <v>0</v>
      </c>
      <c r="AW65" s="538"/>
      <c r="AX65" s="535"/>
      <c r="AY65" s="538"/>
      <c r="AZ65" s="540"/>
      <c r="BA65" s="543"/>
      <c r="BB65" s="535">
        <f>VLOOKUP(D65,CNT!C50:AL54,31,0)</f>
        <v>63050</v>
      </c>
      <c r="BC65" s="535">
        <f>VLOOKUP(D65,CNT!C50:AL54,32,0)</f>
        <v>0</v>
      </c>
      <c r="BD65" s="535">
        <f>VLOOKUP(D65,CNT!C50:AL54,33,0)</f>
        <v>0</v>
      </c>
      <c r="BE65" s="535">
        <f>VLOOKUP(D65,CNT!C50:AL54,34,0)</f>
        <v>0</v>
      </c>
      <c r="BF65" s="535">
        <f>VLOOKUP(D65,CNT!C50:AL54,35,0)</f>
        <v>0</v>
      </c>
      <c r="BG65" s="537"/>
      <c r="BH65" s="544">
        <f>SUM(AF65:BA65)-SUM(BB65:BG65)+T65</f>
        <v>5436950</v>
      </c>
      <c r="BI65" s="545">
        <f>S65*17.5%</f>
        <v>929250</v>
      </c>
      <c r="BJ65" s="545">
        <f>S65*3%</f>
        <v>159300</v>
      </c>
      <c r="BK65" s="545">
        <f>S65*1%</f>
        <v>53100</v>
      </c>
      <c r="BL65" s="546"/>
      <c r="BM65" s="547">
        <f>SUM(BI65:BL65)</f>
        <v>1141650</v>
      </c>
      <c r="BN65" s="545">
        <f>S65*8%</f>
        <v>424800</v>
      </c>
      <c r="BO65" s="545">
        <f>S65*1.5%</f>
        <v>79650</v>
      </c>
      <c r="BP65" s="545">
        <f>S65*1%</f>
        <v>53100</v>
      </c>
      <c r="BQ65" s="546"/>
      <c r="BR65" s="547">
        <f>SUM(BN65:BQ65)</f>
        <v>557550</v>
      </c>
      <c r="BS65" s="545">
        <f>T65+U65+V65+W65</f>
        <v>0</v>
      </c>
      <c r="BT65" s="548">
        <f>BH65-BS65</f>
        <v>5436950</v>
      </c>
      <c r="BU65" s="545">
        <f>IF(E65="HĐLĐ",15500000,0)</f>
        <v>15500000</v>
      </c>
      <c r="BV65" s="549"/>
      <c r="BW65" s="545">
        <f>BV65*6200000</f>
        <v>0</v>
      </c>
      <c r="BX65" s="545">
        <f>BR65</f>
        <v>557550</v>
      </c>
      <c r="BY65" s="550">
        <f>BU65+BW65+BX65</f>
        <v>16057550</v>
      </c>
      <c r="BZ65" s="545">
        <f>IF(BT65-BY65&gt;0,BT65-BY65,0)</f>
        <v>0</v>
      </c>
      <c r="CA65" s="405">
        <f>IF(AND(OR($E65="HĐTV",$E65="HĐCTV"),$BZ65&lt;2000000),0,IF(OR($E65="HĐTV",$E65="HĐCTV"),$BZ65*10%,ROUND(IF($BZ65&lt;=10000000,$BZ65*5%,IF($BZ65&lt;=30000000,$BZ65*10%-500000,IF($BZ65&lt;=60000000,$BZ65*20%-3500000,IF($BZ65&lt;=100000000,$BZ65*30%-9500000,$BZ65*35%-14500000)))),0)))</f>
        <v>0</v>
      </c>
      <c r="CB65" s="551">
        <f>ROUND(BH65-BR65-CA65,0)</f>
        <v>4879400</v>
      </c>
      <c r="CC65" s="549"/>
      <c r="CD65" s="552"/>
      <c r="CE65" s="553">
        <f>CB65+CC65-CD65</f>
        <v>4879400</v>
      </c>
      <c r="CF65" s="554">
        <f>CE65-CG65</f>
        <v>0</v>
      </c>
      <c r="CG65" s="554">
        <f>CE65</f>
        <v>4879400</v>
      </c>
      <c r="CH65" s="555"/>
      <c r="CI65" s="556" t="s">
        <v>419</v>
      </c>
      <c r="CJ65" s="535">
        <f>VLOOKUP(D65,CNT!C50:AL54,36,0)</f>
        <v>0</v>
      </c>
      <c r="CK65" s="557">
        <v>3</v>
      </c>
      <c r="CL65" s="557">
        <f>VLOOKUP(D65,CNT!C50:AL54,15,0)</f>
        <v>0</v>
      </c>
      <c r="CM65" s="557">
        <v>23</v>
      </c>
      <c r="CN65" s="557">
        <v>3</v>
      </c>
      <c r="CO65" s="557">
        <v>2023</v>
      </c>
      <c r="CP65" s="558">
        <f>IF((($CO$7-CO65)*12)+($CN$7-CN65)&gt;=12,((($CO$7-CO65)*12)+($CN$7-CN65))-1,0)</f>
        <v>12</v>
      </c>
      <c r="CQ65" s="559">
        <f>IF(CP65&lt;12,(($CQ$7-CO65)*12)+($CP$7-CN65),0)</f>
        <v>0</v>
      </c>
      <c r="CR65" s="558">
        <f>IF(OR(CP65&gt;12,CP65=12),((CP65-(CS65*12))+((($CQ$7-2024)*12)+($CP$7-4)))+1,0)</f>
        <v>26</v>
      </c>
      <c r="CS65" s="560">
        <f>IF(OR(CP65&gt;12,CP65=12),ROUNDDOWN(CP65/12,0),0)</f>
        <v>1</v>
      </c>
      <c r="CT65" s="560">
        <f t="shared" ref="CT65:CU69" si="118">IF(CQ65&gt;11,ROUNDDOWN(CQ65/12,0),0)</f>
        <v>0</v>
      </c>
      <c r="CU65" s="560">
        <f t="shared" si="118"/>
        <v>2</v>
      </c>
      <c r="CV65" s="561">
        <f>IF(CP65=0,0,6000000*1.07^CS65)</f>
        <v>6420000</v>
      </c>
      <c r="CW65" s="561">
        <f>IF(CT65&lt;2,0,6000000+(CT65-1)*500000)</f>
        <v>0</v>
      </c>
      <c r="CX65" s="561">
        <f>IF(CU65=0,CV65,IF(CU65&lt;1,0,CV65+CU65*500000))</f>
        <v>7420000</v>
      </c>
      <c r="CY65" s="562">
        <f>IF(CX65&gt;0,CX65,IF(CW65&gt;0,CW65,6000000))</f>
        <v>7420000</v>
      </c>
      <c r="CZ65" s="563"/>
      <c r="DA65" s="564">
        <f>CJ65</f>
        <v>0</v>
      </c>
      <c r="DB65" s="563" t="str">
        <f>CZ65&amp;";"&amp;" "&amp;DA65&amp;";"&amp;" "&amp;DF65</f>
        <v>; 0; Vào ca trễ 08/05/2026: 10.000đ
Vi phạm chấm điểm checklist  29/05/2026: 10.000đ</v>
      </c>
      <c r="DC65" s="563"/>
      <c r="DD65" s="565">
        <f>VLOOKUP($D65,'[3]Tong hop'!$B$8:$Q$45,15,0)</f>
        <v>257279</v>
      </c>
      <c r="DE65" s="566">
        <f>VLOOKUP($D65,'[4]Med Service'!$D$11:$DI$87,110,0)</f>
        <v>0</v>
      </c>
      <c r="DF65" s="535" t="str">
        <f>VLOOKUP($D65,'[5]BẢNG LƯƠNG'!$C$3:$AH$102,32,0)</f>
        <v>Vào ca trễ 08/05/2026: 10.000đ
Vi phạm chấm điểm checklist  29/05/2026: 10.000đ</v>
      </c>
    </row>
    <row r="66" s="266" customFormat="1" ht="27.75" customHeight="1" spans="1:110">
      <c r="A66" s="138">
        <f>1+A65</f>
        <v>47</v>
      </c>
      <c r="B66" s="389">
        <v>6</v>
      </c>
      <c r="C66" s="391" t="s">
        <v>420</v>
      </c>
      <c r="D66" s="391" t="s">
        <v>421</v>
      </c>
      <c r="E66" s="392" t="str">
        <f>IF(OR(G66="CHT",G66="DSBC"),"HĐLĐ",IF(OR(G66="DSTV",G66="Q.CHT"),"HĐTV","HĐCTV"))</f>
        <v>HĐLĐ</v>
      </c>
      <c r="F66" s="510" t="s">
        <v>416</v>
      </c>
      <c r="G66" s="394" t="s">
        <v>209</v>
      </c>
      <c r="H66" s="395">
        <v>44562</v>
      </c>
      <c r="I66" s="142" t="s">
        <v>422</v>
      </c>
      <c r="J66" s="142" t="s">
        <v>423</v>
      </c>
      <c r="K66" s="396">
        <v>28</v>
      </c>
      <c r="L66" s="484">
        <f>VLOOKUP(D66,CNT!C51:AL55,14,0)</f>
        <v>30</v>
      </c>
      <c r="M66" s="485">
        <f>VLOOKUP(D66,CNT!C51:AL55,3,0)</f>
        <v>19.93</v>
      </c>
      <c r="N66" s="485">
        <f>VLOOKUP(D66,CNT!C51:AL55,4,0)</f>
        <v>239.67</v>
      </c>
      <c r="O66" s="423"/>
      <c r="P66" s="144"/>
      <c r="Q66" s="144"/>
      <c r="R66" s="397"/>
      <c r="S66" s="398">
        <f>IF(E66="HĐLĐ",5310000,0)</f>
        <v>5310000</v>
      </c>
      <c r="T66" s="399">
        <f>IF(500000/28*L66&gt;500000,500000,500000/28*L66)</f>
        <v>500000</v>
      </c>
      <c r="U66" s="144"/>
      <c r="V66" s="144"/>
      <c r="W66" s="144"/>
      <c r="X66" s="144"/>
      <c r="Y66" s="144"/>
      <c r="Z66" s="144"/>
      <c r="AA66" s="484">
        <f>VLOOKUP(D66,CNT!C51:AL55,20,0)</f>
        <v>0</v>
      </c>
      <c r="AB66" s="484">
        <f>VLOOKUP(D66,CNT!C51:AL55,21,0)</f>
        <v>0</v>
      </c>
      <c r="AC66" s="398">
        <f>CY66</f>
        <v>7869400</v>
      </c>
      <c r="AD66" s="144"/>
      <c r="AE66" s="144"/>
      <c r="AF66" s="144"/>
      <c r="AG66" s="401">
        <f>AC66/28/8*M66</f>
        <v>700165.8125</v>
      </c>
      <c r="AH66" s="398">
        <f>AC66/28/8*N66*1.5</f>
        <v>12629860.03125</v>
      </c>
      <c r="AI66" s="144"/>
      <c r="AJ66" s="144"/>
      <c r="AK66" s="144"/>
      <c r="AL66" s="484">
        <f>VLOOKUP(D66,CNT!C51:AL55,18,0)</f>
        <v>0</v>
      </c>
      <c r="AM66" s="484">
        <f>VLOOKUP(D66,CNT!C51:AL55,19,0)</f>
        <v>0</v>
      </c>
      <c r="AN66" s="484">
        <f>VLOOKUP(D66,CNT!C51:AL55,24,0)</f>
        <v>2000000</v>
      </c>
      <c r="AO66" s="484">
        <f>VLOOKUP(D66,CNT!C51:AL55,25,0)</f>
        <v>1890815</v>
      </c>
      <c r="AP66" s="484">
        <f>VLOOKUP(D66,CNT!C51:AL55,26,0)</f>
        <v>6094600</v>
      </c>
      <c r="AQ66" s="484">
        <f>VLOOKUP(D66,CNT!C51:AL55,27,0)</f>
        <v>12135</v>
      </c>
      <c r="AR66" s="484">
        <f>VLOOKUP(D66,CNT!C51:AL55,28,0)</f>
        <v>0</v>
      </c>
      <c r="AS66" s="484">
        <f>VLOOKUP(D66,CNT!C51:AL55,29,0)</f>
        <v>0</v>
      </c>
      <c r="AT66" s="396"/>
      <c r="AU66" s="484">
        <f>VLOOKUP(D66,CNT!C51:AL55,22,0)</f>
        <v>0</v>
      </c>
      <c r="AV66" s="484">
        <f>VLOOKUP(D66,CNT!C51:AL55,23,0)</f>
        <v>0</v>
      </c>
      <c r="AW66" s="396"/>
      <c r="AX66" s="396"/>
      <c r="AY66" s="396"/>
      <c r="AZ66" s="396"/>
      <c r="BA66" s="396"/>
      <c r="BB66" s="484">
        <f>VLOOKUP(D66,CNT!C51:AL55,31,0)</f>
        <v>63050</v>
      </c>
      <c r="BC66" s="484">
        <f>VLOOKUP(D66,CNT!C51:AL55,32,0)</f>
        <v>0</v>
      </c>
      <c r="BD66" s="484">
        <f>VLOOKUP(D66,CNT!C51:AL55,33,0)</f>
        <v>0</v>
      </c>
      <c r="BE66" s="484">
        <f>VLOOKUP(D66,CNT!C51:AL55,34,0)</f>
        <v>0</v>
      </c>
      <c r="BF66" s="484">
        <f>VLOOKUP(D66,CNT!C51:AL55,35,0)</f>
        <v>0</v>
      </c>
      <c r="BG66" s="423"/>
      <c r="BH66" s="403">
        <f>SUM(AF66:BA66)-SUM(BB66:BG66)+T66</f>
        <v>23764525.84375</v>
      </c>
      <c r="BI66" s="404">
        <f>S66*17.5%</f>
        <v>929250</v>
      </c>
      <c r="BJ66" s="404">
        <f>S66*3%</f>
        <v>159300</v>
      </c>
      <c r="BK66" s="404">
        <f>S66*1%</f>
        <v>53100</v>
      </c>
      <c r="BL66" s="405"/>
      <c r="BM66" s="406">
        <f>SUM(BI66:BL66)</f>
        <v>1141650</v>
      </c>
      <c r="BN66" s="404">
        <f>S66*8%</f>
        <v>424800</v>
      </c>
      <c r="BO66" s="404">
        <f>S66*1.5%</f>
        <v>79650</v>
      </c>
      <c r="BP66" s="404">
        <f>S66*1%</f>
        <v>53100</v>
      </c>
      <c r="BQ66" s="405"/>
      <c r="BR66" s="406">
        <f>SUM(BN66:BQ66)</f>
        <v>557550</v>
      </c>
      <c r="BS66" s="404">
        <f>T66+U66+V66+W66</f>
        <v>500000</v>
      </c>
      <c r="BT66" s="407">
        <f>BH66-BS66</f>
        <v>23264525.84375</v>
      </c>
      <c r="BU66" s="404">
        <f>IF(E66="HĐLĐ",15500000,0)</f>
        <v>15500000</v>
      </c>
      <c r="BV66" s="408"/>
      <c r="BW66" s="404">
        <f>BV66*6200000</f>
        <v>0</v>
      </c>
      <c r="BX66" s="404">
        <f>BR66</f>
        <v>557550</v>
      </c>
      <c r="BY66" s="409">
        <f>BU66+BW66+BX66</f>
        <v>16057550</v>
      </c>
      <c r="BZ66" s="404">
        <f>IF(BT66-BY66&gt;0,BT66-BY66,0)</f>
        <v>7206975.84375</v>
      </c>
      <c r="CA66" s="405">
        <f>IF(AND(OR($E66="HĐTV",$E66="HĐCTV"),$BZ66&lt;2000000),0,IF(OR($E66="HĐTV",$E66="HĐCTV"),$BZ66*10%,ROUND(IF($BZ66&lt;=10000000,$BZ66*5%,IF($BZ66&lt;=30000000,$BZ66*10%-500000,IF($BZ66&lt;=60000000,$BZ66*20%-3500000,IF($BZ66&lt;=100000000,$BZ66*30%-9500000,$BZ66*35%-14500000)))),0)))</f>
        <v>360349</v>
      </c>
      <c r="CB66" s="410">
        <f>ROUND(BH66-BR66-CA66,0)</f>
        <v>22846627</v>
      </c>
      <c r="CC66" s="408"/>
      <c r="CD66" s="411"/>
      <c r="CE66" s="412">
        <f>CB66+CC66-CD66</f>
        <v>22846627</v>
      </c>
      <c r="CF66" s="413">
        <f>CE66-CG66</f>
        <v>0</v>
      </c>
      <c r="CG66" s="413">
        <f>CE66</f>
        <v>22846627</v>
      </c>
      <c r="CH66" s="414"/>
      <c r="CI66" s="415" t="s">
        <v>424</v>
      </c>
      <c r="CJ66" s="484">
        <f>VLOOKUP(D66,CNT!C51:AL55,36,0)</f>
        <v>0</v>
      </c>
      <c r="CK66" s="416">
        <v>2</v>
      </c>
      <c r="CL66" s="484">
        <f>VLOOKUP(D66,CNT!C51:AL55,15,0)</f>
        <v>2</v>
      </c>
      <c r="CM66" s="416">
        <v>25</v>
      </c>
      <c r="CN66" s="416">
        <v>3</v>
      </c>
      <c r="CO66" s="416">
        <v>2022</v>
      </c>
      <c r="CP66" s="166">
        <f>IF((($CO$7-CO66)*12)+($CN$7-CN66)&gt;=12,((($CO$7-CO66)*12)+($CN$7-CN66))-1,0)</f>
        <v>24</v>
      </c>
      <c r="CQ66" s="417">
        <f>IF(CP66&lt;12,(($CQ$7-CO66)*12)+($CP$7-CN66),0)</f>
        <v>0</v>
      </c>
      <c r="CR66" s="166">
        <f>IF(OR(CP66&gt;12,CP66=12),((CP66-(CS66*12))+((($CQ$7-2024)*12)+($CP$7-4)))+1,0)</f>
        <v>26</v>
      </c>
      <c r="CS66" s="418">
        <f>IF(OR(CP66&gt;12,CP66=12),ROUNDDOWN(CP66/12,0),0)</f>
        <v>2</v>
      </c>
      <c r="CT66" s="418">
        <f t="shared" si="118"/>
        <v>0</v>
      </c>
      <c r="CU66" s="418">
        <f t="shared" si="118"/>
        <v>2</v>
      </c>
      <c r="CV66" s="419">
        <f>IF(CP66=0,0,6000000*1.07^CS66)</f>
        <v>6869400</v>
      </c>
      <c r="CW66" s="419">
        <f>IF(CT66&lt;2,0,6000000+(CT66-1)*500000)</f>
        <v>0</v>
      </c>
      <c r="CX66" s="419">
        <f>IF(CU66=0,CV66,IF(CU66&lt;1,0,CV66+CU66*500000))</f>
        <v>7869400</v>
      </c>
      <c r="CY66" s="420">
        <f>IF(CX66&gt;0,CX66,IF(CW66&gt;0,CW66,6000000))</f>
        <v>7869400</v>
      </c>
      <c r="CZ66" s="141"/>
      <c r="DA66" s="472">
        <f>CJ66</f>
        <v>0</v>
      </c>
      <c r="DB66" s="141" t="str">
        <f>CZ66&amp;";"&amp;" "&amp;DA66&amp;";"&amp;" "&amp;DF66</f>
        <v>; 0; </v>
      </c>
      <c r="DC66" s="473"/>
      <c r="DD66" s="378"/>
      <c r="DE66" s="422">
        <f>VLOOKUP($D66,'[4]Med Service'!$D$11:$DI$87,110,0)</f>
        <v>0</v>
      </c>
      <c r="DF66" s="396" t="str">
        <f>VLOOKUP($D66,'[5]BẢNG LƯƠNG'!$C$3:$AH$102,32,0)</f>
        <v/>
      </c>
    </row>
    <row r="67" s="264" customFormat="1" ht="27" customHeight="1" spans="1:110">
      <c r="A67" s="138">
        <f t="shared" ref="A67:A69" si="119">1+A66</f>
        <v>48</v>
      </c>
      <c r="B67" s="389">
        <v>6</v>
      </c>
      <c r="C67" s="391" t="s">
        <v>425</v>
      </c>
      <c r="D67" s="391" t="s">
        <v>426</v>
      </c>
      <c r="E67" s="392" t="str">
        <f>IF(OR(G67="CHT",G67="DSBC"),"HĐLĐ",IF(OR(G67="DSTV",G67="Q.CHT"),"HĐTV","HĐCTV"))</f>
        <v>HĐLĐ</v>
      </c>
      <c r="F67" s="510" t="s">
        <v>416</v>
      </c>
      <c r="G67" s="394" t="s">
        <v>209</v>
      </c>
      <c r="H67" s="395" t="s">
        <v>427</v>
      </c>
      <c r="I67" s="142" t="s">
        <v>428</v>
      </c>
      <c r="J67" s="142" t="s">
        <v>429</v>
      </c>
      <c r="K67" s="396">
        <v>28</v>
      </c>
      <c r="L67" s="484">
        <f>VLOOKUP(D67,CNT!C52:AL56,14,0)</f>
        <v>26</v>
      </c>
      <c r="M67" s="485">
        <f>VLOOKUP(D67,CNT!C52:AL56,3,0)</f>
        <v>152.87</v>
      </c>
      <c r="N67" s="485">
        <f>VLOOKUP(D67,CNT!C52:AL56,4,0)</f>
        <v>123.93</v>
      </c>
      <c r="O67" s="396"/>
      <c r="P67" s="396"/>
      <c r="Q67" s="396"/>
      <c r="R67" s="396"/>
      <c r="S67" s="398">
        <f>IF(E67="HĐLĐ",5310000,0)</f>
        <v>5310000</v>
      </c>
      <c r="T67" s="399">
        <f>IF(500000/28*L67&gt;500000,500000,500000/28*L67)</f>
        <v>464285.714285714</v>
      </c>
      <c r="U67" s="396"/>
      <c r="V67" s="396"/>
      <c r="W67" s="396"/>
      <c r="X67" s="396"/>
      <c r="Y67" s="396"/>
      <c r="Z67" s="396"/>
      <c r="AA67" s="484">
        <f>VLOOKUP(D67,CNT!C52:AL56,20,0)</f>
        <v>0</v>
      </c>
      <c r="AB67" s="484">
        <f>VLOOKUP(D67,CNT!C52:AL56,21,0)</f>
        <v>0</v>
      </c>
      <c r="AC67" s="398">
        <f>CY67</f>
        <v>6000000</v>
      </c>
      <c r="AD67" s="396"/>
      <c r="AE67" s="396"/>
      <c r="AF67" s="396"/>
      <c r="AG67" s="401">
        <f>AC67/28/8*M67</f>
        <v>4094732.14285714</v>
      </c>
      <c r="AH67" s="398">
        <f>AC67/28/8*N67*1.5</f>
        <v>4979330.35714286</v>
      </c>
      <c r="AI67" s="396"/>
      <c r="AJ67" s="396"/>
      <c r="AK67" s="396"/>
      <c r="AL67" s="484">
        <f>VLOOKUP(D67,CNT!C52:AL56,18,0)</f>
        <v>0</v>
      </c>
      <c r="AM67" s="484">
        <f>VLOOKUP(D67,CNT!C52:AL56,19,0)</f>
        <v>0</v>
      </c>
      <c r="AN67" s="484">
        <f>VLOOKUP(D67,CNT!C52:AL56,24,0)</f>
        <v>1200000</v>
      </c>
      <c r="AO67" s="484">
        <f>VLOOKUP(D67,CNT!C52:AL56,25,0)</f>
        <v>1887520</v>
      </c>
      <c r="AP67" s="484">
        <f>VLOOKUP(D67,CNT!C52:AL56,26,0)</f>
        <v>5207900</v>
      </c>
      <c r="AQ67" s="484">
        <f>VLOOKUP(D67,CNT!C52:AL56,27,0)</f>
        <v>26610</v>
      </c>
      <c r="AR67" s="484">
        <f>VLOOKUP(D67,CNT!C52:AL56,28,0)</f>
        <v>0</v>
      </c>
      <c r="AS67" s="484">
        <f>VLOOKUP(D67,CNT!C52:AL56,29,0)</f>
        <v>0</v>
      </c>
      <c r="AT67" s="396"/>
      <c r="AU67" s="484">
        <f>VLOOKUP(D67,CNT!C52:AL56,22,0)</f>
        <v>0</v>
      </c>
      <c r="AV67" s="484">
        <f>VLOOKUP(D67,CNT!C52:AL56,23,0)</f>
        <v>0</v>
      </c>
      <c r="AW67" s="396"/>
      <c r="AX67" s="396"/>
      <c r="AY67" s="396"/>
      <c r="AZ67" s="396"/>
      <c r="BA67" s="396"/>
      <c r="BB67" s="484">
        <f>VLOOKUP(D67,CNT!C52:AL56,31,0)</f>
        <v>63050</v>
      </c>
      <c r="BC67" s="484">
        <f>VLOOKUP(D67,CNT!C52:AL56,32,0)</f>
        <v>0</v>
      </c>
      <c r="BD67" s="484">
        <f>VLOOKUP(D67,CNT!C52:AL56,33,0)</f>
        <v>0</v>
      </c>
      <c r="BE67" s="484">
        <f>VLOOKUP(D67,CNT!C52:AL56,34,0)</f>
        <v>0</v>
      </c>
      <c r="BF67" s="484">
        <f>VLOOKUP(D67,CNT!C52:AL56,35,0)</f>
        <v>0</v>
      </c>
      <c r="BG67" s="396"/>
      <c r="BH67" s="403">
        <f>SUM(AF67:BA67)-SUM(BB67:BG67)+T67</f>
        <v>17797328.2142857</v>
      </c>
      <c r="BI67" s="404">
        <f>S67*17.5%</f>
        <v>929250</v>
      </c>
      <c r="BJ67" s="404">
        <f>S67*3%</f>
        <v>159300</v>
      </c>
      <c r="BK67" s="404">
        <f>S67*1%</f>
        <v>53100</v>
      </c>
      <c r="BL67" s="405"/>
      <c r="BM67" s="406">
        <f>SUM(BI67:BL67)</f>
        <v>1141650</v>
      </c>
      <c r="BN67" s="404">
        <f>S67*8%</f>
        <v>424800</v>
      </c>
      <c r="BO67" s="404">
        <f>S67*1.5%</f>
        <v>79650</v>
      </c>
      <c r="BP67" s="404">
        <f>S67*1%</f>
        <v>53100</v>
      </c>
      <c r="BQ67" s="405"/>
      <c r="BR67" s="406">
        <f>SUM(BN67:BQ67)</f>
        <v>557550</v>
      </c>
      <c r="BS67" s="404">
        <f>T67+U67+V67+W67</f>
        <v>464285.714285714</v>
      </c>
      <c r="BT67" s="407">
        <f>BH67-BS67</f>
        <v>17333042.5</v>
      </c>
      <c r="BU67" s="404">
        <f>IF(E67="HĐLĐ",15500000,0)</f>
        <v>15500000</v>
      </c>
      <c r="BV67" s="408"/>
      <c r="BW67" s="404">
        <f>BV67*6200000</f>
        <v>0</v>
      </c>
      <c r="BX67" s="404">
        <f>BR67</f>
        <v>557550</v>
      </c>
      <c r="BY67" s="409">
        <f>BU67+BW67+BX67</f>
        <v>16057550</v>
      </c>
      <c r="BZ67" s="404">
        <f>IF(BT67-BY67&gt;0,BT67-BY67,0)</f>
        <v>1275492.5</v>
      </c>
      <c r="CA67" s="405">
        <f>IF(AND(OR($E67="HĐTV",$E67="HĐCTV"),$BZ67&lt;2000000),0,IF(OR($E67="HĐTV",$E67="HĐCTV"),$BZ67*10%,ROUND(IF($BZ67&lt;=10000000,$BZ67*5%,IF($BZ67&lt;=30000000,$BZ67*10%-500000,IF($BZ67&lt;=60000000,$BZ67*20%-3500000,IF($BZ67&lt;=100000000,$BZ67*30%-9500000,$BZ67*35%-14500000)))),0)))</f>
        <v>63775</v>
      </c>
      <c r="CB67" s="410">
        <f>ROUND(BH67-BR67-CA67,0)</f>
        <v>17176003</v>
      </c>
      <c r="CC67" s="408"/>
      <c r="CD67" s="411"/>
      <c r="CE67" s="412">
        <f>CB67+CC67-CD67</f>
        <v>17176003</v>
      </c>
      <c r="CF67" s="413">
        <f>CE67-CG67</f>
        <v>0</v>
      </c>
      <c r="CG67" s="413">
        <f>CE67</f>
        <v>17176003</v>
      </c>
      <c r="CH67" s="414"/>
      <c r="CI67" s="415" t="s">
        <v>430</v>
      </c>
      <c r="CJ67" s="484">
        <f>VLOOKUP(D67,CNT!C52:AL56,36,0)</f>
        <v>0</v>
      </c>
      <c r="CK67" s="416">
        <v>10</v>
      </c>
      <c r="CL67" s="484">
        <f>VLOOKUP(D67,CNT!C52:AL56,15,0)</f>
        <v>0</v>
      </c>
      <c r="CM67" s="416">
        <v>21</v>
      </c>
      <c r="CN67" s="416">
        <v>3</v>
      </c>
      <c r="CO67" s="416">
        <v>2025</v>
      </c>
      <c r="CP67" s="166">
        <f>IF((($CO$7-CO67)*12)+($CN$7-CN67)&gt;=12,((($CO$7-CO67)*12)+($CN$7-CN67))-1,0)</f>
        <v>0</v>
      </c>
      <c r="CQ67" s="417">
        <f>IF(CP67&lt;12,(($CQ$7-CO67)*12)+($CP$7-CN67),0)</f>
        <v>14</v>
      </c>
      <c r="CR67" s="166">
        <f>IF(OR(CP67&gt;12,CP67=12),((CP67-(CS67*12))+((($CQ$7-2024)*12)+($CP$7-4)))+1,0)</f>
        <v>0</v>
      </c>
      <c r="CS67" s="418">
        <f>IF(OR(CP67&gt;12,CP67=12),ROUNDDOWN(CP67/12,0),0)</f>
        <v>0</v>
      </c>
      <c r="CT67" s="418">
        <f t="shared" si="118"/>
        <v>1</v>
      </c>
      <c r="CU67" s="418">
        <f t="shared" si="118"/>
        <v>0</v>
      </c>
      <c r="CV67" s="419">
        <f>IF(CP67=0,0,6000000*1.07^CS67)</f>
        <v>0</v>
      </c>
      <c r="CW67" s="419">
        <f>IF(CT67&lt;2,0,6000000+(CT67-1)*500000)</f>
        <v>0</v>
      </c>
      <c r="CX67" s="419">
        <f>IF(CU67=0,CV67,IF(CU67&lt;1,0,CV67+CU67*500000))</f>
        <v>0</v>
      </c>
      <c r="CY67" s="420">
        <f>IF(CX67&gt;0,CX67,IF(CW67&gt;0,CW67,6000000))</f>
        <v>6000000</v>
      </c>
      <c r="CZ67" s="141"/>
      <c r="DA67" s="472">
        <f>CJ67</f>
        <v>0</v>
      </c>
      <c r="DB67" s="141" t="str">
        <f>CZ67&amp;";"&amp;" "&amp;DA67&amp;";"&amp;" "&amp;DF67</f>
        <v>; 0; </v>
      </c>
      <c r="DC67" s="141"/>
      <c r="DD67" s="378"/>
      <c r="DE67" s="422">
        <f>VLOOKUP($D67,'[4]Med Service'!$D$11:$DI$87,110,0)</f>
        <v>0</v>
      </c>
      <c r="DF67" s="396" t="str">
        <f>VLOOKUP($D67,'[5]BẢNG LƯƠNG'!$C$3:$AH$102,32,0)</f>
        <v/>
      </c>
    </row>
    <row r="68" s="264" customFormat="1" ht="27" customHeight="1" spans="1:110">
      <c r="A68" s="138">
        <f t="shared" si="119"/>
        <v>49</v>
      </c>
      <c r="B68" s="389">
        <v>6</v>
      </c>
      <c r="C68" s="391" t="s">
        <v>431</v>
      </c>
      <c r="D68" s="391" t="s">
        <v>432</v>
      </c>
      <c r="E68" s="392" t="str">
        <f>IF(OR(G68="CHT",G68="DSBC"),"HĐLĐ",IF(OR(G68="DSTV",G68="Q.CHT"),"HĐTV","HĐCTV"))</f>
        <v>HĐLĐ</v>
      </c>
      <c r="F68" s="510" t="s">
        <v>416</v>
      </c>
      <c r="G68" s="394" t="s">
        <v>209</v>
      </c>
      <c r="H68" s="395">
        <v>45062</v>
      </c>
      <c r="I68" s="142" t="s">
        <v>433</v>
      </c>
      <c r="J68" s="142" t="s">
        <v>351</v>
      </c>
      <c r="K68" s="396">
        <v>28</v>
      </c>
      <c r="L68" s="484">
        <f>VLOOKUP(D68,CNT!C53:AL57,14,0)</f>
        <v>27</v>
      </c>
      <c r="M68" s="485">
        <f>VLOOKUP(D68,CNT!C53:AL57,3,0)</f>
        <v>160.55</v>
      </c>
      <c r="N68" s="485">
        <f>VLOOKUP(D68,CNT!C53:AL57,4,0)</f>
        <v>96.5</v>
      </c>
      <c r="O68" s="423"/>
      <c r="P68" s="144"/>
      <c r="Q68" s="144"/>
      <c r="R68" s="397"/>
      <c r="S68" s="398">
        <f>IF(E68="HĐLĐ",5310000,0)</f>
        <v>5310000</v>
      </c>
      <c r="T68" s="399">
        <f>IF(500000/28*L68&gt;500000,500000,500000/28*L68)</f>
        <v>482142.857142857</v>
      </c>
      <c r="U68" s="144"/>
      <c r="V68" s="144"/>
      <c r="W68" s="144"/>
      <c r="X68" s="144"/>
      <c r="Y68" s="144"/>
      <c r="Z68" s="144"/>
      <c r="AA68" s="484">
        <f>VLOOKUP(D68,CNT!C53:AL57,20,0)</f>
        <v>0</v>
      </c>
      <c r="AB68" s="484">
        <f>VLOOKUP(D68,CNT!C53:AL57,21,0)</f>
        <v>0</v>
      </c>
      <c r="AC68" s="398">
        <f>CY68</f>
        <v>7000000</v>
      </c>
      <c r="AD68" s="144"/>
      <c r="AE68" s="144"/>
      <c r="AF68" s="144"/>
      <c r="AG68" s="401">
        <f>AC68/28/8*M68</f>
        <v>5017187.5</v>
      </c>
      <c r="AH68" s="398">
        <f>AC68/28/8*N68*1.5</f>
        <v>4523437.5</v>
      </c>
      <c r="AI68" s="144"/>
      <c r="AJ68" s="144"/>
      <c r="AK68" s="144"/>
      <c r="AL68" s="484">
        <f>VLOOKUP(D68,CNT!C53:AL57,18,0)</f>
        <v>0</v>
      </c>
      <c r="AM68" s="484">
        <f>VLOOKUP(D68,CNT!C53:AL57,19,0)</f>
        <v>0</v>
      </c>
      <c r="AN68" s="484">
        <f>VLOOKUP(D68,CNT!C53:AL57,24,0)</f>
        <v>0</v>
      </c>
      <c r="AO68" s="484">
        <f>VLOOKUP(D68,CNT!C53:AL57,25,0)</f>
        <v>0</v>
      </c>
      <c r="AP68" s="484">
        <f>VLOOKUP(D68,CNT!C53:AL57,26,0)</f>
        <v>2936970</v>
      </c>
      <c r="AQ68" s="484">
        <f>VLOOKUP(D68,CNT!C53:AL57,27,0)</f>
        <v>74300</v>
      </c>
      <c r="AR68" s="484">
        <f>VLOOKUP(D68,CNT!C53:AL57,28,0)</f>
        <v>0</v>
      </c>
      <c r="AS68" s="484">
        <f>VLOOKUP(D68,CNT!C53:AL57,29,0)</f>
        <v>0</v>
      </c>
      <c r="AT68" s="396"/>
      <c r="AU68" s="484">
        <f>VLOOKUP(D68,CNT!C53:AL57,22,0)</f>
        <v>0</v>
      </c>
      <c r="AV68" s="484">
        <f>VLOOKUP(D68,CNT!C53:AL57,23,0)</f>
        <v>0</v>
      </c>
      <c r="AW68" s="144"/>
      <c r="AX68" s="396"/>
      <c r="AY68" s="144"/>
      <c r="AZ68" s="512"/>
      <c r="BA68" s="402"/>
      <c r="BB68" s="484">
        <f>VLOOKUP(D68,CNT!C53:AL57,31,0)</f>
        <v>63050</v>
      </c>
      <c r="BC68" s="484">
        <f>VLOOKUP(D68,CNT!C53:AL57,32,0)</f>
        <v>0</v>
      </c>
      <c r="BD68" s="484">
        <f>VLOOKUP(D68,CNT!C53:AL57,33,0)</f>
        <v>273200</v>
      </c>
      <c r="BE68" s="484">
        <f>VLOOKUP(D68,CNT!C53:AL57,34,0)</f>
        <v>0</v>
      </c>
      <c r="BF68" s="484">
        <f>VLOOKUP(D68,CNT!C53:AL57,35,0)</f>
        <v>0</v>
      </c>
      <c r="BG68" s="423"/>
      <c r="BH68" s="403">
        <f>SUM(AF68:BA68)-SUM(BB68:BG68)+T68</f>
        <v>12697787.8571429</v>
      </c>
      <c r="BI68" s="404">
        <f>S68*17.5%</f>
        <v>929250</v>
      </c>
      <c r="BJ68" s="404">
        <f>S68*3%</f>
        <v>159300</v>
      </c>
      <c r="BK68" s="404">
        <f>S68*1%</f>
        <v>53100</v>
      </c>
      <c r="BL68" s="405"/>
      <c r="BM68" s="406">
        <f>SUM(BI68:BL68)</f>
        <v>1141650</v>
      </c>
      <c r="BN68" s="404">
        <f>S68*8%</f>
        <v>424800</v>
      </c>
      <c r="BO68" s="404">
        <f>S68*1.5%</f>
        <v>79650</v>
      </c>
      <c r="BP68" s="404">
        <f>S68*1%</f>
        <v>53100</v>
      </c>
      <c r="BQ68" s="405"/>
      <c r="BR68" s="406">
        <f>SUM(BN68:BQ68)</f>
        <v>557550</v>
      </c>
      <c r="BS68" s="404">
        <f>T68+U68+V68+W68</f>
        <v>482142.857142857</v>
      </c>
      <c r="BT68" s="407">
        <f>BH68-BS68</f>
        <v>12215645</v>
      </c>
      <c r="BU68" s="404">
        <f>IF(E68="HĐLĐ",15500000,0)</f>
        <v>15500000</v>
      </c>
      <c r="BV68" s="408"/>
      <c r="BW68" s="404">
        <f>BV68*6200000</f>
        <v>0</v>
      </c>
      <c r="BX68" s="404">
        <f>BR68</f>
        <v>557550</v>
      </c>
      <c r="BY68" s="409">
        <f>BU68+BW68+BX68</f>
        <v>16057550</v>
      </c>
      <c r="BZ68" s="404">
        <f>IF(BT68-BY68&gt;0,BT68-BY68,0)</f>
        <v>0</v>
      </c>
      <c r="CA68" s="405">
        <f>IF(AND(OR($E68="HĐTV",$E68="HĐCTV"),$BZ68&lt;2000000),0,IF(OR($E68="HĐTV",$E68="HĐCTV"),$BZ68*10%,ROUND(IF($BZ68&lt;=10000000,$BZ68*5%,IF($BZ68&lt;=30000000,$BZ68*10%-500000,IF($BZ68&lt;=60000000,$BZ68*20%-3500000,IF($BZ68&lt;=100000000,$BZ68*30%-9500000,$BZ68*35%-14500000)))),0)))</f>
        <v>0</v>
      </c>
      <c r="CB68" s="410">
        <f>ROUND(BH68-BR68-CA68,0)</f>
        <v>12140238</v>
      </c>
      <c r="CC68" s="408"/>
      <c r="CD68" s="411"/>
      <c r="CE68" s="412">
        <f>CB68+CC68-CD68</f>
        <v>12140238</v>
      </c>
      <c r="CF68" s="413">
        <f>CE68-CG68</f>
        <v>0</v>
      </c>
      <c r="CG68" s="413">
        <f>CE68</f>
        <v>12140238</v>
      </c>
      <c r="CH68" s="414"/>
      <c r="CI68" s="415" t="s">
        <v>434</v>
      </c>
      <c r="CJ68" s="484" t="str">
        <f>VLOOKUP(D68,CNT!C53:AL57,36,0)</f>
        <v>chênh lệch hóa đơn 7G5QW8Y7</v>
      </c>
      <c r="CK68" s="416">
        <v>4</v>
      </c>
      <c r="CL68" s="484">
        <f>VLOOKUP(D68,CNT!C53:AL57,15,0)</f>
        <v>2</v>
      </c>
      <c r="CM68" s="416">
        <v>16</v>
      </c>
      <c r="CN68" s="416">
        <v>5</v>
      </c>
      <c r="CO68" s="416">
        <v>2023</v>
      </c>
      <c r="CP68" s="166">
        <f>IF((($CO$7-CO68)*12)+($CN$7-CN68)&gt;=12,((($CO$7-CO68)*12)+($CN$7-CN68))-1,0)</f>
        <v>0</v>
      </c>
      <c r="CQ68" s="417">
        <f>IF(CP68&lt;12,(($CQ$7-CO68)*12)+($CP$7-CN68),0)</f>
        <v>36</v>
      </c>
      <c r="CR68" s="166">
        <f>IF(OR(CP68&gt;12,CP68=12),((CP68-(CS68*12))+((($CQ$7-2024)*12)+($CP$7-4)))+1,0)</f>
        <v>0</v>
      </c>
      <c r="CS68" s="418">
        <f>IF(OR(CP68&gt;12,CP68=12),ROUNDDOWN(CP68/12,0),0)</f>
        <v>0</v>
      </c>
      <c r="CT68" s="418">
        <f t="shared" si="118"/>
        <v>3</v>
      </c>
      <c r="CU68" s="418">
        <f t="shared" si="118"/>
        <v>0</v>
      </c>
      <c r="CV68" s="419">
        <f>IF(CP68=0,0,6000000*1.07^CS68)</f>
        <v>0</v>
      </c>
      <c r="CW68" s="419">
        <f>IF(CT68&lt;2,0,6000000+(CT68-1)*500000)</f>
        <v>7000000</v>
      </c>
      <c r="CX68" s="419">
        <f>IF(CU68=0,CV68,IF(CU68&lt;1,0,CV68+CU68*500000))</f>
        <v>0</v>
      </c>
      <c r="CY68" s="420">
        <f>IF(CX68&gt;0,CX68,IF(CW68&gt;0,CW68,6000000))</f>
        <v>7000000</v>
      </c>
      <c r="CZ68" s="141"/>
      <c r="DA68" s="472" t="str">
        <f>CJ68</f>
        <v>chênh lệch hóa đơn 7G5QW8Y7</v>
      </c>
      <c r="DB68" s="141" t="str">
        <f>CZ68&amp;";"&amp;" "&amp;DA68&amp;";"&amp;" "&amp;DF68</f>
        <v>; chênh lệch hóa đơn 7G5QW8Y7; </v>
      </c>
      <c r="DC68" s="141"/>
      <c r="DD68" s="378">
        <f>VLOOKUP($D68,'[3]Tong hop'!$B$8:$Q$45,15,0)</f>
        <v>909431</v>
      </c>
      <c r="DE68" s="422">
        <f>VLOOKUP($D68,'[4]Med Service'!$D$11:$DI$87,110,0)</f>
        <v>0</v>
      </c>
      <c r="DF68" s="396" t="str">
        <f>VLOOKUP($D68,'[5]BẢNG LƯƠNG'!$C$3:$AH$102,32,0)</f>
        <v/>
      </c>
    </row>
    <row r="69" s="264" customFormat="1" ht="27" customHeight="1" spans="1:110">
      <c r="A69" s="138">
        <f t="shared" si="119"/>
        <v>50</v>
      </c>
      <c r="B69" s="389">
        <v>6</v>
      </c>
      <c r="C69" s="391" t="s">
        <v>435</v>
      </c>
      <c r="D69" s="391" t="s">
        <v>436</v>
      </c>
      <c r="E69" s="392" t="str">
        <f>IF(OR(G69="CHT",G69="DSBC"),"HĐLĐ",IF(OR(G69="DSTV",G69="Q.CHT"),"HĐTV","HĐCTV"))</f>
        <v>HĐLĐ</v>
      </c>
      <c r="F69" s="510" t="s">
        <v>416</v>
      </c>
      <c r="G69" s="394" t="s">
        <v>209</v>
      </c>
      <c r="H69" s="395" t="s">
        <v>408</v>
      </c>
      <c r="I69" s="675" t="s">
        <v>437</v>
      </c>
      <c r="J69" s="160" t="s">
        <v>322</v>
      </c>
      <c r="K69" s="396">
        <v>28</v>
      </c>
      <c r="L69" s="484">
        <f>VLOOKUP(D69,CNT!C54:AL58,14,0)</f>
        <v>24</v>
      </c>
      <c r="M69" s="485">
        <f>VLOOKUP(D69,CNT!C54:AL58,3,0)</f>
        <v>212.03</v>
      </c>
      <c r="N69" s="485">
        <f>VLOOKUP(D69,CNT!C54:AL58,4,0)</f>
        <v>49.72</v>
      </c>
      <c r="O69" s="423"/>
      <c r="P69" s="144"/>
      <c r="Q69" s="144"/>
      <c r="R69" s="397"/>
      <c r="S69" s="398">
        <f>IF(E69="HĐLĐ",5310000,0)</f>
        <v>5310000</v>
      </c>
      <c r="T69" s="399">
        <f>IF(500000/28*L69&gt;500000,500000,500000/28*L69)</f>
        <v>428571.428571429</v>
      </c>
      <c r="U69" s="144"/>
      <c r="V69" s="144"/>
      <c r="W69" s="144"/>
      <c r="X69" s="144"/>
      <c r="Y69" s="144"/>
      <c r="Z69" s="144"/>
      <c r="AA69" s="484">
        <f>VLOOKUP(D69,CNT!C54:AL58,20,0)</f>
        <v>0</v>
      </c>
      <c r="AB69" s="484">
        <f>VLOOKUP(D69,CNT!C54:AL58,21,0)</f>
        <v>0</v>
      </c>
      <c r="AC69" s="398">
        <f>CY69</f>
        <v>6000000</v>
      </c>
      <c r="AD69" s="144"/>
      <c r="AE69" s="144"/>
      <c r="AF69" s="144"/>
      <c r="AG69" s="401">
        <f>AC69/28/8*M69</f>
        <v>5679375</v>
      </c>
      <c r="AH69" s="398">
        <f>AC69/28/8*N69*1.5</f>
        <v>1997678.57142857</v>
      </c>
      <c r="AI69" s="144"/>
      <c r="AJ69" s="144"/>
      <c r="AK69" s="144"/>
      <c r="AL69" s="484">
        <f>VLOOKUP(D69,CNT!C54:AL58,18,0)</f>
        <v>0</v>
      </c>
      <c r="AM69" s="484">
        <f>VLOOKUP(D69,CNT!C54:AL58,19,0)</f>
        <v>0</v>
      </c>
      <c r="AN69" s="484">
        <f>VLOOKUP(D69,CNT!C54:AL58,24,0)</f>
        <v>0</v>
      </c>
      <c r="AO69" s="484">
        <f>VLOOKUP(D69,CNT!C54:AL58,25,0)</f>
        <v>0</v>
      </c>
      <c r="AP69" s="484">
        <f>VLOOKUP(D69,CNT!C54:AL58,26,0)</f>
        <v>2420100</v>
      </c>
      <c r="AQ69" s="484">
        <f>VLOOKUP(D69,CNT!C54:AL58,27,0)</f>
        <v>8495</v>
      </c>
      <c r="AR69" s="484">
        <f>VLOOKUP(D69,CNT!C54:AL58,28,0)</f>
        <v>0</v>
      </c>
      <c r="AS69" s="484">
        <f>VLOOKUP(D69,CNT!C54:AL58,29,0)</f>
        <v>0</v>
      </c>
      <c r="AT69" s="396"/>
      <c r="AU69" s="484">
        <f>VLOOKUP(D69,CNT!C54:AL58,22,0)</f>
        <v>0</v>
      </c>
      <c r="AV69" s="484">
        <f>VLOOKUP(D69,CNT!C54:AL58,23,0)</f>
        <v>0</v>
      </c>
      <c r="AW69" s="144"/>
      <c r="AX69" s="396"/>
      <c r="AY69" s="144"/>
      <c r="AZ69" s="398"/>
      <c r="BA69" s="402"/>
      <c r="BB69" s="484">
        <f>VLOOKUP(D69,CNT!C54:AL58,31,0)</f>
        <v>0</v>
      </c>
      <c r="BC69" s="484">
        <f>VLOOKUP(D69,CNT!C54:AL58,32,0)</f>
        <v>100000</v>
      </c>
      <c r="BD69" s="484">
        <f>VLOOKUP(D69,CNT!C54:AL58,33,0)</f>
        <v>0</v>
      </c>
      <c r="BE69" s="484">
        <f>VLOOKUP(D69,CNT!C54:AL58,34,0)</f>
        <v>0</v>
      </c>
      <c r="BF69" s="484">
        <f>VLOOKUP(D69,CNT!C54:AL58,35,0)</f>
        <v>0</v>
      </c>
      <c r="BG69" s="423"/>
      <c r="BH69" s="403">
        <f>SUM(AF69:BA69)-SUM(BB69:BG69)+T69</f>
        <v>10434220</v>
      </c>
      <c r="BI69" s="404">
        <f>S69*17.5%</f>
        <v>929250</v>
      </c>
      <c r="BJ69" s="404">
        <f>S69*3%</f>
        <v>159300</v>
      </c>
      <c r="BK69" s="404">
        <f>S69*1%</f>
        <v>53100</v>
      </c>
      <c r="BL69" s="405"/>
      <c r="BM69" s="406">
        <f>SUM(BI69:BL69)</f>
        <v>1141650</v>
      </c>
      <c r="BN69" s="404">
        <f>S69*8%</f>
        <v>424800</v>
      </c>
      <c r="BO69" s="404">
        <f>S69*1.5%</f>
        <v>79650</v>
      </c>
      <c r="BP69" s="404">
        <f>S69*1%</f>
        <v>53100</v>
      </c>
      <c r="BQ69" s="405"/>
      <c r="BR69" s="406">
        <f>SUM(BN69:BQ69)</f>
        <v>557550</v>
      </c>
      <c r="BS69" s="404">
        <f>T69+U69+V69+W69</f>
        <v>428571.428571429</v>
      </c>
      <c r="BT69" s="407">
        <f>BH69-BS69</f>
        <v>10005648.5714286</v>
      </c>
      <c r="BU69" s="404">
        <f>IF(E69="HĐLĐ",15500000,0)</f>
        <v>15500000</v>
      </c>
      <c r="BV69" s="408"/>
      <c r="BW69" s="404">
        <f>BV69*6200000</f>
        <v>0</v>
      </c>
      <c r="BX69" s="404">
        <f>BR69</f>
        <v>557550</v>
      </c>
      <c r="BY69" s="409">
        <f>BU69+BW69+BX69</f>
        <v>16057550</v>
      </c>
      <c r="BZ69" s="404">
        <f>IF(BT69-BY69&gt;0,BT69-BY69,0)</f>
        <v>0</v>
      </c>
      <c r="CA69" s="405">
        <f>IF(AND(OR($E69="HĐTV",$E69="HĐCTV"),$BZ69&lt;2000000),0,IF(OR($E69="HĐTV",$E69="HĐCTV"),$BZ69*10%,ROUND(IF($BZ69&lt;=10000000,$BZ69*5%,IF($BZ69&lt;=30000000,$BZ69*10%-500000,IF($BZ69&lt;=60000000,$BZ69*20%-3500000,IF($BZ69&lt;=100000000,$BZ69*30%-9500000,$BZ69*35%-14500000)))),0)))</f>
        <v>0</v>
      </c>
      <c r="CB69" s="410">
        <f>ROUND(BH69-BR69-CA69,0)</f>
        <v>9876670</v>
      </c>
      <c r="CC69" s="408"/>
      <c r="CD69" s="411"/>
      <c r="CE69" s="412">
        <f>CB69+CC69-CD69</f>
        <v>9876670</v>
      </c>
      <c r="CF69" s="413">
        <f>CE69-CG69</f>
        <v>0</v>
      </c>
      <c r="CG69" s="413">
        <f>CE69</f>
        <v>9876670</v>
      </c>
      <c r="CH69" s="414"/>
      <c r="CI69" s="415" t="str">
        <f>VLOOKUP($C69,[2]Sheet1!$C$5:$K$139,9,0)</f>
        <v>dung.tran@medigoapp.com</v>
      </c>
      <c r="CJ69" s="484" t="str">
        <f>VLOOKUP(D69,CNT!C54:AL58,36,0)</f>
        <v>Không nhập đơn vào kiot 04/06/2026</v>
      </c>
      <c r="CK69" s="416">
        <v>10</v>
      </c>
      <c r="CL69" s="484">
        <f>VLOOKUP(D69,CNT!C54:AL58,15,0)</f>
        <v>2</v>
      </c>
      <c r="CM69" s="416">
        <v>10</v>
      </c>
      <c r="CN69" s="416">
        <v>3</v>
      </c>
      <c r="CO69" s="416">
        <v>2026</v>
      </c>
      <c r="CP69" s="166">
        <f>IF((($CO$7-CO69)*12)+($CN$7-CN69)&gt;=12,((($CO$7-CO69)*12)+($CN$7-CN69))-1,0)</f>
        <v>0</v>
      </c>
      <c r="CQ69" s="417">
        <f>IF(CP69&lt;12,(($CQ$7-CO69)*12)+($CP$7-CN69),0)</f>
        <v>2</v>
      </c>
      <c r="CR69" s="166">
        <f>IF(OR(CP69&gt;12,CP69=12),((CP69-(CS69*12))+((($CQ$7-2024)*12)+($CP$7-4)))+1,0)</f>
        <v>0</v>
      </c>
      <c r="CS69" s="418">
        <f>IF(OR(CP69&gt;12,CP69=12),ROUNDDOWN(CP69/12,0),0)</f>
        <v>0</v>
      </c>
      <c r="CT69" s="418">
        <f t="shared" si="118"/>
        <v>0</v>
      </c>
      <c r="CU69" s="418">
        <f t="shared" si="118"/>
        <v>0</v>
      </c>
      <c r="CV69" s="419">
        <f>IF(CP69=0,0,6000000*1.07^CS69)</f>
        <v>0</v>
      </c>
      <c r="CW69" s="419">
        <f>IF(CT69&lt;2,0,6000000+(CT69-1)*500000)</f>
        <v>0</v>
      </c>
      <c r="CX69" s="419">
        <f>IF(CU69=0,CV69,IF(CU69&lt;1,0,CV69+CU69*500000))</f>
        <v>0</v>
      </c>
      <c r="CY69" s="420">
        <f>IF(CX69&gt;0,CX69,IF(CW69&gt;0,CW69,6000000))</f>
        <v>6000000</v>
      </c>
      <c r="CZ69" s="141"/>
      <c r="DA69" s="472" t="str">
        <f>CJ69</f>
        <v>Không nhập đơn vào kiot 04/06/2026</v>
      </c>
      <c r="DB69" s="141" t="str">
        <f>CZ69&amp;";"&amp;" "&amp;DA69&amp;";"&amp;" "&amp;DF69</f>
        <v>; Không nhập đơn vào kiot 04/06/2026; Không chốt tiền theo ca 02/05/2026: 100.000đ
Không dọn dẹp vệ sinh nơi làm việc 23/05/2026: 10.000đ</v>
      </c>
      <c r="DC69" s="141"/>
      <c r="DD69" s="378"/>
      <c r="DE69" s="422">
        <f>VLOOKUP($D69,'[4]Med Service'!$D$11:$DI$87,110,0)</f>
        <v>0</v>
      </c>
      <c r="DF69" s="396" t="str">
        <f>VLOOKUP($D69,'[5]BẢNG LƯƠNG'!$C$3:$AH$102,32,0)</f>
        <v>Không chốt tiền theo ca 02/05/2026: 100.000đ
Không dọn dẹp vệ sinh nơi làm việc 23/05/2026: 10.000đ</v>
      </c>
    </row>
    <row r="70" s="265" customFormat="1" ht="27" customHeight="1" spans="1:110">
      <c r="A70" s="145"/>
      <c r="B70" s="457"/>
      <c r="C70" s="148"/>
      <c r="D70" s="147"/>
      <c r="E70" s="458"/>
      <c r="F70" s="164"/>
      <c r="G70" s="475"/>
      <c r="H70" s="461"/>
      <c r="I70" s="153"/>
      <c r="J70" s="153"/>
      <c r="K70" s="150">
        <f t="shared" ref="K70:AT70" si="120">SUM(K66:K69)</f>
        <v>112</v>
      </c>
      <c r="L70" s="150">
        <f t="shared" si="120"/>
        <v>107</v>
      </c>
      <c r="M70" s="462">
        <f t="shared" si="120"/>
        <v>545.38</v>
      </c>
      <c r="N70" s="462">
        <f t="shared" si="120"/>
        <v>509.82</v>
      </c>
      <c r="O70" s="150">
        <f t="shared" si="120"/>
        <v>0</v>
      </c>
      <c r="P70" s="150">
        <f t="shared" si="120"/>
        <v>0</v>
      </c>
      <c r="Q70" s="150">
        <f t="shared" si="120"/>
        <v>0</v>
      </c>
      <c r="R70" s="150">
        <f t="shared" si="120"/>
        <v>0</v>
      </c>
      <c r="S70" s="150">
        <f t="shared" si="120"/>
        <v>21240000</v>
      </c>
      <c r="T70" s="150">
        <f t="shared" si="120"/>
        <v>1875000</v>
      </c>
      <c r="U70" s="150">
        <f t="shared" si="120"/>
        <v>0</v>
      </c>
      <c r="V70" s="150">
        <f t="shared" si="120"/>
        <v>0</v>
      </c>
      <c r="W70" s="150">
        <f t="shared" si="120"/>
        <v>0</v>
      </c>
      <c r="X70" s="150">
        <f t="shared" si="120"/>
        <v>0</v>
      </c>
      <c r="Y70" s="150">
        <f t="shared" si="120"/>
        <v>0</v>
      </c>
      <c r="Z70" s="150">
        <f t="shared" si="120"/>
        <v>0</v>
      </c>
      <c r="AA70" s="150"/>
      <c r="AB70" s="150"/>
      <c r="AC70" s="150">
        <f t="shared" si="120"/>
        <v>26869400</v>
      </c>
      <c r="AD70" s="150">
        <f t="shared" si="120"/>
        <v>0</v>
      </c>
      <c r="AE70" s="150">
        <f t="shared" si="120"/>
        <v>0</v>
      </c>
      <c r="AF70" s="150">
        <f t="shared" si="120"/>
        <v>0</v>
      </c>
      <c r="AG70" s="150">
        <f t="shared" si="120"/>
        <v>15491460.4553571</v>
      </c>
      <c r="AH70" s="150">
        <f t="shared" si="120"/>
        <v>24130306.4598214</v>
      </c>
      <c r="AI70" s="150">
        <f t="shared" si="120"/>
        <v>0</v>
      </c>
      <c r="AJ70" s="150">
        <f t="shared" si="120"/>
        <v>0</v>
      </c>
      <c r="AK70" s="150">
        <f t="shared" si="120"/>
        <v>0</v>
      </c>
      <c r="AL70" s="150">
        <f t="shared" si="120"/>
        <v>0</v>
      </c>
      <c r="AM70" s="150">
        <f t="shared" si="120"/>
        <v>0</v>
      </c>
      <c r="AN70" s="150">
        <f t="shared" si="120"/>
        <v>3200000</v>
      </c>
      <c r="AO70" s="150">
        <f t="shared" si="120"/>
        <v>3778335</v>
      </c>
      <c r="AP70" s="150">
        <f t="shared" si="120"/>
        <v>16659570</v>
      </c>
      <c r="AQ70" s="150">
        <f t="shared" si="120"/>
        <v>121540</v>
      </c>
      <c r="AR70" s="150">
        <f t="shared" si="120"/>
        <v>0</v>
      </c>
      <c r="AS70" s="150">
        <f t="shared" si="120"/>
        <v>0</v>
      </c>
      <c r="AT70" s="150">
        <f t="shared" si="120"/>
        <v>0</v>
      </c>
      <c r="AU70" s="150"/>
      <c r="AV70" s="150"/>
      <c r="AW70" s="150">
        <f t="shared" ref="AW70:CH70" si="121">SUM(AW66:AW69)</f>
        <v>0</v>
      </c>
      <c r="AX70" s="150">
        <f t="shared" si="121"/>
        <v>0</v>
      </c>
      <c r="AY70" s="150">
        <f t="shared" si="121"/>
        <v>0</v>
      </c>
      <c r="AZ70" s="150">
        <f t="shared" si="121"/>
        <v>0</v>
      </c>
      <c r="BA70" s="150">
        <f t="shared" si="121"/>
        <v>0</v>
      </c>
      <c r="BB70" s="150">
        <f t="shared" si="121"/>
        <v>189150</v>
      </c>
      <c r="BC70" s="150">
        <f t="shared" si="121"/>
        <v>100000</v>
      </c>
      <c r="BD70" s="150">
        <f t="shared" si="121"/>
        <v>273200</v>
      </c>
      <c r="BE70" s="150">
        <f t="shared" si="121"/>
        <v>0</v>
      </c>
      <c r="BF70" s="150">
        <f t="shared" si="121"/>
        <v>0</v>
      </c>
      <c r="BG70" s="150">
        <f t="shared" si="121"/>
        <v>0</v>
      </c>
      <c r="BH70" s="150">
        <f t="shared" si="121"/>
        <v>64693861.9151786</v>
      </c>
      <c r="BI70" s="150">
        <f t="shared" si="121"/>
        <v>3717000</v>
      </c>
      <c r="BJ70" s="150">
        <f t="shared" si="121"/>
        <v>637200</v>
      </c>
      <c r="BK70" s="150">
        <f t="shared" si="121"/>
        <v>212400</v>
      </c>
      <c r="BL70" s="150">
        <f t="shared" si="121"/>
        <v>0</v>
      </c>
      <c r="BM70" s="150">
        <f t="shared" si="121"/>
        <v>4566600</v>
      </c>
      <c r="BN70" s="150">
        <f t="shared" si="121"/>
        <v>1699200</v>
      </c>
      <c r="BO70" s="150">
        <f t="shared" si="121"/>
        <v>318600</v>
      </c>
      <c r="BP70" s="150">
        <f t="shared" si="121"/>
        <v>212400</v>
      </c>
      <c r="BQ70" s="150">
        <f t="shared" si="121"/>
        <v>0</v>
      </c>
      <c r="BR70" s="150">
        <f t="shared" si="121"/>
        <v>2230200</v>
      </c>
      <c r="BS70" s="150">
        <f t="shared" si="121"/>
        <v>1875000</v>
      </c>
      <c r="BT70" s="150">
        <f t="shared" si="121"/>
        <v>62818861.9151786</v>
      </c>
      <c r="BU70" s="150">
        <f t="shared" si="121"/>
        <v>62000000</v>
      </c>
      <c r="BV70" s="150">
        <f t="shared" si="121"/>
        <v>0</v>
      </c>
      <c r="BW70" s="150">
        <f t="shared" si="121"/>
        <v>0</v>
      </c>
      <c r="BX70" s="150">
        <f t="shared" si="121"/>
        <v>2230200</v>
      </c>
      <c r="BY70" s="150">
        <f t="shared" si="121"/>
        <v>64230200</v>
      </c>
      <c r="BZ70" s="150">
        <f t="shared" si="121"/>
        <v>8482468.34375</v>
      </c>
      <c r="CA70" s="150">
        <f t="shared" si="121"/>
        <v>424124</v>
      </c>
      <c r="CB70" s="150">
        <f t="shared" si="121"/>
        <v>62039538</v>
      </c>
      <c r="CC70" s="150">
        <f t="shared" si="121"/>
        <v>0</v>
      </c>
      <c r="CD70" s="150">
        <f t="shared" si="121"/>
        <v>0</v>
      </c>
      <c r="CE70" s="150">
        <f t="shared" si="121"/>
        <v>62039538</v>
      </c>
      <c r="CF70" s="150">
        <f t="shared" si="121"/>
        <v>0</v>
      </c>
      <c r="CG70" s="150">
        <f t="shared" si="121"/>
        <v>62039538</v>
      </c>
      <c r="CH70" s="150">
        <f t="shared" si="121"/>
        <v>0</v>
      </c>
      <c r="CI70" s="567"/>
      <c r="CJ70" s="568"/>
      <c r="CK70" s="463"/>
      <c r="CL70" s="150">
        <f>SUM(CL65:CL69)</f>
        <v>6</v>
      </c>
      <c r="CM70" s="463"/>
      <c r="CN70" s="463"/>
      <c r="CO70" s="463"/>
      <c r="CP70" s="150">
        <f t="shared" ref="CP70:CU70" si="122">SUM(CP66:CP69)</f>
        <v>24</v>
      </c>
      <c r="CQ70" s="150">
        <f t="shared" si="122"/>
        <v>52</v>
      </c>
      <c r="CR70" s="150">
        <f t="shared" si="122"/>
        <v>26</v>
      </c>
      <c r="CS70" s="150">
        <f t="shared" si="122"/>
        <v>2</v>
      </c>
      <c r="CT70" s="150">
        <f t="shared" si="122"/>
        <v>4</v>
      </c>
      <c r="CU70" s="150">
        <f t="shared" si="122"/>
        <v>2</v>
      </c>
      <c r="CV70" s="466"/>
      <c r="CW70" s="466"/>
      <c r="CX70" s="466"/>
      <c r="CY70" s="467"/>
      <c r="CZ70" s="148"/>
      <c r="DA70" s="147"/>
      <c r="DB70" s="148"/>
      <c r="DC70" s="148"/>
      <c r="DD70" s="378"/>
      <c r="DE70" s="422">
        <f>VLOOKUP($D70,'[4]Med Service'!$D$11:$DI$87,110,0)</f>
        <v>0</v>
      </c>
      <c r="DF70" s="396"/>
    </row>
    <row r="71" s="266" customFormat="1" ht="24" customHeight="1" spans="1:110">
      <c r="A71" s="138">
        <v>51</v>
      </c>
      <c r="B71" s="389">
        <v>6</v>
      </c>
      <c r="C71" s="391" t="s">
        <v>438</v>
      </c>
      <c r="D71" s="391" t="s">
        <v>439</v>
      </c>
      <c r="E71" s="392" t="str">
        <f>IF(OR(G71="CHT",G71="DSBC"),"HĐLĐ",IF(OR(G71="DSTV",G71="Q.CHT"),"HĐTV","HĐCTV"))</f>
        <v>HĐLĐ</v>
      </c>
      <c r="F71" s="524" t="s">
        <v>440</v>
      </c>
      <c r="G71" s="429" t="s">
        <v>248</v>
      </c>
      <c r="H71" s="395" t="s">
        <v>441</v>
      </c>
      <c r="I71" s="142" t="s">
        <v>442</v>
      </c>
      <c r="J71" s="142" t="s">
        <v>322</v>
      </c>
      <c r="K71" s="396">
        <v>28</v>
      </c>
      <c r="L71" s="396">
        <f>VLOOKUP(D71,CNT!C55:AL59,14,0)</f>
        <v>21</v>
      </c>
      <c r="M71" s="469">
        <f>VLOOKUP(D71,CNT!C55:AL59,3,0)</f>
        <v>135.15</v>
      </c>
      <c r="N71" s="469">
        <f>VLOOKUP(D71,CNT!C55:AL59,4,0)</f>
        <v>0</v>
      </c>
      <c r="O71" s="423"/>
      <c r="P71" s="144"/>
      <c r="Q71" s="144"/>
      <c r="R71" s="397"/>
      <c r="S71" s="398">
        <f>IF(E71="HĐLĐ",5310000,0)</f>
        <v>5310000</v>
      </c>
      <c r="T71" s="399">
        <f>IF(500000/28*L71&gt;500000,500000,500000/28*L71)</f>
        <v>375000</v>
      </c>
      <c r="U71" s="144"/>
      <c r="V71" s="144"/>
      <c r="W71" s="144"/>
      <c r="X71" s="144"/>
      <c r="Y71" s="144"/>
      <c r="Z71" s="144"/>
      <c r="AA71" s="396">
        <f>VLOOKUP(D71,CNT!C55:AL59,20,0)</f>
        <v>0</v>
      </c>
      <c r="AB71" s="396">
        <f>VLOOKUP(D71,CNT!C55:AL59,21,0)</f>
        <v>0</v>
      </c>
      <c r="AC71" s="398">
        <f>CY71</f>
        <v>6000000</v>
      </c>
      <c r="AD71" s="144"/>
      <c r="AE71" s="144"/>
      <c r="AF71" s="144"/>
      <c r="AG71" s="401">
        <f>AC71/28/8*M71</f>
        <v>3620089.28571429</v>
      </c>
      <c r="AH71" s="398">
        <f>AC71/28/8*N71*1.5</f>
        <v>0</v>
      </c>
      <c r="AI71" s="144"/>
      <c r="AJ71" s="144"/>
      <c r="AK71" s="144"/>
      <c r="AL71" s="396">
        <f>VLOOKUP(D71,CNT!C55:AL59,18,0)</f>
        <v>1000000</v>
      </c>
      <c r="AM71" s="396">
        <f>VLOOKUP(D71,CNT!C55:AL59,19,0)</f>
        <v>0</v>
      </c>
      <c r="AN71" s="396">
        <f>VLOOKUP(D71,CNT!C55:AL59,24,0)</f>
        <v>0</v>
      </c>
      <c r="AO71" s="396">
        <f>VLOOKUP(D71,CNT!C55:AL59,25,0)</f>
        <v>0</v>
      </c>
      <c r="AP71" s="396">
        <f>VLOOKUP(D71,CNT!C55:AL59,26,0)</f>
        <v>3000</v>
      </c>
      <c r="AQ71" s="396">
        <f>VLOOKUP(D71,CNT!C55:AL59,27,0)</f>
        <v>0</v>
      </c>
      <c r="AR71" s="396">
        <f>VLOOKUP(D71,CNT!C55:AL59,28,0)</f>
        <v>0</v>
      </c>
      <c r="AS71" s="396">
        <f>VLOOKUP(D71,CNT!C55:AL59,29,0)</f>
        <v>0</v>
      </c>
      <c r="AT71" s="396"/>
      <c r="AU71" s="396">
        <f>VLOOKUP(D71,CNT!C55:AL59,22,0)</f>
        <v>0</v>
      </c>
      <c r="AV71" s="396">
        <f>VLOOKUP(D71,CNT!C55:AL59,23,0)</f>
        <v>0</v>
      </c>
      <c r="AW71" s="396"/>
      <c r="AX71" s="396"/>
      <c r="AY71" s="396"/>
      <c r="AZ71" s="425">
        <v>100000</v>
      </c>
      <c r="BA71" s="396"/>
      <c r="BB71" s="396">
        <f>VLOOKUP(D71,CNT!C55:AL59,31,0)</f>
        <v>0</v>
      </c>
      <c r="BC71" s="396">
        <f>VLOOKUP(D71,CNT!C55:AL59,32,0)</f>
        <v>10000</v>
      </c>
      <c r="BD71" s="396">
        <f>VLOOKUP(D71,CNT!C55:AL59,33,0)</f>
        <v>0</v>
      </c>
      <c r="BE71" s="396">
        <f>VLOOKUP(D71,CNT!C55:AL59,34,0)</f>
        <v>0</v>
      </c>
      <c r="BF71" s="396">
        <f>VLOOKUP(D71,CNT!C55:AL59,35,0)</f>
        <v>0</v>
      </c>
      <c r="BG71" s="423"/>
      <c r="BH71" s="403">
        <f>SUM(AF71:BA71)-SUM(BB71:BG71)+T71</f>
        <v>5088089.28571429</v>
      </c>
      <c r="BI71" s="404">
        <f>S71*17.5%</f>
        <v>929250</v>
      </c>
      <c r="BJ71" s="404">
        <f>S71*3%</f>
        <v>159300</v>
      </c>
      <c r="BK71" s="404">
        <f>S71*1%</f>
        <v>53100</v>
      </c>
      <c r="BL71" s="405"/>
      <c r="BM71" s="406">
        <f>SUM(BI71:BL71)</f>
        <v>1141650</v>
      </c>
      <c r="BN71" s="404">
        <f>S71*8%</f>
        <v>424800</v>
      </c>
      <c r="BO71" s="404">
        <f>S71*1.5%</f>
        <v>79650</v>
      </c>
      <c r="BP71" s="404">
        <f>S71*1%</f>
        <v>53100</v>
      </c>
      <c r="BQ71" s="405"/>
      <c r="BR71" s="406">
        <f>SUM(BN71:BQ71)</f>
        <v>557550</v>
      </c>
      <c r="BS71" s="404">
        <f>T71+U71+V71+W71</f>
        <v>375000</v>
      </c>
      <c r="BT71" s="407">
        <f>BH71-BS71</f>
        <v>4713089.28571429</v>
      </c>
      <c r="BU71" s="404">
        <f>IF(E71="HĐLĐ",15500000,0)</f>
        <v>15500000</v>
      </c>
      <c r="BV71" s="408"/>
      <c r="BW71" s="404">
        <f>BV71*6200000</f>
        <v>0</v>
      </c>
      <c r="BX71" s="404">
        <f>BR71</f>
        <v>557550</v>
      </c>
      <c r="BY71" s="409">
        <f>BU71+BW71+BX71</f>
        <v>16057550</v>
      </c>
      <c r="BZ71" s="404">
        <f>IF(BT71-BY71&gt;0,BT71-BY71,0)</f>
        <v>0</v>
      </c>
      <c r="CA71" s="405">
        <f>IF(AND(OR($E71="HĐTV",$E71="HĐCTV"),$BZ71&lt;2000000),0,IF(OR($E71="HĐTV",$E71="HĐCTV"),$BZ71*10%,ROUND(IF($BZ71&lt;=10000000,$BZ71*5%,IF($BZ71&lt;=30000000,$BZ71*10%-500000,IF($BZ71&lt;=60000000,$BZ71*20%-3500000,IF($BZ71&lt;=100000000,$BZ71*30%-9500000,$BZ71*35%-14500000)))),0)))</f>
        <v>0</v>
      </c>
      <c r="CB71" s="410">
        <f>ROUND(BH71-BR71-CA71,0)</f>
        <v>4530539</v>
      </c>
      <c r="CC71" s="408"/>
      <c r="CD71" s="411"/>
      <c r="CE71" s="412">
        <f>CB71+CC71-CD71</f>
        <v>4530539</v>
      </c>
      <c r="CF71" s="413">
        <f>CE71-CG71</f>
        <v>0</v>
      </c>
      <c r="CG71" s="413">
        <f>CE71</f>
        <v>4530539</v>
      </c>
      <c r="CH71" s="414"/>
      <c r="CI71" s="415" t="s">
        <v>443</v>
      </c>
      <c r="CJ71" s="396" t="str">
        <f>VLOOKUP(D71,CNT!C55:AL59,36,0)</f>
        <v>Vi phạm checklist 30/06/2026</v>
      </c>
      <c r="CK71" s="426">
        <v>6</v>
      </c>
      <c r="CL71" s="396">
        <f>VLOOKUP(D71,CNT!C55:AL59,15,0)</f>
        <v>2</v>
      </c>
      <c r="CM71" s="416">
        <v>14</v>
      </c>
      <c r="CN71" s="416">
        <v>7</v>
      </c>
      <c r="CO71" s="416">
        <v>2025</v>
      </c>
      <c r="CP71" s="166">
        <f>IF((($CO$7-CO71)*12)+($CN$7-CN71)&gt;=12,((($CO$7-CO71)*12)+($CN$7-CN71))-1,0)</f>
        <v>0</v>
      </c>
      <c r="CQ71" s="417">
        <f>IF(CP71&lt;12,(($CQ$7-CO71)*12)+($CP$7-CN71),0)</f>
        <v>10</v>
      </c>
      <c r="CR71" s="166">
        <f>IF(OR(CP71&gt;12,CP71=12),((CP71-(CS71*12))+((($CQ$7-2024)*12)+($CP$7-4)))+1,0)</f>
        <v>0</v>
      </c>
      <c r="CS71" s="418">
        <f>IF(OR(CP71&gt;12,CP71=12),ROUNDDOWN(CP71/12,0),0)</f>
        <v>0</v>
      </c>
      <c r="CT71" s="418">
        <f t="shared" ref="CT71:CU75" si="123">IF(CQ71&gt;11,ROUNDDOWN(CQ71/12,0),0)</f>
        <v>0</v>
      </c>
      <c r="CU71" s="418">
        <f t="shared" si="123"/>
        <v>0</v>
      </c>
      <c r="CV71" s="419">
        <f>IF(CP71=0,0,6000000*1.07^CS71)</f>
        <v>0</v>
      </c>
      <c r="CW71" s="419">
        <f>IF(CT71&lt;2,0,6000000+(CT71-1)*500000)</f>
        <v>0</v>
      </c>
      <c r="CX71" s="419">
        <f>IF(CU71=0,CV71,IF(CU71&lt;1,0,CV71+CU71*500000))</f>
        <v>0</v>
      </c>
      <c r="CY71" s="420">
        <f>IF(CX71&gt;0,CX71,IF(CW71&gt;0,CW71,6000000))</f>
        <v>6000000</v>
      </c>
      <c r="CZ71" s="141"/>
      <c r="DA71" s="472" t="str">
        <f>CJ71</f>
        <v>Vi phạm checklist 30/06/2026</v>
      </c>
      <c r="DB71" s="141" t="str">
        <f>CZ71&amp;";"&amp;" "&amp;DA71&amp;";"&amp;" "&amp;DF71</f>
        <v>; Vi phạm checklist 30/06/2026; </v>
      </c>
      <c r="DC71" s="473"/>
      <c r="DD71" s="378"/>
      <c r="DE71" s="422">
        <f>VLOOKUP($D71,'[4]Med Service'!$D$11:$DI$87,110,0)</f>
        <v>0</v>
      </c>
      <c r="DF71" s="396" t="str">
        <f>VLOOKUP($D71,'[5]BẢNG LƯƠNG'!$C$3:$AH$102,32,0)</f>
        <v/>
      </c>
    </row>
    <row r="72" s="266" customFormat="1" ht="24" customHeight="1" spans="1:110">
      <c r="A72" s="138">
        <f>1+A71</f>
        <v>52</v>
      </c>
      <c r="B72" s="389">
        <v>6</v>
      </c>
      <c r="C72" s="391" t="s">
        <v>444</v>
      </c>
      <c r="D72" s="391" t="s">
        <v>445</v>
      </c>
      <c r="E72" s="392" t="str">
        <f>IF(OR(G72="CHT",G72="DSBC"),"HĐLĐ",IF(OR(G72="DSTV",G72="Q.CHT"),"HĐTV","HĐCTV"))</f>
        <v>HĐLĐ</v>
      </c>
      <c r="F72" s="524" t="s">
        <v>440</v>
      </c>
      <c r="G72" s="394" t="s">
        <v>209</v>
      </c>
      <c r="H72" s="395" t="s">
        <v>446</v>
      </c>
      <c r="I72" s="142" t="s">
        <v>447</v>
      </c>
      <c r="J72" s="142" t="s">
        <v>394</v>
      </c>
      <c r="K72" s="396">
        <v>28</v>
      </c>
      <c r="L72" s="396">
        <f>VLOOKUP(D72,CNT!C56:AL60,14,0)</f>
        <v>27</v>
      </c>
      <c r="M72" s="469">
        <f>VLOOKUP(D72,CNT!C56:AL60,3,0)</f>
        <v>1</v>
      </c>
      <c r="N72" s="469">
        <f>VLOOKUP(D72,CNT!C56:AL60,4,0)</f>
        <v>209.22</v>
      </c>
      <c r="O72" s="423"/>
      <c r="P72" s="144"/>
      <c r="Q72" s="144"/>
      <c r="R72" s="397"/>
      <c r="S72" s="398">
        <f>IF(E72="HĐLĐ",5310000,0)</f>
        <v>5310000</v>
      </c>
      <c r="T72" s="399">
        <f>IF(500000/28*L72&gt;500000,500000,500000/28*L72)</f>
        <v>482142.857142857</v>
      </c>
      <c r="U72" s="144"/>
      <c r="V72" s="144"/>
      <c r="W72" s="144"/>
      <c r="X72" s="144"/>
      <c r="Y72" s="144"/>
      <c r="Z72" s="144"/>
      <c r="AA72" s="396">
        <f>VLOOKUP(D72,CNT!C56:AL60,20,0)</f>
        <v>0</v>
      </c>
      <c r="AB72" s="396">
        <f>VLOOKUP(D72,CNT!C56:AL60,21,0)</f>
        <v>0</v>
      </c>
      <c r="AC72" s="398">
        <f>CY72</f>
        <v>6000000</v>
      </c>
      <c r="AD72" s="144"/>
      <c r="AE72" s="144"/>
      <c r="AF72" s="144"/>
      <c r="AG72" s="401">
        <f>AC72/28/8*M72</f>
        <v>26785.7142857143</v>
      </c>
      <c r="AH72" s="398">
        <f>AC72/28/8*N72*1.5</f>
        <v>8406160.71428571</v>
      </c>
      <c r="AI72" s="144"/>
      <c r="AJ72" s="144"/>
      <c r="AK72" s="144"/>
      <c r="AL72" s="396">
        <f>VLOOKUP(D72,CNT!C56:AL60,18,0)</f>
        <v>0</v>
      </c>
      <c r="AM72" s="396">
        <f>VLOOKUP(D72,CNT!C56:AL60,19,0)</f>
        <v>0</v>
      </c>
      <c r="AN72" s="396">
        <f>VLOOKUP(D72,CNT!C56:AL60,24,0)</f>
        <v>0</v>
      </c>
      <c r="AO72" s="396">
        <f>VLOOKUP(D72,CNT!C56:AL60,25,0)</f>
        <v>0</v>
      </c>
      <c r="AP72" s="396">
        <f>VLOOKUP(D72,CNT!C56:AL60,26,0)</f>
        <v>1367600</v>
      </c>
      <c r="AQ72" s="396">
        <f>VLOOKUP(D72,CNT!C56:AL60,27,0)</f>
        <v>0</v>
      </c>
      <c r="AR72" s="396">
        <f>VLOOKUP(D72,CNT!C56:AL60,28,0)</f>
        <v>0</v>
      </c>
      <c r="AS72" s="396">
        <f>VLOOKUP(D72,CNT!C56:AL60,29,0)</f>
        <v>0</v>
      </c>
      <c r="AT72" s="396"/>
      <c r="AU72" s="396">
        <f>VLOOKUP(D72,CNT!C56:AL60,22,0)</f>
        <v>0</v>
      </c>
      <c r="AV72" s="396">
        <f>VLOOKUP(D72,CNT!C56:AL60,23,0)</f>
        <v>0</v>
      </c>
      <c r="AW72" s="144"/>
      <c r="AX72" s="396"/>
      <c r="AY72" s="144"/>
      <c r="AZ72" s="398"/>
      <c r="BA72" s="402"/>
      <c r="BB72" s="396">
        <f>VLOOKUP(D72,CNT!C56:AL60,31,0)</f>
        <v>0</v>
      </c>
      <c r="BC72" s="396">
        <f>VLOOKUP(D72,CNT!C56:AL60,32,0)</f>
        <v>20000</v>
      </c>
      <c r="BD72" s="396">
        <f>VLOOKUP(D72,CNT!C56:AL60,33,0)</f>
        <v>236000</v>
      </c>
      <c r="BE72" s="396">
        <f>VLOOKUP(D72,CNT!C56:AL60,34,0)</f>
        <v>100000</v>
      </c>
      <c r="BF72" s="396">
        <f>VLOOKUP(D72,CNT!C56:AL60,35,0)</f>
        <v>0</v>
      </c>
      <c r="BG72" s="423"/>
      <c r="BH72" s="403">
        <f>SUM(AF72:BA72)-SUM(BB72:BG72)+T72</f>
        <v>9926689.28571429</v>
      </c>
      <c r="BI72" s="404">
        <f>S72*17.5%</f>
        <v>929250</v>
      </c>
      <c r="BJ72" s="404">
        <f>S72*3%</f>
        <v>159300</v>
      </c>
      <c r="BK72" s="404">
        <f>S72*1%</f>
        <v>53100</v>
      </c>
      <c r="BL72" s="405"/>
      <c r="BM72" s="406">
        <f>SUM(BI72:BL72)</f>
        <v>1141650</v>
      </c>
      <c r="BN72" s="404">
        <f>S72*8%</f>
        <v>424800</v>
      </c>
      <c r="BO72" s="404">
        <f>S72*1.5%</f>
        <v>79650</v>
      </c>
      <c r="BP72" s="404">
        <f>S72*1%</f>
        <v>53100</v>
      </c>
      <c r="BQ72" s="405"/>
      <c r="BR72" s="406">
        <f>SUM(BN72:BQ72)</f>
        <v>557550</v>
      </c>
      <c r="BS72" s="404">
        <f>T72+U72+V72+W72</f>
        <v>482142.857142857</v>
      </c>
      <c r="BT72" s="407">
        <f>BH72-BS72</f>
        <v>9444546.42857143</v>
      </c>
      <c r="BU72" s="404">
        <f>IF(E72="HĐLĐ",15500000,0)</f>
        <v>15500000</v>
      </c>
      <c r="BV72" s="408"/>
      <c r="BW72" s="404">
        <f>BV72*6200000</f>
        <v>0</v>
      </c>
      <c r="BX72" s="404">
        <f>BR72</f>
        <v>557550</v>
      </c>
      <c r="BY72" s="409">
        <f>BU72+BW72+BX72</f>
        <v>16057550</v>
      </c>
      <c r="BZ72" s="404">
        <f>IF(BT72-BY72&gt;0,BT72-BY72,0)</f>
        <v>0</v>
      </c>
      <c r="CA72" s="405">
        <f>IF(AND(OR($E72="HĐTV",$E72="HĐCTV"),$BZ72&lt;2000000),0,IF(OR($E72="HĐTV",$E72="HĐCTV"),$BZ72*10%,ROUND(IF($BZ72&lt;=10000000,$BZ72*5%,IF($BZ72&lt;=30000000,$BZ72*10%-500000,IF($BZ72&lt;=60000000,$BZ72*20%-3500000,IF($BZ72&lt;=100000000,$BZ72*30%-9500000,$BZ72*35%-14500000)))),0)))</f>
        <v>0</v>
      </c>
      <c r="CB72" s="410">
        <f>ROUND(BH72-BR72-CA72,0)</f>
        <v>9369139</v>
      </c>
      <c r="CC72" s="408"/>
      <c r="CD72" s="411"/>
      <c r="CE72" s="412">
        <f>CB72+CC72-CD72</f>
        <v>9369139</v>
      </c>
      <c r="CF72" s="413">
        <f>CE72-CG72</f>
        <v>0</v>
      </c>
      <c r="CG72" s="413">
        <f>CE72</f>
        <v>9369139</v>
      </c>
      <c r="CH72" s="414"/>
      <c r="CI72" s="415" t="str">
        <f>VLOOKUP($C72,[2]Sheet1!$C$5:$K$139,9,0)</f>
        <v>tuan.nguyen@medigoapp.com</v>
      </c>
      <c r="CJ72" s="396" t="str">
        <f>VLOOKUP(D72,CNT!C56:AL60,36,0)</f>
        <v>Thiếu quy trình bán hàng 23/06/2026, Vào ca trễ 09/06/2026, Không thực hiện chào kết 
Lệch doanh thu BZ3Z2WKB,B9MKWRZ7</v>
      </c>
      <c r="CK72" s="416">
        <v>12</v>
      </c>
      <c r="CL72" s="396">
        <f>VLOOKUP(D72,CNT!C56:AL60,15,0)</f>
        <v>1</v>
      </c>
      <c r="CM72" s="416">
        <v>29</v>
      </c>
      <c r="CN72" s="416">
        <v>9</v>
      </c>
      <c r="CO72" s="416">
        <v>2025</v>
      </c>
      <c r="CP72" s="166">
        <f>IF((($CO$7-CO72)*12)+($CN$7-CN72)&gt;=12,((($CO$7-CO72)*12)+($CN$7-CN72))-1,0)</f>
        <v>0</v>
      </c>
      <c r="CQ72" s="417">
        <f>IF(CP72&lt;12,(($CQ$7-CO72)*12)+($CP$7-CN72),0)</f>
        <v>8</v>
      </c>
      <c r="CR72" s="166">
        <f>IF(OR(CP72&gt;12,CP72=12),((CP72-(CS72*12))+((($CQ$7-2024)*12)+($CP$7-4)))+1,0)</f>
        <v>0</v>
      </c>
      <c r="CS72" s="418">
        <f>IF(OR(CP72&gt;12,CP72=12),ROUNDDOWN(CP72/12,0),0)</f>
        <v>0</v>
      </c>
      <c r="CT72" s="418">
        <f t="shared" si="123"/>
        <v>0</v>
      </c>
      <c r="CU72" s="418">
        <f t="shared" si="123"/>
        <v>0</v>
      </c>
      <c r="CV72" s="419">
        <f>IF(CP72=0,0,6000000*1.07^CS72)</f>
        <v>0</v>
      </c>
      <c r="CW72" s="419">
        <f>IF(CT72&lt;2,0,6000000+(CT72-1)*500000)</f>
        <v>0</v>
      </c>
      <c r="CX72" s="419">
        <f>IF(CU72=0,CV72,IF(CU72&lt;1,0,CV72+CU72*500000))</f>
        <v>0</v>
      </c>
      <c r="CY72" s="420">
        <f>IF(CX72&gt;0,CX72,IF(CW72&gt;0,CW72,6000000))</f>
        <v>6000000</v>
      </c>
      <c r="CZ72" s="141"/>
      <c r="DA72" s="472" t="str">
        <f>CJ72</f>
        <v>Thiếu quy trình bán hàng 23/06/2026, Vào ca trễ 09/06/2026, Không thực hiện chào kết 
Lệch doanh thu BZ3Z2WKB,B9MKWRZ7</v>
      </c>
      <c r="DB72" s="141" t="str">
        <f>CZ72&amp;";"&amp;" "&amp;DA72&amp;";"&amp;" "&amp;DF72</f>
        <v>; Thiếu quy trình bán hàng 23/06/2026, Vào ca trễ 09/06/2026, Không thực hiện chào kết 
Lệch doanh thu BZ3Z2WKB,B9MKWRZ7; Lệch doanh thu HD.BJ41DRW7: 87.000đ</v>
      </c>
      <c r="DC72" s="473"/>
      <c r="DD72" s="378"/>
      <c r="DE72" s="422">
        <f>VLOOKUP($D72,'[4]Med Service'!$D$11:$DI$87,110,0)</f>
        <v>0</v>
      </c>
      <c r="DF72" s="396" t="str">
        <f>VLOOKUP($D72,'[5]BẢNG LƯƠNG'!$C$3:$AH$102,32,0)</f>
        <v>Lệch doanh thu HD.BJ41DRW7: 87.000đ</v>
      </c>
    </row>
    <row r="73" s="264" customFormat="1" ht="27" customHeight="1" spans="1:110">
      <c r="A73" s="138">
        <f t="shared" ref="A73:A75" si="124">1+A72</f>
        <v>53</v>
      </c>
      <c r="B73" s="389">
        <v>6</v>
      </c>
      <c r="C73" s="391" t="s">
        <v>448</v>
      </c>
      <c r="D73" s="391" t="s">
        <v>449</v>
      </c>
      <c r="E73" s="392" t="str">
        <f>IF(OR(G73="CHT",G73="DSBC"),"HĐLĐ",IF(OR(G73="DSTV",G73="Q.CHT"),"HĐTV","HĐCTV"))</f>
        <v>HĐLĐ</v>
      </c>
      <c r="F73" s="524" t="s">
        <v>440</v>
      </c>
      <c r="G73" s="394" t="s">
        <v>209</v>
      </c>
      <c r="H73" s="395" t="s">
        <v>450</v>
      </c>
      <c r="I73" s="142" t="s">
        <v>451</v>
      </c>
      <c r="J73" s="142" t="s">
        <v>322</v>
      </c>
      <c r="K73" s="396">
        <v>28</v>
      </c>
      <c r="L73" s="396">
        <f>VLOOKUP(D73,CNT!C57:AL61,14,0)</f>
        <v>25</v>
      </c>
      <c r="M73" s="469">
        <f>VLOOKUP(D73,CNT!C57:AL61,3,0)</f>
        <v>185.75</v>
      </c>
      <c r="N73" s="469">
        <f>VLOOKUP(D73,CNT!C57:AL61,4,0)</f>
        <v>18.1</v>
      </c>
      <c r="O73" s="423"/>
      <c r="P73" s="144"/>
      <c r="Q73" s="144"/>
      <c r="R73" s="397"/>
      <c r="S73" s="398">
        <f>IF(E73="HĐLĐ",5310000,0)</f>
        <v>5310000</v>
      </c>
      <c r="T73" s="399">
        <f>IF(500000/28*L73&gt;500000,500000,500000/28*L73)</f>
        <v>446428.571428571</v>
      </c>
      <c r="U73" s="144"/>
      <c r="V73" s="144"/>
      <c r="W73" s="144"/>
      <c r="X73" s="144"/>
      <c r="Y73" s="144"/>
      <c r="Z73" s="144"/>
      <c r="AA73" s="396">
        <f>VLOOKUP(D73,CNT!C57:AL61,20,0)</f>
        <v>0</v>
      </c>
      <c r="AB73" s="396">
        <f>VLOOKUP(D73,CNT!C57:AL61,21,0)</f>
        <v>0</v>
      </c>
      <c r="AC73" s="398">
        <f>CY73</f>
        <v>6000000</v>
      </c>
      <c r="AD73" s="144"/>
      <c r="AE73" s="144"/>
      <c r="AF73" s="144"/>
      <c r="AG73" s="401">
        <f>AC73/28/8*M73</f>
        <v>4975446.42857143</v>
      </c>
      <c r="AH73" s="398">
        <f>AC73/28/8*N73*1.5</f>
        <v>727232.142857143</v>
      </c>
      <c r="AI73" s="144"/>
      <c r="AJ73" s="144"/>
      <c r="AK73" s="144"/>
      <c r="AL73" s="396">
        <f>VLOOKUP(D73,CNT!C57:AL61,18,0)</f>
        <v>0</v>
      </c>
      <c r="AM73" s="396">
        <f>VLOOKUP(D73,CNT!C57:AL61,19,0)</f>
        <v>0</v>
      </c>
      <c r="AN73" s="396">
        <f>VLOOKUP(D73,CNT!C57:AL61,24,0)</f>
        <v>500000</v>
      </c>
      <c r="AO73" s="396">
        <f>VLOOKUP(D73,CNT!C57:AL61,25,0)</f>
        <v>0</v>
      </c>
      <c r="AP73" s="396">
        <f>VLOOKUP(D73,CNT!C57:AL61,26,0)</f>
        <v>3646500</v>
      </c>
      <c r="AQ73" s="396">
        <f>VLOOKUP(D73,CNT!C57:AL61,27,0)</f>
        <v>10715</v>
      </c>
      <c r="AR73" s="396">
        <f>VLOOKUP(D73,CNT!C57:AL61,28,0)</f>
        <v>0</v>
      </c>
      <c r="AS73" s="396">
        <f>VLOOKUP(D73,CNT!C57:AL61,29,0)</f>
        <v>0</v>
      </c>
      <c r="AT73" s="396"/>
      <c r="AU73" s="396">
        <f>VLOOKUP(D73,CNT!C57:AL61,22,0)</f>
        <v>0</v>
      </c>
      <c r="AV73" s="396">
        <f>VLOOKUP(D73,CNT!C57:AL61,23,0)</f>
        <v>0</v>
      </c>
      <c r="AW73" s="144"/>
      <c r="AX73" s="396"/>
      <c r="AY73" s="144"/>
      <c r="AZ73" s="398"/>
      <c r="BA73" s="402"/>
      <c r="BB73" s="396">
        <f>VLOOKUP(D73,CNT!C57:AL61,31,0)</f>
        <v>0</v>
      </c>
      <c r="BC73" s="396">
        <f>VLOOKUP(D73,CNT!C57:AL61,32,0)</f>
        <v>0</v>
      </c>
      <c r="BD73" s="396">
        <f>VLOOKUP(D73,CNT!C57:AL61,33,0)</f>
        <v>0</v>
      </c>
      <c r="BE73" s="396">
        <f>VLOOKUP(D73,CNT!C57:AL61,34,0)</f>
        <v>0</v>
      </c>
      <c r="BF73" s="396">
        <f>VLOOKUP(D73,CNT!C57:AL61,35,0)</f>
        <v>0</v>
      </c>
      <c r="BG73" s="423"/>
      <c r="BH73" s="403">
        <f>SUM(AF73:BA73)-SUM(BB73:BG73)+T73</f>
        <v>10306322.1428571</v>
      </c>
      <c r="BI73" s="404">
        <f>S73*17.5%</f>
        <v>929250</v>
      </c>
      <c r="BJ73" s="404">
        <f>S73*3%</f>
        <v>159300</v>
      </c>
      <c r="BK73" s="404">
        <f>S73*1%</f>
        <v>53100</v>
      </c>
      <c r="BL73" s="405"/>
      <c r="BM73" s="406">
        <f>SUM(BI73:BL73)</f>
        <v>1141650</v>
      </c>
      <c r="BN73" s="404">
        <f>S73*8%</f>
        <v>424800</v>
      </c>
      <c r="BO73" s="404">
        <f>S73*1.5%</f>
        <v>79650</v>
      </c>
      <c r="BP73" s="404">
        <f>S73*1%</f>
        <v>53100</v>
      </c>
      <c r="BQ73" s="405"/>
      <c r="BR73" s="406">
        <f>SUM(BN73:BQ73)</f>
        <v>557550</v>
      </c>
      <c r="BS73" s="404">
        <f>T73+U73+V73+W73</f>
        <v>446428.571428571</v>
      </c>
      <c r="BT73" s="407">
        <f>BH73-BS73</f>
        <v>9859893.57142857</v>
      </c>
      <c r="BU73" s="404">
        <f>IF(E73="HĐLĐ",15500000,0)</f>
        <v>15500000</v>
      </c>
      <c r="BV73" s="408"/>
      <c r="BW73" s="404">
        <f>BV73*6200000</f>
        <v>0</v>
      </c>
      <c r="BX73" s="404">
        <f>BR73</f>
        <v>557550</v>
      </c>
      <c r="BY73" s="409">
        <f>BU73+BW73+BX73</f>
        <v>16057550</v>
      </c>
      <c r="BZ73" s="404">
        <f>IF(BT73-BY73&gt;0,BT73-BY73,0)</f>
        <v>0</v>
      </c>
      <c r="CA73" s="405">
        <f>IF(AND(OR($E73="HĐTV",$E73="HĐCTV"),$BZ73&lt;2000000),0,IF(OR($E73="HĐTV",$E73="HĐCTV"),$BZ73*10%,ROUND(IF($BZ73&lt;=10000000,$BZ73*5%,IF($BZ73&lt;=30000000,$BZ73*10%-500000,IF($BZ73&lt;=60000000,$BZ73*20%-3500000,IF($BZ73&lt;=100000000,$BZ73*30%-9500000,$BZ73*35%-14500000)))),0)))</f>
        <v>0</v>
      </c>
      <c r="CB73" s="410">
        <f>ROUND(BH73-BR73-CA73,0)</f>
        <v>9748772</v>
      </c>
      <c r="CC73" s="408"/>
      <c r="CD73" s="411"/>
      <c r="CE73" s="412">
        <f>CB73+CC73-CD73</f>
        <v>9748772</v>
      </c>
      <c r="CF73" s="413">
        <f>CE73-CG73</f>
        <v>0</v>
      </c>
      <c r="CG73" s="413">
        <f>CE73</f>
        <v>9748772</v>
      </c>
      <c r="CH73" s="414"/>
      <c r="CI73" s="415" t="str">
        <f>VLOOKUP($C73,[2]Sheet1!$C$5:$K$139,9,0)</f>
        <v>hang.vu@medigoapp.com</v>
      </c>
      <c r="CJ73" s="396">
        <f>VLOOKUP(D73,CNT!C57:AL61,36,0)</f>
        <v>0</v>
      </c>
      <c r="CK73" s="416">
        <v>9</v>
      </c>
      <c r="CL73" s="396">
        <f>VLOOKUP(D73,CNT!C57:AL61,15,0)</f>
        <v>2</v>
      </c>
      <c r="CM73" s="416">
        <v>22</v>
      </c>
      <c r="CN73" s="416">
        <v>9</v>
      </c>
      <c r="CO73" s="416">
        <v>2025</v>
      </c>
      <c r="CP73" s="166">
        <f>IF((($CO$7-CO73)*12)+($CN$7-CN73)&gt;=12,((($CO$7-CO73)*12)+($CN$7-CN73))-1,0)</f>
        <v>0</v>
      </c>
      <c r="CQ73" s="417">
        <f>IF(CP73&lt;12,(($CQ$7-CO73)*12)+($CP$7-CN73),0)</f>
        <v>8</v>
      </c>
      <c r="CR73" s="166">
        <f>IF(OR(CP73&gt;12,CP73=12),((CP73-(CS73*12))+((($CQ$7-2024)*12)+($CP$7-4)))+1,0)</f>
        <v>0</v>
      </c>
      <c r="CS73" s="418">
        <f>IF(OR(CP73&gt;12,CP73=12),ROUNDDOWN(CP73/12,0),0)</f>
        <v>0</v>
      </c>
      <c r="CT73" s="418">
        <f t="shared" si="123"/>
        <v>0</v>
      </c>
      <c r="CU73" s="418">
        <f t="shared" si="123"/>
        <v>0</v>
      </c>
      <c r="CV73" s="419">
        <f>IF(CP73=0,0,6000000*1.07^CS73)</f>
        <v>0</v>
      </c>
      <c r="CW73" s="419">
        <f>IF(CT73&lt;2,0,6000000+(CT73-1)*500000)</f>
        <v>0</v>
      </c>
      <c r="CX73" s="419">
        <f>IF(CU73=0,CV73,IF(CU73&lt;1,0,CV73+CU73*500000))</f>
        <v>0</v>
      </c>
      <c r="CY73" s="420">
        <f>IF(CX73&gt;0,CX73,IF(CW73&gt;0,CW73,6000000))</f>
        <v>6000000</v>
      </c>
      <c r="CZ73" s="141"/>
      <c r="DA73" s="472">
        <f>CJ73</f>
        <v>0</v>
      </c>
      <c r="DB73" s="141" t="str">
        <f>CZ73&amp;";"&amp;" "&amp;DA73&amp;";"&amp;" "&amp;DF73</f>
        <v>; 0; Lệch doanh thu HD:B2G9ZKJB: 187.300đ</v>
      </c>
      <c r="DC73" s="141"/>
      <c r="DD73" s="378"/>
      <c r="DE73" s="422">
        <f>VLOOKUP($D73,'[4]Med Service'!$D$11:$DI$87,110,0)</f>
        <v>0</v>
      </c>
      <c r="DF73" s="396" t="str">
        <f>VLOOKUP($D73,'[5]BẢNG LƯƠNG'!$C$3:$AH$102,32,0)</f>
        <v>Lệch doanh thu HD:B2G9ZKJB: 187.300đ</v>
      </c>
    </row>
    <row r="74" s="264" customFormat="1" ht="27" customHeight="1" spans="1:110">
      <c r="A74" s="138">
        <f t="shared" si="124"/>
        <v>54</v>
      </c>
      <c r="B74" s="389">
        <v>6</v>
      </c>
      <c r="C74" s="391" t="s">
        <v>452</v>
      </c>
      <c r="D74" s="391" t="s">
        <v>453</v>
      </c>
      <c r="E74" s="392" t="str">
        <f>IF(OR(G74="CHT",G74="DSBC"),"HĐLĐ",IF(OR(G74="DSTV",G74="Q.CHT"),"HĐTV","HĐCTV"))</f>
        <v>HĐLĐ</v>
      </c>
      <c r="F74" s="524" t="s">
        <v>440</v>
      </c>
      <c r="G74" s="394" t="s">
        <v>209</v>
      </c>
      <c r="H74" s="395" t="s">
        <v>454</v>
      </c>
      <c r="I74" s="142" t="s">
        <v>455</v>
      </c>
      <c r="J74" s="142" t="s">
        <v>211</v>
      </c>
      <c r="K74" s="396">
        <v>28</v>
      </c>
      <c r="L74" s="396">
        <f>VLOOKUP(D74,CNT!C58:AL62,14,0)</f>
        <v>27</v>
      </c>
      <c r="M74" s="469">
        <f>VLOOKUP(D74,CNT!C58:AL62,3,0)</f>
        <v>194.25</v>
      </c>
      <c r="N74" s="469">
        <f>VLOOKUP(D74,CNT!C58:AL62,4,0)</f>
        <v>39.07</v>
      </c>
      <c r="O74" s="396"/>
      <c r="P74" s="396"/>
      <c r="Q74" s="396"/>
      <c r="R74" s="396"/>
      <c r="S74" s="398">
        <f>IF(E74="HĐLĐ",5310000,0)</f>
        <v>5310000</v>
      </c>
      <c r="T74" s="399">
        <f>IF(500000/28*L74&gt;500000,500000,500000/28*L74)</f>
        <v>482142.857142857</v>
      </c>
      <c r="U74" s="396"/>
      <c r="V74" s="396"/>
      <c r="W74" s="396"/>
      <c r="X74" s="396"/>
      <c r="Y74" s="396"/>
      <c r="Z74" s="396"/>
      <c r="AA74" s="396">
        <f>VLOOKUP(D74,CNT!C58:AL62,20,0)</f>
        <v>0</v>
      </c>
      <c r="AB74" s="396">
        <f>VLOOKUP(D74,CNT!C58:AL62,21,0)</f>
        <v>0</v>
      </c>
      <c r="AC74" s="398">
        <f>CY74</f>
        <v>6000000</v>
      </c>
      <c r="AD74" s="396"/>
      <c r="AE74" s="396"/>
      <c r="AF74" s="396"/>
      <c r="AG74" s="401">
        <f>AC74/28/8*M74</f>
        <v>5203125</v>
      </c>
      <c r="AH74" s="398">
        <f>AC74/28/8*N74*1.5</f>
        <v>1569776.78571429</v>
      </c>
      <c r="AI74" s="396"/>
      <c r="AJ74" s="396"/>
      <c r="AK74" s="396"/>
      <c r="AL74" s="396">
        <f>VLOOKUP(D74,CNT!C58:AL62,18,0)</f>
        <v>0</v>
      </c>
      <c r="AM74" s="396">
        <f>VLOOKUP(D74,CNT!C58:AL62,19,0)</f>
        <v>0</v>
      </c>
      <c r="AN74" s="396">
        <f>VLOOKUP(D74,CNT!C58:AL62,24,0)</f>
        <v>1200000</v>
      </c>
      <c r="AO74" s="396">
        <f>VLOOKUP(D74,CNT!C58:AL62,25,0)</f>
        <v>3451708</v>
      </c>
      <c r="AP74" s="396">
        <f>VLOOKUP(D74,CNT!C58:AL62,26,0)</f>
        <v>3965200</v>
      </c>
      <c r="AQ74" s="396">
        <f>VLOOKUP(D74,CNT!C58:AL62,27,0)</f>
        <v>11050</v>
      </c>
      <c r="AR74" s="396">
        <f>VLOOKUP(D74,CNT!C58:AL62,28,0)</f>
        <v>0</v>
      </c>
      <c r="AS74" s="396">
        <f>VLOOKUP(D74,CNT!C58:AL62,29,0)</f>
        <v>0</v>
      </c>
      <c r="AT74" s="396"/>
      <c r="AU74" s="396">
        <f>VLOOKUP(D74,CNT!C58:AL62,22,0)</f>
        <v>0</v>
      </c>
      <c r="AV74" s="396">
        <f>VLOOKUP(D74,CNT!C58:AL62,23,0)</f>
        <v>0</v>
      </c>
      <c r="AW74" s="396"/>
      <c r="AX74" s="396"/>
      <c r="AY74" s="396"/>
      <c r="AZ74" s="396"/>
      <c r="BA74" s="396"/>
      <c r="BB74" s="396">
        <f>VLOOKUP(D74,CNT!C58:AL62,31,0)</f>
        <v>0</v>
      </c>
      <c r="BC74" s="396">
        <f>VLOOKUP(D74,CNT!C58:AL62,32,0)</f>
        <v>0</v>
      </c>
      <c r="BD74" s="396">
        <f>VLOOKUP(D74,CNT!C58:AL62,33,0)</f>
        <v>0</v>
      </c>
      <c r="BE74" s="396">
        <f>VLOOKUP(D74,CNT!C58:AL62,34,0)</f>
        <v>0</v>
      </c>
      <c r="BF74" s="396">
        <f>VLOOKUP(D74,CNT!C58:AL62,35,0)</f>
        <v>0</v>
      </c>
      <c r="BG74" s="396"/>
      <c r="BH74" s="403">
        <f>SUM(AF74:BA74)-SUM(BB74:BG74)+T74</f>
        <v>15883002.6428571</v>
      </c>
      <c r="BI74" s="404">
        <f>S74*17.5%</f>
        <v>929250</v>
      </c>
      <c r="BJ74" s="404">
        <f>S74*3%</f>
        <v>159300</v>
      </c>
      <c r="BK74" s="404">
        <f>S74*1%</f>
        <v>53100</v>
      </c>
      <c r="BL74" s="405"/>
      <c r="BM74" s="406">
        <f>SUM(BI74:BL74)</f>
        <v>1141650</v>
      </c>
      <c r="BN74" s="404">
        <f>S74*8%</f>
        <v>424800</v>
      </c>
      <c r="BO74" s="404">
        <f>S74*1.5%</f>
        <v>79650</v>
      </c>
      <c r="BP74" s="404">
        <f>S74*1%</f>
        <v>53100</v>
      </c>
      <c r="BQ74" s="405"/>
      <c r="BR74" s="406">
        <f>SUM(BN74:BQ74)</f>
        <v>557550</v>
      </c>
      <c r="BS74" s="404">
        <f>T74+U74+V74+W74</f>
        <v>482142.857142857</v>
      </c>
      <c r="BT74" s="407">
        <f>BH74-BS74</f>
        <v>15400859.7857143</v>
      </c>
      <c r="BU74" s="404">
        <f>IF(E74="HĐLĐ",15500000,0)</f>
        <v>15500000</v>
      </c>
      <c r="BV74" s="408"/>
      <c r="BW74" s="404">
        <f>BV74*6200000</f>
        <v>0</v>
      </c>
      <c r="BX74" s="404">
        <f>BR74</f>
        <v>557550</v>
      </c>
      <c r="BY74" s="409">
        <f>BU74+BW74+BX74</f>
        <v>16057550</v>
      </c>
      <c r="BZ74" s="404">
        <f>IF(BT74-BY74&gt;0,BT74-BY74,0)</f>
        <v>0</v>
      </c>
      <c r="CA74" s="405">
        <f>IF(AND(OR($E74="HĐTV",$E74="HĐCTV"),$BZ74&lt;2000000),0,IF(OR($E74="HĐTV",$E74="HĐCTV"),$BZ74*10%,ROUND(IF($BZ74&lt;=10000000,$BZ74*5%,IF($BZ74&lt;=30000000,$BZ74*10%-500000,IF($BZ74&lt;=60000000,$BZ74*20%-3500000,IF($BZ74&lt;=100000000,$BZ74*30%-9500000,$BZ74*35%-14500000)))),0)))</f>
        <v>0</v>
      </c>
      <c r="CB74" s="410">
        <f>ROUND(BH74-BR74-CA74,0)</f>
        <v>15325453</v>
      </c>
      <c r="CC74" s="408"/>
      <c r="CD74" s="411"/>
      <c r="CE74" s="412">
        <f>CB74+CC74-CD74</f>
        <v>15325453</v>
      </c>
      <c r="CF74" s="413">
        <f>CE74-CG74</f>
        <v>0</v>
      </c>
      <c r="CG74" s="413">
        <f>CE74</f>
        <v>15325453</v>
      </c>
      <c r="CH74" s="414"/>
      <c r="CI74" s="415" t="str">
        <f>VLOOKUP($C74,[2]Sheet1!$C$5:$K$139,9,0)</f>
        <v>ly.dinh@medigoapp.com</v>
      </c>
      <c r="CJ74" s="396">
        <f>VLOOKUP(D74,CNT!C58:AL62,36,0)</f>
        <v>0</v>
      </c>
      <c r="CK74" s="416">
        <v>12</v>
      </c>
      <c r="CL74" s="396">
        <f>VLOOKUP(D74,CNT!C58:AL62,15,0)</f>
        <v>0</v>
      </c>
      <c r="CM74" s="416">
        <v>3</v>
      </c>
      <c r="CN74" s="416">
        <v>11</v>
      </c>
      <c r="CO74" s="416">
        <v>2025</v>
      </c>
      <c r="CP74" s="166">
        <f>IF((($CO$7-CO74)*12)+($CN$7-CN74)&gt;=12,((($CO$7-CO74)*12)+($CN$7-CN74))-1,0)</f>
        <v>0</v>
      </c>
      <c r="CQ74" s="417">
        <f>IF(CP74&lt;12,(($CQ$7-CO74)*12)+($CP$7-CN74),0)</f>
        <v>6</v>
      </c>
      <c r="CR74" s="166">
        <f>IF(OR(CP74&gt;12,CP74=12),((CP74-(CS74*12))+((($CQ$7-2024)*12)+($CP$7-4)))+1,0)</f>
        <v>0</v>
      </c>
      <c r="CS74" s="418">
        <f>IF(OR(CP74&gt;12,CP74=12),ROUNDDOWN(CP74/12,0),0)</f>
        <v>0</v>
      </c>
      <c r="CT74" s="418">
        <f t="shared" si="123"/>
        <v>0</v>
      </c>
      <c r="CU74" s="418">
        <f t="shared" si="123"/>
        <v>0</v>
      </c>
      <c r="CV74" s="419">
        <f>IF(CP74=0,0,6000000*1.07^CS74)</f>
        <v>0</v>
      </c>
      <c r="CW74" s="419">
        <f>IF(CT74&lt;2,0,6000000+(CT74-1)*500000)</f>
        <v>0</v>
      </c>
      <c r="CX74" s="419">
        <f>IF(CU74=0,CV74,IF(CU74&lt;1,0,CV74+CU74*500000))</f>
        <v>0</v>
      </c>
      <c r="CY74" s="420">
        <f>IF(CX74&gt;0,CX74,IF(CW74&gt;0,CW74,6000000))</f>
        <v>6000000</v>
      </c>
      <c r="CZ74" s="141"/>
      <c r="DA74" s="472">
        <f>CJ74</f>
        <v>0</v>
      </c>
      <c r="DB74" s="141" t="str">
        <f>CZ74&amp;";"&amp;" "&amp;DA74&amp;";"&amp;" "&amp;DF74</f>
        <v>; 0; </v>
      </c>
      <c r="DC74" s="141"/>
      <c r="DD74" s="378"/>
      <c r="DE74" s="422">
        <f>VLOOKUP($D74,'[4]Med Service'!$D$11:$DI$87,110,0)</f>
        <v>0</v>
      </c>
      <c r="DF74" s="396" t="str">
        <f>VLOOKUP($D74,'[5]BẢNG LƯƠNG'!$C$3:$AH$102,32,0)</f>
        <v/>
      </c>
    </row>
    <row r="75" s="264" customFormat="1" ht="27" customHeight="1" spans="1:110">
      <c r="A75" s="138">
        <f t="shared" si="124"/>
        <v>55</v>
      </c>
      <c r="B75" s="389">
        <v>6</v>
      </c>
      <c r="C75" s="391" t="s">
        <v>456</v>
      </c>
      <c r="D75" s="391" t="s">
        <v>457</v>
      </c>
      <c r="E75" s="392" t="str">
        <f>IF(OR(G75="CHT",G75="DSBC"),"HĐLĐ",IF(OR(G75="DSTV",G75="Q.CHT"),"HĐTV","HĐCTV"))</f>
        <v>HĐLĐ</v>
      </c>
      <c r="F75" s="524" t="s">
        <v>440</v>
      </c>
      <c r="G75" s="394" t="s">
        <v>209</v>
      </c>
      <c r="H75" s="395">
        <v>44674</v>
      </c>
      <c r="I75" s="142" t="s">
        <v>458</v>
      </c>
      <c r="J75" s="142" t="s">
        <v>312</v>
      </c>
      <c r="K75" s="396">
        <v>28</v>
      </c>
      <c r="L75" s="396">
        <f>VLOOKUP(D75,CNT!C59:AL63,14,0)</f>
        <v>29</v>
      </c>
      <c r="M75" s="469">
        <f>VLOOKUP(D75,CNT!C59:AL63,3,0)</f>
        <v>228.4</v>
      </c>
      <c r="N75" s="469">
        <f>VLOOKUP(D75,CNT!C59:AL63,4,0)</f>
        <v>4.07</v>
      </c>
      <c r="O75" s="423"/>
      <c r="P75" s="144"/>
      <c r="Q75" s="144"/>
      <c r="R75" s="397"/>
      <c r="S75" s="398">
        <f>IF(E75="HĐLĐ",5310000,0)</f>
        <v>5310000</v>
      </c>
      <c r="T75" s="399">
        <f>IF(500000/28*L75&gt;500000,500000,500000/28*L75)</f>
        <v>500000</v>
      </c>
      <c r="U75" s="144"/>
      <c r="V75" s="144"/>
      <c r="W75" s="144"/>
      <c r="X75" s="144"/>
      <c r="Y75" s="144"/>
      <c r="Z75" s="144"/>
      <c r="AA75" s="396">
        <f>VLOOKUP(D75,CNT!C59:AL63,20,0)</f>
        <v>0</v>
      </c>
      <c r="AB75" s="396">
        <f>VLOOKUP(D75,CNT!C59:AL63,21,0)</f>
        <v>0</v>
      </c>
      <c r="AC75" s="398">
        <f>CY75</f>
        <v>7920000</v>
      </c>
      <c r="AD75" s="144"/>
      <c r="AE75" s="144"/>
      <c r="AF75" s="144"/>
      <c r="AG75" s="401">
        <f>AC75/28/8*M75</f>
        <v>8075571.42857143</v>
      </c>
      <c r="AH75" s="398">
        <f>AC75/28/8*N75*1.5</f>
        <v>215855.357142857</v>
      </c>
      <c r="AI75" s="144"/>
      <c r="AJ75" s="144"/>
      <c r="AK75" s="144"/>
      <c r="AL75" s="396">
        <f>VLOOKUP(D75,CNT!C59:AL63,18,0)</f>
        <v>0</v>
      </c>
      <c r="AM75" s="396">
        <f>VLOOKUP(D75,CNT!C59:AL63,19,0)</f>
        <v>0</v>
      </c>
      <c r="AN75" s="396">
        <f>VLOOKUP(D75,CNT!C59:AL63,24,0)</f>
        <v>0</v>
      </c>
      <c r="AO75" s="396">
        <f>VLOOKUP(D75,CNT!C59:AL63,25,0)</f>
        <v>0</v>
      </c>
      <c r="AP75" s="396">
        <f>VLOOKUP(D75,CNT!C59:AL63,26,0)</f>
        <v>2396900</v>
      </c>
      <c r="AQ75" s="396">
        <f>VLOOKUP(D75,CNT!C59:AL63,27,0)</f>
        <v>17330</v>
      </c>
      <c r="AR75" s="396">
        <f>VLOOKUP(D75,CNT!C59:AL63,28,0)</f>
        <v>0</v>
      </c>
      <c r="AS75" s="396">
        <f>VLOOKUP(D75,CNT!C59:AL63,29,0)</f>
        <v>0</v>
      </c>
      <c r="AT75" s="396"/>
      <c r="AU75" s="396">
        <f>VLOOKUP(D75,CNT!C59:AL63,22,0)</f>
        <v>0</v>
      </c>
      <c r="AV75" s="396">
        <f>VLOOKUP(D75,CNT!C59:AL63,23,0)</f>
        <v>0</v>
      </c>
      <c r="AW75" s="396"/>
      <c r="AX75" s="396"/>
      <c r="AY75" s="396"/>
      <c r="AZ75" s="512"/>
      <c r="BA75" s="396"/>
      <c r="BB75" s="396">
        <f>VLOOKUP(D75,CNT!C59:AL63,31,0)</f>
        <v>0</v>
      </c>
      <c r="BC75" s="396">
        <f>VLOOKUP(D75,CNT!C59:AL63,32,0)</f>
        <v>0</v>
      </c>
      <c r="BD75" s="396">
        <f>VLOOKUP(D75,CNT!C59:AL63,33,0)</f>
        <v>0</v>
      </c>
      <c r="BE75" s="396">
        <f>VLOOKUP(D75,CNT!C59:AL63,34,0)</f>
        <v>0</v>
      </c>
      <c r="BF75" s="396">
        <f>VLOOKUP(D75,CNT!C59:AL63,35,0)</f>
        <v>0</v>
      </c>
      <c r="BG75" s="396"/>
      <c r="BH75" s="403">
        <f>SUM(AF75:BA75)-SUM(BB75:BG75)+T75</f>
        <v>11205656.7857143</v>
      </c>
      <c r="BI75" s="404">
        <f>S75*17.5%</f>
        <v>929250</v>
      </c>
      <c r="BJ75" s="404">
        <f>S75*3%</f>
        <v>159300</v>
      </c>
      <c r="BK75" s="404">
        <f>S75*1%</f>
        <v>53100</v>
      </c>
      <c r="BL75" s="405"/>
      <c r="BM75" s="406">
        <f>SUM(BI75:BL75)</f>
        <v>1141650</v>
      </c>
      <c r="BN75" s="404">
        <f>S75*8%</f>
        <v>424800</v>
      </c>
      <c r="BO75" s="404">
        <f>S75*1.5%</f>
        <v>79650</v>
      </c>
      <c r="BP75" s="404">
        <f>S75*1%</f>
        <v>53100</v>
      </c>
      <c r="BQ75" s="405"/>
      <c r="BR75" s="406">
        <f>SUM(BN75:BQ75)</f>
        <v>557550</v>
      </c>
      <c r="BS75" s="404">
        <f>T75+U75+V75+W75</f>
        <v>500000</v>
      </c>
      <c r="BT75" s="407">
        <f>BH75-BS75</f>
        <v>10705656.7857143</v>
      </c>
      <c r="BU75" s="404">
        <f>IF(E75="HĐLĐ",15500000,0)</f>
        <v>15500000</v>
      </c>
      <c r="BV75" s="408"/>
      <c r="BW75" s="404">
        <f>BV75*6200000</f>
        <v>0</v>
      </c>
      <c r="BX75" s="404">
        <f>BR75</f>
        <v>557550</v>
      </c>
      <c r="BY75" s="409">
        <f>BU75+BW75+BX75</f>
        <v>16057550</v>
      </c>
      <c r="BZ75" s="404">
        <f>IF(BT75-BY75&gt;0,BT75-BY75,0)</f>
        <v>0</v>
      </c>
      <c r="CA75" s="405">
        <f>IF(AND(OR($E75="HĐTV",$E75="HĐCTV"),$BZ75&lt;2000000),0,IF(OR($E75="HĐTV",$E75="HĐCTV"),$BZ75*10%,ROUND(IF($BZ75&lt;=10000000,$BZ75*5%,IF($BZ75&lt;=30000000,$BZ75*10%-500000,IF($BZ75&lt;=60000000,$BZ75*20%-3500000,IF($BZ75&lt;=100000000,$BZ75*30%-9500000,$BZ75*35%-14500000)))),0)))</f>
        <v>0</v>
      </c>
      <c r="CB75" s="410">
        <f>ROUND(BH75-BR75-CA75,0)</f>
        <v>10648107</v>
      </c>
      <c r="CC75" s="408"/>
      <c r="CD75" s="411"/>
      <c r="CE75" s="412">
        <f>CB75+CC75-CD75</f>
        <v>10648107</v>
      </c>
      <c r="CF75" s="413">
        <f>CE75-CG75</f>
        <v>0</v>
      </c>
      <c r="CG75" s="413">
        <f>CE75</f>
        <v>10648107</v>
      </c>
      <c r="CH75" s="414"/>
      <c r="CI75" s="415" t="s">
        <v>459</v>
      </c>
      <c r="CJ75" s="396">
        <f>VLOOKUP(D75,CNT!C59:AL63,36,0)</f>
        <v>0</v>
      </c>
      <c r="CK75" s="416">
        <v>4</v>
      </c>
      <c r="CL75" s="396">
        <f>VLOOKUP(D75,CNT!C59:AL63,15,0)</f>
        <v>1</v>
      </c>
      <c r="CM75" s="416">
        <v>23</v>
      </c>
      <c r="CN75" s="416">
        <v>4</v>
      </c>
      <c r="CO75" s="416">
        <v>2022</v>
      </c>
      <c r="CP75" s="166">
        <f>IF((($CO$7-CO75)*12)+($CN$7-CN75)&gt;=12,((($CO$7-CO75)*12)+($CN$7-CN75))-1,0)</f>
        <v>23</v>
      </c>
      <c r="CQ75" s="417">
        <f>IF(CP75&lt;12,(($CQ$7-CO75)*12)+($CP$7-CN75),0)</f>
        <v>0</v>
      </c>
      <c r="CR75" s="166">
        <f>IF(OR(CP75&gt;12,CP75=12),((CP75-(CS75*12))+((($CQ$7-2024)*12)+($CP$7-4)))+1,0)</f>
        <v>37</v>
      </c>
      <c r="CS75" s="418">
        <f>IF(OR(CP75&gt;12,CP75=12),ROUNDDOWN(CP75/12,0),0)</f>
        <v>1</v>
      </c>
      <c r="CT75" s="418">
        <f t="shared" si="123"/>
        <v>0</v>
      </c>
      <c r="CU75" s="418">
        <f t="shared" si="123"/>
        <v>3</v>
      </c>
      <c r="CV75" s="419">
        <f>IF(CP75=0,0,6000000*1.07^CS75)</f>
        <v>6420000</v>
      </c>
      <c r="CW75" s="419">
        <f>IF(CT75&lt;2,0,6000000+(CT75-1)*500000)</f>
        <v>0</v>
      </c>
      <c r="CX75" s="419">
        <f>IF(CU75=0,CV75,IF(CU75&lt;1,0,CV75+CU75*500000))</f>
        <v>7920000</v>
      </c>
      <c r="CY75" s="420">
        <f>IF(CX75&gt;0,CX75,IF(CW75&gt;0,CW75,6000000))</f>
        <v>7920000</v>
      </c>
      <c r="CZ75" s="141"/>
      <c r="DA75" s="472">
        <f>CJ75</f>
        <v>0</v>
      </c>
      <c r="DB75" s="141" t="str">
        <f>CZ75&amp;";"&amp;" "&amp;DA75&amp;";"&amp;" "&amp;DF75</f>
        <v>; 0; Không thực hiện quy trình bán hàng 11/05/2026: 10.000đ</v>
      </c>
      <c r="DC75" s="141"/>
      <c r="DD75" s="378">
        <f>VLOOKUP($D75,'[3]Tong hop'!$B$8:$Q$45,15,0)</f>
        <v>1149740</v>
      </c>
      <c r="DE75" s="422">
        <f>VLOOKUP($D75,'[4]Med Service'!$D$11:$DI$87,110,0)</f>
        <v>0</v>
      </c>
      <c r="DF75" s="396" t="str">
        <f>VLOOKUP($D75,'[5]BẢNG LƯƠNG'!$C$3:$AH$102,32,0)</f>
        <v>Không thực hiện quy trình bán hàng 11/05/2026: 10.000đ</v>
      </c>
    </row>
    <row r="76" s="265" customFormat="1" ht="27" customHeight="1" spans="1:110">
      <c r="A76" s="145"/>
      <c r="B76" s="457"/>
      <c r="C76" s="148"/>
      <c r="D76" s="147"/>
      <c r="E76" s="458"/>
      <c r="F76" s="164"/>
      <c r="G76" s="475"/>
      <c r="H76" s="461"/>
      <c r="I76" s="153"/>
      <c r="J76" s="153"/>
      <c r="K76" s="150">
        <f t="shared" ref="K76:AV76" si="125">SUM(K75:K75)</f>
        <v>28</v>
      </c>
      <c r="L76" s="150">
        <f t="shared" si="125"/>
        <v>29</v>
      </c>
      <c r="M76" s="150">
        <f t="shared" si="125"/>
        <v>228.4</v>
      </c>
      <c r="N76" s="150">
        <f t="shared" si="125"/>
        <v>4.07</v>
      </c>
      <c r="O76" s="150">
        <f t="shared" si="125"/>
        <v>0</v>
      </c>
      <c r="P76" s="150">
        <f t="shared" si="125"/>
        <v>0</v>
      </c>
      <c r="Q76" s="150">
        <f t="shared" si="125"/>
        <v>0</v>
      </c>
      <c r="R76" s="150">
        <f t="shared" si="125"/>
        <v>0</v>
      </c>
      <c r="S76" s="150">
        <f t="shared" si="125"/>
        <v>5310000</v>
      </c>
      <c r="T76" s="150">
        <f t="shared" si="125"/>
        <v>500000</v>
      </c>
      <c r="U76" s="150">
        <f t="shared" si="125"/>
        <v>0</v>
      </c>
      <c r="V76" s="150">
        <f t="shared" si="125"/>
        <v>0</v>
      </c>
      <c r="W76" s="150">
        <f t="shared" si="125"/>
        <v>0</v>
      </c>
      <c r="X76" s="150">
        <f t="shared" si="125"/>
        <v>0</v>
      </c>
      <c r="Y76" s="150">
        <f t="shared" si="125"/>
        <v>0</v>
      </c>
      <c r="Z76" s="150">
        <f t="shared" si="125"/>
        <v>0</v>
      </c>
      <c r="AA76" s="150">
        <f t="shared" si="125"/>
        <v>0</v>
      </c>
      <c r="AB76" s="150">
        <f t="shared" si="125"/>
        <v>0</v>
      </c>
      <c r="AC76" s="150">
        <f t="shared" si="125"/>
        <v>7920000</v>
      </c>
      <c r="AD76" s="150">
        <f t="shared" si="125"/>
        <v>0</v>
      </c>
      <c r="AE76" s="150">
        <f t="shared" si="125"/>
        <v>0</v>
      </c>
      <c r="AF76" s="150">
        <f t="shared" si="125"/>
        <v>0</v>
      </c>
      <c r="AG76" s="150">
        <f t="shared" si="125"/>
        <v>8075571.42857143</v>
      </c>
      <c r="AH76" s="150">
        <f t="shared" si="125"/>
        <v>215855.357142857</v>
      </c>
      <c r="AI76" s="150">
        <f t="shared" si="125"/>
        <v>0</v>
      </c>
      <c r="AJ76" s="150">
        <f t="shared" si="125"/>
        <v>0</v>
      </c>
      <c r="AK76" s="150">
        <f t="shared" si="125"/>
        <v>0</v>
      </c>
      <c r="AL76" s="150">
        <f t="shared" si="125"/>
        <v>0</v>
      </c>
      <c r="AM76" s="150">
        <f t="shared" si="125"/>
        <v>0</v>
      </c>
      <c r="AN76" s="150">
        <f t="shared" si="125"/>
        <v>0</v>
      </c>
      <c r="AO76" s="150">
        <f t="shared" si="125"/>
        <v>0</v>
      </c>
      <c r="AP76" s="150">
        <f t="shared" si="125"/>
        <v>2396900</v>
      </c>
      <c r="AQ76" s="150">
        <f t="shared" si="125"/>
        <v>17330</v>
      </c>
      <c r="AR76" s="150">
        <f t="shared" si="125"/>
        <v>0</v>
      </c>
      <c r="AS76" s="150">
        <f t="shared" si="125"/>
        <v>0</v>
      </c>
      <c r="AT76" s="150">
        <f t="shared" si="125"/>
        <v>0</v>
      </c>
      <c r="AU76" s="150">
        <f t="shared" si="125"/>
        <v>0</v>
      </c>
      <c r="AV76" s="150">
        <f t="shared" si="125"/>
        <v>0</v>
      </c>
      <c r="AW76" s="150">
        <f t="shared" ref="AW76:CH76" si="126">SUM(AW75:AW75)</f>
        <v>0</v>
      </c>
      <c r="AX76" s="150">
        <f t="shared" si="126"/>
        <v>0</v>
      </c>
      <c r="AY76" s="150">
        <f t="shared" si="126"/>
        <v>0</v>
      </c>
      <c r="AZ76" s="150">
        <f t="shared" si="126"/>
        <v>0</v>
      </c>
      <c r="BA76" s="150">
        <f t="shared" si="126"/>
        <v>0</v>
      </c>
      <c r="BB76" s="150">
        <f t="shared" si="126"/>
        <v>0</v>
      </c>
      <c r="BC76" s="150">
        <f t="shared" si="126"/>
        <v>0</v>
      </c>
      <c r="BD76" s="150">
        <f t="shared" si="126"/>
        <v>0</v>
      </c>
      <c r="BE76" s="150">
        <f t="shared" si="126"/>
        <v>0</v>
      </c>
      <c r="BF76" s="150">
        <f t="shared" si="126"/>
        <v>0</v>
      </c>
      <c r="BG76" s="150">
        <f t="shared" si="126"/>
        <v>0</v>
      </c>
      <c r="BH76" s="150">
        <f t="shared" si="126"/>
        <v>11205656.7857143</v>
      </c>
      <c r="BI76" s="150">
        <f t="shared" si="126"/>
        <v>929250</v>
      </c>
      <c r="BJ76" s="150">
        <f t="shared" si="126"/>
        <v>159300</v>
      </c>
      <c r="BK76" s="150">
        <f t="shared" si="126"/>
        <v>53100</v>
      </c>
      <c r="BL76" s="150">
        <f t="shared" si="126"/>
        <v>0</v>
      </c>
      <c r="BM76" s="150">
        <f t="shared" si="126"/>
        <v>1141650</v>
      </c>
      <c r="BN76" s="150">
        <f t="shared" si="126"/>
        <v>424800</v>
      </c>
      <c r="BO76" s="150">
        <f t="shared" si="126"/>
        <v>79650</v>
      </c>
      <c r="BP76" s="150">
        <f t="shared" si="126"/>
        <v>53100</v>
      </c>
      <c r="BQ76" s="150">
        <f t="shared" si="126"/>
        <v>0</v>
      </c>
      <c r="BR76" s="150">
        <f t="shared" si="126"/>
        <v>557550</v>
      </c>
      <c r="BS76" s="150">
        <f t="shared" si="126"/>
        <v>500000</v>
      </c>
      <c r="BT76" s="150">
        <f t="shared" si="126"/>
        <v>10705656.7857143</v>
      </c>
      <c r="BU76" s="150">
        <f t="shared" si="126"/>
        <v>15500000</v>
      </c>
      <c r="BV76" s="150">
        <f t="shared" si="126"/>
        <v>0</v>
      </c>
      <c r="BW76" s="150">
        <f t="shared" si="126"/>
        <v>0</v>
      </c>
      <c r="BX76" s="150">
        <f t="shared" si="126"/>
        <v>557550</v>
      </c>
      <c r="BY76" s="150">
        <f t="shared" si="126"/>
        <v>16057550</v>
      </c>
      <c r="BZ76" s="150">
        <f t="shared" si="126"/>
        <v>0</v>
      </c>
      <c r="CA76" s="150">
        <f t="shared" si="126"/>
        <v>0</v>
      </c>
      <c r="CB76" s="150">
        <f t="shared" si="126"/>
        <v>10648107</v>
      </c>
      <c r="CC76" s="150">
        <f t="shared" si="126"/>
        <v>0</v>
      </c>
      <c r="CD76" s="150">
        <f t="shared" si="126"/>
        <v>0</v>
      </c>
      <c r="CE76" s="150">
        <f>SUM(CE71:CE75)</f>
        <v>49622010</v>
      </c>
      <c r="CF76" s="150">
        <f t="shared" si="126"/>
        <v>0</v>
      </c>
      <c r="CG76" s="150">
        <f>SUM(CG71:CG75)</f>
        <v>49622010</v>
      </c>
      <c r="CH76" s="150">
        <f t="shared" si="126"/>
        <v>0</v>
      </c>
      <c r="CI76" s="567"/>
      <c r="CJ76" s="568"/>
      <c r="CK76" s="463"/>
      <c r="CL76" s="150">
        <f>SUM(CL71:CL75)</f>
        <v>6</v>
      </c>
      <c r="CM76" s="463"/>
      <c r="CN76" s="463"/>
      <c r="CO76" s="463"/>
      <c r="CP76" s="150">
        <f t="shared" ref="CP76:CU76" si="127">SUM(CP75:CP75)</f>
        <v>23</v>
      </c>
      <c r="CQ76" s="150">
        <f t="shared" si="127"/>
        <v>0</v>
      </c>
      <c r="CR76" s="150">
        <f t="shared" si="127"/>
        <v>37</v>
      </c>
      <c r="CS76" s="150">
        <f t="shared" si="127"/>
        <v>1</v>
      </c>
      <c r="CT76" s="150">
        <f t="shared" si="127"/>
        <v>0</v>
      </c>
      <c r="CU76" s="150">
        <f t="shared" si="127"/>
        <v>3</v>
      </c>
      <c r="CV76" s="466"/>
      <c r="CW76" s="466"/>
      <c r="CX76" s="466"/>
      <c r="CY76" s="467"/>
      <c r="CZ76" s="148"/>
      <c r="DA76" s="147"/>
      <c r="DB76" s="148"/>
      <c r="DC76" s="148"/>
      <c r="DD76" s="569"/>
      <c r="DE76" s="570"/>
      <c r="DF76" s="396"/>
    </row>
    <row r="77" s="264" customFormat="1" ht="27" customHeight="1" spans="1:110">
      <c r="A77" s="571"/>
      <c r="B77" s="572"/>
      <c r="C77" s="573"/>
      <c r="D77" s="574"/>
      <c r="E77" s="575"/>
      <c r="F77" s="576"/>
      <c r="G77" s="577"/>
      <c r="H77" s="578"/>
      <c r="I77" s="578"/>
      <c r="J77" s="578"/>
      <c r="K77" s="579">
        <f t="shared" ref="K77:AT77" si="128">SUM(K11:K75)</f>
        <v>2436</v>
      </c>
      <c r="L77" s="579">
        <f t="shared" si="128"/>
        <v>1880</v>
      </c>
      <c r="M77" s="579">
        <f t="shared" si="128"/>
        <v>9709.34</v>
      </c>
      <c r="N77" s="579">
        <f t="shared" si="128"/>
        <v>7384.21</v>
      </c>
      <c r="O77" s="579">
        <f t="shared" si="128"/>
        <v>0</v>
      </c>
      <c r="P77" s="579">
        <f t="shared" si="128"/>
        <v>0</v>
      </c>
      <c r="Q77" s="579">
        <f t="shared" si="128"/>
        <v>0</v>
      </c>
      <c r="R77" s="579">
        <f t="shared" si="128"/>
        <v>0</v>
      </c>
      <c r="S77" s="579">
        <f t="shared" si="128"/>
        <v>371700000</v>
      </c>
      <c r="T77" s="579">
        <f t="shared" si="128"/>
        <v>31196428.5714286</v>
      </c>
      <c r="U77" s="579">
        <f t="shared" si="128"/>
        <v>0</v>
      </c>
      <c r="V77" s="579">
        <f t="shared" si="128"/>
        <v>0</v>
      </c>
      <c r="W77" s="579">
        <f t="shared" si="128"/>
        <v>0</v>
      </c>
      <c r="X77" s="579">
        <f t="shared" si="128"/>
        <v>0</v>
      </c>
      <c r="Y77" s="579">
        <f t="shared" si="128"/>
        <v>0</v>
      </c>
      <c r="Z77" s="579">
        <f t="shared" si="128"/>
        <v>0</v>
      </c>
      <c r="AA77" s="579">
        <f t="shared" si="128"/>
        <v>2000000</v>
      </c>
      <c r="AB77" s="579">
        <f t="shared" si="128"/>
        <v>6000000</v>
      </c>
      <c r="AC77" s="579">
        <f t="shared" si="128"/>
        <v>524398116</v>
      </c>
      <c r="AD77" s="579">
        <f t="shared" si="128"/>
        <v>0</v>
      </c>
      <c r="AE77" s="579">
        <f t="shared" si="128"/>
        <v>0</v>
      </c>
      <c r="AF77" s="579">
        <f t="shared" si="128"/>
        <v>5500000</v>
      </c>
      <c r="AG77" s="579">
        <f t="shared" si="128"/>
        <v>265654215.956786</v>
      </c>
      <c r="AH77" s="579">
        <f t="shared" si="128"/>
        <v>309635203.582232</v>
      </c>
      <c r="AI77" s="579">
        <f t="shared" si="128"/>
        <v>0</v>
      </c>
      <c r="AJ77" s="579">
        <f t="shared" si="128"/>
        <v>0</v>
      </c>
      <c r="AK77" s="579">
        <f t="shared" si="128"/>
        <v>0</v>
      </c>
      <c r="AL77" s="579">
        <f t="shared" si="128"/>
        <v>12800000</v>
      </c>
      <c r="AM77" s="579">
        <f t="shared" si="128"/>
        <v>0</v>
      </c>
      <c r="AN77" s="579">
        <f t="shared" si="128"/>
        <v>59566667</v>
      </c>
      <c r="AO77" s="579">
        <f t="shared" si="128"/>
        <v>34266923</v>
      </c>
      <c r="AP77" s="579">
        <f t="shared" si="128"/>
        <v>124063120</v>
      </c>
      <c r="AQ77" s="579">
        <f t="shared" si="128"/>
        <v>1114926</v>
      </c>
      <c r="AR77" s="579">
        <f t="shared" si="128"/>
        <v>0</v>
      </c>
      <c r="AS77" s="579">
        <f t="shared" si="128"/>
        <v>10826917</v>
      </c>
      <c r="AT77" s="579">
        <f t="shared" si="128"/>
        <v>0</v>
      </c>
      <c r="AU77" s="579">
        <f>SUM(AU11:AU76)</f>
        <v>1344000</v>
      </c>
      <c r="AV77" s="579">
        <f>SUM(AV11:AV76)</f>
        <v>11519532</v>
      </c>
      <c r="AW77" s="579">
        <f t="shared" ref="AW77:CG77" si="129">SUM(AW11:AW75)</f>
        <v>0</v>
      </c>
      <c r="AX77" s="579">
        <f t="shared" si="129"/>
        <v>0</v>
      </c>
      <c r="AY77" s="579">
        <f t="shared" si="129"/>
        <v>0</v>
      </c>
      <c r="AZ77" s="579">
        <f t="shared" si="129"/>
        <v>500000</v>
      </c>
      <c r="BA77" s="579">
        <f t="shared" si="129"/>
        <v>0</v>
      </c>
      <c r="BB77" s="579">
        <f t="shared" si="129"/>
        <v>1917900</v>
      </c>
      <c r="BC77" s="579">
        <f t="shared" si="129"/>
        <v>830000</v>
      </c>
      <c r="BD77" s="579">
        <f t="shared" si="129"/>
        <v>925400</v>
      </c>
      <c r="BE77" s="579">
        <f t="shared" si="129"/>
        <v>1100000</v>
      </c>
      <c r="BF77" s="579">
        <f t="shared" si="129"/>
        <v>1500000</v>
      </c>
      <c r="BG77" s="579">
        <f t="shared" si="129"/>
        <v>0</v>
      </c>
      <c r="BH77" s="579">
        <f t="shared" si="129"/>
        <v>862998073.110447</v>
      </c>
      <c r="BI77" s="579">
        <f t="shared" si="129"/>
        <v>58542750</v>
      </c>
      <c r="BJ77" s="579">
        <f t="shared" si="129"/>
        <v>9867300</v>
      </c>
      <c r="BK77" s="579">
        <f t="shared" si="129"/>
        <v>3264814.28571429</v>
      </c>
      <c r="BL77" s="579">
        <f t="shared" si="129"/>
        <v>0</v>
      </c>
      <c r="BM77" s="579">
        <f t="shared" si="129"/>
        <v>71674864.2857143</v>
      </c>
      <c r="BN77" s="579">
        <f t="shared" si="129"/>
        <v>26762400</v>
      </c>
      <c r="BO77" s="579">
        <f t="shared" si="129"/>
        <v>5017950</v>
      </c>
      <c r="BP77" s="579">
        <f t="shared" si="129"/>
        <v>3345300</v>
      </c>
      <c r="BQ77" s="579">
        <f t="shared" si="129"/>
        <v>0</v>
      </c>
      <c r="BR77" s="579">
        <f t="shared" si="129"/>
        <v>35125650</v>
      </c>
      <c r="BS77" s="579">
        <f t="shared" si="129"/>
        <v>31719885.7142857</v>
      </c>
      <c r="BT77" s="579">
        <f t="shared" si="129"/>
        <v>831278187.396161</v>
      </c>
      <c r="BU77" s="579">
        <f t="shared" si="129"/>
        <v>1085000000</v>
      </c>
      <c r="BV77" s="579">
        <f t="shared" si="129"/>
        <v>2</v>
      </c>
      <c r="BW77" s="579">
        <f t="shared" si="129"/>
        <v>12400000</v>
      </c>
      <c r="BX77" s="579">
        <f t="shared" si="129"/>
        <v>35125650</v>
      </c>
      <c r="BY77" s="579">
        <f t="shared" si="129"/>
        <v>1132525650</v>
      </c>
      <c r="BZ77" s="579">
        <f t="shared" si="129"/>
        <v>84732119.5925893</v>
      </c>
      <c r="CA77" s="579">
        <f t="shared" si="129"/>
        <v>6463068.8375</v>
      </c>
      <c r="CB77" s="579">
        <f t="shared" si="129"/>
        <v>859771907</v>
      </c>
      <c r="CC77" s="579">
        <f t="shared" si="129"/>
        <v>0</v>
      </c>
      <c r="CD77" s="579">
        <f t="shared" si="129"/>
        <v>11585830</v>
      </c>
      <c r="CE77" s="579">
        <f t="shared" si="129"/>
        <v>863256536</v>
      </c>
      <c r="CF77" s="579">
        <f t="shared" si="129"/>
        <v>0</v>
      </c>
      <c r="CG77" s="579">
        <f t="shared" si="129"/>
        <v>863256536</v>
      </c>
      <c r="CH77" s="580"/>
      <c r="CI77" s="581"/>
      <c r="CJ77" s="573"/>
      <c r="CK77" s="578"/>
      <c r="CL77" s="582"/>
      <c r="CM77" s="578"/>
      <c r="CN77" s="578"/>
      <c r="CO77" s="578"/>
      <c r="CP77" s="168"/>
      <c r="CQ77" s="583"/>
      <c r="CR77" s="168"/>
      <c r="CS77" s="584"/>
      <c r="CT77" s="584"/>
      <c r="CU77" s="584"/>
      <c r="CV77" s="585"/>
      <c r="CW77" s="585"/>
      <c r="CX77" s="585"/>
      <c r="CY77" s="586"/>
      <c r="CZ77" s="587"/>
      <c r="DA77" s="588"/>
      <c r="DB77" s="131"/>
      <c r="DC77" s="131"/>
      <c r="DD77" s="589"/>
      <c r="DE77" s="590"/>
      <c r="DF77" s="396"/>
    </row>
    <row r="78" s="264" customFormat="1" ht="21.75" customHeight="1" spans="1:110">
      <c r="G78" s="591"/>
      <c r="H78" s="592"/>
      <c r="K78" s="589" t="e">
        <f>#REF!</f>
        <v>#REF!</v>
      </c>
      <c r="L78" s="589" t="e">
        <f>#REF!</f>
        <v>#REF!</v>
      </c>
      <c r="M78" s="589" t="e">
        <f>#REF!</f>
        <v>#REF!</v>
      </c>
      <c r="N78" s="589" t="e">
        <f>#REF!</f>
        <v>#REF!</v>
      </c>
      <c r="O78" s="589" t="e">
        <f>#REF!</f>
        <v>#REF!</v>
      </c>
      <c r="P78" s="589" t="e">
        <f>#REF!</f>
        <v>#REF!</v>
      </c>
      <c r="Q78" s="589" t="e">
        <f>#REF!</f>
        <v>#REF!</v>
      </c>
      <c r="R78" s="589" t="e">
        <f>#REF!</f>
        <v>#REF!</v>
      </c>
      <c r="S78" s="589" t="e">
        <f>#REF!</f>
        <v>#REF!</v>
      </c>
      <c r="T78" s="589" t="e">
        <f>#REF!</f>
        <v>#REF!</v>
      </c>
      <c r="U78" s="589" t="e">
        <f>#REF!</f>
        <v>#REF!</v>
      </c>
      <c r="V78" s="589" t="e">
        <f>#REF!</f>
        <v>#REF!</v>
      </c>
      <c r="W78" s="589" t="e">
        <f>#REF!</f>
        <v>#REF!</v>
      </c>
      <c r="X78" s="589" t="e">
        <f>#REF!</f>
        <v>#REF!</v>
      </c>
      <c r="Y78" s="589" t="e">
        <f>#REF!</f>
        <v>#REF!</v>
      </c>
      <c r="Z78" s="589" t="e">
        <f>#REF!</f>
        <v>#REF!</v>
      </c>
      <c r="AA78" s="589"/>
      <c r="AB78" s="589"/>
      <c r="AC78" s="589" t="e">
        <f>#REF!</f>
        <v>#REF!</v>
      </c>
      <c r="AD78" s="589" t="e">
        <f>#REF!</f>
        <v>#REF!</v>
      </c>
      <c r="AE78" s="589" t="e">
        <f>#REF!</f>
        <v>#REF!</v>
      </c>
      <c r="AF78" s="589" t="e">
        <f>#REF!</f>
        <v>#REF!</v>
      </c>
      <c r="AG78" s="589" t="e">
        <f>#REF!</f>
        <v>#REF!</v>
      </c>
      <c r="AH78" s="589" t="e">
        <f>#REF!</f>
        <v>#REF!</v>
      </c>
      <c r="AI78" s="589" t="e">
        <f>#REF!</f>
        <v>#REF!</v>
      </c>
      <c r="AJ78" s="589" t="e">
        <f>#REF!</f>
        <v>#REF!</v>
      </c>
      <c r="AK78" s="589" t="e">
        <f>#REF!</f>
        <v>#REF!</v>
      </c>
      <c r="AL78" s="589" t="e">
        <f>#REF!</f>
        <v>#REF!</v>
      </c>
      <c r="AM78" s="589" t="e">
        <f>#REF!</f>
        <v>#REF!</v>
      </c>
      <c r="AN78" s="589" t="e">
        <f>#REF!</f>
        <v>#REF!</v>
      </c>
      <c r="AO78" s="589" t="e">
        <f>#REF!</f>
        <v>#REF!</v>
      </c>
      <c r="AP78" s="589" t="e">
        <f>#REF!</f>
        <v>#REF!</v>
      </c>
      <c r="AQ78" s="589" t="e">
        <f>#REF!</f>
        <v>#REF!</v>
      </c>
      <c r="AR78" s="589" t="e">
        <f>#REF!</f>
        <v>#REF!</v>
      </c>
      <c r="AS78" s="589" t="e">
        <f>#REF!</f>
        <v>#REF!</v>
      </c>
      <c r="AT78" s="589" t="e">
        <f>#REF!</f>
        <v>#REF!</v>
      </c>
      <c r="AU78" s="589"/>
      <c r="AV78" s="589"/>
      <c r="AW78" s="589" t="e">
        <f>#REF!</f>
        <v>#REF!</v>
      </c>
      <c r="AX78" s="589" t="e">
        <f>#REF!</f>
        <v>#REF!</v>
      </c>
      <c r="AY78" s="589" t="e">
        <f>#REF!</f>
        <v>#REF!</v>
      </c>
      <c r="AZ78" s="589" t="e">
        <f>#REF!</f>
        <v>#REF!</v>
      </c>
      <c r="BA78" s="589" t="e">
        <f>#REF!</f>
        <v>#REF!</v>
      </c>
      <c r="BB78" s="589" t="e">
        <f>#REF!</f>
        <v>#REF!</v>
      </c>
      <c r="BC78" s="589" t="e">
        <f>#REF!</f>
        <v>#REF!</v>
      </c>
      <c r="BD78" s="589" t="e">
        <f>#REF!</f>
        <v>#REF!</v>
      </c>
      <c r="BE78" s="589" t="e">
        <f>#REF!</f>
        <v>#REF!</v>
      </c>
      <c r="BF78" s="589" t="e">
        <f>#REF!</f>
        <v>#REF!</v>
      </c>
      <c r="BG78" s="589" t="e">
        <f>#REF!</f>
        <v>#REF!</v>
      </c>
      <c r="BH78" s="589" t="e">
        <f>#REF!</f>
        <v>#REF!</v>
      </c>
      <c r="BI78" s="589" t="e">
        <f>#REF!</f>
        <v>#REF!</v>
      </c>
      <c r="BJ78" s="589" t="e">
        <f>#REF!</f>
        <v>#REF!</v>
      </c>
      <c r="BK78" s="589" t="e">
        <f>#REF!</f>
        <v>#REF!</v>
      </c>
      <c r="BL78" s="589" t="e">
        <f>#REF!</f>
        <v>#REF!</v>
      </c>
      <c r="BM78" s="589" t="e">
        <f>#REF!</f>
        <v>#REF!</v>
      </c>
      <c r="BN78" s="589" t="e">
        <f>#REF!</f>
        <v>#REF!</v>
      </c>
      <c r="BO78" s="589" t="e">
        <f>#REF!</f>
        <v>#REF!</v>
      </c>
      <c r="BP78" s="589" t="e">
        <f>#REF!</f>
        <v>#REF!</v>
      </c>
      <c r="BQ78" s="589" t="e">
        <f>#REF!</f>
        <v>#REF!</v>
      </c>
      <c r="BR78" s="589" t="e">
        <f>#REF!</f>
        <v>#REF!</v>
      </c>
      <c r="BS78" s="589" t="e">
        <f>#REF!</f>
        <v>#REF!</v>
      </c>
      <c r="BT78" s="589" t="e">
        <f>#REF!</f>
        <v>#REF!</v>
      </c>
      <c r="BU78" s="589" t="e">
        <f>#REF!</f>
        <v>#REF!</v>
      </c>
      <c r="BV78" s="589" t="e">
        <f>#REF!</f>
        <v>#REF!</v>
      </c>
      <c r="BW78" s="589" t="e">
        <f>#REF!</f>
        <v>#REF!</v>
      </c>
      <c r="BX78" s="589" t="e">
        <f>#REF!</f>
        <v>#REF!</v>
      </c>
      <c r="BY78" s="589" t="e">
        <f>#REF!</f>
        <v>#REF!</v>
      </c>
      <c r="BZ78" s="589" t="e">
        <f>#REF!</f>
        <v>#REF!</v>
      </c>
      <c r="CA78" s="589" t="e">
        <f>#REF!</f>
        <v>#REF!</v>
      </c>
      <c r="CB78" s="589" t="e">
        <f>#REF!</f>
        <v>#REF!</v>
      </c>
      <c r="CC78" s="589" t="e">
        <f>#REF!</f>
        <v>#REF!</v>
      </c>
      <c r="CD78" s="589" t="e">
        <f>#REF!</f>
        <v>#REF!</v>
      </c>
      <c r="CE78" s="589" t="e">
        <f>#REF!</f>
        <v>#REF!</v>
      </c>
      <c r="CF78" s="589" t="e">
        <f>#REF!</f>
        <v>#REF!</v>
      </c>
      <c r="CG78" s="589" t="e">
        <f>#REF!</f>
        <v>#REF!</v>
      </c>
      <c r="CI78" s="593"/>
      <c r="DD78" s="589"/>
      <c r="DE78" s="590"/>
      <c r="DF78" s="396"/>
    </row>
    <row r="79" s="264" customFormat="1" ht="15.75" customHeight="1" spans="1:110">
      <c r="G79" s="591"/>
      <c r="H79" s="592"/>
      <c r="K79" s="594" t="e">
        <f t="shared" ref="K79:AT79" si="130">K78-K10</f>
        <v>#REF!</v>
      </c>
      <c r="L79" s="594" t="e">
        <f t="shared" si="130"/>
        <v>#REF!</v>
      </c>
      <c r="M79" s="594" t="e">
        <f t="shared" si="130"/>
        <v>#REF!</v>
      </c>
      <c r="N79" s="594" t="e">
        <f t="shared" si="130"/>
        <v>#REF!</v>
      </c>
      <c r="O79" s="594" t="e">
        <f t="shared" si="130"/>
        <v>#REF!</v>
      </c>
      <c r="P79" s="594" t="e">
        <f t="shared" si="130"/>
        <v>#REF!</v>
      </c>
      <c r="Q79" s="594" t="e">
        <f t="shared" si="130"/>
        <v>#REF!</v>
      </c>
      <c r="R79" s="594" t="e">
        <f t="shared" si="130"/>
        <v>#REF!</v>
      </c>
      <c r="S79" s="594" t="e">
        <f t="shared" si="130"/>
        <v>#REF!</v>
      </c>
      <c r="T79" s="594" t="e">
        <f t="shared" si="130"/>
        <v>#REF!</v>
      </c>
      <c r="U79" s="594" t="e">
        <f t="shared" si="130"/>
        <v>#REF!</v>
      </c>
      <c r="V79" s="594" t="e">
        <f t="shared" si="130"/>
        <v>#REF!</v>
      </c>
      <c r="W79" s="594" t="e">
        <f t="shared" si="130"/>
        <v>#REF!</v>
      </c>
      <c r="X79" s="594" t="e">
        <f t="shared" si="130"/>
        <v>#REF!</v>
      </c>
      <c r="Y79" s="594" t="e">
        <f t="shared" si="130"/>
        <v>#REF!</v>
      </c>
      <c r="Z79" s="594" t="e">
        <f t="shared" si="130"/>
        <v>#REF!</v>
      </c>
      <c r="AA79" s="594"/>
      <c r="AB79" s="594"/>
      <c r="AC79" s="594" t="e">
        <f t="shared" si="130"/>
        <v>#REF!</v>
      </c>
      <c r="AD79" s="594" t="e">
        <f t="shared" si="130"/>
        <v>#REF!</v>
      </c>
      <c r="AE79" s="594" t="e">
        <f t="shared" si="130"/>
        <v>#REF!</v>
      </c>
      <c r="AF79" s="594" t="e">
        <f t="shared" si="130"/>
        <v>#REF!</v>
      </c>
      <c r="AG79" s="594" t="e">
        <f t="shared" si="130"/>
        <v>#REF!</v>
      </c>
      <c r="AH79" s="594" t="e">
        <f t="shared" si="130"/>
        <v>#REF!</v>
      </c>
      <c r="AI79" s="594" t="e">
        <f t="shared" si="130"/>
        <v>#REF!</v>
      </c>
      <c r="AJ79" s="594" t="e">
        <f t="shared" si="130"/>
        <v>#REF!</v>
      </c>
      <c r="AK79" s="594" t="e">
        <f t="shared" si="130"/>
        <v>#REF!</v>
      </c>
      <c r="AL79" s="594" t="e">
        <f t="shared" si="130"/>
        <v>#REF!</v>
      </c>
      <c r="AM79" s="594" t="e">
        <f t="shared" si="130"/>
        <v>#REF!</v>
      </c>
      <c r="AN79" s="594" t="e">
        <f t="shared" si="130"/>
        <v>#REF!</v>
      </c>
      <c r="AO79" s="594" t="e">
        <f t="shared" si="130"/>
        <v>#REF!</v>
      </c>
      <c r="AP79" s="594" t="e">
        <f t="shared" si="130"/>
        <v>#REF!</v>
      </c>
      <c r="AQ79" s="594" t="e">
        <f t="shared" si="130"/>
        <v>#REF!</v>
      </c>
      <c r="AR79" s="594" t="e">
        <f t="shared" si="130"/>
        <v>#REF!</v>
      </c>
      <c r="AS79" s="594" t="e">
        <f t="shared" si="130"/>
        <v>#REF!</v>
      </c>
      <c r="AT79" s="594" t="e">
        <f t="shared" si="130"/>
        <v>#REF!</v>
      </c>
      <c r="AU79" s="594"/>
      <c r="AV79" s="594"/>
      <c r="AW79" s="594" t="e">
        <f t="shared" ref="AW79:CG79" si="131">AW78-AW10</f>
        <v>#REF!</v>
      </c>
      <c r="AX79" s="594" t="e">
        <f t="shared" si="131"/>
        <v>#REF!</v>
      </c>
      <c r="AY79" s="594" t="e">
        <f t="shared" si="131"/>
        <v>#REF!</v>
      </c>
      <c r="AZ79" s="594" t="e">
        <f t="shared" si="131"/>
        <v>#REF!</v>
      </c>
      <c r="BA79" s="594" t="e">
        <f t="shared" si="131"/>
        <v>#REF!</v>
      </c>
      <c r="BB79" s="594" t="e">
        <f t="shared" si="131"/>
        <v>#REF!</v>
      </c>
      <c r="BC79" s="594" t="e">
        <f t="shared" si="131"/>
        <v>#REF!</v>
      </c>
      <c r="BD79" s="594" t="e">
        <f t="shared" si="131"/>
        <v>#REF!</v>
      </c>
      <c r="BE79" s="594" t="e">
        <f t="shared" si="131"/>
        <v>#REF!</v>
      </c>
      <c r="BF79" s="594" t="e">
        <f t="shared" si="131"/>
        <v>#REF!</v>
      </c>
      <c r="BG79" s="594" t="e">
        <f t="shared" si="131"/>
        <v>#REF!</v>
      </c>
      <c r="BH79" s="594" t="e">
        <f t="shared" si="131"/>
        <v>#REF!</v>
      </c>
      <c r="BI79" s="594" t="e">
        <f t="shared" si="131"/>
        <v>#REF!</v>
      </c>
      <c r="BJ79" s="594" t="e">
        <f t="shared" si="131"/>
        <v>#REF!</v>
      </c>
      <c r="BK79" s="594" t="e">
        <f t="shared" si="131"/>
        <v>#REF!</v>
      </c>
      <c r="BL79" s="594" t="e">
        <f t="shared" si="131"/>
        <v>#REF!</v>
      </c>
      <c r="BM79" s="594" t="e">
        <f t="shared" si="131"/>
        <v>#REF!</v>
      </c>
      <c r="BN79" s="594" t="e">
        <f t="shared" si="131"/>
        <v>#REF!</v>
      </c>
      <c r="BO79" s="594" t="e">
        <f t="shared" si="131"/>
        <v>#REF!</v>
      </c>
      <c r="BP79" s="594" t="e">
        <f t="shared" si="131"/>
        <v>#REF!</v>
      </c>
      <c r="BQ79" s="594" t="e">
        <f t="shared" si="131"/>
        <v>#REF!</v>
      </c>
      <c r="BR79" s="594" t="e">
        <f t="shared" si="131"/>
        <v>#REF!</v>
      </c>
      <c r="BS79" s="594" t="e">
        <f t="shared" si="131"/>
        <v>#REF!</v>
      </c>
      <c r="BT79" s="594" t="e">
        <f t="shared" si="131"/>
        <v>#REF!</v>
      </c>
      <c r="BU79" s="594" t="e">
        <f t="shared" si="131"/>
        <v>#REF!</v>
      </c>
      <c r="BV79" s="594" t="e">
        <f t="shared" si="131"/>
        <v>#REF!</v>
      </c>
      <c r="BW79" s="594" t="e">
        <f t="shared" si="131"/>
        <v>#REF!</v>
      </c>
      <c r="BX79" s="594" t="e">
        <f t="shared" si="131"/>
        <v>#REF!</v>
      </c>
      <c r="BY79" s="594" t="e">
        <f t="shared" si="131"/>
        <v>#REF!</v>
      </c>
      <c r="BZ79" s="594" t="e">
        <f t="shared" si="131"/>
        <v>#REF!</v>
      </c>
      <c r="CA79" s="594" t="e">
        <f t="shared" si="131"/>
        <v>#REF!</v>
      </c>
      <c r="CB79" s="594" t="e">
        <f t="shared" si="131"/>
        <v>#REF!</v>
      </c>
      <c r="CC79" s="594" t="e">
        <f t="shared" si="131"/>
        <v>#REF!</v>
      </c>
      <c r="CD79" s="594" t="e">
        <f t="shared" si="131"/>
        <v>#REF!</v>
      </c>
      <c r="CE79" s="594" t="e">
        <f t="shared" si="131"/>
        <v>#REF!</v>
      </c>
      <c r="CF79" s="594" t="e">
        <f t="shared" si="131"/>
        <v>#REF!</v>
      </c>
      <c r="CG79" s="594" t="e">
        <f t="shared" si="131"/>
        <v>#REF!</v>
      </c>
      <c r="CI79" s="593"/>
      <c r="DD79" s="589"/>
      <c r="DE79" s="590"/>
      <c r="DF79" s="396"/>
    </row>
    <row r="80" s="264" customFormat="1" ht="15.75" customHeight="1" spans="1:110">
      <c r="G80" s="591"/>
      <c r="H80" s="592"/>
      <c r="CB80" s="595"/>
      <c r="CI80" s="593"/>
      <c r="DD80" s="589"/>
      <c r="DE80" s="590"/>
    </row>
    <row r="81" s="264" customFormat="1" ht="15.75" customHeight="1" spans="7:109">
      <c r="G81" s="591"/>
      <c r="H81" s="592"/>
      <c r="CI81" s="593"/>
      <c r="DD81" s="589"/>
      <c r="DE81" s="590"/>
    </row>
    <row r="82" s="264" customFormat="1" ht="15.75" customHeight="1" spans="7:109">
      <c r="G82" s="591"/>
      <c r="H82" s="592"/>
      <c r="CI82" s="593"/>
      <c r="DD82" s="589"/>
      <c r="DE82" s="590"/>
    </row>
    <row r="83" s="264" customFormat="1" ht="15.75" customHeight="1" spans="7:109">
      <c r="G83" s="591"/>
      <c r="H83" s="592"/>
      <c r="CI83" s="593"/>
      <c r="DD83" s="589"/>
      <c r="DE83" s="590"/>
    </row>
    <row r="84" s="264" customFormat="1" ht="15.75" customHeight="1" spans="7:109">
      <c r="G84" s="591"/>
      <c r="H84" s="592"/>
      <c r="CI84" s="593"/>
      <c r="DD84" s="589"/>
      <c r="DE84" s="590"/>
    </row>
    <row r="85" s="264" customFormat="1" ht="15.75" customHeight="1" spans="7:109">
      <c r="G85" s="591"/>
      <c r="H85" s="592"/>
      <c r="CI85" s="593"/>
      <c r="DD85" s="589"/>
      <c r="DE85" s="590"/>
    </row>
    <row r="86" s="264" customFormat="1" ht="15.75" customHeight="1" spans="7:109">
      <c r="G86" s="591"/>
      <c r="H86" s="592"/>
      <c r="CI86" s="593"/>
      <c r="DD86" s="589"/>
      <c r="DE86" s="590"/>
    </row>
    <row r="87" s="264" customFormat="1" ht="15.75" customHeight="1" spans="7:109">
      <c r="G87" s="591"/>
      <c r="H87" s="592"/>
      <c r="CI87" s="593"/>
      <c r="DD87" s="589"/>
      <c r="DE87" s="590"/>
    </row>
    <row r="88" s="264" customFormat="1" ht="15.75" customHeight="1" spans="7:109">
      <c r="G88" s="591"/>
      <c r="H88" s="592"/>
      <c r="CI88" s="593"/>
      <c r="DD88" s="589"/>
      <c r="DE88" s="590"/>
    </row>
    <row r="89" s="264" customFormat="1" ht="15.75" customHeight="1" spans="7:109">
      <c r="G89" s="591"/>
      <c r="H89" s="592"/>
      <c r="CI89" s="593"/>
      <c r="DD89" s="589"/>
      <c r="DE89" s="590"/>
    </row>
    <row r="90" s="264" customFormat="1" ht="15.75" customHeight="1" spans="7:109">
      <c r="G90" s="591"/>
      <c r="H90" s="592"/>
      <c r="CI90" s="593"/>
      <c r="DD90" s="589"/>
      <c r="DE90" s="590"/>
    </row>
    <row r="91" s="264" customFormat="1" ht="15.75" customHeight="1" spans="7:109">
      <c r="G91" s="591"/>
      <c r="H91" s="592"/>
      <c r="CI91" s="593"/>
      <c r="DD91" s="589"/>
      <c r="DE91" s="590"/>
    </row>
    <row r="92" s="264" customFormat="1" ht="15.75" customHeight="1" spans="7:109">
      <c r="G92" s="591"/>
      <c r="H92" s="592"/>
      <c r="CI92" s="593"/>
      <c r="DD92" s="589"/>
      <c r="DE92" s="590"/>
    </row>
    <row r="93" s="264" customFormat="1" ht="15.75" customHeight="1" spans="7:109">
      <c r="G93" s="591"/>
      <c r="H93" s="592"/>
      <c r="CI93" s="593"/>
      <c r="DD93" s="589"/>
      <c r="DE93" s="590"/>
    </row>
    <row r="94" s="264" customFormat="1" ht="15.75" customHeight="1" spans="7:109">
      <c r="G94" s="591"/>
      <c r="H94" s="592"/>
      <c r="CI94" s="593"/>
      <c r="DD94" s="589"/>
      <c r="DE94" s="590"/>
    </row>
    <row r="95" s="264" customFormat="1" ht="15.75" customHeight="1" spans="7:109">
      <c r="G95" s="591"/>
      <c r="H95" s="592"/>
      <c r="CI95" s="593"/>
      <c r="DD95" s="589"/>
      <c r="DE95" s="590"/>
    </row>
    <row r="96" s="264" customFormat="1" ht="15.75" customHeight="1" spans="7:109">
      <c r="G96" s="591"/>
      <c r="H96" s="592"/>
      <c r="CI96" s="593"/>
      <c r="DD96" s="589"/>
      <c r="DE96" s="590"/>
    </row>
    <row r="97" s="264" customFormat="1" ht="15.75" customHeight="1" spans="7:109">
      <c r="G97" s="591"/>
      <c r="H97" s="592"/>
      <c r="CI97" s="593"/>
      <c r="DD97" s="589"/>
      <c r="DE97" s="590"/>
    </row>
    <row r="98" s="264" customFormat="1" ht="15.75" customHeight="1" spans="7:109">
      <c r="G98" s="591"/>
      <c r="H98" s="592"/>
      <c r="CI98" s="593"/>
      <c r="DD98" s="589"/>
      <c r="DE98" s="590"/>
    </row>
    <row r="99" s="264" customFormat="1" ht="15.75" customHeight="1" spans="7:109">
      <c r="G99" s="591"/>
      <c r="H99" s="592"/>
      <c r="CI99" s="593"/>
      <c r="DD99" s="589"/>
      <c r="DE99" s="590"/>
    </row>
    <row r="100" s="264" customFormat="1" ht="15.75" customHeight="1" spans="7:109">
      <c r="G100" s="591"/>
      <c r="H100" s="592"/>
      <c r="CI100" s="593"/>
      <c r="DD100" s="589"/>
      <c r="DE100" s="590"/>
    </row>
    <row r="101" s="264" customFormat="1" ht="15.75" customHeight="1" spans="7:109">
      <c r="G101" s="591"/>
      <c r="H101" s="592"/>
      <c r="CI101" s="593"/>
      <c r="DD101" s="589"/>
      <c r="DE101" s="590"/>
    </row>
    <row r="102" s="264" customFormat="1" ht="15.75" customHeight="1" spans="7:109">
      <c r="G102" s="591"/>
      <c r="H102" s="592"/>
      <c r="CI102" s="593"/>
      <c r="DD102" s="589"/>
      <c r="DE102" s="590"/>
    </row>
    <row r="103" s="264" customFormat="1" ht="15.75" customHeight="1" spans="7:109">
      <c r="G103" s="591"/>
      <c r="H103" s="592"/>
      <c r="CI103" s="593"/>
      <c r="DD103" s="589"/>
      <c r="DE103" s="590"/>
    </row>
    <row r="104" s="264" customFormat="1" ht="15.75" customHeight="1" spans="7:109">
      <c r="G104" s="591"/>
      <c r="H104" s="592"/>
      <c r="CI104" s="593"/>
      <c r="DD104" s="589"/>
      <c r="DE104" s="590"/>
    </row>
    <row r="105" s="264" customFormat="1" ht="15.75" customHeight="1" spans="7:109">
      <c r="G105" s="591"/>
      <c r="H105" s="592"/>
      <c r="CI105" s="593"/>
      <c r="DD105" s="589"/>
      <c r="DE105" s="590"/>
    </row>
    <row r="106" s="264" customFormat="1" ht="15.75" customHeight="1" spans="7:109">
      <c r="G106" s="591"/>
      <c r="H106" s="592"/>
      <c r="CI106" s="593"/>
      <c r="DD106" s="589"/>
      <c r="DE106" s="590"/>
    </row>
    <row r="107" s="264" customFormat="1" ht="15.75" customHeight="1" spans="7:109">
      <c r="G107" s="591"/>
      <c r="H107" s="592"/>
      <c r="CI107" s="593"/>
      <c r="DD107" s="589"/>
      <c r="DE107" s="590"/>
    </row>
    <row r="108" s="264" customFormat="1" ht="15.75" customHeight="1" spans="7:109">
      <c r="G108" s="591"/>
      <c r="H108" s="592"/>
      <c r="CI108" s="593"/>
      <c r="DD108" s="589"/>
      <c r="DE108" s="590"/>
    </row>
    <row r="109" s="264" customFormat="1" ht="15.75" customHeight="1" spans="7:109">
      <c r="G109" s="591"/>
      <c r="H109" s="592"/>
      <c r="CI109" s="593"/>
      <c r="DD109" s="589"/>
      <c r="DE109" s="590"/>
    </row>
    <row r="110" s="264" customFormat="1" ht="15.75" customHeight="1" spans="7:109">
      <c r="G110" s="591"/>
      <c r="H110" s="592"/>
      <c r="CI110" s="593"/>
      <c r="DD110" s="589"/>
      <c r="DE110" s="590"/>
    </row>
    <row r="111" s="264" customFormat="1" ht="15.75" customHeight="1" spans="7:109">
      <c r="G111" s="591"/>
      <c r="H111" s="592"/>
      <c r="CI111" s="593"/>
      <c r="DD111" s="589"/>
      <c r="DE111" s="590"/>
    </row>
    <row r="112" s="264" customFormat="1" ht="15.75" customHeight="1" spans="7:109">
      <c r="G112" s="591"/>
      <c r="H112" s="592"/>
      <c r="CI112" s="593"/>
      <c r="DD112" s="589"/>
      <c r="DE112" s="590"/>
    </row>
    <row r="113" s="264" customFormat="1" ht="15.75" customHeight="1" spans="7:109">
      <c r="G113" s="591"/>
      <c r="H113" s="592"/>
      <c r="CI113" s="593"/>
      <c r="DD113" s="589"/>
      <c r="DE113" s="590"/>
    </row>
    <row r="114" s="264" customFormat="1" ht="15.75" customHeight="1" spans="7:109">
      <c r="G114" s="591"/>
      <c r="H114" s="592"/>
      <c r="CI114" s="593"/>
      <c r="DD114" s="589"/>
      <c r="DE114" s="590"/>
    </row>
    <row r="115" s="264" customFormat="1" ht="15.75" customHeight="1" spans="7:109">
      <c r="G115" s="591"/>
      <c r="H115" s="592"/>
      <c r="CI115" s="593"/>
      <c r="DD115" s="589"/>
      <c r="DE115" s="590"/>
    </row>
    <row r="116" s="264" customFormat="1" ht="15.75" customHeight="1" spans="7:109">
      <c r="G116" s="591"/>
      <c r="H116" s="592"/>
      <c r="CI116" s="593"/>
      <c r="DD116" s="589"/>
      <c r="DE116" s="590"/>
    </row>
    <row r="117" s="264" customFormat="1" ht="15.75" customHeight="1" spans="7:109">
      <c r="G117" s="591"/>
      <c r="H117" s="592"/>
      <c r="CI117" s="593"/>
      <c r="DD117" s="589"/>
      <c r="DE117" s="590"/>
    </row>
    <row r="118" s="264" customFormat="1" ht="15.75" customHeight="1" spans="7:109">
      <c r="G118" s="591"/>
      <c r="H118" s="592"/>
      <c r="CI118" s="593"/>
      <c r="DD118" s="589"/>
      <c r="DE118" s="590"/>
    </row>
    <row r="119" s="264" customFormat="1" ht="15.75" customHeight="1" spans="7:109">
      <c r="G119" s="591"/>
      <c r="H119" s="592"/>
      <c r="CI119" s="593"/>
      <c r="DD119" s="589"/>
      <c r="DE119" s="590"/>
    </row>
    <row r="120" s="264" customFormat="1" ht="15.75" customHeight="1" spans="7:109">
      <c r="G120" s="591"/>
      <c r="H120" s="592"/>
      <c r="CI120" s="593"/>
      <c r="DD120" s="589"/>
      <c r="DE120" s="590"/>
    </row>
    <row r="121" s="264" customFormat="1" ht="15.75" customHeight="1" spans="7:109">
      <c r="G121" s="591"/>
      <c r="H121" s="592"/>
      <c r="CI121" s="593"/>
      <c r="DD121" s="589"/>
      <c r="DE121" s="590"/>
    </row>
    <row r="122" s="264" customFormat="1" ht="15.75" customHeight="1" spans="7:109">
      <c r="G122" s="591"/>
      <c r="H122" s="592"/>
      <c r="CI122" s="593"/>
      <c r="DD122" s="589"/>
      <c r="DE122" s="590"/>
    </row>
    <row r="123" s="264" customFormat="1" ht="15.75" customHeight="1" spans="7:109">
      <c r="G123" s="591"/>
      <c r="H123" s="592"/>
      <c r="CI123" s="593"/>
      <c r="DD123" s="589"/>
      <c r="DE123" s="590"/>
    </row>
    <row r="124" s="264" customFormat="1" ht="15.75" customHeight="1" spans="7:109">
      <c r="G124" s="591"/>
      <c r="H124" s="592"/>
      <c r="CI124" s="593"/>
      <c r="DD124" s="589"/>
      <c r="DE124" s="590"/>
    </row>
    <row r="125" s="264" customFormat="1" ht="15.75" customHeight="1" spans="7:109">
      <c r="G125" s="591"/>
      <c r="H125" s="592"/>
      <c r="CI125" s="593"/>
      <c r="DD125" s="589"/>
      <c r="DE125" s="590"/>
    </row>
    <row r="126" s="264" customFormat="1" ht="15.75" customHeight="1" spans="7:109">
      <c r="G126" s="591"/>
      <c r="H126" s="592"/>
      <c r="CI126" s="593"/>
      <c r="DD126" s="589"/>
      <c r="DE126" s="590"/>
    </row>
    <row r="127" s="264" customFormat="1" ht="15.75" customHeight="1" spans="7:109">
      <c r="G127" s="591"/>
      <c r="H127" s="592"/>
      <c r="CI127" s="593"/>
      <c r="DD127" s="589"/>
      <c r="DE127" s="590"/>
    </row>
    <row r="128" s="264" customFormat="1" ht="15.75" customHeight="1" spans="7:109">
      <c r="G128" s="591"/>
      <c r="H128" s="592"/>
      <c r="CI128" s="593"/>
      <c r="DD128" s="589"/>
      <c r="DE128" s="590"/>
    </row>
    <row r="129" s="264" customFormat="1" ht="15.75" customHeight="1" spans="7:109">
      <c r="G129" s="591"/>
      <c r="H129" s="592"/>
      <c r="CI129" s="593"/>
      <c r="DD129" s="589"/>
      <c r="DE129" s="590"/>
    </row>
    <row r="130" s="264" customFormat="1" ht="15.75" customHeight="1" spans="7:109">
      <c r="G130" s="591"/>
      <c r="H130" s="592"/>
      <c r="CI130" s="593"/>
      <c r="DD130" s="589"/>
      <c r="DE130" s="590"/>
    </row>
    <row r="131" s="264" customFormat="1" ht="15.75" customHeight="1" spans="7:109">
      <c r="G131" s="591"/>
      <c r="H131" s="592"/>
      <c r="CI131" s="593"/>
      <c r="DD131" s="589"/>
      <c r="DE131" s="590"/>
    </row>
    <row r="132" s="264" customFormat="1" ht="15.75" customHeight="1" spans="7:109">
      <c r="G132" s="591"/>
      <c r="H132" s="592"/>
      <c r="CI132" s="593"/>
      <c r="DD132" s="589"/>
      <c r="DE132" s="590"/>
    </row>
    <row r="133" s="264" customFormat="1" ht="15.75" customHeight="1" spans="7:109">
      <c r="G133" s="591"/>
      <c r="H133" s="592"/>
      <c r="CI133" s="593"/>
      <c r="DD133" s="589"/>
      <c r="DE133" s="590"/>
    </row>
    <row r="134" ht="15.75" customHeight="1" spans="7:109">
      <c r="G134" s="596"/>
      <c r="H134" s="597"/>
    </row>
    <row r="135" ht="15.75" customHeight="1" spans="7:109">
      <c r="G135" s="596"/>
      <c r="H135" s="597"/>
    </row>
    <row r="136" ht="15.75" customHeight="1" spans="7:109">
      <c r="G136" s="596"/>
      <c r="H136" s="597"/>
    </row>
    <row r="137" ht="15.75" customHeight="1" spans="7:109">
      <c r="G137" s="596"/>
      <c r="H137" s="597"/>
    </row>
    <row r="138" ht="15.75" customHeight="1" spans="7:109">
      <c r="G138" s="596"/>
      <c r="H138" s="597"/>
    </row>
    <row r="139" ht="15.75" customHeight="1" spans="7:109">
      <c r="G139" s="596"/>
      <c r="H139" s="597"/>
    </row>
    <row r="140" ht="15.75" customHeight="1" spans="7:109">
      <c r="G140" s="596"/>
      <c r="H140" s="597"/>
    </row>
    <row r="141" ht="15.75" customHeight="1" spans="7:109">
      <c r="G141" s="596"/>
      <c r="H141" s="597"/>
    </row>
    <row r="142" ht="15.75" customHeight="1" spans="7:109">
      <c r="G142" s="596"/>
      <c r="H142" s="597"/>
    </row>
    <row r="143" ht="15.75" customHeight="1" spans="7:109">
      <c r="G143" s="596"/>
      <c r="H143" s="597"/>
    </row>
    <row r="144" ht="15.75" customHeight="1" spans="7:109">
      <c r="G144" s="596"/>
      <c r="H144" s="597"/>
    </row>
    <row r="145" ht="15.75" customHeight="1" spans="7:8">
      <c r="G145" s="596"/>
      <c r="H145" s="597"/>
    </row>
    <row r="146" ht="15.75" customHeight="1" spans="7:8">
      <c r="G146" s="596"/>
      <c r="H146" s="597"/>
    </row>
    <row r="147" ht="15.75" customHeight="1" spans="7:8">
      <c r="G147" s="596"/>
      <c r="H147" s="597"/>
    </row>
    <row r="148" ht="15.75" customHeight="1" spans="7:8">
      <c r="G148" s="596"/>
      <c r="H148" s="597"/>
    </row>
    <row r="149" ht="15.75" customHeight="1" spans="7:8">
      <c r="G149" s="596"/>
      <c r="H149" s="597"/>
    </row>
    <row r="150" ht="15.75" customHeight="1" spans="7:8">
      <c r="G150" s="596"/>
      <c r="H150" s="597"/>
    </row>
    <row r="151" ht="15.75" customHeight="1" spans="7:8">
      <c r="G151" s="596"/>
      <c r="H151" s="597"/>
    </row>
    <row r="152" ht="15.75" customHeight="1" spans="7:8">
      <c r="G152" s="596"/>
      <c r="H152" s="597"/>
    </row>
    <row r="153" ht="15.75" customHeight="1" spans="7:8">
      <c r="G153" s="596"/>
      <c r="H153" s="597"/>
    </row>
    <row r="154" ht="15.75" customHeight="1" spans="7:8">
      <c r="G154" s="596"/>
      <c r="H154" s="597"/>
    </row>
    <row r="155" ht="15.75" customHeight="1" spans="7:8">
      <c r="G155" s="596"/>
      <c r="H155" s="597"/>
    </row>
    <row r="156" ht="15.75" customHeight="1" spans="7:8">
      <c r="G156" s="596"/>
      <c r="H156" s="597"/>
    </row>
    <row r="157" ht="15.75" customHeight="1" spans="7:8">
      <c r="G157" s="596"/>
      <c r="H157" s="597"/>
    </row>
    <row r="158" ht="15.75" customHeight="1" spans="7:8">
      <c r="G158" s="596"/>
      <c r="H158" s="597"/>
    </row>
    <row r="159" ht="15.75" customHeight="1" spans="7:8">
      <c r="G159" s="596"/>
      <c r="H159" s="597"/>
    </row>
    <row r="160" ht="15.75" customHeight="1" spans="7:8">
      <c r="G160" s="596"/>
      <c r="H160" s="597"/>
    </row>
    <row r="161" ht="15.75" customHeight="1" spans="7:8">
      <c r="G161" s="596"/>
      <c r="H161" s="597"/>
    </row>
    <row r="162" ht="15.75" customHeight="1" spans="7:8">
      <c r="G162" s="596"/>
      <c r="H162" s="597"/>
    </row>
    <row r="163" ht="15.75" customHeight="1" spans="7:8">
      <c r="G163" s="596"/>
      <c r="H163" s="597"/>
    </row>
    <row r="164" ht="15.75" customHeight="1" spans="7:8">
      <c r="G164" s="596"/>
      <c r="H164" s="597"/>
    </row>
    <row r="165" ht="15.75" customHeight="1" spans="7:8">
      <c r="G165" s="596"/>
      <c r="H165" s="597"/>
    </row>
    <row r="166" ht="15.75" customHeight="1" spans="7:8">
      <c r="G166" s="596"/>
      <c r="H166" s="597"/>
    </row>
    <row r="167" ht="15.75" customHeight="1" spans="7:8">
      <c r="G167" s="596"/>
      <c r="H167" s="597"/>
    </row>
    <row r="168" ht="15.75" customHeight="1" spans="7:8">
      <c r="G168" s="596"/>
      <c r="H168" s="597"/>
    </row>
    <row r="169" ht="15.75" customHeight="1" spans="7:8">
      <c r="G169" s="596"/>
      <c r="H169" s="597"/>
    </row>
    <row r="170" ht="15.75" customHeight="1" spans="7:8">
      <c r="G170" s="596"/>
      <c r="H170" s="597"/>
    </row>
    <row r="171" ht="15.75" customHeight="1" spans="7:8">
      <c r="G171" s="596"/>
      <c r="H171" s="597"/>
    </row>
    <row r="172" ht="15.75" customHeight="1" spans="7:8">
      <c r="G172" s="596"/>
      <c r="H172" s="597"/>
    </row>
    <row r="173" ht="15.75" customHeight="1" spans="7:8">
      <c r="G173" s="596"/>
      <c r="H173" s="597"/>
    </row>
    <row r="174" ht="15.75" customHeight="1" spans="7:8">
      <c r="G174" s="596"/>
      <c r="H174" s="597"/>
    </row>
    <row r="175" ht="15.75" customHeight="1" spans="7:8">
      <c r="G175" s="596"/>
      <c r="H175" s="597"/>
    </row>
    <row r="176" ht="15.75" customHeight="1" spans="7:8">
      <c r="G176" s="596"/>
      <c r="H176" s="597"/>
    </row>
    <row r="177" ht="15.75" customHeight="1" spans="7:8">
      <c r="G177" s="596"/>
      <c r="H177" s="597"/>
    </row>
    <row r="178" ht="15.75" customHeight="1" spans="7:8">
      <c r="G178" s="596"/>
      <c r="H178" s="597"/>
    </row>
    <row r="179" ht="15.75" customHeight="1" spans="7:8">
      <c r="G179" s="596"/>
      <c r="H179" s="597"/>
    </row>
    <row r="180" ht="15.75" customHeight="1" spans="7:8">
      <c r="G180" s="596"/>
      <c r="H180" s="597"/>
    </row>
    <row r="181" ht="15.75" customHeight="1" spans="7:8">
      <c r="G181" s="596"/>
      <c r="H181" s="597"/>
    </row>
    <row r="182" ht="15.75" customHeight="1" spans="7:8">
      <c r="G182" s="596"/>
      <c r="H182" s="597"/>
    </row>
    <row r="183" ht="15.75" customHeight="1" spans="7:8">
      <c r="G183" s="596"/>
      <c r="H183" s="597"/>
    </row>
    <row r="184" ht="15.75" customHeight="1" spans="7:8">
      <c r="G184" s="596"/>
      <c r="H184" s="597"/>
    </row>
    <row r="185" ht="15.75" customHeight="1" spans="7:8">
      <c r="G185" s="596"/>
      <c r="H185" s="597"/>
    </row>
    <row r="186" ht="15.75" customHeight="1" spans="7:8">
      <c r="G186" s="596"/>
      <c r="H186" s="597"/>
    </row>
    <row r="187" ht="15.75" customHeight="1" spans="7:8">
      <c r="G187" s="596"/>
      <c r="H187" s="597"/>
    </row>
    <row r="188" ht="15.75" customHeight="1" spans="7:8">
      <c r="G188" s="596"/>
      <c r="H188" s="597"/>
    </row>
    <row r="189" ht="15.75" customHeight="1" spans="7:8">
      <c r="G189" s="596"/>
      <c r="H189" s="597"/>
    </row>
    <row r="190" ht="15.75" customHeight="1" spans="7:8">
      <c r="G190" s="596"/>
      <c r="H190" s="597"/>
    </row>
    <row r="191" ht="15.75" customHeight="1" spans="7:8">
      <c r="G191" s="596"/>
      <c r="H191" s="597"/>
    </row>
    <row r="192" ht="15.75" customHeight="1" spans="7:8">
      <c r="G192" s="596"/>
      <c r="H192" s="597"/>
    </row>
    <row r="193" ht="15.75" customHeight="1" spans="7:8">
      <c r="G193" s="596"/>
      <c r="H193" s="597"/>
    </row>
    <row r="194" ht="15.75" customHeight="1" spans="7:8">
      <c r="G194" s="596"/>
      <c r="H194" s="597"/>
    </row>
    <row r="195" ht="15.75" customHeight="1" spans="7:8">
      <c r="G195" s="596"/>
      <c r="H195" s="597"/>
    </row>
    <row r="196" ht="15.75" customHeight="1" spans="7:8">
      <c r="G196" s="596"/>
      <c r="H196" s="597"/>
    </row>
    <row r="197" ht="15.75" customHeight="1" spans="7:8">
      <c r="G197" s="596"/>
      <c r="H197" s="597"/>
    </row>
    <row r="198" ht="15.75" customHeight="1" spans="7:8">
      <c r="G198" s="596"/>
      <c r="H198" s="597"/>
    </row>
    <row r="199" ht="15.75" customHeight="1" spans="7:8">
      <c r="G199" s="596"/>
      <c r="H199" s="597"/>
    </row>
    <row r="200" ht="15.75" customHeight="1" spans="7:8">
      <c r="G200" s="596"/>
      <c r="H200" s="597"/>
    </row>
    <row r="201" ht="15.75" customHeight="1" spans="7:8">
      <c r="G201" s="596"/>
      <c r="H201" s="597"/>
    </row>
    <row r="202" ht="15.75" customHeight="1" spans="7:8">
      <c r="G202" s="596"/>
      <c r="H202" s="597"/>
    </row>
    <row r="203" ht="15.75" customHeight="1" spans="7:8">
      <c r="G203" s="596"/>
      <c r="H203" s="597"/>
    </row>
    <row r="204" ht="15.75" customHeight="1" spans="7:8">
      <c r="G204" s="596"/>
      <c r="H204" s="597"/>
    </row>
    <row r="205" ht="15.75" customHeight="1" spans="7:8">
      <c r="G205" s="596"/>
      <c r="H205" s="597"/>
    </row>
    <row r="206" ht="15.75" customHeight="1" spans="7:8">
      <c r="G206" s="596"/>
      <c r="H206" s="597"/>
    </row>
    <row r="207" ht="15.75" customHeight="1" spans="7:8">
      <c r="G207" s="596"/>
      <c r="H207" s="597"/>
    </row>
    <row r="208" ht="15.75" customHeight="1" spans="7:8">
      <c r="G208" s="596"/>
      <c r="H208" s="597"/>
    </row>
    <row r="209" ht="15.75" customHeight="1" spans="7:8">
      <c r="G209" s="596"/>
      <c r="H209" s="597"/>
    </row>
    <row r="210" ht="15.75" customHeight="1" spans="7:8">
      <c r="G210" s="596"/>
      <c r="H210" s="597"/>
    </row>
    <row r="211" ht="15.75" customHeight="1" spans="7:8">
      <c r="G211" s="596"/>
      <c r="H211" s="597"/>
    </row>
    <row r="212" ht="15.75" customHeight="1" spans="7:8">
      <c r="G212" s="596"/>
      <c r="H212" s="597"/>
    </row>
    <row r="213" ht="15.75" customHeight="1" spans="7:8">
      <c r="G213" s="596"/>
      <c r="H213" s="597"/>
    </row>
    <row r="214" ht="15.75" customHeight="1" spans="7:8">
      <c r="G214" s="596"/>
      <c r="H214" s="597"/>
    </row>
    <row r="215" ht="15.75" customHeight="1" spans="7:8">
      <c r="G215" s="596"/>
      <c r="H215" s="597"/>
    </row>
    <row r="216" ht="15.75" customHeight="1" spans="7:8">
      <c r="G216" s="596"/>
      <c r="H216" s="597"/>
    </row>
    <row r="217" ht="15.75" customHeight="1" spans="7:8">
      <c r="G217" s="596"/>
      <c r="H217" s="597"/>
    </row>
    <row r="218" ht="15.75" customHeight="1" spans="7:8">
      <c r="G218" s="596"/>
      <c r="H218" s="597"/>
    </row>
    <row r="219" ht="15.75" customHeight="1" spans="7:8">
      <c r="G219" s="596"/>
      <c r="H219" s="597"/>
    </row>
    <row r="220" ht="15.75" customHeight="1" spans="7:8">
      <c r="G220" s="596"/>
      <c r="H220" s="597"/>
    </row>
    <row r="221" ht="15.75" customHeight="1" spans="7:8">
      <c r="G221" s="596"/>
      <c r="H221" s="597"/>
    </row>
    <row r="222" ht="15.75" customHeight="1" spans="7:8">
      <c r="G222" s="596"/>
      <c r="H222" s="597"/>
    </row>
    <row r="223" ht="15.75" customHeight="1" spans="7:8">
      <c r="G223" s="596"/>
      <c r="H223" s="597"/>
    </row>
    <row r="224" ht="15.75" customHeight="1" spans="7:8">
      <c r="G224" s="596"/>
      <c r="H224" s="597"/>
    </row>
    <row r="225" ht="15.75" customHeight="1" spans="7:8">
      <c r="G225" s="596"/>
      <c r="H225" s="597"/>
    </row>
    <row r="226" ht="15.75" customHeight="1" spans="7:8">
      <c r="G226" s="596"/>
      <c r="H226" s="597"/>
    </row>
    <row r="227" ht="15.75" customHeight="1" spans="7:8">
      <c r="G227" s="596"/>
      <c r="H227" s="597"/>
    </row>
    <row r="228" ht="15.75" customHeight="1" spans="7:8">
      <c r="G228" s="596"/>
      <c r="H228" s="597"/>
    </row>
    <row r="229" ht="15.75" customHeight="1" spans="7:8">
      <c r="G229" s="596"/>
      <c r="H229" s="597"/>
    </row>
    <row r="230" ht="15.75" customHeight="1" spans="7:8">
      <c r="G230" s="596"/>
      <c r="H230" s="597"/>
    </row>
    <row r="231" ht="15.75" customHeight="1" spans="7:8">
      <c r="G231" s="596"/>
      <c r="H231" s="597"/>
    </row>
    <row r="232" ht="15.75" customHeight="1" spans="7:8">
      <c r="G232" s="596"/>
      <c r="H232" s="597"/>
    </row>
    <row r="233" ht="15.75" customHeight="1" spans="7:8">
      <c r="G233" s="596"/>
      <c r="H233" s="597"/>
    </row>
    <row r="234" ht="15.75" customHeight="1" spans="7:8">
      <c r="G234" s="596"/>
      <c r="H234" s="597"/>
    </row>
    <row r="235" ht="15.75" customHeight="1" spans="7:8">
      <c r="G235" s="596"/>
      <c r="H235" s="597"/>
    </row>
    <row r="236" ht="15.75" customHeight="1" spans="7:8">
      <c r="G236" s="596"/>
      <c r="H236" s="597"/>
    </row>
    <row r="237" ht="15.75" customHeight="1" spans="7:8">
      <c r="G237" s="596"/>
      <c r="H237" s="597"/>
    </row>
    <row r="238" ht="15.75" customHeight="1" spans="7:8">
      <c r="G238" s="596"/>
      <c r="H238" s="597"/>
    </row>
    <row r="239" ht="15.75" customHeight="1" spans="7:8">
      <c r="G239" s="596"/>
      <c r="H239" s="597"/>
    </row>
    <row r="240" ht="15.75" customHeight="1" spans="7:8">
      <c r="G240" s="596"/>
      <c r="H240" s="597"/>
    </row>
    <row r="241" ht="15.75" customHeight="1" spans="7:8">
      <c r="G241" s="596"/>
      <c r="H241" s="597"/>
    </row>
    <row r="242" ht="15.75" customHeight="1" spans="7:8">
      <c r="G242" s="596"/>
      <c r="H242" s="597"/>
    </row>
    <row r="243" ht="15.75" customHeight="1" spans="7:8">
      <c r="G243" s="596"/>
      <c r="H243" s="597"/>
    </row>
    <row r="244" ht="15.75" customHeight="1" spans="7:8">
      <c r="G244" s="596"/>
      <c r="H244" s="597"/>
    </row>
    <row r="245" ht="15.75" customHeight="1" spans="7:8">
      <c r="G245" s="596"/>
      <c r="H245" s="597"/>
    </row>
    <row r="246" ht="15.75" customHeight="1" spans="7:8">
      <c r="G246" s="596"/>
      <c r="H246" s="597"/>
    </row>
    <row r="247" ht="15.75" customHeight="1" spans="7:8">
      <c r="G247" s="596"/>
      <c r="H247" s="597"/>
    </row>
    <row r="248" ht="15.75" customHeight="1" spans="7:8">
      <c r="G248" s="596"/>
      <c r="H248" s="597"/>
    </row>
    <row r="249" ht="15.75" customHeight="1" spans="7:8">
      <c r="G249" s="596"/>
      <c r="H249" s="597"/>
    </row>
    <row r="250" ht="15.75" customHeight="1" spans="7:8">
      <c r="G250" s="596"/>
      <c r="H250" s="597"/>
    </row>
    <row r="251" ht="15.75" customHeight="1" spans="7:8">
      <c r="G251" s="596"/>
      <c r="H251" s="597"/>
    </row>
    <row r="252" ht="15.75" customHeight="1" spans="7:8">
      <c r="G252" s="596"/>
      <c r="H252" s="597"/>
    </row>
    <row r="253" ht="15.75" customHeight="1" spans="7:8">
      <c r="G253" s="596"/>
      <c r="H253" s="597"/>
    </row>
    <row r="254" ht="15.75" customHeight="1" spans="7:8">
      <c r="G254" s="596"/>
      <c r="H254" s="597"/>
    </row>
    <row r="255" ht="15.75" customHeight="1" spans="7:8">
      <c r="G255" s="596"/>
      <c r="H255" s="597"/>
    </row>
    <row r="256" ht="15.75" customHeight="1" spans="7:8">
      <c r="G256" s="596"/>
      <c r="H256" s="597"/>
    </row>
    <row r="257" ht="15.75" customHeight="1" spans="7:8">
      <c r="G257" s="596"/>
      <c r="H257" s="597"/>
    </row>
    <row r="258" ht="15.75" customHeight="1" spans="7:8">
      <c r="G258" s="596"/>
      <c r="H258" s="597"/>
    </row>
    <row r="259" ht="15.75" customHeight="1" spans="7:8">
      <c r="G259" s="596"/>
      <c r="H259" s="597"/>
    </row>
    <row r="260" ht="15.75" customHeight="1" spans="7:8">
      <c r="G260" s="596"/>
      <c r="H260" s="597"/>
    </row>
    <row r="261" ht="15.75" customHeight="1" spans="7:8">
      <c r="G261" s="596"/>
      <c r="H261" s="597"/>
    </row>
    <row r="262" ht="15.75" customHeight="1" spans="7:8">
      <c r="G262" s="596"/>
      <c r="H262" s="597"/>
    </row>
    <row r="263" ht="15.75" customHeight="1" spans="7:8">
      <c r="G263" s="596"/>
      <c r="H263" s="597"/>
    </row>
    <row r="264" ht="15.75" customHeight="1" spans="7:8">
      <c r="G264" s="596"/>
      <c r="H264" s="597"/>
    </row>
    <row r="265" ht="15.75" customHeight="1" spans="7:8">
      <c r="G265" s="596"/>
      <c r="H265" s="597"/>
    </row>
    <row r="266" ht="15.75" customHeight="1" spans="7:8">
      <c r="G266" s="596"/>
      <c r="H266" s="597"/>
    </row>
    <row r="267" ht="15.75" customHeight="1" spans="7:8">
      <c r="G267" s="596"/>
      <c r="H267" s="597"/>
    </row>
    <row r="268" ht="15.75" customHeight="1" spans="7:8">
      <c r="G268" s="596"/>
      <c r="H268" s="597"/>
    </row>
    <row r="269" ht="15.75" customHeight="1" spans="7:8">
      <c r="G269" s="596"/>
      <c r="H269" s="597"/>
    </row>
    <row r="270" ht="15.75" customHeight="1" spans="7:8">
      <c r="G270" s="596"/>
      <c r="H270" s="597"/>
    </row>
    <row r="271" ht="15.75" customHeight="1" spans="7:8">
      <c r="G271" s="596"/>
      <c r="H271" s="597"/>
    </row>
    <row r="272" ht="15.75" customHeight="1" spans="7:8">
      <c r="G272" s="596"/>
      <c r="H272" s="597"/>
    </row>
    <row r="273" ht="15.75" customHeight="1" spans="7:8">
      <c r="G273" s="596"/>
      <c r="H273" s="597"/>
    </row>
    <row r="274" ht="15.75" customHeight="1" spans="7:8">
      <c r="G274" s="596"/>
      <c r="H274" s="597"/>
    </row>
    <row r="275" ht="15.75" customHeight="1" spans="7:8">
      <c r="G275" s="596"/>
      <c r="H275" s="597"/>
    </row>
    <row r="276" ht="15.75" customHeight="1" spans="7:8">
      <c r="G276" s="596"/>
      <c r="H276" s="597"/>
    </row>
    <row r="277" ht="15.75" customHeight="1" spans="7:8">
      <c r="G277" s="596"/>
      <c r="H277" s="597"/>
    </row>
    <row r="278" ht="15.75" customHeight="1" spans="7:8">
      <c r="G278" s="596"/>
      <c r="H278" s="597"/>
    </row>
    <row r="279" ht="15.75" customHeight="1" spans="7:8">
      <c r="G279" s="596"/>
      <c r="H279" s="597"/>
    </row>
    <row r="280" ht="15.75" customHeight="1" spans="7:8">
      <c r="G280" s="596"/>
      <c r="H280" s="597"/>
    </row>
    <row r="281" ht="15.75" customHeight="1" spans="7:8">
      <c r="G281" s="596"/>
      <c r="H281" s="597"/>
    </row>
    <row r="282" ht="15.75" customHeight="1" spans="7:8">
      <c r="G282" s="596"/>
      <c r="H282" s="597"/>
    </row>
    <row r="283" ht="15.75" customHeight="1" spans="7:8">
      <c r="G283" s="596"/>
      <c r="H283" s="597"/>
    </row>
    <row r="284" ht="15.75" customHeight="1" spans="7:8">
      <c r="G284" s="596"/>
      <c r="H284" s="597"/>
    </row>
    <row r="285" ht="15.75" customHeight="1" spans="7:8">
      <c r="G285" s="596"/>
      <c r="H285" s="597"/>
    </row>
    <row r="286" ht="15.75" customHeight="1" spans="7:8">
      <c r="G286" s="596"/>
      <c r="H286" s="597"/>
    </row>
    <row r="287" ht="15.75" customHeight="1" spans="7:8">
      <c r="G287" s="596"/>
      <c r="H287" s="597"/>
    </row>
    <row r="288" ht="15.75" customHeight="1" spans="7:8">
      <c r="G288" s="596"/>
      <c r="H288" s="597"/>
    </row>
    <row r="289" ht="15.75" customHeight="1" spans="7:8">
      <c r="G289" s="596"/>
      <c r="H289" s="597"/>
    </row>
    <row r="290" ht="15.75" customHeight="1" spans="7:8">
      <c r="G290" s="596"/>
      <c r="H290" s="597"/>
    </row>
    <row r="291" ht="15.75" customHeight="1" spans="7:8">
      <c r="G291" s="596"/>
      <c r="H291" s="597"/>
    </row>
    <row r="292" ht="15.75" customHeight="1" spans="7:8">
      <c r="G292" s="596"/>
      <c r="H292" s="597"/>
    </row>
    <row r="293" ht="15.75" customHeight="1" spans="7:8">
      <c r="G293" s="596"/>
      <c r="H293" s="597"/>
    </row>
    <row r="294" ht="15.75" customHeight="1" spans="7:8">
      <c r="G294" s="596"/>
      <c r="H294" s="597"/>
    </row>
    <row r="295" ht="15.75" customHeight="1" spans="7:8">
      <c r="G295" s="596"/>
      <c r="H295" s="597"/>
    </row>
    <row r="296" ht="15.75" customHeight="1" spans="7:8">
      <c r="G296" s="596"/>
      <c r="H296" s="597"/>
    </row>
    <row r="297" ht="15.75" customHeight="1" spans="7:8">
      <c r="G297" s="596"/>
      <c r="H297" s="597"/>
    </row>
    <row r="298" ht="15.75" customHeight="1" spans="7:8">
      <c r="G298" s="596"/>
      <c r="H298" s="597"/>
    </row>
    <row r="299" ht="15.75" customHeight="1" spans="7:8">
      <c r="G299" s="596"/>
      <c r="H299" s="597"/>
    </row>
    <row r="300" ht="15.75" customHeight="1" spans="7:8">
      <c r="G300" s="596"/>
      <c r="H300" s="597"/>
    </row>
    <row r="301" ht="15.75" customHeight="1" spans="7:8">
      <c r="G301" s="596"/>
      <c r="H301" s="597"/>
    </row>
    <row r="302" ht="15.75" customHeight="1" spans="7:8">
      <c r="G302" s="596"/>
      <c r="H302" s="597"/>
    </row>
    <row r="303" ht="15.75" customHeight="1" spans="7:8">
      <c r="G303" s="596"/>
      <c r="H303" s="597"/>
    </row>
    <row r="304" ht="15.75" customHeight="1" spans="7:8">
      <c r="G304" s="596"/>
      <c r="H304" s="597"/>
    </row>
    <row r="305" ht="15.75" customHeight="1" spans="7:8">
      <c r="G305" s="596"/>
      <c r="H305" s="597"/>
    </row>
    <row r="306" ht="15.75" customHeight="1" spans="7:8">
      <c r="G306" s="596"/>
      <c r="H306" s="597"/>
    </row>
    <row r="307" ht="15.75" customHeight="1" spans="7:8">
      <c r="G307" s="596"/>
      <c r="H307" s="597"/>
    </row>
    <row r="308" ht="15.75" customHeight="1" spans="7:8">
      <c r="G308" s="596"/>
      <c r="H308" s="597"/>
    </row>
    <row r="309" ht="15.75" customHeight="1" spans="7:8">
      <c r="G309" s="596"/>
      <c r="H309" s="597"/>
    </row>
    <row r="310" ht="15.75" customHeight="1" spans="7:8">
      <c r="G310" s="596"/>
      <c r="H310" s="597"/>
    </row>
    <row r="311" ht="15.75" customHeight="1" spans="7:8">
      <c r="G311" s="596"/>
      <c r="H311" s="597"/>
    </row>
    <row r="312" ht="15.75" customHeight="1" spans="7:8">
      <c r="G312" s="596"/>
      <c r="H312" s="597"/>
    </row>
    <row r="313" ht="15.75" customHeight="1" spans="7:8">
      <c r="G313" s="596"/>
      <c r="H313" s="597"/>
    </row>
    <row r="314" ht="15.75" customHeight="1" spans="7:8">
      <c r="G314" s="596"/>
      <c r="H314" s="597"/>
    </row>
    <row r="315" ht="15.75" customHeight="1" spans="7:8">
      <c r="G315" s="596"/>
      <c r="H315" s="597"/>
    </row>
    <row r="316" ht="15.75" customHeight="1" spans="7:8">
      <c r="G316" s="596"/>
      <c r="H316" s="597"/>
    </row>
    <row r="317" ht="15.75" customHeight="1" spans="7:8">
      <c r="G317" s="596"/>
      <c r="H317" s="597"/>
    </row>
    <row r="318" ht="15.75" customHeight="1" spans="7:8">
      <c r="G318" s="596"/>
      <c r="H318" s="597"/>
    </row>
    <row r="319" ht="15.75" customHeight="1" spans="7:8">
      <c r="G319" s="596"/>
      <c r="H319" s="597"/>
    </row>
    <row r="320" ht="15.75" customHeight="1" spans="7:8">
      <c r="G320" s="596"/>
      <c r="H320" s="597"/>
    </row>
    <row r="321" ht="15.75" customHeight="1" spans="7:8">
      <c r="G321" s="596"/>
      <c r="H321" s="597"/>
    </row>
    <row r="322" ht="15.75" customHeight="1" spans="7:8">
      <c r="G322" s="596"/>
      <c r="H322" s="597"/>
    </row>
    <row r="323" ht="15.75" customHeight="1" spans="7:8">
      <c r="G323" s="596"/>
      <c r="H323" s="597"/>
    </row>
    <row r="324" ht="15.75" customHeight="1" spans="7:8">
      <c r="G324" s="596"/>
      <c r="H324" s="597"/>
    </row>
    <row r="325" ht="15.75" customHeight="1" spans="7:8">
      <c r="G325" s="596"/>
      <c r="H325" s="597"/>
    </row>
    <row r="326" ht="15.75" customHeight="1" spans="7:8">
      <c r="G326" s="596"/>
      <c r="H326" s="597"/>
    </row>
    <row r="327" ht="15.75" customHeight="1" spans="7:8">
      <c r="G327" s="596"/>
      <c r="H327" s="597"/>
    </row>
    <row r="328" ht="15.75" customHeight="1" spans="7:8">
      <c r="G328" s="596"/>
      <c r="H328" s="597"/>
    </row>
    <row r="329" ht="15.75" customHeight="1" spans="7:8">
      <c r="G329" s="596"/>
      <c r="H329" s="597"/>
    </row>
    <row r="330" ht="15.75" customHeight="1" spans="7:8">
      <c r="G330" s="596"/>
      <c r="H330" s="597"/>
    </row>
    <row r="331" ht="15.75" customHeight="1" spans="7:8">
      <c r="G331" s="596"/>
      <c r="H331" s="597"/>
    </row>
    <row r="332" ht="15.75" customHeight="1" spans="7:8">
      <c r="G332" s="596"/>
      <c r="H332" s="597"/>
    </row>
    <row r="333" ht="15.75" customHeight="1" spans="7:8">
      <c r="G333" s="596"/>
      <c r="H333" s="597"/>
    </row>
    <row r="334" ht="15.75" customHeight="1" spans="7:8">
      <c r="G334" s="596"/>
      <c r="H334" s="597"/>
    </row>
    <row r="335" ht="15.75" customHeight="1" spans="7:8">
      <c r="G335" s="596"/>
      <c r="H335" s="597"/>
    </row>
    <row r="336" ht="15.75" customHeight="1" spans="7:8">
      <c r="G336" s="596"/>
      <c r="H336" s="597"/>
    </row>
    <row r="337" ht="15.75" customHeight="1" spans="7:8">
      <c r="G337" s="596"/>
      <c r="H337" s="597"/>
    </row>
    <row r="338" ht="15.75" customHeight="1" spans="7:8">
      <c r="G338" s="596"/>
      <c r="H338" s="597"/>
    </row>
    <row r="339" ht="15.75" customHeight="1" spans="7:8">
      <c r="G339" s="596"/>
      <c r="H339" s="597"/>
    </row>
    <row r="340" ht="15.75" customHeight="1" spans="7:8">
      <c r="G340" s="596"/>
      <c r="H340" s="597"/>
    </row>
    <row r="341" ht="15.75" customHeight="1" spans="7:8">
      <c r="G341" s="596"/>
      <c r="H341" s="597"/>
    </row>
    <row r="342" ht="15.75" customHeight="1" spans="7:8">
      <c r="G342" s="596"/>
      <c r="H342" s="597"/>
    </row>
    <row r="343" ht="15.75" customHeight="1" spans="7:8">
      <c r="G343" s="596"/>
      <c r="H343" s="597"/>
    </row>
    <row r="344" ht="15.75" customHeight="1" spans="7:8">
      <c r="G344" s="596"/>
      <c r="H344" s="597"/>
    </row>
    <row r="345" ht="15.75" customHeight="1" spans="7:8">
      <c r="G345" s="596"/>
      <c r="H345" s="597"/>
    </row>
    <row r="346" ht="15.75" customHeight="1" spans="7:8">
      <c r="G346" s="596"/>
      <c r="H346" s="597"/>
    </row>
    <row r="347" ht="15.75" customHeight="1" spans="7:8">
      <c r="G347" s="596"/>
      <c r="H347" s="597"/>
    </row>
    <row r="348" ht="15.75" customHeight="1" spans="7:8">
      <c r="G348" s="596"/>
      <c r="H348" s="597"/>
    </row>
    <row r="349" ht="15.75" customHeight="1" spans="7:8">
      <c r="G349" s="596"/>
      <c r="H349" s="597"/>
    </row>
    <row r="350" ht="15.75" customHeight="1" spans="7:8">
      <c r="G350" s="596"/>
      <c r="H350" s="597"/>
    </row>
    <row r="351" ht="15.75" customHeight="1" spans="7:8">
      <c r="G351" s="596"/>
      <c r="H351" s="597"/>
    </row>
    <row r="352" ht="15.75" customHeight="1" spans="7:8">
      <c r="G352" s="596"/>
      <c r="H352" s="597"/>
    </row>
    <row r="353" ht="15.75" customHeight="1" spans="7:8">
      <c r="G353" s="596"/>
      <c r="H353" s="597"/>
    </row>
    <row r="354" ht="15.75" customHeight="1" spans="7:8">
      <c r="G354" s="596"/>
      <c r="H354" s="597"/>
    </row>
    <row r="355" ht="15.75" customHeight="1" spans="7:8">
      <c r="G355" s="596"/>
      <c r="H355" s="597"/>
    </row>
    <row r="356" ht="15.75" customHeight="1" spans="7:8">
      <c r="G356" s="596"/>
      <c r="H356" s="597"/>
    </row>
    <row r="357" ht="15.75" customHeight="1" spans="7:8">
      <c r="G357" s="596"/>
      <c r="H357" s="597"/>
    </row>
    <row r="358" ht="15.75" customHeight="1" spans="7:8">
      <c r="G358" s="596"/>
      <c r="H358" s="597"/>
    </row>
    <row r="359" ht="15.75" customHeight="1" spans="7:8">
      <c r="G359" s="596"/>
      <c r="H359" s="597"/>
    </row>
    <row r="360" ht="15.75" customHeight="1" spans="7:8">
      <c r="G360" s="596"/>
      <c r="H360" s="597"/>
    </row>
    <row r="361" ht="15.75" customHeight="1" spans="7:8">
      <c r="G361" s="596"/>
      <c r="H361" s="597"/>
    </row>
    <row r="362" ht="15.75" customHeight="1" spans="7:8">
      <c r="G362" s="596"/>
      <c r="H362" s="597"/>
    </row>
    <row r="363" ht="15.75" customHeight="1" spans="7:8">
      <c r="G363" s="596"/>
      <c r="H363" s="597"/>
    </row>
    <row r="364" ht="15.75" customHeight="1" spans="7:8">
      <c r="G364" s="596"/>
      <c r="H364" s="597"/>
    </row>
    <row r="365" ht="15.75" customHeight="1" spans="7:8">
      <c r="G365" s="596"/>
      <c r="H365" s="597"/>
    </row>
    <row r="366" ht="15.75" customHeight="1" spans="7:8">
      <c r="G366" s="596"/>
      <c r="H366" s="597"/>
    </row>
    <row r="367" ht="15.75" customHeight="1" spans="7:8">
      <c r="G367" s="596"/>
      <c r="H367" s="597"/>
    </row>
    <row r="368" ht="15.75" customHeight="1" spans="7:8">
      <c r="G368" s="596"/>
      <c r="H368" s="597"/>
    </row>
    <row r="369" ht="15.75" customHeight="1" spans="7:8">
      <c r="G369" s="596"/>
      <c r="H369" s="597"/>
    </row>
    <row r="370" ht="15.75" customHeight="1" spans="7:8">
      <c r="G370" s="596"/>
      <c r="H370" s="597"/>
    </row>
    <row r="371" ht="15.75" customHeight="1" spans="7:8">
      <c r="G371" s="596"/>
      <c r="H371" s="597"/>
    </row>
    <row r="372" ht="15.75" customHeight="1" spans="7:8">
      <c r="G372" s="596"/>
      <c r="H372" s="597"/>
    </row>
    <row r="373" ht="15.75" customHeight="1" spans="7:8">
      <c r="G373" s="596"/>
      <c r="H373" s="597"/>
    </row>
    <row r="374" ht="15.75" customHeight="1" spans="7:8">
      <c r="G374" s="596"/>
      <c r="H374" s="597"/>
    </row>
    <row r="375" ht="15.75" customHeight="1" spans="7:8">
      <c r="G375" s="596"/>
      <c r="H375" s="597"/>
    </row>
    <row r="376" ht="15.75" customHeight="1" spans="7:8">
      <c r="G376" s="596"/>
      <c r="H376" s="597"/>
    </row>
    <row r="377" ht="15.75" customHeight="1" spans="7:8">
      <c r="G377" s="596"/>
      <c r="H377" s="597"/>
    </row>
    <row r="378" ht="15.75" customHeight="1" spans="7:8">
      <c r="G378" s="596"/>
      <c r="H378" s="597"/>
    </row>
    <row r="379" ht="15.75" customHeight="1" spans="7:8">
      <c r="G379" s="596"/>
      <c r="H379" s="597"/>
    </row>
    <row r="380" ht="15.75" customHeight="1" spans="7:8">
      <c r="G380" s="596"/>
      <c r="H380" s="597"/>
    </row>
    <row r="381" ht="15.75" customHeight="1" spans="7:8">
      <c r="G381" s="596"/>
      <c r="H381" s="597"/>
    </row>
    <row r="382" ht="15.75" customHeight="1" spans="7:8">
      <c r="G382" s="596"/>
      <c r="H382" s="597"/>
    </row>
    <row r="383" ht="15.75" customHeight="1" spans="7:8">
      <c r="G383" s="596"/>
      <c r="H383" s="597"/>
    </row>
    <row r="384" ht="15.75" customHeight="1" spans="7:8">
      <c r="G384" s="596"/>
      <c r="H384" s="597"/>
    </row>
    <row r="385" ht="15.75" customHeight="1" spans="7:8">
      <c r="G385" s="596"/>
      <c r="H385" s="597"/>
    </row>
    <row r="386" ht="15.75" customHeight="1" spans="7:8">
      <c r="G386" s="596"/>
      <c r="H386" s="597"/>
    </row>
    <row r="387" ht="15.75" customHeight="1" spans="7:8">
      <c r="G387" s="596"/>
      <c r="H387" s="597"/>
    </row>
    <row r="388" ht="15.75" customHeight="1" spans="7:8">
      <c r="G388" s="596"/>
      <c r="H388" s="597"/>
    </row>
    <row r="389" ht="15.75" customHeight="1" spans="7:8">
      <c r="G389" s="596"/>
      <c r="H389" s="597"/>
    </row>
    <row r="390" ht="15.75" customHeight="1" spans="7:8">
      <c r="G390" s="596"/>
      <c r="H390" s="597"/>
    </row>
    <row r="391" ht="15.75" customHeight="1" spans="7:8">
      <c r="G391" s="596"/>
      <c r="H391" s="597"/>
    </row>
    <row r="392" ht="15.75" customHeight="1" spans="7:8">
      <c r="G392" s="596"/>
      <c r="H392" s="597"/>
    </row>
    <row r="393" ht="15.75" customHeight="1" spans="7:8">
      <c r="G393" s="596"/>
      <c r="H393" s="597"/>
    </row>
    <row r="394" ht="15.75" customHeight="1" spans="7:8">
      <c r="G394" s="596"/>
      <c r="H394" s="597"/>
    </row>
    <row r="395" ht="15.75" customHeight="1" spans="7:8">
      <c r="G395" s="596"/>
      <c r="H395" s="597"/>
    </row>
    <row r="396" ht="15.75" customHeight="1" spans="7:8">
      <c r="G396" s="596"/>
      <c r="H396" s="597"/>
    </row>
    <row r="397" ht="15.75" customHeight="1" spans="7:8">
      <c r="G397" s="596"/>
      <c r="H397" s="597"/>
    </row>
    <row r="398" ht="15.75" customHeight="1" spans="7:8">
      <c r="G398" s="596"/>
      <c r="H398" s="597"/>
    </row>
    <row r="399" ht="15.75" customHeight="1" spans="7:8">
      <c r="G399" s="596"/>
      <c r="H399" s="597"/>
    </row>
    <row r="400" ht="15.75" customHeight="1" spans="7:8">
      <c r="G400" s="596"/>
      <c r="H400" s="597"/>
    </row>
    <row r="401" ht="15.75" customHeight="1" spans="7:8">
      <c r="G401" s="596"/>
      <c r="H401" s="597"/>
    </row>
    <row r="402" ht="15.75" customHeight="1" spans="7:8">
      <c r="G402" s="596"/>
      <c r="H402" s="597"/>
    </row>
    <row r="403" ht="15.75" customHeight="1" spans="7:8">
      <c r="G403" s="596"/>
      <c r="H403" s="597"/>
    </row>
    <row r="404" ht="15.75" customHeight="1" spans="7:8">
      <c r="G404" s="596"/>
      <c r="H404" s="597"/>
    </row>
    <row r="405" ht="15.75" customHeight="1" spans="7:8">
      <c r="G405" s="596"/>
      <c r="H405" s="597"/>
    </row>
    <row r="406" ht="15.75" customHeight="1" spans="7:8">
      <c r="G406" s="596"/>
      <c r="H406" s="597"/>
    </row>
    <row r="407" ht="15.75" customHeight="1" spans="7:8">
      <c r="G407" s="596"/>
      <c r="H407" s="597"/>
    </row>
    <row r="408" ht="15.75" customHeight="1" spans="7:8">
      <c r="G408" s="596"/>
      <c r="H408" s="597"/>
    </row>
    <row r="409" ht="15.75" customHeight="1" spans="7:8">
      <c r="G409" s="596"/>
      <c r="H409" s="597"/>
    </row>
    <row r="410" ht="15.75" customHeight="1" spans="7:8">
      <c r="G410" s="596"/>
      <c r="H410" s="597"/>
    </row>
    <row r="411" ht="15.75" customHeight="1" spans="7:8">
      <c r="G411" s="596"/>
      <c r="H411" s="597"/>
    </row>
    <row r="412" ht="15.75" customHeight="1" spans="7:8">
      <c r="G412" s="596"/>
      <c r="H412" s="597"/>
    </row>
    <row r="413" ht="15.75" customHeight="1" spans="7:8">
      <c r="G413" s="596"/>
      <c r="H413" s="597"/>
    </row>
    <row r="414" ht="15.75" customHeight="1" spans="7:8">
      <c r="G414" s="596"/>
      <c r="H414" s="597"/>
    </row>
    <row r="415" ht="15.75" customHeight="1" spans="7:8">
      <c r="G415" s="596"/>
      <c r="H415" s="597"/>
    </row>
    <row r="416" ht="15.75" customHeight="1" spans="7:8">
      <c r="G416" s="596"/>
      <c r="H416" s="597"/>
    </row>
    <row r="417" ht="15.75" customHeight="1" spans="7:8">
      <c r="G417" s="596"/>
      <c r="H417" s="597"/>
    </row>
    <row r="418" ht="15.75" customHeight="1" spans="7:8">
      <c r="G418" s="596"/>
      <c r="H418" s="597"/>
    </row>
    <row r="419" ht="15.75" customHeight="1" spans="7:8">
      <c r="G419" s="596"/>
      <c r="H419" s="597"/>
    </row>
    <row r="420" ht="15.75" customHeight="1" spans="7:8">
      <c r="G420" s="596"/>
      <c r="H420" s="597"/>
    </row>
    <row r="421" ht="15.75" customHeight="1" spans="7:8">
      <c r="G421" s="596"/>
      <c r="H421" s="597"/>
    </row>
    <row r="422" ht="15.75" customHeight="1" spans="7:8">
      <c r="G422" s="596"/>
      <c r="H422" s="597"/>
    </row>
    <row r="423" ht="15.75" customHeight="1" spans="7:8">
      <c r="G423" s="596"/>
      <c r="H423" s="597"/>
    </row>
    <row r="424" ht="15.75" customHeight="1" spans="7:8">
      <c r="G424" s="596"/>
      <c r="H424" s="597"/>
    </row>
    <row r="425" ht="15.75" customHeight="1" spans="7:8">
      <c r="G425" s="596"/>
      <c r="H425" s="597"/>
    </row>
    <row r="426" ht="15.75" customHeight="1" spans="7:8">
      <c r="G426" s="596"/>
      <c r="H426" s="597"/>
    </row>
    <row r="427" ht="15.75" customHeight="1" spans="7:8">
      <c r="G427" s="596"/>
      <c r="H427" s="597"/>
    </row>
    <row r="428" ht="15.75" customHeight="1" spans="7:8">
      <c r="G428" s="596"/>
      <c r="H428" s="597"/>
    </row>
    <row r="429" ht="15.75" customHeight="1" spans="7:8">
      <c r="G429" s="596"/>
      <c r="H429" s="597"/>
    </row>
    <row r="430" ht="15.75" customHeight="1" spans="7:8">
      <c r="G430" s="596"/>
      <c r="H430" s="597"/>
    </row>
    <row r="431" ht="15.75" customHeight="1" spans="7:8">
      <c r="G431" s="596"/>
      <c r="H431" s="597"/>
    </row>
    <row r="432" ht="15.75" customHeight="1" spans="7:8">
      <c r="G432" s="596"/>
      <c r="H432" s="597"/>
    </row>
    <row r="433" ht="15.75" customHeight="1" spans="7:8">
      <c r="G433" s="596"/>
      <c r="H433" s="597"/>
    </row>
    <row r="434" ht="15.75" customHeight="1" spans="7:8">
      <c r="G434" s="596"/>
      <c r="H434" s="597"/>
    </row>
    <row r="435" ht="15.75" customHeight="1" spans="7:8">
      <c r="G435" s="596"/>
      <c r="H435" s="597"/>
    </row>
    <row r="436" ht="15.75" customHeight="1" spans="7:8">
      <c r="G436" s="596"/>
      <c r="H436" s="597"/>
    </row>
    <row r="437" ht="15.75" customHeight="1" spans="7:8">
      <c r="G437" s="596"/>
      <c r="H437" s="597"/>
    </row>
    <row r="438" ht="15.75" customHeight="1" spans="7:8">
      <c r="G438" s="596"/>
      <c r="H438" s="597"/>
    </row>
    <row r="439" ht="15.75" customHeight="1" spans="7:8">
      <c r="G439" s="596"/>
      <c r="H439" s="597"/>
    </row>
    <row r="440" ht="15.75" customHeight="1" spans="7:8">
      <c r="G440" s="596"/>
      <c r="H440" s="597"/>
    </row>
    <row r="441" ht="15.75" customHeight="1" spans="7:8">
      <c r="G441" s="596"/>
      <c r="H441" s="597"/>
    </row>
    <row r="442" ht="15.75" customHeight="1" spans="7:8">
      <c r="G442" s="596"/>
      <c r="H442" s="597"/>
    </row>
    <row r="443" ht="15.75" customHeight="1" spans="7:8">
      <c r="G443" s="596"/>
      <c r="H443" s="597"/>
    </row>
    <row r="444" ht="15.75" customHeight="1" spans="7:8">
      <c r="G444" s="596"/>
      <c r="H444" s="597"/>
    </row>
    <row r="445" ht="15.75" customHeight="1" spans="7:8">
      <c r="G445" s="596"/>
      <c r="H445" s="597"/>
    </row>
    <row r="446" ht="15.75" customHeight="1" spans="7:8">
      <c r="G446" s="596"/>
      <c r="H446" s="597"/>
    </row>
    <row r="447" ht="15.75" customHeight="1" spans="7:8">
      <c r="G447" s="596"/>
      <c r="H447" s="597"/>
    </row>
    <row r="448" ht="15.75" customHeight="1" spans="7:8">
      <c r="G448" s="596"/>
      <c r="H448" s="597"/>
    </row>
    <row r="449" ht="15.75" customHeight="1" spans="7:8">
      <c r="G449" s="596"/>
      <c r="H449" s="597"/>
    </row>
    <row r="450" ht="15.75" customHeight="1" spans="7:8">
      <c r="G450" s="596"/>
      <c r="H450" s="597"/>
    </row>
    <row r="451" ht="15.75" customHeight="1" spans="7:8">
      <c r="G451" s="596"/>
      <c r="H451" s="597"/>
    </row>
    <row r="452" ht="15.75" customHeight="1" spans="7:8">
      <c r="G452" s="596"/>
      <c r="H452" s="597"/>
    </row>
    <row r="453" ht="15.75" customHeight="1" spans="7:8">
      <c r="G453" s="596"/>
      <c r="H453" s="597"/>
    </row>
    <row r="454" ht="15.75" customHeight="1" spans="7:8">
      <c r="G454" s="596"/>
      <c r="H454" s="597"/>
    </row>
    <row r="455" ht="15.75" customHeight="1" spans="7:8">
      <c r="G455" s="596"/>
      <c r="H455" s="597"/>
    </row>
    <row r="456" ht="15.75" customHeight="1" spans="7:8">
      <c r="G456" s="596"/>
      <c r="H456" s="597"/>
    </row>
    <row r="457" ht="15.75" customHeight="1" spans="7:8">
      <c r="G457" s="596"/>
      <c r="H457" s="597"/>
    </row>
    <row r="458" ht="15.75" customHeight="1" spans="7:8">
      <c r="G458" s="596"/>
      <c r="H458" s="597"/>
    </row>
    <row r="459" ht="15.75" customHeight="1" spans="7:8">
      <c r="G459" s="596"/>
      <c r="H459" s="597"/>
    </row>
    <row r="460" ht="15.75" customHeight="1" spans="7:8">
      <c r="G460" s="596"/>
      <c r="H460" s="597"/>
    </row>
    <row r="461" ht="15.75" customHeight="1" spans="7:8">
      <c r="G461" s="596"/>
      <c r="H461" s="597"/>
    </row>
    <row r="462" ht="15.75" customHeight="1" spans="7:8">
      <c r="G462" s="596"/>
      <c r="H462" s="597"/>
    </row>
    <row r="463" ht="15.75" customHeight="1" spans="7:8">
      <c r="G463" s="596"/>
      <c r="H463" s="597"/>
    </row>
    <row r="464" ht="15.75" customHeight="1" spans="7:8">
      <c r="G464" s="596"/>
      <c r="H464" s="597"/>
    </row>
    <row r="465" ht="15.75" customHeight="1" spans="7:8">
      <c r="G465" s="596"/>
      <c r="H465" s="597"/>
    </row>
    <row r="466" ht="15.75" customHeight="1" spans="7:8">
      <c r="G466" s="596"/>
      <c r="H466" s="597"/>
    </row>
    <row r="467" ht="15.75" customHeight="1" spans="7:8">
      <c r="G467" s="596"/>
      <c r="H467" s="597"/>
    </row>
    <row r="468" ht="15.75" customHeight="1" spans="7:8">
      <c r="G468" s="596"/>
      <c r="H468" s="597"/>
    </row>
    <row r="469" ht="15.75" customHeight="1" spans="7:8">
      <c r="G469" s="596"/>
      <c r="H469" s="597"/>
    </row>
    <row r="470" ht="15.75" customHeight="1" spans="7:8">
      <c r="G470" s="596"/>
      <c r="H470" s="597"/>
    </row>
    <row r="471" ht="15.75" customHeight="1" spans="7:8">
      <c r="G471" s="596"/>
      <c r="H471" s="597"/>
    </row>
    <row r="472" ht="15.75" customHeight="1" spans="7:8">
      <c r="G472" s="596"/>
      <c r="H472" s="597"/>
    </row>
    <row r="473" ht="15.75" customHeight="1" spans="7:8">
      <c r="G473" s="596"/>
      <c r="H473" s="597"/>
    </row>
    <row r="474" ht="15.75" customHeight="1" spans="7:8">
      <c r="G474" s="596"/>
      <c r="H474" s="597"/>
    </row>
    <row r="475" ht="15.75" customHeight="1" spans="7:8">
      <c r="G475" s="596"/>
      <c r="H475" s="597"/>
    </row>
    <row r="476" ht="15.75" customHeight="1" spans="7:8">
      <c r="G476" s="596"/>
      <c r="H476" s="597"/>
    </row>
    <row r="477" ht="15.75" customHeight="1" spans="7:8">
      <c r="G477" s="596"/>
      <c r="H477" s="597"/>
    </row>
    <row r="478" ht="15.75" customHeight="1" spans="7:8">
      <c r="G478" s="596"/>
      <c r="H478" s="597"/>
    </row>
    <row r="479" ht="15.75" customHeight="1" spans="7:8">
      <c r="G479" s="596"/>
      <c r="H479" s="597"/>
    </row>
    <row r="480" ht="15.75" customHeight="1" spans="7:8">
      <c r="G480" s="596"/>
      <c r="H480" s="597"/>
    </row>
    <row r="481" ht="15.75" customHeight="1" spans="7:8">
      <c r="G481" s="596"/>
      <c r="H481" s="597"/>
    </row>
    <row r="482" ht="15.75" customHeight="1" spans="7:8">
      <c r="G482" s="596"/>
      <c r="H482" s="597"/>
    </row>
    <row r="483" ht="15.75" customHeight="1" spans="7:8">
      <c r="G483" s="596"/>
      <c r="H483" s="597"/>
    </row>
    <row r="484" ht="15.75" customHeight="1" spans="7:8">
      <c r="G484" s="596"/>
      <c r="H484" s="597"/>
    </row>
    <row r="485" ht="15.75" customHeight="1" spans="7:8">
      <c r="G485" s="596"/>
      <c r="H485" s="597"/>
    </row>
    <row r="486" ht="15.75" customHeight="1" spans="7:8">
      <c r="G486" s="596"/>
      <c r="H486" s="597"/>
    </row>
    <row r="487" ht="15.75" customHeight="1" spans="7:8">
      <c r="G487" s="596"/>
      <c r="H487" s="597"/>
    </row>
    <row r="488" ht="15.75" customHeight="1" spans="7:8">
      <c r="G488" s="596"/>
      <c r="H488" s="597"/>
    </row>
    <row r="489" ht="15.75" customHeight="1" spans="7:8">
      <c r="G489" s="596"/>
      <c r="H489" s="597"/>
    </row>
    <row r="490" ht="15.75" customHeight="1" spans="7:8">
      <c r="G490" s="596"/>
      <c r="H490" s="597"/>
    </row>
    <row r="491" ht="15.75" customHeight="1" spans="7:8">
      <c r="G491" s="596"/>
      <c r="H491" s="597"/>
    </row>
    <row r="492" ht="15.75" customHeight="1" spans="7:8">
      <c r="G492" s="596"/>
      <c r="H492" s="597"/>
    </row>
    <row r="493" ht="15.75" customHeight="1" spans="7:8">
      <c r="G493" s="596"/>
      <c r="H493" s="597"/>
    </row>
    <row r="494" ht="15.75" customHeight="1" spans="7:8">
      <c r="G494" s="596"/>
      <c r="H494" s="597"/>
    </row>
    <row r="495" ht="15.75" customHeight="1" spans="7:8">
      <c r="G495" s="596"/>
      <c r="H495" s="597"/>
    </row>
    <row r="496" ht="15.75" customHeight="1" spans="7:8">
      <c r="G496" s="596"/>
      <c r="H496" s="597"/>
    </row>
    <row r="497" ht="15.75" customHeight="1" spans="7:8">
      <c r="G497" s="596"/>
      <c r="H497" s="597"/>
    </row>
    <row r="498" ht="15.75" customHeight="1" spans="7:8">
      <c r="G498" s="596"/>
      <c r="H498" s="597"/>
    </row>
    <row r="499" ht="15.75" customHeight="1" spans="7:8">
      <c r="G499" s="596"/>
      <c r="H499" s="597"/>
    </row>
    <row r="500" ht="15.75" customHeight="1" spans="7:8">
      <c r="G500" s="596"/>
      <c r="H500" s="597"/>
    </row>
    <row r="501" ht="15.75" customHeight="1" spans="7:8">
      <c r="G501" s="596"/>
      <c r="H501" s="597"/>
    </row>
    <row r="502" ht="15.75" customHeight="1" spans="7:8">
      <c r="G502" s="596"/>
      <c r="H502" s="597"/>
    </row>
    <row r="503" ht="15.75" customHeight="1" spans="7:8">
      <c r="G503" s="596"/>
      <c r="H503" s="597"/>
    </row>
    <row r="504" ht="15.75" customHeight="1" spans="7:8">
      <c r="G504" s="596"/>
      <c r="H504" s="597"/>
    </row>
    <row r="505" ht="15.75" customHeight="1" spans="7:8">
      <c r="G505" s="596"/>
      <c r="H505" s="597"/>
    </row>
    <row r="506" ht="15.75" customHeight="1" spans="7:8">
      <c r="G506" s="596"/>
      <c r="H506" s="597"/>
    </row>
    <row r="507" ht="15.75" customHeight="1" spans="7:8">
      <c r="G507" s="596"/>
      <c r="H507" s="597"/>
    </row>
    <row r="508" ht="15.75" customHeight="1" spans="7:8">
      <c r="G508" s="596"/>
      <c r="H508" s="597"/>
    </row>
    <row r="509" ht="15.75" customHeight="1" spans="7:8">
      <c r="G509" s="596"/>
      <c r="H509" s="597"/>
    </row>
    <row r="510" ht="15.75" customHeight="1" spans="7:8">
      <c r="G510" s="596"/>
      <c r="H510" s="597"/>
    </row>
    <row r="511" ht="15.75" customHeight="1" spans="7:8">
      <c r="G511" s="596"/>
      <c r="H511" s="597"/>
    </row>
    <row r="512" ht="15.75" customHeight="1" spans="7:8">
      <c r="G512" s="596"/>
      <c r="H512" s="597"/>
    </row>
    <row r="513" ht="15.75" customHeight="1" spans="7:8">
      <c r="G513" s="596"/>
      <c r="H513" s="597"/>
    </row>
    <row r="514" ht="15.75" customHeight="1" spans="7:8">
      <c r="G514" s="596"/>
      <c r="H514" s="597"/>
    </row>
    <row r="515" ht="15.75" customHeight="1" spans="7:8">
      <c r="G515" s="596"/>
      <c r="H515" s="597"/>
    </row>
    <row r="516" ht="15.75" customHeight="1" spans="7:8">
      <c r="G516" s="596"/>
      <c r="H516" s="597"/>
    </row>
    <row r="517" ht="15.75" customHeight="1" spans="7:8">
      <c r="G517" s="596"/>
      <c r="H517" s="597"/>
    </row>
    <row r="518" ht="15.75" customHeight="1" spans="7:8">
      <c r="G518" s="596"/>
      <c r="H518" s="597"/>
    </row>
    <row r="519" ht="15.75" customHeight="1" spans="7:8">
      <c r="G519" s="596"/>
      <c r="H519" s="597"/>
    </row>
    <row r="520" ht="15.75" customHeight="1" spans="7:8">
      <c r="G520" s="596"/>
      <c r="H520" s="597"/>
    </row>
    <row r="521" ht="15.75" customHeight="1" spans="7:8">
      <c r="G521" s="596"/>
      <c r="H521" s="597"/>
    </row>
    <row r="522" ht="15.75" customHeight="1" spans="7:8">
      <c r="G522" s="596"/>
      <c r="H522" s="597"/>
    </row>
    <row r="523" ht="15.75" customHeight="1" spans="7:8">
      <c r="G523" s="596"/>
      <c r="H523" s="597"/>
    </row>
    <row r="524" ht="15.75" customHeight="1" spans="7:8">
      <c r="G524" s="596"/>
      <c r="H524" s="597"/>
    </row>
    <row r="525" ht="15.75" customHeight="1" spans="7:8">
      <c r="G525" s="596"/>
      <c r="H525" s="597"/>
    </row>
    <row r="526" ht="15.75" customHeight="1" spans="7:8">
      <c r="G526" s="596"/>
      <c r="H526" s="597"/>
    </row>
    <row r="527" ht="15.75" customHeight="1" spans="7:8">
      <c r="G527" s="596"/>
      <c r="H527" s="597"/>
    </row>
    <row r="528" ht="15.75" customHeight="1" spans="7:8">
      <c r="G528" s="596"/>
      <c r="H528" s="597"/>
    </row>
    <row r="529" ht="15.75" customHeight="1" spans="7:8">
      <c r="G529" s="596"/>
      <c r="H529" s="597"/>
    </row>
    <row r="530" ht="15.75" customHeight="1" spans="7:8">
      <c r="G530" s="596"/>
      <c r="H530" s="597"/>
    </row>
    <row r="531" ht="15.75" customHeight="1" spans="7:8">
      <c r="G531" s="596"/>
      <c r="H531" s="597"/>
    </row>
    <row r="532" ht="15.75" customHeight="1" spans="7:8">
      <c r="G532" s="596"/>
      <c r="H532" s="597"/>
    </row>
    <row r="533" ht="15.75" customHeight="1" spans="7:8">
      <c r="G533" s="596"/>
      <c r="H533" s="597"/>
    </row>
    <row r="534" ht="15.75" customHeight="1" spans="7:8">
      <c r="G534" s="596"/>
      <c r="H534" s="597"/>
    </row>
    <row r="535" ht="15.75" customHeight="1" spans="7:8">
      <c r="G535" s="596"/>
      <c r="H535" s="597"/>
    </row>
    <row r="536" ht="15.75" customHeight="1" spans="7:8">
      <c r="G536" s="596"/>
      <c r="H536" s="597"/>
    </row>
    <row r="537" ht="15.75" customHeight="1" spans="7:8">
      <c r="G537" s="596"/>
      <c r="H537" s="597"/>
    </row>
    <row r="538" ht="15.75" customHeight="1" spans="7:8">
      <c r="G538" s="596"/>
      <c r="H538" s="597"/>
    </row>
    <row r="539" ht="15.75" customHeight="1" spans="7:8">
      <c r="G539" s="596"/>
      <c r="H539" s="597"/>
    </row>
    <row r="540" ht="15.75" customHeight="1" spans="7:8">
      <c r="G540" s="596"/>
      <c r="H540" s="597"/>
    </row>
    <row r="541" ht="15.75" customHeight="1" spans="7:8">
      <c r="G541" s="596"/>
      <c r="H541" s="597"/>
    </row>
    <row r="542" ht="15.75" customHeight="1" spans="7:8">
      <c r="G542" s="596"/>
      <c r="H542" s="597"/>
    </row>
    <row r="543" ht="15.75" customHeight="1" spans="7:8">
      <c r="G543" s="596"/>
      <c r="H543" s="597"/>
    </row>
    <row r="544" ht="15.75" customHeight="1" spans="7:8">
      <c r="G544" s="596"/>
      <c r="H544" s="597"/>
    </row>
    <row r="545" ht="15.75" customHeight="1" spans="7:8">
      <c r="G545" s="596"/>
      <c r="H545" s="597"/>
    </row>
    <row r="546" ht="15.75" customHeight="1" spans="7:8">
      <c r="G546" s="596"/>
      <c r="H546" s="597"/>
    </row>
    <row r="547" ht="15.75" customHeight="1" spans="7:8">
      <c r="G547" s="596"/>
      <c r="H547" s="597"/>
    </row>
    <row r="548" ht="15.75" customHeight="1" spans="7:8">
      <c r="G548" s="596"/>
      <c r="H548" s="597"/>
    </row>
    <row r="549" ht="15.75" customHeight="1" spans="7:8">
      <c r="G549" s="596"/>
      <c r="H549" s="597"/>
    </row>
    <row r="550" ht="15.75" customHeight="1" spans="7:8">
      <c r="G550" s="596"/>
      <c r="H550" s="597"/>
    </row>
    <row r="551" ht="15.75" customHeight="1" spans="7:8">
      <c r="G551" s="596"/>
      <c r="H551" s="597"/>
    </row>
    <row r="552" ht="15.75" customHeight="1" spans="7:8">
      <c r="G552" s="596"/>
      <c r="H552" s="597"/>
    </row>
    <row r="553" ht="15.75" customHeight="1" spans="7:8">
      <c r="G553" s="596"/>
      <c r="H553" s="597"/>
    </row>
    <row r="554" ht="15.75" customHeight="1" spans="7:8">
      <c r="G554" s="596"/>
      <c r="H554" s="597"/>
    </row>
    <row r="555" ht="15.75" customHeight="1" spans="7:8">
      <c r="G555" s="596"/>
      <c r="H555" s="597"/>
    </row>
    <row r="556" ht="15.75" customHeight="1" spans="7:8">
      <c r="G556" s="596"/>
      <c r="H556" s="597"/>
    </row>
    <row r="557" ht="15.75" customHeight="1" spans="7:8">
      <c r="G557" s="596"/>
      <c r="H557" s="597"/>
    </row>
    <row r="558" ht="15.75" customHeight="1" spans="7:8">
      <c r="G558" s="596"/>
      <c r="H558" s="597"/>
    </row>
    <row r="559" ht="15.75" customHeight="1" spans="7:8">
      <c r="G559" s="596"/>
      <c r="H559" s="597"/>
    </row>
    <row r="560" ht="15.75" customHeight="1" spans="7:8">
      <c r="G560" s="596"/>
      <c r="H560" s="597"/>
    </row>
    <row r="561" ht="15.75" customHeight="1" spans="7:8">
      <c r="G561" s="596"/>
      <c r="H561" s="597"/>
    </row>
    <row r="562" ht="15.75" customHeight="1" spans="7:8">
      <c r="G562" s="596"/>
      <c r="H562" s="597"/>
    </row>
    <row r="563" ht="15.75" customHeight="1" spans="7:8">
      <c r="G563" s="596"/>
      <c r="H563" s="597"/>
    </row>
    <row r="564" ht="15.75" customHeight="1" spans="7:8">
      <c r="G564" s="596"/>
      <c r="H564" s="597"/>
    </row>
    <row r="565" ht="15.75" customHeight="1" spans="7:8">
      <c r="G565" s="596"/>
      <c r="H565" s="597"/>
    </row>
    <row r="566" ht="15.75" customHeight="1" spans="7:8">
      <c r="G566" s="596"/>
      <c r="H566" s="597"/>
    </row>
    <row r="567" ht="15.75" customHeight="1" spans="7:8">
      <c r="G567" s="596"/>
      <c r="H567" s="597"/>
    </row>
    <row r="568" ht="15.75" customHeight="1" spans="7:8">
      <c r="G568" s="596"/>
      <c r="H568" s="597"/>
    </row>
    <row r="569" ht="15.75" customHeight="1" spans="7:8">
      <c r="G569" s="596"/>
      <c r="H569" s="597"/>
    </row>
    <row r="570" ht="15.75" customHeight="1" spans="7:8">
      <c r="G570" s="596"/>
      <c r="H570" s="597"/>
    </row>
    <row r="571" ht="15.75" customHeight="1" spans="7:8">
      <c r="G571" s="596"/>
      <c r="H571" s="597"/>
    </row>
    <row r="572" ht="15.75" customHeight="1" spans="7:8">
      <c r="G572" s="596"/>
      <c r="H572" s="597"/>
    </row>
    <row r="573" ht="15.75" customHeight="1" spans="7:8">
      <c r="G573" s="596"/>
      <c r="H573" s="597"/>
    </row>
    <row r="574" ht="15.75" customHeight="1" spans="7:8">
      <c r="G574" s="596"/>
      <c r="H574" s="597"/>
    </row>
    <row r="575" ht="15.75" customHeight="1" spans="7:8">
      <c r="G575" s="596"/>
      <c r="H575" s="597"/>
    </row>
    <row r="576" ht="15.75" customHeight="1" spans="7:8">
      <c r="G576" s="596"/>
      <c r="H576" s="597"/>
    </row>
    <row r="577" ht="15.75" customHeight="1" spans="7:8">
      <c r="G577" s="596"/>
      <c r="H577" s="597"/>
    </row>
    <row r="578" ht="15.75" customHeight="1" spans="7:8">
      <c r="G578" s="596"/>
      <c r="H578" s="597"/>
    </row>
    <row r="579" ht="15.75" customHeight="1" spans="7:8">
      <c r="G579" s="596"/>
      <c r="H579" s="597"/>
    </row>
    <row r="580" ht="15.75" customHeight="1" spans="7:8">
      <c r="G580" s="596"/>
      <c r="H580" s="597"/>
    </row>
    <row r="581" ht="15.75" customHeight="1" spans="7:8">
      <c r="G581" s="596"/>
      <c r="H581" s="597"/>
    </row>
    <row r="582" ht="15.75" customHeight="1" spans="7:8">
      <c r="G582" s="596"/>
      <c r="H582" s="597"/>
    </row>
    <row r="583" ht="15.75" customHeight="1" spans="7:8">
      <c r="G583" s="596"/>
      <c r="H583" s="597"/>
    </row>
    <row r="584" ht="15.75" customHeight="1" spans="7:8">
      <c r="G584" s="596"/>
      <c r="H584" s="597"/>
    </row>
    <row r="585" ht="15.75" customHeight="1" spans="7:8">
      <c r="G585" s="596"/>
      <c r="H585" s="597"/>
    </row>
    <row r="586" ht="15.75" customHeight="1" spans="7:8">
      <c r="G586" s="596"/>
      <c r="H586" s="597"/>
    </row>
    <row r="587" ht="15.75" customHeight="1" spans="7:8">
      <c r="G587" s="596"/>
      <c r="H587" s="597"/>
    </row>
    <row r="588" ht="15.75" customHeight="1" spans="7:8">
      <c r="G588" s="596"/>
      <c r="H588" s="597"/>
    </row>
    <row r="589" ht="15.75" customHeight="1" spans="7:8">
      <c r="G589" s="596"/>
      <c r="H589" s="597"/>
    </row>
    <row r="590" ht="15.75" customHeight="1" spans="7:8">
      <c r="G590" s="596"/>
      <c r="H590" s="597"/>
    </row>
    <row r="591" ht="15.75" customHeight="1" spans="7:8">
      <c r="G591" s="596"/>
      <c r="H591" s="597"/>
    </row>
    <row r="592" ht="15.75" customHeight="1" spans="7:8">
      <c r="G592" s="596"/>
      <c r="H592" s="597"/>
    </row>
    <row r="593" ht="15.75" customHeight="1" spans="7:8">
      <c r="G593" s="596"/>
      <c r="H593" s="597"/>
    </row>
    <row r="594" ht="15.75" customHeight="1" spans="7:8">
      <c r="G594" s="596"/>
      <c r="H594" s="597"/>
    </row>
    <row r="595" ht="15.75" customHeight="1" spans="7:8">
      <c r="G595" s="596"/>
      <c r="H595" s="597"/>
    </row>
    <row r="596" ht="15.75" customHeight="1" spans="7:8">
      <c r="G596" s="596"/>
      <c r="H596" s="597"/>
    </row>
    <row r="597" ht="15.75" customHeight="1" spans="7:8">
      <c r="G597" s="596"/>
      <c r="H597" s="597"/>
    </row>
    <row r="598" ht="15.75" customHeight="1" spans="7:8">
      <c r="G598" s="596"/>
      <c r="H598" s="597"/>
    </row>
    <row r="599" ht="15.75" customHeight="1" spans="7:8">
      <c r="G599" s="596"/>
      <c r="H599" s="597"/>
    </row>
    <row r="600" ht="15.75" customHeight="1" spans="7:8">
      <c r="G600" s="596"/>
      <c r="H600" s="597"/>
    </row>
    <row r="601" ht="15.75" customHeight="1" spans="7:8">
      <c r="G601" s="596"/>
      <c r="H601" s="597"/>
    </row>
    <row r="602" ht="15.75" customHeight="1" spans="7:8">
      <c r="G602" s="596"/>
      <c r="H602" s="597"/>
    </row>
    <row r="603" ht="15.75" customHeight="1" spans="7:8">
      <c r="G603" s="596"/>
      <c r="H603" s="597"/>
    </row>
    <row r="604" ht="15.75" customHeight="1" spans="7:8">
      <c r="G604" s="596"/>
      <c r="H604" s="597"/>
    </row>
    <row r="605" ht="15.75" customHeight="1" spans="7:8">
      <c r="G605" s="596"/>
      <c r="H605" s="597"/>
    </row>
    <row r="606" ht="15.75" customHeight="1" spans="7:8">
      <c r="G606" s="596"/>
      <c r="H606" s="597"/>
    </row>
    <row r="607" ht="15.75" customHeight="1" spans="7:8">
      <c r="G607" s="596"/>
      <c r="H607" s="597"/>
    </row>
    <row r="608" ht="15.75" customHeight="1" spans="7:8">
      <c r="G608" s="596"/>
      <c r="H608" s="597"/>
    </row>
    <row r="609" ht="15.75" customHeight="1" spans="7:8">
      <c r="G609" s="596"/>
      <c r="H609" s="597"/>
    </row>
    <row r="610" ht="15.75" customHeight="1" spans="7:8">
      <c r="G610" s="596"/>
      <c r="H610" s="597"/>
    </row>
    <row r="611" ht="15.75" customHeight="1" spans="7:8">
      <c r="G611" s="596"/>
      <c r="H611" s="597"/>
    </row>
    <row r="612" ht="15.75" customHeight="1" spans="7:8">
      <c r="G612" s="596"/>
      <c r="H612" s="597"/>
    </row>
    <row r="613" ht="15.75" customHeight="1" spans="7:8">
      <c r="G613" s="596"/>
      <c r="H613" s="597"/>
    </row>
    <row r="614" ht="15.75" customHeight="1" spans="7:8">
      <c r="G614" s="596"/>
      <c r="H614" s="597"/>
    </row>
    <row r="615" ht="15.75" customHeight="1" spans="7:8">
      <c r="G615" s="596"/>
      <c r="H615" s="597"/>
    </row>
    <row r="616" ht="15.75" customHeight="1" spans="7:8">
      <c r="G616" s="596"/>
      <c r="H616" s="597"/>
    </row>
    <row r="617" ht="15.75" customHeight="1" spans="7:8">
      <c r="G617" s="596"/>
      <c r="H617" s="597"/>
    </row>
    <row r="618" ht="15.75" customHeight="1" spans="7:8">
      <c r="G618" s="596"/>
      <c r="H618" s="597"/>
    </row>
    <row r="619" ht="15.75" customHeight="1" spans="7:8">
      <c r="G619" s="596"/>
      <c r="H619" s="597"/>
    </row>
    <row r="620" ht="15.75" customHeight="1" spans="7:8">
      <c r="G620" s="596"/>
      <c r="H620" s="597"/>
    </row>
    <row r="621" ht="15.75" customHeight="1" spans="7:8">
      <c r="G621" s="596"/>
      <c r="H621" s="597"/>
    </row>
    <row r="622" ht="15.75" customHeight="1" spans="7:8">
      <c r="G622" s="596"/>
      <c r="H622" s="597"/>
    </row>
    <row r="623" ht="15.75" customHeight="1" spans="7:8">
      <c r="G623" s="596"/>
      <c r="H623" s="597"/>
    </row>
    <row r="624" ht="15.75" customHeight="1" spans="7:8">
      <c r="G624" s="596"/>
      <c r="H624" s="597"/>
    </row>
    <row r="625" ht="15.75" customHeight="1" spans="7:8">
      <c r="G625" s="596"/>
      <c r="H625" s="597"/>
    </row>
    <row r="626" ht="15.75" customHeight="1" spans="7:8">
      <c r="G626" s="596"/>
      <c r="H626" s="597"/>
    </row>
    <row r="627" ht="15.75" customHeight="1" spans="7:8">
      <c r="G627" s="596"/>
      <c r="H627" s="597"/>
    </row>
    <row r="628" ht="15.75" customHeight="1" spans="7:8">
      <c r="G628" s="596"/>
      <c r="H628" s="597"/>
    </row>
    <row r="629" ht="15.75" customHeight="1" spans="7:8">
      <c r="G629" s="596"/>
      <c r="H629" s="597"/>
    </row>
    <row r="630" ht="15.75" customHeight="1" spans="7:8">
      <c r="G630" s="596"/>
      <c r="H630" s="597"/>
    </row>
    <row r="631" ht="15.75" customHeight="1" spans="7:8">
      <c r="G631" s="596"/>
      <c r="H631" s="597"/>
    </row>
    <row r="632" ht="15.75" customHeight="1" spans="7:8">
      <c r="G632" s="596"/>
      <c r="H632" s="597"/>
    </row>
    <row r="633" ht="15.75" customHeight="1" spans="7:8">
      <c r="G633" s="596"/>
      <c r="H633" s="597"/>
    </row>
    <row r="634" ht="15.75" customHeight="1" spans="7:8">
      <c r="G634" s="596"/>
      <c r="H634" s="597"/>
    </row>
    <row r="635" ht="15.75" customHeight="1" spans="7:8">
      <c r="G635" s="596"/>
      <c r="H635" s="597"/>
    </row>
    <row r="636" ht="15.75" customHeight="1" spans="7:8">
      <c r="G636" s="596"/>
      <c r="H636" s="597"/>
    </row>
    <row r="637" ht="15.75" customHeight="1" spans="7:8">
      <c r="G637" s="596"/>
      <c r="H637" s="597"/>
    </row>
    <row r="638" ht="15.75" customHeight="1" spans="7:8">
      <c r="G638" s="596"/>
      <c r="H638" s="597"/>
    </row>
    <row r="639" ht="15.75" customHeight="1" spans="7:8">
      <c r="G639" s="596"/>
      <c r="H639" s="597"/>
    </row>
    <row r="640" ht="15.75" customHeight="1" spans="7:8">
      <c r="G640" s="596"/>
      <c r="H640" s="597"/>
    </row>
    <row r="641" ht="15.75" customHeight="1" spans="7:8">
      <c r="G641" s="596"/>
      <c r="H641" s="597"/>
    </row>
    <row r="642" ht="15.75" customHeight="1" spans="7:8">
      <c r="G642" s="596"/>
      <c r="H642" s="597"/>
    </row>
    <row r="643" ht="15.75" customHeight="1" spans="7:8">
      <c r="G643" s="596"/>
      <c r="H643" s="597"/>
    </row>
    <row r="644" ht="15.75" customHeight="1" spans="7:8">
      <c r="G644" s="596"/>
      <c r="H644" s="597"/>
    </row>
    <row r="645" ht="15.75" customHeight="1" spans="7:8">
      <c r="G645" s="596"/>
      <c r="H645" s="597"/>
    </row>
    <row r="646" ht="15.75" customHeight="1" spans="7:8">
      <c r="G646" s="596"/>
      <c r="H646" s="597"/>
    </row>
    <row r="647" ht="15.75" customHeight="1" spans="7:8">
      <c r="G647" s="596"/>
      <c r="H647" s="597"/>
    </row>
    <row r="648" ht="15.75" customHeight="1" spans="7:8">
      <c r="G648" s="596"/>
      <c r="H648" s="597"/>
    </row>
    <row r="649" ht="15.75" customHeight="1" spans="7:8">
      <c r="G649" s="596"/>
      <c r="H649" s="597"/>
    </row>
    <row r="650" ht="15.75" customHeight="1" spans="7:8">
      <c r="G650" s="596"/>
      <c r="H650" s="597"/>
    </row>
    <row r="651" ht="15.75" customHeight="1" spans="7:8">
      <c r="G651" s="596"/>
      <c r="H651" s="597"/>
    </row>
    <row r="652" ht="15.75" customHeight="1" spans="7:8">
      <c r="G652" s="596"/>
      <c r="H652" s="597"/>
    </row>
    <row r="653" ht="15.75" customHeight="1" spans="7:8">
      <c r="G653" s="596"/>
      <c r="H653" s="597"/>
    </row>
    <row r="654" ht="15.75" customHeight="1" spans="7:8">
      <c r="G654" s="596"/>
      <c r="H654" s="597"/>
    </row>
    <row r="655" ht="15.75" customHeight="1" spans="7:8">
      <c r="G655" s="596"/>
      <c r="H655" s="597"/>
    </row>
    <row r="656" ht="15.75" customHeight="1" spans="7:8">
      <c r="G656" s="596"/>
      <c r="H656" s="597"/>
    </row>
    <row r="657" ht="15.75" customHeight="1" spans="7:103">
      <c r="G657" s="596"/>
      <c r="H657" s="597"/>
    </row>
    <row r="658" ht="30" customHeight="1" spans="7:103">
      <c r="G658" s="596"/>
      <c r="H658" s="597"/>
    </row>
    <row r="659" ht="14.4" spans="7:103">
      <c r="G659" s="596"/>
      <c r="K659" s="271" t="e">
        <f t="shared" ref="K659:S659" si="132">SUBTOTAL(9,K12:K658)</f>
        <v>#REF!</v>
      </c>
      <c r="L659" s="271" t="e">
        <f t="shared" si="132"/>
        <v>#REF!</v>
      </c>
      <c r="M659" s="271" t="e">
        <f t="shared" si="132"/>
        <v>#REF!</v>
      </c>
      <c r="N659" s="271" t="e">
        <f t="shared" si="132"/>
        <v>#REF!</v>
      </c>
      <c r="O659" s="271" t="e">
        <f t="shared" si="132"/>
        <v>#REF!</v>
      </c>
      <c r="P659" s="271" t="e">
        <f t="shared" si="132"/>
        <v>#REF!</v>
      </c>
      <c r="Q659" s="271" t="e">
        <f t="shared" si="132"/>
        <v>#REF!</v>
      </c>
      <c r="R659" s="271" t="e">
        <f t="shared" si="132"/>
        <v>#REF!</v>
      </c>
      <c r="S659" s="271" t="e">
        <f t="shared" si="132"/>
        <v>#REF!</v>
      </c>
      <c r="T659" s="271" t="e">
        <f>SUBTOTAL(9,T13:T658)</f>
        <v>#REF!</v>
      </c>
      <c r="U659" s="271" t="e">
        <f t="shared" ref="U659:AT659" si="133">SUBTOTAL(9,U12:U658)</f>
        <v>#REF!</v>
      </c>
      <c r="V659" s="271" t="e">
        <f t="shared" si="133"/>
        <v>#REF!</v>
      </c>
      <c r="W659" s="271" t="e">
        <f t="shared" si="133"/>
        <v>#REF!</v>
      </c>
      <c r="X659" s="271" t="e">
        <f t="shared" si="133"/>
        <v>#REF!</v>
      </c>
      <c r="Y659" s="271" t="e">
        <f t="shared" si="133"/>
        <v>#REF!</v>
      </c>
      <c r="Z659" s="271" t="e">
        <f t="shared" si="133"/>
        <v>#REF!</v>
      </c>
      <c r="AC659" s="271" t="e">
        <f t="shared" si="133"/>
        <v>#REF!</v>
      </c>
      <c r="AD659" s="271" t="e">
        <f t="shared" si="133"/>
        <v>#REF!</v>
      </c>
      <c r="AE659" s="271" t="e">
        <f t="shared" si="133"/>
        <v>#REF!</v>
      </c>
      <c r="AF659" s="271" t="e">
        <f t="shared" si="133"/>
        <v>#REF!</v>
      </c>
      <c r="AG659" s="271" t="e">
        <f t="shared" si="133"/>
        <v>#REF!</v>
      </c>
      <c r="AH659" s="271" t="e">
        <f t="shared" si="133"/>
        <v>#REF!</v>
      </c>
      <c r="AI659" s="271" t="e">
        <f t="shared" si="133"/>
        <v>#REF!</v>
      </c>
      <c r="AJ659" s="271" t="e">
        <f t="shared" si="133"/>
        <v>#REF!</v>
      </c>
      <c r="AK659" s="271" t="e">
        <f t="shared" si="133"/>
        <v>#REF!</v>
      </c>
      <c r="AL659" s="271" t="e">
        <f t="shared" si="133"/>
        <v>#REF!</v>
      </c>
      <c r="AM659" s="271" t="e">
        <f t="shared" si="133"/>
        <v>#REF!</v>
      </c>
      <c r="AN659" s="271" t="e">
        <f t="shared" si="133"/>
        <v>#REF!</v>
      </c>
      <c r="AO659" s="271" t="e">
        <f t="shared" si="133"/>
        <v>#REF!</v>
      </c>
      <c r="AP659" s="271" t="e">
        <f t="shared" si="133"/>
        <v>#REF!</v>
      </c>
      <c r="AQ659" s="271" t="e">
        <f t="shared" si="133"/>
        <v>#REF!</v>
      </c>
      <c r="AR659" s="271" t="e">
        <f t="shared" si="133"/>
        <v>#REF!</v>
      </c>
      <c r="AS659" s="271" t="e">
        <f t="shared" si="133"/>
        <v>#REF!</v>
      </c>
      <c r="AT659" s="271" t="e">
        <f t="shared" si="133"/>
        <v>#REF!</v>
      </c>
      <c r="AW659" s="264" t="e">
        <f t="shared" ref="AW659:CK659" si="134">SUBTOTAL(9,AW12:AW658)</f>
        <v>#REF!</v>
      </c>
      <c r="AX659" s="271" t="e">
        <f t="shared" si="134"/>
        <v>#REF!</v>
      </c>
      <c r="AY659" s="271" t="e">
        <f t="shared" si="134"/>
        <v>#REF!</v>
      </c>
      <c r="AZ659" s="271" t="e">
        <f t="shared" si="134"/>
        <v>#REF!</v>
      </c>
      <c r="BA659" s="271" t="e">
        <f t="shared" si="134"/>
        <v>#REF!</v>
      </c>
      <c r="BB659" s="271" t="e">
        <f t="shared" si="134"/>
        <v>#REF!</v>
      </c>
      <c r="BC659" s="271" t="e">
        <f t="shared" si="134"/>
        <v>#REF!</v>
      </c>
      <c r="BD659" s="271" t="e">
        <f t="shared" si="134"/>
        <v>#REF!</v>
      </c>
      <c r="BE659" s="271" t="e">
        <f t="shared" si="134"/>
        <v>#REF!</v>
      </c>
      <c r="BF659" s="271" t="e">
        <f t="shared" si="134"/>
        <v>#REF!</v>
      </c>
      <c r="BG659" s="271" t="e">
        <f t="shared" si="134"/>
        <v>#REF!</v>
      </c>
      <c r="BH659" s="272" t="e">
        <f t="shared" si="134"/>
        <v>#REF!</v>
      </c>
      <c r="BI659" s="271" t="e">
        <f t="shared" si="134"/>
        <v>#REF!</v>
      </c>
      <c r="BJ659" s="271" t="e">
        <f t="shared" si="134"/>
        <v>#REF!</v>
      </c>
      <c r="BK659" s="271" t="e">
        <f t="shared" si="134"/>
        <v>#REF!</v>
      </c>
      <c r="BL659" s="271" t="e">
        <f t="shared" si="134"/>
        <v>#REF!</v>
      </c>
      <c r="BM659" s="271" t="e">
        <f t="shared" si="134"/>
        <v>#REF!</v>
      </c>
      <c r="BN659" s="271" t="e">
        <f t="shared" si="134"/>
        <v>#REF!</v>
      </c>
      <c r="BO659" s="271" t="e">
        <f t="shared" si="134"/>
        <v>#REF!</v>
      </c>
      <c r="BP659" s="271" t="e">
        <f t="shared" si="134"/>
        <v>#REF!</v>
      </c>
      <c r="BQ659" s="271" t="e">
        <f t="shared" si="134"/>
        <v>#REF!</v>
      </c>
      <c r="BR659" s="271" t="e">
        <f t="shared" si="134"/>
        <v>#REF!</v>
      </c>
      <c r="BS659" s="271" t="e">
        <f t="shared" si="134"/>
        <v>#REF!</v>
      </c>
      <c r="BT659" s="271" t="e">
        <f t="shared" si="134"/>
        <v>#REF!</v>
      </c>
      <c r="BU659" s="271" t="e">
        <f t="shared" si="134"/>
        <v>#REF!</v>
      </c>
      <c r="BV659" s="271" t="e">
        <f t="shared" si="134"/>
        <v>#REF!</v>
      </c>
      <c r="BW659" s="271" t="e">
        <f t="shared" si="134"/>
        <v>#REF!</v>
      </c>
      <c r="BX659" s="271" t="e">
        <f t="shared" si="134"/>
        <v>#REF!</v>
      </c>
      <c r="BY659" s="271" t="e">
        <f t="shared" si="134"/>
        <v>#REF!</v>
      </c>
      <c r="BZ659" s="271" t="e">
        <f t="shared" si="134"/>
        <v>#REF!</v>
      </c>
      <c r="CA659" s="271" t="e">
        <f t="shared" si="134"/>
        <v>#REF!</v>
      </c>
      <c r="CB659" s="273" t="e">
        <f t="shared" si="134"/>
        <v>#REF!</v>
      </c>
      <c r="CC659" s="271" t="e">
        <f t="shared" si="134"/>
        <v>#REF!</v>
      </c>
      <c r="CD659" s="271" t="e">
        <f t="shared" si="134"/>
        <v>#REF!</v>
      </c>
      <c r="CE659" s="271" t="e">
        <f t="shared" si="134"/>
        <v>#REF!</v>
      </c>
      <c r="CF659" s="271" t="e">
        <f t="shared" si="134"/>
        <v>#REF!</v>
      </c>
      <c r="CG659" s="271" t="e">
        <f t="shared" si="134"/>
        <v>#REF!</v>
      </c>
      <c r="CH659" s="271">
        <f t="shared" si="134"/>
        <v>0</v>
      </c>
      <c r="CI659" s="274">
        <f t="shared" si="134"/>
        <v>0</v>
      </c>
      <c r="CJ659" s="271">
        <f t="shared" si="134"/>
        <v>0</v>
      </c>
      <c r="CK659" s="271">
        <f t="shared" si="134"/>
        <v>361</v>
      </c>
      <c r="CM659" s="271">
        <f t="shared" ref="CM659:CY659" si="135">SUBTOTAL(9,CM12:CM658)</f>
        <v>998</v>
      </c>
      <c r="CN659" s="271">
        <f t="shared" si="135"/>
        <v>340</v>
      </c>
      <c r="CO659" s="271">
        <f t="shared" si="135"/>
        <v>111351</v>
      </c>
      <c r="CP659" s="271">
        <f t="shared" si="135"/>
        <v>191</v>
      </c>
      <c r="CQ659" s="271">
        <f t="shared" si="135"/>
        <v>953</v>
      </c>
      <c r="CR659" s="271">
        <f t="shared" si="135"/>
        <v>231</v>
      </c>
      <c r="CS659" s="271">
        <f t="shared" si="135"/>
        <v>14</v>
      </c>
      <c r="CT659" s="271">
        <f t="shared" si="135"/>
        <v>46</v>
      </c>
      <c r="CU659" s="271">
        <f t="shared" si="135"/>
        <v>18</v>
      </c>
      <c r="CV659" s="271">
        <f t="shared" si="135"/>
        <v>40798458</v>
      </c>
      <c r="CW659" s="271">
        <f t="shared" si="135"/>
        <v>65500000</v>
      </c>
      <c r="CX659" s="271">
        <f t="shared" si="135"/>
        <v>47298458</v>
      </c>
      <c r="CY659" s="271">
        <f t="shared" si="135"/>
        <v>459598458</v>
      </c>
    </row>
    <row r="660" ht="14.4" spans="7:103">
      <c r="G660" s="596"/>
    </row>
    <row r="661" ht="14.4" spans="7:103">
      <c r="G661" s="596"/>
    </row>
    <row r="662" ht="14.4" spans="7:103">
      <c r="G662" s="596"/>
    </row>
    <row r="663" ht="14.4" spans="7:103">
      <c r="G663" s="596"/>
    </row>
    <row r="664" ht="14.4" spans="7:103">
      <c r="G664" s="596"/>
    </row>
    <row r="665" ht="14.4" spans="7:103">
      <c r="G665" s="596"/>
    </row>
    <row r="666" ht="14.4" spans="7:103">
      <c r="G666" s="596"/>
    </row>
    <row r="667" ht="14.4" spans="7:103">
      <c r="G667" s="596"/>
    </row>
    <row r="668" ht="14.4" spans="7:103">
      <c r="G668" s="596"/>
    </row>
    <row r="669" ht="14.4" spans="7:103">
      <c r="G669" s="596"/>
    </row>
    <row r="670" ht="14.4" spans="7:103">
      <c r="G670" s="596"/>
    </row>
    <row r="671" ht="14.4" spans="7:103">
      <c r="G671" s="596"/>
    </row>
    <row r="672" ht="14.4" spans="7:103">
      <c r="G672" s="596"/>
    </row>
    <row r="673" ht="14.4" spans="7:7">
      <c r="G673" s="596"/>
    </row>
    <row r="674" ht="14.4" spans="7:7">
      <c r="G674" s="596"/>
    </row>
    <row r="675" ht="14.4" spans="7:7">
      <c r="G675" s="596"/>
    </row>
    <row r="676" ht="14.4" spans="7:7">
      <c r="G676" s="596"/>
    </row>
    <row r="677" ht="14.4" spans="7:7">
      <c r="G677" s="596"/>
    </row>
    <row r="678" ht="14.4" spans="7:7">
      <c r="G678" s="596"/>
    </row>
    <row r="679" ht="14.4" spans="7:7">
      <c r="G679" s="596"/>
    </row>
    <row r="680" ht="14.4" spans="7:7">
      <c r="G680" s="596"/>
    </row>
    <row r="681" ht="14.4" spans="7:7">
      <c r="G681" s="596"/>
    </row>
    <row r="682" ht="14.4" spans="7:7">
      <c r="G682" s="596"/>
    </row>
    <row r="683" ht="14.4" spans="7:7">
      <c r="G683" s="596"/>
    </row>
    <row r="684" ht="14.4" spans="7:7">
      <c r="G684" s="596"/>
    </row>
    <row r="685" ht="14.4" spans="7:7">
      <c r="G685" s="596"/>
    </row>
    <row r="686" ht="14.4" spans="7:7">
      <c r="G686" s="596"/>
    </row>
    <row r="687" ht="14.4" spans="7:7">
      <c r="G687" s="596"/>
    </row>
    <row r="688" ht="14.4" spans="7:7">
      <c r="G688" s="596"/>
    </row>
    <row r="689" ht="14.4" spans="7:7">
      <c r="G689" s="596"/>
    </row>
    <row r="690" ht="14.4" spans="7:7">
      <c r="G690" s="596"/>
    </row>
    <row r="691" ht="14.4" spans="7:7">
      <c r="G691" s="596"/>
    </row>
    <row r="692" ht="14.4" spans="7:7">
      <c r="G692" s="596"/>
    </row>
    <row r="693" ht="14.4" spans="7:7">
      <c r="G693" s="596"/>
    </row>
    <row r="694" ht="14.4" spans="7:7">
      <c r="G694" s="596"/>
    </row>
    <row r="695" ht="14.4" spans="7:7">
      <c r="G695" s="596"/>
    </row>
    <row r="696" ht="14.4" spans="7:7">
      <c r="G696" s="596"/>
    </row>
    <row r="697" ht="14.4" spans="7:7">
      <c r="G697" s="596"/>
    </row>
    <row r="698" ht="14.4" spans="7:7">
      <c r="G698" s="596"/>
    </row>
    <row r="699" ht="14.4" spans="7:7">
      <c r="G699" s="596"/>
    </row>
    <row r="700" ht="14.4" spans="7:7">
      <c r="G700" s="596"/>
    </row>
    <row r="701" ht="14.4" spans="7:7">
      <c r="G701" s="596"/>
    </row>
    <row r="702" ht="14.4" spans="7:7">
      <c r="G702" s="596"/>
    </row>
    <row r="703" ht="14.4" spans="7:7">
      <c r="G703" s="596"/>
    </row>
    <row r="704" ht="14.4" spans="7:7">
      <c r="G704" s="596"/>
    </row>
    <row r="705" ht="14.4" spans="7:7">
      <c r="G705" s="596"/>
    </row>
    <row r="706" ht="14.4" spans="7:7">
      <c r="G706" s="596"/>
    </row>
    <row r="707" ht="14.4" spans="7:7">
      <c r="G707" s="596"/>
    </row>
    <row r="708" ht="14.4" spans="7:7">
      <c r="G708" s="596"/>
    </row>
    <row r="709" ht="14.4" spans="7:7">
      <c r="G709" s="596"/>
    </row>
    <row r="710" ht="14.4" spans="7:7">
      <c r="G710" s="596"/>
    </row>
    <row r="711" ht="14.4" spans="7:7">
      <c r="G711" s="596"/>
    </row>
    <row r="712" ht="14.4" spans="7:7">
      <c r="G712" s="596"/>
    </row>
    <row r="713" ht="14.4" spans="7:7">
      <c r="G713" s="596"/>
    </row>
    <row r="714" ht="14.4" spans="7:7">
      <c r="G714" s="596"/>
    </row>
    <row r="715" ht="14.4" spans="7:7">
      <c r="G715" s="596"/>
    </row>
    <row r="716" ht="14.4" spans="7:7">
      <c r="G716" s="596"/>
    </row>
    <row r="717" ht="14.4" spans="7:7">
      <c r="G717" s="596"/>
    </row>
    <row r="718" ht="14.4" spans="7:7">
      <c r="G718" s="596"/>
    </row>
    <row r="719" ht="14.4" spans="7:7">
      <c r="G719" s="596"/>
    </row>
    <row r="720" ht="14.4" spans="7:7">
      <c r="G720" s="596"/>
    </row>
    <row r="721" ht="14.4" spans="7:7">
      <c r="G721" s="596"/>
    </row>
    <row r="722" ht="14.4" spans="7:7">
      <c r="G722" s="596"/>
    </row>
    <row r="723" ht="14.4" spans="7:7">
      <c r="G723" s="596"/>
    </row>
    <row r="724" ht="14.4" spans="7:7">
      <c r="G724" s="596"/>
    </row>
    <row r="725" ht="14.4" spans="7:7">
      <c r="G725" s="596"/>
    </row>
    <row r="726" ht="14.4" spans="7:7">
      <c r="G726" s="596"/>
    </row>
    <row r="727" ht="14.4" spans="7:7">
      <c r="G727" s="596"/>
    </row>
    <row r="728" ht="14.4" spans="7:7">
      <c r="G728" s="596"/>
    </row>
    <row r="729" ht="14.4" spans="7:7">
      <c r="G729" s="596"/>
    </row>
    <row r="730" ht="14.4" spans="7:7">
      <c r="G730" s="596"/>
    </row>
    <row r="731" ht="14.4" spans="7:7">
      <c r="G731" s="596"/>
    </row>
    <row r="732" ht="14.4" spans="7:7">
      <c r="G732" s="596"/>
    </row>
    <row r="733" ht="14.4" spans="7:7">
      <c r="G733" s="596"/>
    </row>
    <row r="734" ht="14.4" spans="7:7">
      <c r="G734" s="596"/>
    </row>
    <row r="735" ht="14.4" spans="7:7">
      <c r="G735" s="596"/>
    </row>
    <row r="736" ht="14.4" spans="7:7">
      <c r="G736" s="596"/>
    </row>
    <row r="737" ht="14.4" spans="7:7">
      <c r="G737" s="596"/>
    </row>
  </sheetData>
  <autoFilter xmlns:etc="http://www.wps.cn/officeDocument/2017/etCustomData" ref="A10:DN79" etc:filterBottomFollowUsedRange="0">
    <extLst/>
  </autoFilter>
  <conditionalFormatting sqref="CI17">
    <cfRule type="duplicateValues" dxfId="0" priority="41"/>
  </conditionalFormatting>
  <conditionalFormatting sqref="CI25">
    <cfRule type="duplicateValues" dxfId="0" priority="38"/>
  </conditionalFormatting>
  <conditionalFormatting sqref="CI26">
    <cfRule type="duplicateValues" dxfId="0" priority="37"/>
  </conditionalFormatting>
  <conditionalFormatting sqref="CI30">
    <cfRule type="duplicateValues" dxfId="0" priority="36"/>
  </conditionalFormatting>
  <conditionalFormatting sqref="CI31">
    <cfRule type="duplicateValues" dxfId="0" priority="35"/>
  </conditionalFormatting>
  <conditionalFormatting sqref="CI32">
    <cfRule type="duplicateValues" dxfId="0" priority="34"/>
  </conditionalFormatting>
  <conditionalFormatting sqref="CI33">
    <cfRule type="duplicateValues" dxfId="0" priority="33"/>
  </conditionalFormatting>
  <conditionalFormatting sqref="CI34">
    <cfRule type="duplicateValues" dxfId="0" priority="199"/>
  </conditionalFormatting>
  <conditionalFormatting sqref="CI36">
    <cfRule type="duplicateValues" dxfId="0" priority="2"/>
  </conditionalFormatting>
  <conditionalFormatting sqref="CI37">
    <cfRule type="duplicateValues" dxfId="0" priority="30"/>
  </conditionalFormatting>
  <conditionalFormatting sqref="CI38">
    <cfRule type="duplicateValues" dxfId="0" priority="29"/>
  </conditionalFormatting>
  <conditionalFormatting sqref="CI43">
    <cfRule type="duplicateValues" dxfId="0" priority="27"/>
  </conditionalFormatting>
  <conditionalFormatting sqref="CI44">
    <cfRule type="duplicateValues" dxfId="0" priority="28"/>
  </conditionalFormatting>
  <conditionalFormatting sqref="CI46">
    <cfRule type="duplicateValues" dxfId="0" priority="26"/>
  </conditionalFormatting>
  <conditionalFormatting sqref="CI47">
    <cfRule type="duplicateValues" dxfId="0" priority="25"/>
  </conditionalFormatting>
  <conditionalFormatting sqref="CI48">
    <cfRule type="duplicateValues" dxfId="0" priority="1"/>
  </conditionalFormatting>
  <conditionalFormatting sqref="CI49">
    <cfRule type="duplicateValues" dxfId="0" priority="205"/>
  </conditionalFormatting>
  <conditionalFormatting sqref="CI50">
    <cfRule type="duplicateValues" dxfId="0" priority="23"/>
  </conditionalFormatting>
  <conditionalFormatting sqref="CI51">
    <cfRule type="duplicateValues" dxfId="0" priority="22"/>
  </conditionalFormatting>
  <conditionalFormatting sqref="CI53">
    <cfRule type="duplicateValues" dxfId="0" priority="21"/>
  </conditionalFormatting>
  <conditionalFormatting sqref="CI54">
    <cfRule type="duplicateValues" dxfId="0" priority="20"/>
  </conditionalFormatting>
  <conditionalFormatting sqref="D61">
    <cfRule type="duplicateValues" dxfId="0" priority="18"/>
  </conditionalFormatting>
  <conditionalFormatting sqref="CI61">
    <cfRule type="duplicateValues" dxfId="0" priority="19"/>
  </conditionalFormatting>
  <conditionalFormatting sqref="CI62">
    <cfRule type="duplicateValues" dxfId="0" priority="17"/>
  </conditionalFormatting>
  <conditionalFormatting sqref="D63">
    <cfRule type="duplicateValues" dxfId="0" priority="15"/>
  </conditionalFormatting>
  <conditionalFormatting sqref="CI63">
    <cfRule type="duplicateValues" dxfId="0" priority="16"/>
  </conditionalFormatting>
  <conditionalFormatting sqref="D65">
    <cfRule type="duplicateValues" dxfId="0" priority="14"/>
  </conditionalFormatting>
  <conditionalFormatting sqref="CI65">
    <cfRule type="duplicateValues" dxfId="0" priority="13"/>
  </conditionalFormatting>
  <conditionalFormatting sqref="D67">
    <cfRule type="duplicateValues" dxfId="0" priority="12"/>
  </conditionalFormatting>
  <conditionalFormatting sqref="CI67">
    <cfRule type="duplicateValues" dxfId="0" priority="11"/>
  </conditionalFormatting>
  <conditionalFormatting sqref="CI71">
    <cfRule type="duplicateValues" dxfId="0" priority="10"/>
  </conditionalFormatting>
  <conditionalFormatting sqref="CI72">
    <cfRule type="duplicateValues" dxfId="0" priority="9"/>
  </conditionalFormatting>
  <conditionalFormatting sqref="CI73">
    <cfRule type="duplicateValues" dxfId="0" priority="8"/>
  </conditionalFormatting>
  <conditionalFormatting sqref="CI74">
    <cfRule type="duplicateValues" dxfId="0" priority="7"/>
  </conditionalFormatting>
  <conditionalFormatting sqref="CI75">
    <cfRule type="duplicateValues" dxfId="0" priority="230"/>
  </conditionalFormatting>
  <conditionalFormatting sqref="CI11:CI15">
    <cfRule type="duplicateValues" dxfId="0" priority="129"/>
  </conditionalFormatting>
  <conditionalFormatting sqref="CI18:CI19">
    <cfRule type="duplicateValues" dxfId="0" priority="40"/>
  </conditionalFormatting>
  <conditionalFormatting sqref="CI20:CI21">
    <cfRule type="duplicateValues" dxfId="0" priority="39"/>
  </conditionalFormatting>
  <conditionalFormatting sqref="CI22:CI23">
    <cfRule type="duplicateValues" dxfId="0" priority="185"/>
  </conditionalFormatting>
  <conditionalFormatting sqref="CI27:CI28">
    <cfRule type="duplicateValues" dxfId="0" priority="187"/>
  </conditionalFormatting>
  <conditionalFormatting sqref="CI39:CI42">
    <cfRule type="duplicateValues" dxfId="0" priority="203"/>
  </conditionalFormatting>
  <conditionalFormatting sqref="CI55:CI57">
    <cfRule type="duplicateValues" dxfId="0" priority="207"/>
  </conditionalFormatting>
  <conditionalFormatting sqref="CI59:CI60">
    <cfRule type="duplicateValues" dxfId="0" priority="218"/>
  </conditionalFormatting>
  <conditionalFormatting sqref="D10:D14;D64;D66;D68:D70;D75">
    <cfRule type="duplicateValues" dxfId="0" priority="227"/>
  </conditionalFormatting>
  <conditionalFormatting sqref="CI66;CI68:CI69">
    <cfRule type="duplicateValues" dxfId="0" priority="224"/>
  </conditionalFormatting>
  <dataValidations count="2">
    <dataValidation type="date" operator="between" allowBlank="1" showErrorMessage="1" sqref="H10 H3:H8 H78:H658">
      <formula1>43466</formula1>
      <formula2>47118</formula2>
    </dataValidation>
    <dataValidation type="list" allowBlank="1" showErrorMessage="1" sqref="I10">
      <formula1>$I$6:$I$7</formula1>
    </dataValidation>
  </dataValidations>
  <hyperlinks>
    <hyperlink ref="CI22:CI23" r:id="rId3" display="huong.pham@medigoapp.com"/>
    <hyperlink ref="CI17" r:id="rId3" display="=VLOOKUP($C17;'C:\Users\Admin\Desktop\[email Medigo_Nhan vien Cty_2026.xlsx]Sheet1'!$C$5:$K$139;9;0)"/>
    <hyperlink ref="CI18" r:id="rId4" display="tran.le@medigoapp.com"/>
    <hyperlink ref="CI20" r:id="rId5" display="tham.ngo@medigoapp.com"/>
    <hyperlink ref="CI72" r:id="rId3" display="=VLOOKUP($C72;'C:\Users\Admin\Desktop\[email Medigo_Nhan vien Cty_2026.xlsx]Sheet1'!$C$5:$K$139;9;0)"/>
    <hyperlink ref="CI73" r:id="rId3" display="=VLOOKUP($C73;'C:\Users\Admin\Desktop\[email Medigo_Nhan vien Cty_2026.xlsx]Sheet1'!$C$5:$K$139;9;0)"/>
    <hyperlink ref="CI74" r:id="rId3" display="=VLOOKUP($C74;'C:\Users\Admin\Desktop\[email Medigo_Nhan vien Cty_2026.xlsx]Sheet1'!$C$5:$K$139;9;0)"/>
    <hyperlink ref="CI15" r:id="rId6" display="phuong.nguyen@medigoapp.com"/>
    <hyperlink ref="CI19" r:id="rId7" display="thuy.ngo@medigoapp.com"/>
    <hyperlink ref="CI21" r:id="rId8" display="dien.pham@medigoapp.com"/>
    <hyperlink ref="CI41" r:id="rId9" display="an.nguyen@medigoapp.com"/>
    <hyperlink ref="CI53" r:id="rId10" display="tri.van@medigoapp.com"/>
    <hyperlink ref="CI22" r:id="rId11" display="huong.pham@medigoapp.com"/>
    <hyperlink ref="CI23" r:id="rId12" display="phat.tran@medigoapp.com"/>
    <hyperlink ref="CI27" r:id="rId13" display="linh.thai@medigoapp.com"/>
    <hyperlink ref="CI28" r:id="rId14" display="phuong.trinh@medigoapp.com"/>
  </hyperlinks>
  <pageMargins left="0.7" right="0.7" top="0.75" bottom="0.75" header="0" footer="0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W1030"/>
  <sheetViews>
    <sheetView workbookViewId="0">
      <pane xSplit="3" ySplit="3" topLeftCell="Q4" activePane="bottomRight" state="frozen"/>
      <selection/>
      <selection pane="topRight"/>
      <selection pane="bottomLeft"/>
      <selection pane="bottomRight" activeCell="C3" sqref="C3"/>
    </sheetView>
  </sheetViews>
  <sheetFormatPr defaultColWidth="14.4259259259259" defaultRowHeight="14.4"/>
  <cols>
    <col min="1" max="1" width="8.71296296296296" style="211" customWidth="1"/>
    <col min="2" max="2" width="26.5740740740741" style="211" customWidth="1"/>
    <col min="3" max="3" width="31.1388888888889" style="211" customWidth="1"/>
    <col min="4" max="4" width="15.4259259259259" style="211" customWidth="1"/>
    <col min="5" max="6" width="15.5740740740741" style="211" customWidth="1"/>
    <col min="7" max="7" width="18.4259259259259" style="211" customWidth="1"/>
    <col min="8" max="8" width="19.287037037037" style="211" customWidth="1"/>
    <col min="9" max="9" width="22.5740740740741" style="211" customWidth="1"/>
    <col min="10" max="10" width="20" style="211" customWidth="1"/>
    <col min="11" max="11" width="22.1388888888889" style="211" customWidth="1"/>
    <col min="12" max="14" width="20" style="211" customWidth="1"/>
    <col min="15" max="15" width="21.8518518518519" style="211" customWidth="1"/>
    <col min="16" max="16" width="17.8518518518519" style="211" customWidth="1"/>
    <col min="17" max="17" width="18.8518518518519" style="211" customWidth="1"/>
    <col min="18" max="18" width="14.8518518518519" style="211" customWidth="1"/>
    <col min="19" max="19" width="30.1388888888889" style="211" customWidth="1"/>
    <col min="20" max="20" width="23.8518518518519" style="211" customWidth="1"/>
    <col min="21" max="21" width="17.5740740740741" style="211" customWidth="1"/>
    <col min="22" max="27" width="14.712962962963" style="211" customWidth="1"/>
    <col min="28" max="28" width="20.4259259259259" style="211" customWidth="1"/>
    <col min="29" max="30" width="21" style="211" customWidth="1"/>
    <col min="31" max="31" width="16.287037037037" style="211" customWidth="1"/>
    <col min="32" max="33" width="16" style="211" customWidth="1"/>
    <col min="34" max="34" width="16.4259259259259" style="211" customWidth="1"/>
    <col min="35" max="37" width="17.4259259259259" style="211" customWidth="1"/>
    <col min="38" max="38" width="50.712962962963" style="211" customWidth="1"/>
    <col min="39" max="39" width="17.287037037037" style="211" customWidth="1"/>
    <col min="40" max="40" width="24.4259259259259" style="211" customWidth="1"/>
    <col min="41" max="16384" width="14.4259259259259" style="211"/>
  </cols>
  <sheetData>
    <row r="1" s="210" customFormat="1" ht="17.25" customHeight="1" spans="1:49">
      <c r="A1" s="212">
        <v>1</v>
      </c>
      <c r="B1" s="212">
        <f>1+A1</f>
        <v>2</v>
      </c>
      <c r="C1" s="212">
        <f t="shared" ref="C1:AL1" si="0">1+B1</f>
        <v>3</v>
      </c>
      <c r="D1" s="212">
        <f t="shared" si="0"/>
        <v>4</v>
      </c>
      <c r="E1" s="212">
        <f t="shared" si="0"/>
        <v>5</v>
      </c>
      <c r="F1" s="212">
        <f t="shared" si="0"/>
        <v>6</v>
      </c>
      <c r="G1" s="212">
        <f t="shared" si="0"/>
        <v>7</v>
      </c>
      <c r="H1" s="212">
        <f t="shared" si="0"/>
        <v>8</v>
      </c>
      <c r="I1" s="212">
        <f t="shared" si="0"/>
        <v>9</v>
      </c>
      <c r="J1" s="212">
        <f t="shared" si="0"/>
        <v>10</v>
      </c>
      <c r="K1" s="212">
        <f t="shared" si="0"/>
        <v>11</v>
      </c>
      <c r="L1" s="212">
        <f t="shared" si="0"/>
        <v>12</v>
      </c>
      <c r="M1" s="212">
        <f t="shared" si="0"/>
        <v>13</v>
      </c>
      <c r="N1" s="212">
        <f t="shared" si="0"/>
        <v>14</v>
      </c>
      <c r="O1" s="212">
        <f t="shared" si="0"/>
        <v>15</v>
      </c>
      <c r="P1" s="212">
        <f t="shared" si="0"/>
        <v>16</v>
      </c>
      <c r="Q1" s="212">
        <f t="shared" si="0"/>
        <v>17</v>
      </c>
      <c r="R1" s="212">
        <f t="shared" si="0"/>
        <v>18</v>
      </c>
      <c r="S1" s="212">
        <f t="shared" si="0"/>
        <v>19</v>
      </c>
      <c r="T1" s="212">
        <f t="shared" si="0"/>
        <v>20</v>
      </c>
      <c r="U1" s="212">
        <f t="shared" si="0"/>
        <v>21</v>
      </c>
      <c r="V1" s="212">
        <f t="shared" si="0"/>
        <v>22</v>
      </c>
      <c r="W1" s="212">
        <f t="shared" si="0"/>
        <v>23</v>
      </c>
      <c r="X1" s="212">
        <f t="shared" si="0"/>
        <v>24</v>
      </c>
      <c r="Y1" s="212">
        <f t="shared" si="0"/>
        <v>25</v>
      </c>
      <c r="Z1" s="212">
        <f t="shared" si="0"/>
        <v>26</v>
      </c>
      <c r="AA1" s="212">
        <f t="shared" si="0"/>
        <v>27</v>
      </c>
      <c r="AB1" s="212">
        <f t="shared" si="0"/>
        <v>28</v>
      </c>
      <c r="AC1" s="212">
        <f t="shared" si="0"/>
        <v>29</v>
      </c>
      <c r="AD1" s="212">
        <f t="shared" si="0"/>
        <v>30</v>
      </c>
      <c r="AE1" s="212">
        <f t="shared" si="0"/>
        <v>31</v>
      </c>
      <c r="AF1" s="212">
        <f t="shared" si="0"/>
        <v>32</v>
      </c>
      <c r="AG1" s="212">
        <f t="shared" si="0"/>
        <v>33</v>
      </c>
      <c r="AH1" s="212">
        <f t="shared" si="0"/>
        <v>34</v>
      </c>
      <c r="AI1" s="212">
        <f t="shared" si="0"/>
        <v>35</v>
      </c>
      <c r="AJ1" s="212">
        <f t="shared" si="0"/>
        <v>36</v>
      </c>
      <c r="AK1" s="212">
        <f t="shared" si="0"/>
        <v>37</v>
      </c>
      <c r="AL1" s="212">
        <f t="shared" si="0"/>
        <v>38</v>
      </c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</row>
    <row r="2" ht="94.5" customHeight="1" spans="1:49">
      <c r="A2" s="214"/>
      <c r="B2" s="214"/>
      <c r="C2" s="214"/>
      <c r="D2" s="215" t="s">
        <v>460</v>
      </c>
      <c r="E2" s="216"/>
      <c r="F2" s="217"/>
      <c r="G2" s="218" t="s">
        <v>461</v>
      </c>
      <c r="H2" s="219"/>
      <c r="I2" s="219"/>
      <c r="J2" s="219"/>
      <c r="K2" s="219"/>
      <c r="L2" s="219"/>
      <c r="M2" s="219"/>
      <c r="N2" s="219"/>
      <c r="O2" s="220"/>
      <c r="P2" s="221" t="s">
        <v>462</v>
      </c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3"/>
      <c r="AF2" s="224"/>
      <c r="AG2" s="224" t="s">
        <v>463</v>
      </c>
      <c r="AH2" s="225"/>
      <c r="AI2" s="225"/>
      <c r="AJ2" s="225"/>
      <c r="AK2" s="226"/>
      <c r="AL2" s="227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</row>
    <row r="3" ht="46.8" spans="1:49">
      <c r="A3" s="229" t="s">
        <v>9</v>
      </c>
      <c r="B3" s="229" t="s">
        <v>464</v>
      </c>
      <c r="C3" s="229" t="s">
        <v>465</v>
      </c>
      <c r="D3" s="229" t="s">
        <v>466</v>
      </c>
      <c r="E3" s="230" t="s">
        <v>467</v>
      </c>
      <c r="F3" s="230" t="s">
        <v>468</v>
      </c>
      <c r="G3" s="231" t="s">
        <v>467</v>
      </c>
      <c r="H3" s="231" t="s">
        <v>469</v>
      </c>
      <c r="I3" s="232" t="s">
        <v>470</v>
      </c>
      <c r="J3" s="233" t="s">
        <v>471</v>
      </c>
      <c r="K3" s="233" t="s">
        <v>472</v>
      </c>
      <c r="L3" s="234" t="s">
        <v>473</v>
      </c>
      <c r="M3" s="234" t="s">
        <v>474</v>
      </c>
      <c r="N3" s="234" t="s">
        <v>475</v>
      </c>
      <c r="O3" s="234" t="s">
        <v>476</v>
      </c>
      <c r="P3" s="235" t="s">
        <v>477</v>
      </c>
      <c r="Q3" s="236" t="s">
        <v>478</v>
      </c>
      <c r="R3" s="235" t="s">
        <v>479</v>
      </c>
      <c r="S3" s="235" t="s">
        <v>480</v>
      </c>
      <c r="T3" s="235" t="s">
        <v>481</v>
      </c>
      <c r="U3" s="235" t="s">
        <v>482</v>
      </c>
      <c r="V3" s="237" t="s">
        <v>483</v>
      </c>
      <c r="W3" s="237" t="s">
        <v>484</v>
      </c>
      <c r="X3" s="237" t="s">
        <v>485</v>
      </c>
      <c r="Y3" s="237" t="s">
        <v>486</v>
      </c>
      <c r="Z3" s="235" t="s">
        <v>487</v>
      </c>
      <c r="AA3" s="235" t="s">
        <v>488</v>
      </c>
      <c r="AB3" s="235" t="s">
        <v>489</v>
      </c>
      <c r="AC3" s="235" t="s">
        <v>490</v>
      </c>
      <c r="AD3" s="235" t="s">
        <v>491</v>
      </c>
      <c r="AE3" s="235" t="s">
        <v>492</v>
      </c>
      <c r="AF3" s="238" t="s">
        <v>493</v>
      </c>
      <c r="AG3" s="238" t="s">
        <v>494</v>
      </c>
      <c r="AH3" s="238" t="s">
        <v>495</v>
      </c>
      <c r="AI3" s="239" t="s">
        <v>496</v>
      </c>
      <c r="AJ3" s="239" t="s">
        <v>497</v>
      </c>
      <c r="AK3" s="239" t="s">
        <v>498</v>
      </c>
      <c r="AL3" s="229" t="s">
        <v>499</v>
      </c>
      <c r="AM3" s="228"/>
      <c r="AN3" s="228"/>
      <c r="AO3" s="228"/>
      <c r="AP3" s="228"/>
      <c r="AQ3" s="228"/>
      <c r="AR3" s="228"/>
      <c r="AS3" s="228"/>
      <c r="AT3" s="228"/>
      <c r="AU3" s="228"/>
      <c r="AV3" s="228"/>
      <c r="AW3" s="228"/>
    </row>
    <row r="4" ht="15.6" hidden="1" spans="1:49">
      <c r="A4" s="240">
        <v>1</v>
      </c>
      <c r="B4" s="241" t="s">
        <v>208</v>
      </c>
      <c r="C4" s="242" t="s">
        <v>207</v>
      </c>
      <c r="D4" s="240" t="s">
        <v>209</v>
      </c>
      <c r="E4" s="243">
        <v>157.8</v>
      </c>
      <c r="F4" s="243">
        <v>120</v>
      </c>
      <c r="G4" s="244">
        <v>139.8</v>
      </c>
      <c r="H4" s="244">
        <v>120</v>
      </c>
      <c r="I4" s="241">
        <v>16</v>
      </c>
      <c r="J4" s="241"/>
      <c r="K4" s="241"/>
      <c r="L4" s="241">
        <v>0</v>
      </c>
      <c r="M4" s="241">
        <v>0</v>
      </c>
      <c r="N4" s="241">
        <v>0</v>
      </c>
      <c r="O4" s="241"/>
      <c r="P4" s="241">
        <v>30</v>
      </c>
      <c r="Q4" s="244">
        <v>2</v>
      </c>
      <c r="R4" s="241">
        <v>0</v>
      </c>
      <c r="S4" s="241"/>
      <c r="T4" s="245">
        <v>500000</v>
      </c>
      <c r="U4" s="245"/>
      <c r="V4" s="245"/>
      <c r="W4" s="245"/>
      <c r="X4" s="245"/>
      <c r="Y4" s="245"/>
      <c r="Z4" s="245">
        <v>1600000</v>
      </c>
      <c r="AA4" s="245">
        <v>0</v>
      </c>
      <c r="AB4" s="246">
        <v>2291050</v>
      </c>
      <c r="AC4" s="245">
        <v>12451</v>
      </c>
      <c r="AD4" s="245">
        <v>0</v>
      </c>
      <c r="AE4" s="245">
        <v>300000</v>
      </c>
      <c r="AF4" s="245">
        <v>68625</v>
      </c>
      <c r="AG4" s="245">
        <v>68625</v>
      </c>
      <c r="AH4" s="245">
        <v>0</v>
      </c>
      <c r="AI4" s="245">
        <v>0</v>
      </c>
      <c r="AJ4" s="245">
        <v>0</v>
      </c>
      <c r="AK4" s="245">
        <v>0</v>
      </c>
      <c r="AL4" s="247"/>
      <c r="AM4" s="248"/>
      <c r="AN4" s="249"/>
      <c r="AO4" s="249"/>
      <c r="AP4" s="249"/>
      <c r="AQ4" s="249"/>
      <c r="AR4" s="249"/>
      <c r="AS4" s="249"/>
      <c r="AT4" s="249"/>
      <c r="AU4" s="249"/>
      <c r="AV4" s="249"/>
      <c r="AW4" s="249"/>
    </row>
    <row r="5" ht="15.6" hidden="1" spans="1:49">
      <c r="A5" s="240">
        <v>2</v>
      </c>
      <c r="B5" s="241" t="s">
        <v>208</v>
      </c>
      <c r="C5" s="242" t="s">
        <v>213</v>
      </c>
      <c r="D5" s="240" t="s">
        <v>209</v>
      </c>
      <c r="E5" s="243">
        <v>210.2</v>
      </c>
      <c r="F5" s="243">
        <v>94.47</v>
      </c>
      <c r="G5" s="244">
        <v>192.2</v>
      </c>
      <c r="H5" s="244">
        <v>94.47</v>
      </c>
      <c r="I5" s="241">
        <v>16</v>
      </c>
      <c r="J5" s="241"/>
      <c r="K5" s="241"/>
      <c r="L5" s="241">
        <v>0</v>
      </c>
      <c r="M5" s="241">
        <v>0</v>
      </c>
      <c r="N5" s="241">
        <v>0</v>
      </c>
      <c r="O5" s="241"/>
      <c r="P5" s="241">
        <v>30</v>
      </c>
      <c r="Q5" s="244">
        <v>2</v>
      </c>
      <c r="R5" s="241">
        <v>0</v>
      </c>
      <c r="S5" s="241"/>
      <c r="T5" s="245"/>
      <c r="U5" s="245"/>
      <c r="V5" s="245"/>
      <c r="W5" s="245"/>
      <c r="X5" s="245"/>
      <c r="Y5" s="245"/>
      <c r="Z5" s="245">
        <v>4000000</v>
      </c>
      <c r="AA5" s="245">
        <v>2127830</v>
      </c>
      <c r="AB5" s="246">
        <v>4568550</v>
      </c>
      <c r="AC5" s="245">
        <v>2454</v>
      </c>
      <c r="AD5" s="245">
        <v>0</v>
      </c>
      <c r="AE5" s="245">
        <v>120000</v>
      </c>
      <c r="AF5" s="245">
        <v>68625</v>
      </c>
      <c r="AG5" s="245">
        <v>68625</v>
      </c>
      <c r="AH5" s="245">
        <v>0</v>
      </c>
      <c r="AI5" s="245">
        <v>0</v>
      </c>
      <c r="AJ5" s="245">
        <v>0</v>
      </c>
      <c r="AK5" s="245">
        <v>0</v>
      </c>
      <c r="AL5" s="247"/>
      <c r="AM5" s="248"/>
      <c r="AN5" s="249"/>
      <c r="AO5" s="249"/>
      <c r="AP5" s="249"/>
      <c r="AQ5" s="249"/>
      <c r="AR5" s="249"/>
      <c r="AS5" s="249"/>
      <c r="AT5" s="249"/>
      <c r="AU5" s="249"/>
      <c r="AV5" s="249"/>
      <c r="AW5" s="249"/>
    </row>
    <row r="6" ht="15.6" hidden="1" spans="1:49">
      <c r="A6" s="240">
        <v>3</v>
      </c>
      <c r="B6" s="241" t="s">
        <v>208</v>
      </c>
      <c r="C6" s="247" t="s">
        <v>217</v>
      </c>
      <c r="D6" s="240" t="s">
        <v>209</v>
      </c>
      <c r="E6" s="243">
        <v>143.02</v>
      </c>
      <c r="F6" s="243">
        <v>136.38</v>
      </c>
      <c r="G6" s="244">
        <v>127.02</v>
      </c>
      <c r="H6" s="244">
        <v>136.38</v>
      </c>
      <c r="I6" s="241">
        <v>16</v>
      </c>
      <c r="J6" s="241"/>
      <c r="K6" s="241"/>
      <c r="L6" s="241">
        <v>0</v>
      </c>
      <c r="M6" s="241">
        <v>0</v>
      </c>
      <c r="N6" s="241">
        <v>0</v>
      </c>
      <c r="O6" s="241"/>
      <c r="P6" s="241">
        <v>30</v>
      </c>
      <c r="Q6" s="244">
        <v>0</v>
      </c>
      <c r="R6" s="241">
        <v>0</v>
      </c>
      <c r="S6" s="241"/>
      <c r="T6" s="245"/>
      <c r="U6" s="245"/>
      <c r="V6" s="245"/>
      <c r="W6" s="245"/>
      <c r="X6" s="245"/>
      <c r="Y6" s="245"/>
      <c r="Z6" s="245">
        <v>2200000</v>
      </c>
      <c r="AA6" s="245">
        <v>0</v>
      </c>
      <c r="AB6" s="246">
        <v>2690700</v>
      </c>
      <c r="AC6" s="245">
        <v>2100</v>
      </c>
      <c r="AD6" s="245">
        <v>0</v>
      </c>
      <c r="AE6" s="245"/>
      <c r="AF6" s="245">
        <v>68625</v>
      </c>
      <c r="AG6" s="245">
        <v>68625</v>
      </c>
      <c r="AH6" s="245">
        <v>0</v>
      </c>
      <c r="AI6" s="245">
        <v>0</v>
      </c>
      <c r="AJ6" s="245">
        <v>0</v>
      </c>
      <c r="AK6" s="245">
        <v>0</v>
      </c>
      <c r="AL6" s="247"/>
      <c r="AM6" s="248"/>
      <c r="AN6" s="249"/>
      <c r="AO6" s="247"/>
      <c r="AP6" s="247"/>
      <c r="AQ6" s="247"/>
      <c r="AR6" s="247"/>
      <c r="AS6" s="247"/>
      <c r="AT6" s="247"/>
      <c r="AU6" s="247"/>
      <c r="AV6" s="247"/>
      <c r="AW6" s="247"/>
    </row>
    <row r="7" ht="15.6" hidden="1" spans="1:49">
      <c r="A7" s="240">
        <v>4</v>
      </c>
      <c r="B7" s="241" t="s">
        <v>208</v>
      </c>
      <c r="C7" s="242" t="s">
        <v>221</v>
      </c>
      <c r="D7" s="240" t="s">
        <v>209</v>
      </c>
      <c r="E7" s="243">
        <v>104.02</v>
      </c>
      <c r="F7" s="243">
        <v>129.83</v>
      </c>
      <c r="G7" s="244">
        <v>96.02</v>
      </c>
      <c r="H7" s="244">
        <v>129.83</v>
      </c>
      <c r="I7" s="241"/>
      <c r="J7" s="241"/>
      <c r="K7" s="241"/>
      <c r="L7" s="241">
        <v>0</v>
      </c>
      <c r="M7" s="241">
        <v>0</v>
      </c>
      <c r="N7" s="241">
        <v>0</v>
      </c>
      <c r="O7" s="241"/>
      <c r="P7" s="241">
        <v>27</v>
      </c>
      <c r="Q7" s="244">
        <v>0</v>
      </c>
      <c r="R7" s="241">
        <v>8</v>
      </c>
      <c r="S7" s="250">
        <v>46192</v>
      </c>
      <c r="T7" s="245"/>
      <c r="U7" s="245"/>
      <c r="V7" s="245"/>
      <c r="W7" s="245"/>
      <c r="X7" s="245"/>
      <c r="Y7" s="245"/>
      <c r="Z7" s="245">
        <v>2200000</v>
      </c>
      <c r="AA7" s="245">
        <v>0</v>
      </c>
      <c r="AB7" s="246">
        <v>3020550</v>
      </c>
      <c r="AC7" s="245">
        <v>0</v>
      </c>
      <c r="AD7" s="245">
        <v>0</v>
      </c>
      <c r="AE7" s="245"/>
      <c r="AF7" s="245">
        <v>268625</v>
      </c>
      <c r="AG7" s="245">
        <v>68625</v>
      </c>
      <c r="AH7" s="245">
        <v>0</v>
      </c>
      <c r="AI7" s="245">
        <v>0</v>
      </c>
      <c r="AJ7" s="245">
        <v>200000</v>
      </c>
      <c r="AK7" s="245">
        <v>0</v>
      </c>
      <c r="AL7" s="247" t="s">
        <v>500</v>
      </c>
      <c r="AM7" s="248"/>
      <c r="AN7" s="247"/>
      <c r="AO7" s="247"/>
      <c r="AP7" s="247"/>
      <c r="AQ7" s="247"/>
      <c r="AR7" s="247"/>
      <c r="AS7" s="247"/>
      <c r="AT7" s="247"/>
      <c r="AU7" s="247"/>
      <c r="AV7" s="247"/>
      <c r="AW7" s="247"/>
    </row>
    <row r="8" ht="15.6" hidden="1" spans="1:49">
      <c r="A8" s="240">
        <v>5</v>
      </c>
      <c r="B8" s="241" t="s">
        <v>208</v>
      </c>
      <c r="C8" s="242" t="s">
        <v>225</v>
      </c>
      <c r="D8" s="240" t="s">
        <v>226</v>
      </c>
      <c r="E8" s="243">
        <v>9</v>
      </c>
      <c r="F8" s="243">
        <v>0</v>
      </c>
      <c r="G8" s="244">
        <v>0</v>
      </c>
      <c r="H8" s="244">
        <v>0</v>
      </c>
      <c r="I8" s="241"/>
      <c r="J8" s="241"/>
      <c r="K8" s="241"/>
      <c r="L8" s="241">
        <v>0</v>
      </c>
      <c r="M8" s="241">
        <v>0</v>
      </c>
      <c r="N8" s="241">
        <v>0</v>
      </c>
      <c r="O8" s="241"/>
      <c r="P8" s="241">
        <v>0</v>
      </c>
      <c r="Q8" s="244">
        <v>9</v>
      </c>
      <c r="R8" s="241">
        <v>0</v>
      </c>
      <c r="S8" s="241"/>
      <c r="T8" s="251">
        <v>400000</v>
      </c>
      <c r="U8" s="245"/>
      <c r="V8" s="245"/>
      <c r="W8" s="245"/>
      <c r="X8" s="245"/>
      <c r="Y8" s="245"/>
      <c r="Z8" s="245"/>
      <c r="AA8" s="245">
        <v>0</v>
      </c>
      <c r="AB8" s="246">
        <v>0</v>
      </c>
      <c r="AC8" s="245">
        <v>0</v>
      </c>
      <c r="AD8" s="245">
        <v>0</v>
      </c>
      <c r="AE8" s="245"/>
      <c r="AF8" s="245">
        <v>0</v>
      </c>
      <c r="AG8" s="245">
        <v>0</v>
      </c>
      <c r="AH8" s="245">
        <v>0</v>
      </c>
      <c r="AI8" s="245">
        <v>0</v>
      </c>
      <c r="AJ8" s="245">
        <v>0</v>
      </c>
      <c r="AK8" s="245">
        <v>0</v>
      </c>
      <c r="AL8" s="247"/>
      <c r="AM8" s="248"/>
      <c r="AN8" s="247"/>
      <c r="AO8" s="247"/>
      <c r="AP8" s="247"/>
      <c r="AQ8" s="247"/>
      <c r="AR8" s="247"/>
      <c r="AS8" s="247"/>
      <c r="AT8" s="247"/>
      <c r="AU8" s="247"/>
      <c r="AV8" s="247"/>
      <c r="AW8" s="247"/>
    </row>
    <row r="9" ht="15.6" hidden="1" spans="1:49">
      <c r="A9" s="240">
        <v>6</v>
      </c>
      <c r="B9" s="241" t="s">
        <v>231</v>
      </c>
      <c r="C9" s="242" t="s">
        <v>230</v>
      </c>
      <c r="D9" s="240" t="s">
        <v>209</v>
      </c>
      <c r="E9" s="243">
        <v>224.7</v>
      </c>
      <c r="F9" s="243">
        <v>8.43</v>
      </c>
      <c r="G9" s="244">
        <v>222.7</v>
      </c>
      <c r="H9" s="244">
        <v>8.43</v>
      </c>
      <c r="I9" s="241"/>
      <c r="J9" s="241"/>
      <c r="K9" s="241"/>
      <c r="L9" s="241">
        <v>0</v>
      </c>
      <c r="M9" s="241">
        <v>0</v>
      </c>
      <c r="N9" s="241">
        <v>0</v>
      </c>
      <c r="O9" s="241"/>
      <c r="P9" s="241">
        <v>28</v>
      </c>
      <c r="Q9" s="244">
        <v>2</v>
      </c>
      <c r="R9" s="241">
        <v>0</v>
      </c>
      <c r="S9" s="241"/>
      <c r="T9" s="251"/>
      <c r="U9" s="245"/>
      <c r="V9" s="245"/>
      <c r="W9" s="245"/>
      <c r="X9" s="245"/>
      <c r="Y9" s="245">
        <v>3144860</v>
      </c>
      <c r="Z9" s="245">
        <v>0</v>
      </c>
      <c r="AA9" s="245">
        <v>0</v>
      </c>
      <c r="AB9" s="246">
        <v>1060700</v>
      </c>
      <c r="AC9" s="245">
        <v>15955</v>
      </c>
      <c r="AD9" s="245">
        <v>0</v>
      </c>
      <c r="AE9" s="245">
        <v>150000</v>
      </c>
      <c r="AF9" s="245">
        <v>100000</v>
      </c>
      <c r="AG9" s="245">
        <v>0</v>
      </c>
      <c r="AH9" s="245">
        <v>0</v>
      </c>
      <c r="AI9" s="245">
        <v>0</v>
      </c>
      <c r="AJ9" s="245">
        <v>100000</v>
      </c>
      <c r="AK9" s="245">
        <v>0</v>
      </c>
      <c r="AL9" s="247" t="s">
        <v>501</v>
      </c>
      <c r="AM9" s="248"/>
      <c r="AN9" s="247"/>
      <c r="AO9" s="247"/>
      <c r="AP9" s="247"/>
      <c r="AQ9" s="247"/>
      <c r="AR9" s="247"/>
      <c r="AS9" s="247"/>
      <c r="AT9" s="247"/>
      <c r="AU9" s="247"/>
      <c r="AV9" s="247"/>
      <c r="AW9" s="247"/>
    </row>
    <row r="10" ht="15.6" hidden="1" spans="1:49">
      <c r="A10" s="240">
        <v>7</v>
      </c>
      <c r="B10" s="241" t="s">
        <v>231</v>
      </c>
      <c r="C10" s="242" t="s">
        <v>236</v>
      </c>
      <c r="D10" s="240" t="s">
        <v>209</v>
      </c>
      <c r="E10" s="243">
        <v>256.88</v>
      </c>
      <c r="F10" s="243">
        <v>8.08</v>
      </c>
      <c r="G10" s="244">
        <v>238.88</v>
      </c>
      <c r="H10" s="244">
        <v>8.08</v>
      </c>
      <c r="I10" s="241">
        <v>16</v>
      </c>
      <c r="J10" s="241"/>
      <c r="K10" s="241"/>
      <c r="L10" s="241">
        <v>0</v>
      </c>
      <c r="M10" s="241">
        <v>0</v>
      </c>
      <c r="N10" s="241">
        <v>0</v>
      </c>
      <c r="O10" s="241"/>
      <c r="P10" s="241">
        <v>30</v>
      </c>
      <c r="Q10" s="244">
        <v>2</v>
      </c>
      <c r="R10" s="241">
        <v>0</v>
      </c>
      <c r="S10" s="241"/>
      <c r="T10" s="251"/>
      <c r="U10" s="245"/>
      <c r="V10" s="245"/>
      <c r="W10" s="245"/>
      <c r="X10" s="245"/>
      <c r="Y10" s="245">
        <v>2238372</v>
      </c>
      <c r="Z10" s="245">
        <v>400000</v>
      </c>
      <c r="AA10" s="245">
        <v>0</v>
      </c>
      <c r="AB10" s="246">
        <v>1269500</v>
      </c>
      <c r="AC10" s="245">
        <v>30645</v>
      </c>
      <c r="AD10" s="245">
        <v>0</v>
      </c>
      <c r="AE10" s="245"/>
      <c r="AF10" s="245">
        <v>100000</v>
      </c>
      <c r="AG10" s="245">
        <v>0</v>
      </c>
      <c r="AH10" s="245">
        <v>0</v>
      </c>
      <c r="AI10" s="245">
        <v>100000</v>
      </c>
      <c r="AJ10" s="245">
        <v>0</v>
      </c>
      <c r="AK10" s="245">
        <v>0</v>
      </c>
      <c r="AL10" s="247" t="s">
        <v>502</v>
      </c>
      <c r="AM10" s="248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</row>
    <row r="11" ht="15.6" hidden="1" spans="1:49">
      <c r="A11" s="240">
        <v>8</v>
      </c>
      <c r="B11" s="241" t="s">
        <v>231</v>
      </c>
      <c r="C11" s="242" t="s">
        <v>241</v>
      </c>
      <c r="D11" s="240" t="s">
        <v>242</v>
      </c>
      <c r="E11" s="243">
        <v>122.62</v>
      </c>
      <c r="F11" s="243">
        <v>0</v>
      </c>
      <c r="G11" s="244">
        <v>113.62</v>
      </c>
      <c r="H11" s="244">
        <v>0</v>
      </c>
      <c r="I11" s="241"/>
      <c r="J11" s="241"/>
      <c r="K11" s="241"/>
      <c r="L11" s="241">
        <v>0</v>
      </c>
      <c r="M11" s="241">
        <v>0</v>
      </c>
      <c r="N11" s="241">
        <v>0</v>
      </c>
      <c r="O11" s="241"/>
      <c r="P11" s="241">
        <v>14</v>
      </c>
      <c r="Q11" s="244">
        <v>9</v>
      </c>
      <c r="R11" s="241">
        <v>0</v>
      </c>
      <c r="S11" s="241"/>
      <c r="T11" s="251"/>
      <c r="U11" s="245"/>
      <c r="V11" s="245"/>
      <c r="W11" s="245"/>
      <c r="X11" s="245"/>
      <c r="Y11" s="245"/>
      <c r="Z11" s="245"/>
      <c r="AA11" s="245">
        <v>0</v>
      </c>
      <c r="AB11" s="246">
        <v>0</v>
      </c>
      <c r="AC11" s="245">
        <v>0</v>
      </c>
      <c r="AD11" s="245">
        <v>0</v>
      </c>
      <c r="AE11" s="245"/>
      <c r="AF11" s="245">
        <v>0</v>
      </c>
      <c r="AG11" s="245">
        <v>0</v>
      </c>
      <c r="AH11" s="245">
        <v>0</v>
      </c>
      <c r="AI11" s="245">
        <v>0</v>
      </c>
      <c r="AJ11" s="245">
        <v>0</v>
      </c>
      <c r="AK11" s="245">
        <v>0</v>
      </c>
      <c r="AL11" s="247"/>
      <c r="AM11" s="248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</row>
    <row r="12" ht="15.6" hidden="1" spans="1:49">
      <c r="A12" s="240">
        <v>9</v>
      </c>
      <c r="B12" s="241" t="s">
        <v>231</v>
      </c>
      <c r="C12" s="247" t="s">
        <v>247</v>
      </c>
      <c r="D12" s="240" t="s">
        <v>248</v>
      </c>
      <c r="E12" s="243">
        <v>201.53</v>
      </c>
      <c r="F12" s="243">
        <v>15.85</v>
      </c>
      <c r="G12" s="244">
        <v>200.53</v>
      </c>
      <c r="H12" s="244">
        <v>15.85</v>
      </c>
      <c r="I12" s="241"/>
      <c r="J12" s="241"/>
      <c r="K12" s="241"/>
      <c r="L12" s="241">
        <v>0</v>
      </c>
      <c r="M12" s="241">
        <v>0</v>
      </c>
      <c r="N12" s="241">
        <v>0</v>
      </c>
      <c r="O12" s="241"/>
      <c r="P12" s="241">
        <v>27</v>
      </c>
      <c r="Q12" s="244">
        <v>1</v>
      </c>
      <c r="R12" s="241">
        <v>0</v>
      </c>
      <c r="S12" s="241"/>
      <c r="T12" s="251">
        <v>1000000</v>
      </c>
      <c r="U12" s="245"/>
      <c r="V12" s="245"/>
      <c r="W12" s="245"/>
      <c r="X12" s="245"/>
      <c r="Y12" s="245">
        <v>5786860</v>
      </c>
      <c r="Z12" s="245">
        <v>0</v>
      </c>
      <c r="AA12" s="245">
        <v>0</v>
      </c>
      <c r="AB12" s="246">
        <v>430800</v>
      </c>
      <c r="AC12" s="245">
        <v>28950</v>
      </c>
      <c r="AD12" s="245">
        <v>0</v>
      </c>
      <c r="AE12" s="245"/>
      <c r="AF12" s="245">
        <v>10000</v>
      </c>
      <c r="AG12" s="245">
        <v>0</v>
      </c>
      <c r="AH12" s="245">
        <v>10000</v>
      </c>
      <c r="AI12" s="245">
        <v>0</v>
      </c>
      <c r="AJ12" s="245">
        <v>0</v>
      </c>
      <c r="AK12" s="245">
        <v>0</v>
      </c>
      <c r="AL12" s="247" t="s">
        <v>503</v>
      </c>
      <c r="AM12" s="248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</row>
    <row r="13" ht="15.6" hidden="1" spans="1:49">
      <c r="A13" s="240">
        <v>10</v>
      </c>
      <c r="B13" s="241" t="s">
        <v>231</v>
      </c>
      <c r="C13" s="247" t="s">
        <v>252</v>
      </c>
      <c r="D13" s="240" t="s">
        <v>242</v>
      </c>
      <c r="E13" s="243">
        <v>40.13</v>
      </c>
      <c r="F13" s="243">
        <v>0</v>
      </c>
      <c r="G13" s="244">
        <v>40.13</v>
      </c>
      <c r="H13" s="244">
        <v>0</v>
      </c>
      <c r="I13" s="241"/>
      <c r="J13" s="241"/>
      <c r="K13" s="241"/>
      <c r="L13" s="241">
        <v>0</v>
      </c>
      <c r="M13" s="241">
        <v>0</v>
      </c>
      <c r="N13" s="241">
        <v>0</v>
      </c>
      <c r="O13" s="241"/>
      <c r="P13" s="241">
        <v>5</v>
      </c>
      <c r="Q13" s="244">
        <v>0</v>
      </c>
      <c r="R13" s="241">
        <v>0</v>
      </c>
      <c r="S13" s="241"/>
      <c r="T13" s="251"/>
      <c r="U13" s="245"/>
      <c r="V13" s="245"/>
      <c r="W13" s="245"/>
      <c r="X13" s="245"/>
      <c r="Y13" s="245"/>
      <c r="Z13" s="245"/>
      <c r="AA13" s="245">
        <v>0</v>
      </c>
      <c r="AB13" s="246">
        <v>0</v>
      </c>
      <c r="AC13" s="245">
        <v>0</v>
      </c>
      <c r="AD13" s="245">
        <v>0</v>
      </c>
      <c r="AE13" s="245"/>
      <c r="AF13" s="245">
        <v>0</v>
      </c>
      <c r="AG13" s="245">
        <v>0</v>
      </c>
      <c r="AH13" s="245">
        <v>0</v>
      </c>
      <c r="AI13" s="245">
        <v>0</v>
      </c>
      <c r="AJ13" s="245">
        <v>0</v>
      </c>
      <c r="AK13" s="245">
        <v>0</v>
      </c>
      <c r="AL13" s="247"/>
      <c r="AM13" s="248"/>
      <c r="AN13" s="247"/>
      <c r="AO13" s="247"/>
      <c r="AP13" s="247"/>
      <c r="AQ13" s="247"/>
      <c r="AR13" s="247"/>
      <c r="AS13" s="247"/>
      <c r="AT13" s="247"/>
      <c r="AU13" s="247"/>
      <c r="AV13" s="247"/>
      <c r="AW13" s="247"/>
    </row>
    <row r="14" ht="15.6" hidden="1" spans="1:49">
      <c r="A14" s="240">
        <v>11</v>
      </c>
      <c r="B14" s="241" t="s">
        <v>231</v>
      </c>
      <c r="C14" s="247" t="s">
        <v>256</v>
      </c>
      <c r="D14" s="240" t="s">
        <v>209</v>
      </c>
      <c r="E14" s="243">
        <v>31.37</v>
      </c>
      <c r="F14" s="243">
        <v>159.32</v>
      </c>
      <c r="G14" s="244">
        <v>31.37</v>
      </c>
      <c r="H14" s="244">
        <v>159.32</v>
      </c>
      <c r="I14" s="241"/>
      <c r="J14" s="241"/>
      <c r="K14" s="241"/>
      <c r="L14" s="241">
        <v>0</v>
      </c>
      <c r="M14" s="241">
        <v>0</v>
      </c>
      <c r="N14" s="241">
        <v>0</v>
      </c>
      <c r="O14" s="241"/>
      <c r="P14" s="241">
        <v>24</v>
      </c>
      <c r="Q14" s="244">
        <v>0</v>
      </c>
      <c r="R14" s="241">
        <v>0</v>
      </c>
      <c r="S14" s="241"/>
      <c r="T14" s="251"/>
      <c r="U14" s="245"/>
      <c r="V14" s="245"/>
      <c r="W14" s="245"/>
      <c r="X14" s="245"/>
      <c r="Y14" s="245">
        <v>120840</v>
      </c>
      <c r="Z14" s="245">
        <v>0</v>
      </c>
      <c r="AA14" s="245">
        <v>0</v>
      </c>
      <c r="AB14" s="246">
        <v>403560</v>
      </c>
      <c r="AC14" s="245">
        <v>9965</v>
      </c>
      <c r="AD14" s="245">
        <v>0</v>
      </c>
      <c r="AE14" s="245">
        <v>590100</v>
      </c>
      <c r="AF14" s="245">
        <v>0</v>
      </c>
      <c r="AG14" s="245">
        <v>0</v>
      </c>
      <c r="AH14" s="245">
        <v>0</v>
      </c>
      <c r="AI14" s="245">
        <v>0</v>
      </c>
      <c r="AJ14" s="245">
        <v>0</v>
      </c>
      <c r="AK14" s="245">
        <v>0</v>
      </c>
      <c r="AL14" s="247"/>
      <c r="AM14" s="248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</row>
    <row r="15" ht="15.6" hidden="1" spans="1:49">
      <c r="A15" s="240">
        <v>12</v>
      </c>
      <c r="B15" s="241" t="s">
        <v>231</v>
      </c>
      <c r="C15" s="247" t="s">
        <v>262</v>
      </c>
      <c r="D15" s="240" t="s">
        <v>209</v>
      </c>
      <c r="E15" s="243">
        <v>8</v>
      </c>
      <c r="F15" s="243">
        <v>227.77</v>
      </c>
      <c r="G15" s="244">
        <v>0</v>
      </c>
      <c r="H15" s="244">
        <v>227.77</v>
      </c>
      <c r="I15" s="241">
        <v>8</v>
      </c>
      <c r="J15" s="241"/>
      <c r="K15" s="241"/>
      <c r="L15" s="241">
        <v>0</v>
      </c>
      <c r="M15" s="241">
        <v>0</v>
      </c>
      <c r="N15" s="241">
        <v>0</v>
      </c>
      <c r="O15" s="241"/>
      <c r="P15" s="241">
        <v>29</v>
      </c>
      <c r="Q15" s="244">
        <v>0</v>
      </c>
      <c r="R15" s="241">
        <v>0</v>
      </c>
      <c r="S15" s="241"/>
      <c r="T15" s="251"/>
      <c r="U15" s="245"/>
      <c r="V15" s="245"/>
      <c r="W15" s="245"/>
      <c r="X15" s="245"/>
      <c r="Y15" s="245">
        <v>228600</v>
      </c>
      <c r="Z15" s="245">
        <v>0</v>
      </c>
      <c r="AA15" s="245">
        <v>0</v>
      </c>
      <c r="AB15" s="246">
        <v>624800</v>
      </c>
      <c r="AC15" s="245">
        <v>4830</v>
      </c>
      <c r="AD15" s="245">
        <v>0</v>
      </c>
      <c r="AE15" s="245"/>
      <c r="AF15" s="245">
        <v>0</v>
      </c>
      <c r="AG15" s="245">
        <v>0</v>
      </c>
      <c r="AH15" s="245">
        <v>0</v>
      </c>
      <c r="AI15" s="245">
        <v>0</v>
      </c>
      <c r="AJ15" s="245">
        <v>0</v>
      </c>
      <c r="AK15" s="245">
        <v>0</v>
      </c>
      <c r="AL15" s="247"/>
      <c r="AM15" s="248"/>
      <c r="AN15" s="247"/>
      <c r="AO15" s="247"/>
      <c r="AP15" s="247"/>
      <c r="AQ15" s="247"/>
      <c r="AR15" s="247"/>
      <c r="AS15" s="247"/>
      <c r="AT15" s="247"/>
      <c r="AU15" s="247"/>
      <c r="AV15" s="247"/>
      <c r="AW15" s="247"/>
    </row>
    <row r="16" ht="15.6" spans="1:49">
      <c r="A16" s="240">
        <v>13</v>
      </c>
      <c r="B16" s="241" t="s">
        <v>269</v>
      </c>
      <c r="C16" s="242" t="s">
        <v>268</v>
      </c>
      <c r="D16" s="240" t="s">
        <v>242</v>
      </c>
      <c r="E16" s="243">
        <v>274.37</v>
      </c>
      <c r="F16" s="243">
        <v>6.25</v>
      </c>
      <c r="G16" s="244">
        <v>266.37</v>
      </c>
      <c r="H16" s="244">
        <v>6.25</v>
      </c>
      <c r="I16" s="241">
        <v>8</v>
      </c>
      <c r="J16" s="241"/>
      <c r="K16" s="241"/>
      <c r="L16" s="241">
        <v>0</v>
      </c>
      <c r="M16" s="241">
        <v>0</v>
      </c>
      <c r="N16" s="241">
        <v>0</v>
      </c>
      <c r="O16" s="241"/>
      <c r="P16" s="241">
        <v>29</v>
      </c>
      <c r="Q16" s="244">
        <v>0</v>
      </c>
      <c r="R16" s="241">
        <v>0</v>
      </c>
      <c r="S16" s="241"/>
      <c r="T16" s="251"/>
      <c r="U16" s="245"/>
      <c r="V16" s="245"/>
      <c r="W16" s="245"/>
      <c r="X16" s="245">
        <v>310000</v>
      </c>
      <c r="Y16" s="245"/>
      <c r="Z16" s="245">
        <v>1666667</v>
      </c>
      <c r="AA16" s="245">
        <v>0</v>
      </c>
      <c r="AB16" s="246">
        <v>1175100</v>
      </c>
      <c r="AC16" s="245">
        <v>13920</v>
      </c>
      <c r="AD16" s="245">
        <v>0</v>
      </c>
      <c r="AE16" s="245"/>
      <c r="AF16" s="245">
        <v>500000</v>
      </c>
      <c r="AG16" s="245">
        <v>0</v>
      </c>
      <c r="AH16" s="245">
        <v>0</v>
      </c>
      <c r="AI16" s="245">
        <v>0</v>
      </c>
      <c r="AJ16" s="245">
        <v>0</v>
      </c>
      <c r="AK16" s="245">
        <v>500000</v>
      </c>
      <c r="AL16" s="247" t="s">
        <v>504</v>
      </c>
      <c r="AM16" s="248"/>
      <c r="AN16" s="247"/>
      <c r="AO16" s="247"/>
      <c r="AP16" s="247"/>
      <c r="AQ16" s="247"/>
      <c r="AR16" s="247"/>
      <c r="AS16" s="247"/>
      <c r="AT16" s="247"/>
      <c r="AU16" s="247"/>
      <c r="AV16" s="247"/>
      <c r="AW16" s="247"/>
    </row>
    <row r="17" ht="15.6" spans="1:49">
      <c r="A17" s="240">
        <v>14</v>
      </c>
      <c r="B17" s="241" t="s">
        <v>269</v>
      </c>
      <c r="C17" s="242" t="s">
        <v>274</v>
      </c>
      <c r="D17" s="240" t="s">
        <v>209</v>
      </c>
      <c r="E17" s="243">
        <v>100.12</v>
      </c>
      <c r="F17" s="243">
        <v>136.6</v>
      </c>
      <c r="G17" s="244">
        <v>100.12</v>
      </c>
      <c r="H17" s="244">
        <v>136.6</v>
      </c>
      <c r="I17" s="241"/>
      <c r="J17" s="241"/>
      <c r="K17" s="241"/>
      <c r="L17" s="241">
        <v>0</v>
      </c>
      <c r="M17" s="241">
        <v>0</v>
      </c>
      <c r="N17" s="241">
        <v>0</v>
      </c>
      <c r="O17" s="241"/>
      <c r="P17" s="241">
        <v>26</v>
      </c>
      <c r="Q17" s="244">
        <v>0</v>
      </c>
      <c r="R17" s="241">
        <v>0</v>
      </c>
      <c r="S17" s="241"/>
      <c r="T17" s="251"/>
      <c r="U17" s="245"/>
      <c r="V17" s="245"/>
      <c r="W17" s="245"/>
      <c r="X17" s="245">
        <v>100000</v>
      </c>
      <c r="Y17" s="245"/>
      <c r="Z17" s="245">
        <v>2200000</v>
      </c>
      <c r="AA17" s="245">
        <v>1646299</v>
      </c>
      <c r="AB17" s="246">
        <v>3005300</v>
      </c>
      <c r="AC17" s="245">
        <v>1470</v>
      </c>
      <c r="AD17" s="245">
        <v>0</v>
      </c>
      <c r="AE17" s="245"/>
      <c r="AF17" s="245">
        <v>0</v>
      </c>
      <c r="AG17" s="245">
        <v>0</v>
      </c>
      <c r="AH17" s="245">
        <v>0</v>
      </c>
      <c r="AI17" s="245">
        <v>0</v>
      </c>
      <c r="AJ17" s="245">
        <v>0</v>
      </c>
      <c r="AK17" s="245">
        <v>0</v>
      </c>
      <c r="AL17" s="247"/>
      <c r="AM17" s="248"/>
      <c r="AN17" s="247"/>
      <c r="AO17" s="247"/>
      <c r="AP17" s="247"/>
      <c r="AQ17" s="247"/>
      <c r="AR17" s="247"/>
      <c r="AS17" s="247"/>
      <c r="AT17" s="247"/>
      <c r="AU17" s="247"/>
      <c r="AV17" s="247"/>
      <c r="AW17" s="247"/>
    </row>
    <row r="18" ht="15.6" spans="1:49">
      <c r="A18" s="240">
        <v>15</v>
      </c>
      <c r="B18" s="241" t="s">
        <v>269</v>
      </c>
      <c r="C18" s="242" t="s">
        <v>279</v>
      </c>
      <c r="D18" s="240" t="s">
        <v>248</v>
      </c>
      <c r="E18" s="243">
        <v>207.82</v>
      </c>
      <c r="F18" s="243">
        <v>37.1</v>
      </c>
      <c r="G18" s="244">
        <v>205.82</v>
      </c>
      <c r="H18" s="244">
        <v>37.1</v>
      </c>
      <c r="I18" s="241"/>
      <c r="J18" s="241"/>
      <c r="K18" s="241"/>
      <c r="L18" s="241">
        <v>0</v>
      </c>
      <c r="M18" s="241">
        <v>0</v>
      </c>
      <c r="N18" s="241">
        <v>0</v>
      </c>
      <c r="O18" s="241"/>
      <c r="P18" s="241">
        <v>28</v>
      </c>
      <c r="Q18" s="244">
        <v>2</v>
      </c>
      <c r="R18" s="241">
        <v>0</v>
      </c>
      <c r="S18" s="241"/>
      <c r="T18" s="251">
        <v>1000000</v>
      </c>
      <c r="U18" s="245"/>
      <c r="V18" s="245"/>
      <c r="W18" s="245"/>
      <c r="X18" s="245"/>
      <c r="Y18" s="245"/>
      <c r="Z18" s="245">
        <v>0</v>
      </c>
      <c r="AA18" s="245">
        <v>1754898</v>
      </c>
      <c r="AB18" s="246">
        <v>785900</v>
      </c>
      <c r="AC18" s="245">
        <v>18350</v>
      </c>
      <c r="AD18" s="245">
        <v>0</v>
      </c>
      <c r="AE18" s="245"/>
      <c r="AF18" s="245">
        <v>168000</v>
      </c>
      <c r="AG18" s="245">
        <v>68000</v>
      </c>
      <c r="AH18" s="245">
        <v>100000</v>
      </c>
      <c r="AI18" s="245">
        <v>0</v>
      </c>
      <c r="AJ18" s="245">
        <v>0</v>
      </c>
      <c r="AK18" s="245">
        <v>0</v>
      </c>
      <c r="AL18" s="247" t="s">
        <v>505</v>
      </c>
      <c r="AM18" s="247"/>
      <c r="AN18" s="247"/>
      <c r="AO18" s="247"/>
      <c r="AP18" s="247"/>
      <c r="AQ18" s="247"/>
      <c r="AR18" s="247"/>
      <c r="AS18" s="247"/>
      <c r="AT18" s="247"/>
      <c r="AU18" s="247"/>
      <c r="AV18" s="247"/>
      <c r="AW18" s="247"/>
    </row>
    <row r="19" ht="15.6" spans="1:49">
      <c r="A19" s="240">
        <v>16</v>
      </c>
      <c r="B19" s="241" t="s">
        <v>269</v>
      </c>
      <c r="C19" s="242" t="s">
        <v>283</v>
      </c>
      <c r="D19" s="240" t="s">
        <v>209</v>
      </c>
      <c r="E19" s="243">
        <v>5.3</v>
      </c>
      <c r="F19" s="243">
        <v>173</v>
      </c>
      <c r="G19" s="244">
        <v>3.3</v>
      </c>
      <c r="H19" s="244">
        <v>173</v>
      </c>
      <c r="I19" s="241"/>
      <c r="J19" s="241"/>
      <c r="K19" s="241"/>
      <c r="L19" s="241">
        <v>0</v>
      </c>
      <c r="M19" s="241">
        <v>0</v>
      </c>
      <c r="N19" s="241">
        <v>0</v>
      </c>
      <c r="O19" s="241"/>
      <c r="P19" s="241">
        <v>22</v>
      </c>
      <c r="Q19" s="244">
        <v>2</v>
      </c>
      <c r="R19" s="241">
        <v>0</v>
      </c>
      <c r="S19" s="241"/>
      <c r="T19" s="251"/>
      <c r="U19" s="245"/>
      <c r="V19" s="245"/>
      <c r="W19" s="245"/>
      <c r="X19" s="245">
        <v>370000</v>
      </c>
      <c r="Y19" s="245"/>
      <c r="Z19" s="245">
        <v>2200000</v>
      </c>
      <c r="AA19" s="245">
        <v>1482156</v>
      </c>
      <c r="AB19" s="246">
        <v>2808800</v>
      </c>
      <c r="AC19" s="245">
        <v>0</v>
      </c>
      <c r="AD19" s="245">
        <v>0</v>
      </c>
      <c r="AF19" s="245">
        <v>168000</v>
      </c>
      <c r="AG19" s="245">
        <v>68000</v>
      </c>
      <c r="AH19" s="245">
        <v>100000</v>
      </c>
      <c r="AI19" s="245">
        <v>0</v>
      </c>
      <c r="AJ19" s="245">
        <v>0</v>
      </c>
      <c r="AK19" s="245">
        <v>0</v>
      </c>
      <c r="AL19" s="247" t="s">
        <v>506</v>
      </c>
      <c r="AM19" s="242"/>
      <c r="AN19" s="242"/>
      <c r="AO19" s="242"/>
      <c r="AP19" s="242"/>
      <c r="AQ19" s="242"/>
      <c r="AR19" s="242"/>
      <c r="AS19" s="242"/>
      <c r="AT19" s="242"/>
      <c r="AU19" s="242"/>
      <c r="AV19" s="242"/>
      <c r="AW19" s="242"/>
    </row>
    <row r="20" ht="15.6" hidden="1" spans="1:49">
      <c r="A20" s="240">
        <v>17</v>
      </c>
      <c r="B20" s="241" t="s">
        <v>289</v>
      </c>
      <c r="C20" s="242" t="s">
        <v>288</v>
      </c>
      <c r="D20" s="240" t="s">
        <v>209</v>
      </c>
      <c r="E20" s="243">
        <v>245.58</v>
      </c>
      <c r="F20" s="243">
        <v>54.72</v>
      </c>
      <c r="G20" s="244">
        <v>245.58</v>
      </c>
      <c r="H20" s="244">
        <v>54.72</v>
      </c>
      <c r="I20" s="241"/>
      <c r="J20" s="241"/>
      <c r="K20" s="241"/>
      <c r="L20" s="241">
        <v>0</v>
      </c>
      <c r="M20" s="241">
        <v>0</v>
      </c>
      <c r="N20" s="241">
        <v>0</v>
      </c>
      <c r="O20" s="241"/>
      <c r="P20" s="241">
        <v>26</v>
      </c>
      <c r="Q20" s="244">
        <v>0</v>
      </c>
      <c r="R20" s="241">
        <v>0</v>
      </c>
      <c r="S20" s="241"/>
      <c r="T20" s="251"/>
      <c r="U20" s="245"/>
      <c r="V20" s="245"/>
      <c r="W20" s="245">
        <v>2000000</v>
      </c>
      <c r="X20" s="245"/>
      <c r="Y20" s="245"/>
      <c r="Z20" s="245">
        <v>0</v>
      </c>
      <c r="AA20" s="245">
        <v>0</v>
      </c>
      <c r="AB20" s="246">
        <v>528100</v>
      </c>
      <c r="AC20" s="245">
        <v>53110</v>
      </c>
      <c r="AD20" s="245">
        <v>0</v>
      </c>
      <c r="AE20" s="245"/>
      <c r="AF20" s="245">
        <v>106600</v>
      </c>
      <c r="AG20" s="245">
        <v>86600</v>
      </c>
      <c r="AH20" s="245">
        <v>20000</v>
      </c>
      <c r="AI20" s="245">
        <v>0</v>
      </c>
      <c r="AJ20" s="245">
        <v>0</v>
      </c>
      <c r="AK20" s="245">
        <v>0</v>
      </c>
      <c r="AL20" s="247" t="s">
        <v>507</v>
      </c>
      <c r="AM20" s="242"/>
      <c r="AN20" s="242"/>
      <c r="AO20" s="242"/>
      <c r="AP20" s="242"/>
      <c r="AQ20" s="242"/>
      <c r="AR20" s="242"/>
      <c r="AS20" s="242"/>
      <c r="AT20" s="242"/>
      <c r="AU20" s="242"/>
      <c r="AV20" s="242"/>
      <c r="AW20" s="242"/>
    </row>
    <row r="21" ht="15.6" hidden="1" spans="1:49">
      <c r="A21" s="240">
        <v>18</v>
      </c>
      <c r="B21" s="241" t="s">
        <v>289</v>
      </c>
      <c r="C21" s="242" t="s">
        <v>295</v>
      </c>
      <c r="D21" s="240" t="s">
        <v>209</v>
      </c>
      <c r="E21" s="243">
        <v>79.38</v>
      </c>
      <c r="F21" s="243">
        <v>41.22</v>
      </c>
      <c r="G21" s="244">
        <v>79.38</v>
      </c>
      <c r="H21" s="244">
        <v>41.22</v>
      </c>
      <c r="I21" s="241"/>
      <c r="J21" s="241"/>
      <c r="K21" s="241"/>
      <c r="L21" s="241">
        <v>0</v>
      </c>
      <c r="M21" s="241">
        <v>0</v>
      </c>
      <c r="N21" s="241">
        <v>0</v>
      </c>
      <c r="O21" s="241"/>
      <c r="P21" s="241">
        <v>16</v>
      </c>
      <c r="Q21" s="244">
        <v>0</v>
      </c>
      <c r="R21" s="241">
        <v>0</v>
      </c>
      <c r="S21" s="241"/>
      <c r="T21" s="251"/>
      <c r="U21" s="245"/>
      <c r="V21" s="245">
        <v>1000000</v>
      </c>
      <c r="W21" s="245">
        <v>2000000</v>
      </c>
      <c r="X21" s="245"/>
      <c r="Y21" s="245"/>
      <c r="Z21" s="245">
        <v>0</v>
      </c>
      <c r="AA21" s="245">
        <v>0</v>
      </c>
      <c r="AB21" s="246">
        <v>0</v>
      </c>
      <c r="AC21" s="245">
        <v>0</v>
      </c>
      <c r="AD21" s="245">
        <v>0</v>
      </c>
      <c r="AE21" s="245"/>
      <c r="AF21" s="245">
        <v>0</v>
      </c>
      <c r="AG21" s="245">
        <v>0</v>
      </c>
      <c r="AH21" s="245">
        <v>0</v>
      </c>
      <c r="AI21" s="245">
        <v>0</v>
      </c>
      <c r="AJ21" s="245">
        <v>0</v>
      </c>
      <c r="AK21" s="245">
        <v>0</v>
      </c>
      <c r="AL21" s="247"/>
      <c r="AM21" s="242"/>
      <c r="AN21" s="242"/>
      <c r="AO21" s="242"/>
      <c r="AP21" s="242"/>
      <c r="AQ21" s="242"/>
      <c r="AR21" s="242"/>
      <c r="AS21" s="242"/>
      <c r="AT21" s="242"/>
      <c r="AU21" s="242"/>
      <c r="AV21" s="242"/>
      <c r="AW21" s="242"/>
    </row>
    <row r="22" ht="15.6" hidden="1" spans="1:49">
      <c r="A22" s="240">
        <v>19</v>
      </c>
      <c r="B22" s="241" t="s">
        <v>289</v>
      </c>
      <c r="C22" s="242" t="s">
        <v>274</v>
      </c>
      <c r="D22" s="240" t="s">
        <v>209</v>
      </c>
      <c r="E22" s="243">
        <v>97.52</v>
      </c>
      <c r="F22" s="243">
        <v>12.42</v>
      </c>
      <c r="G22" s="244">
        <v>97.52</v>
      </c>
      <c r="H22" s="244">
        <v>12.42</v>
      </c>
      <c r="I22" s="241"/>
      <c r="J22" s="241"/>
      <c r="K22" s="241"/>
      <c r="L22" s="241">
        <v>0</v>
      </c>
      <c r="M22" s="241">
        <v>0</v>
      </c>
      <c r="N22" s="241">
        <v>0</v>
      </c>
      <c r="O22" s="241"/>
      <c r="P22" s="241">
        <v>15</v>
      </c>
      <c r="Q22" s="244">
        <v>0</v>
      </c>
      <c r="R22" s="241">
        <v>0</v>
      </c>
      <c r="S22" s="241"/>
      <c r="T22" s="251"/>
      <c r="U22" s="245"/>
      <c r="V22" s="245">
        <v>1000000</v>
      </c>
      <c r="W22" s="245">
        <v>2000000</v>
      </c>
      <c r="X22" s="245"/>
      <c r="Y22" s="245"/>
      <c r="Z22" s="245">
        <v>2200000</v>
      </c>
      <c r="AA22" s="245">
        <v>0</v>
      </c>
      <c r="AB22" s="246">
        <v>0</v>
      </c>
      <c r="AC22" s="245">
        <v>0</v>
      </c>
      <c r="AD22" s="245">
        <v>0</v>
      </c>
      <c r="AE22" s="245"/>
      <c r="AF22" s="245">
        <v>0</v>
      </c>
      <c r="AG22" s="245">
        <v>0</v>
      </c>
      <c r="AH22" s="245">
        <v>0</v>
      </c>
      <c r="AI22" s="245">
        <v>0</v>
      </c>
      <c r="AJ22" s="245">
        <v>0</v>
      </c>
      <c r="AK22" s="245">
        <v>0</v>
      </c>
      <c r="AL22" s="247"/>
      <c r="AM22" s="242"/>
      <c r="AN22" s="242"/>
      <c r="AO22" s="242"/>
      <c r="AP22" s="242"/>
      <c r="AQ22" s="242"/>
      <c r="AR22" s="242"/>
      <c r="AS22" s="242"/>
      <c r="AT22" s="242"/>
      <c r="AU22" s="242"/>
      <c r="AV22" s="242"/>
      <c r="AW22" s="242"/>
    </row>
    <row r="23" ht="15.6" hidden="1" spans="1:49">
      <c r="A23" s="240">
        <v>20</v>
      </c>
      <c r="B23" s="241" t="s">
        <v>289</v>
      </c>
      <c r="C23" s="242" t="s">
        <v>299</v>
      </c>
      <c r="D23" s="240" t="s">
        <v>209</v>
      </c>
      <c r="E23" s="243">
        <v>38.47</v>
      </c>
      <c r="F23" s="243">
        <v>224.87</v>
      </c>
      <c r="G23" s="244">
        <v>36.47</v>
      </c>
      <c r="H23" s="244">
        <v>224.87</v>
      </c>
      <c r="I23" s="241"/>
      <c r="J23" s="241"/>
      <c r="K23" s="241"/>
      <c r="L23" s="241">
        <v>0</v>
      </c>
      <c r="M23" s="241">
        <v>0</v>
      </c>
      <c r="N23" s="241">
        <v>0</v>
      </c>
      <c r="O23" s="241"/>
      <c r="P23" s="241">
        <v>28</v>
      </c>
      <c r="Q23" s="244">
        <v>2</v>
      </c>
      <c r="R23" s="241">
        <v>0</v>
      </c>
      <c r="S23" s="241"/>
      <c r="T23" s="251"/>
      <c r="U23" s="245"/>
      <c r="V23" s="245"/>
      <c r="W23" s="245"/>
      <c r="X23" s="245"/>
      <c r="Y23" s="245"/>
      <c r="Z23" s="245">
        <v>1000000</v>
      </c>
      <c r="AA23" s="245">
        <v>809111</v>
      </c>
      <c r="AB23" s="246">
        <v>2143900</v>
      </c>
      <c r="AC23" s="245">
        <v>32195</v>
      </c>
      <c r="AD23" s="245">
        <v>0</v>
      </c>
      <c r="AE23" s="245">
        <v>400000</v>
      </c>
      <c r="AF23" s="245">
        <v>86600</v>
      </c>
      <c r="AG23" s="245">
        <v>86600</v>
      </c>
      <c r="AH23" s="245">
        <v>0</v>
      </c>
      <c r="AI23" s="245">
        <v>0</v>
      </c>
      <c r="AJ23" s="245">
        <v>0</v>
      </c>
      <c r="AK23" s="245">
        <v>0</v>
      </c>
      <c r="AL23" s="247"/>
      <c r="AM23" s="242"/>
      <c r="AN23" s="242"/>
      <c r="AO23" s="242"/>
      <c r="AP23" s="242"/>
      <c r="AQ23" s="242"/>
      <c r="AR23" s="242"/>
      <c r="AS23" s="242"/>
      <c r="AT23" s="242"/>
      <c r="AU23" s="242"/>
      <c r="AV23" s="242"/>
      <c r="AW23" s="242"/>
    </row>
    <row r="24" ht="15.6" hidden="1" spans="1:49">
      <c r="A24" s="240">
        <v>21</v>
      </c>
      <c r="B24" s="241" t="s">
        <v>289</v>
      </c>
      <c r="C24" s="242" t="s">
        <v>304</v>
      </c>
      <c r="D24" s="240" t="s">
        <v>209</v>
      </c>
      <c r="E24" s="243">
        <v>0</v>
      </c>
      <c r="F24" s="243">
        <v>72.43</v>
      </c>
      <c r="G24" s="244">
        <v>0</v>
      </c>
      <c r="H24" s="244">
        <v>72.43</v>
      </c>
      <c r="I24" s="241"/>
      <c r="J24" s="241"/>
      <c r="K24" s="241"/>
      <c r="L24" s="241">
        <v>0</v>
      </c>
      <c r="M24" s="241">
        <v>0</v>
      </c>
      <c r="N24" s="241">
        <v>0</v>
      </c>
      <c r="O24" s="241"/>
      <c r="P24" s="241">
        <v>10</v>
      </c>
      <c r="Q24" s="244">
        <v>0</v>
      </c>
      <c r="R24" s="241">
        <v>0</v>
      </c>
      <c r="S24" s="241"/>
      <c r="T24" s="251"/>
      <c r="U24" s="245"/>
      <c r="V24" s="245"/>
      <c r="W24" s="245"/>
      <c r="X24" s="245"/>
      <c r="Y24" s="245"/>
      <c r="Z24" s="245">
        <v>0</v>
      </c>
      <c r="AA24" s="245">
        <v>0</v>
      </c>
      <c r="AB24" s="246">
        <v>272430</v>
      </c>
      <c r="AC24" s="245">
        <v>1200</v>
      </c>
      <c r="AD24" s="245">
        <v>0</v>
      </c>
      <c r="AE24" s="252">
        <v>100000</v>
      </c>
      <c r="AF24" s="245">
        <v>86600</v>
      </c>
      <c r="AG24" s="245">
        <v>86600</v>
      </c>
      <c r="AH24" s="245">
        <v>0</v>
      </c>
      <c r="AI24" s="245">
        <v>0</v>
      </c>
      <c r="AJ24" s="245">
        <v>0</v>
      </c>
      <c r="AK24" s="245">
        <v>0</v>
      </c>
      <c r="AL24" s="247"/>
      <c r="AM24" s="242"/>
      <c r="AN24" s="242"/>
      <c r="AO24" s="242"/>
      <c r="AP24" s="242"/>
      <c r="AQ24" s="242"/>
      <c r="AR24" s="242"/>
      <c r="AS24" s="242"/>
      <c r="AT24" s="242"/>
      <c r="AU24" s="242"/>
      <c r="AV24" s="242"/>
      <c r="AW24" s="242"/>
    </row>
    <row r="25" ht="15.6" hidden="1" spans="1:49">
      <c r="A25" s="240">
        <v>22</v>
      </c>
      <c r="B25" s="241" t="s">
        <v>307</v>
      </c>
      <c r="C25" s="242" t="s">
        <v>288</v>
      </c>
      <c r="D25" s="240" t="s">
        <v>209</v>
      </c>
      <c r="E25" s="243">
        <v>0</v>
      </c>
      <c r="F25" s="243">
        <v>6.2</v>
      </c>
      <c r="G25" s="244">
        <v>0</v>
      </c>
      <c r="H25" s="244">
        <v>6.2</v>
      </c>
      <c r="I25" s="241"/>
      <c r="J25" s="241"/>
      <c r="K25" s="241"/>
      <c r="L25" s="241">
        <v>0</v>
      </c>
      <c r="M25" s="241">
        <v>0</v>
      </c>
      <c r="N25" s="241">
        <v>0</v>
      </c>
      <c r="O25" s="241"/>
      <c r="P25" s="241">
        <v>1</v>
      </c>
      <c r="Q25" s="244">
        <v>0</v>
      </c>
      <c r="R25" s="241">
        <v>0</v>
      </c>
      <c r="S25" s="241"/>
      <c r="T25" s="251"/>
      <c r="U25" s="245"/>
      <c r="V25" s="245"/>
      <c r="W25" s="245"/>
      <c r="X25" s="245"/>
      <c r="Y25" s="245"/>
      <c r="Z25" s="245">
        <v>0</v>
      </c>
      <c r="AA25" s="245">
        <v>0</v>
      </c>
      <c r="AB25" s="246">
        <v>0</v>
      </c>
      <c r="AC25" s="245">
        <v>0</v>
      </c>
      <c r="AD25" s="245">
        <v>0</v>
      </c>
      <c r="AE25" s="245"/>
      <c r="AF25" s="245">
        <v>0</v>
      </c>
      <c r="AG25" s="245">
        <v>0</v>
      </c>
      <c r="AH25" s="245">
        <v>0</v>
      </c>
      <c r="AI25" s="245">
        <v>0</v>
      </c>
      <c r="AJ25" s="245">
        <v>0</v>
      </c>
      <c r="AK25" s="245">
        <v>0</v>
      </c>
      <c r="AL25" s="247"/>
      <c r="AM25" s="242"/>
      <c r="AN25" s="242"/>
      <c r="AO25" s="242"/>
      <c r="AP25" s="242"/>
      <c r="AQ25" s="242"/>
      <c r="AR25" s="242"/>
      <c r="AS25" s="242"/>
      <c r="AT25" s="242"/>
      <c r="AU25" s="242"/>
      <c r="AV25" s="242"/>
      <c r="AW25" s="242"/>
    </row>
    <row r="26" ht="15.6" hidden="1" spans="1:49">
      <c r="A26" s="240">
        <v>23</v>
      </c>
      <c r="B26" s="241" t="s">
        <v>307</v>
      </c>
      <c r="C26" s="242" t="s">
        <v>309</v>
      </c>
      <c r="D26" s="240" t="s">
        <v>242</v>
      </c>
      <c r="E26" s="243">
        <v>0</v>
      </c>
      <c r="F26" s="243">
        <v>72.62</v>
      </c>
      <c r="G26" s="244">
        <v>0</v>
      </c>
      <c r="H26" s="244">
        <v>72.62</v>
      </c>
      <c r="I26" s="241"/>
      <c r="J26" s="241"/>
      <c r="K26" s="241"/>
      <c r="L26" s="241">
        <v>0</v>
      </c>
      <c r="M26" s="241">
        <v>0</v>
      </c>
      <c r="N26" s="241">
        <v>0</v>
      </c>
      <c r="O26" s="241"/>
      <c r="P26" s="241">
        <v>9</v>
      </c>
      <c r="Q26" s="244">
        <v>0</v>
      </c>
      <c r="R26" s="241">
        <v>0</v>
      </c>
      <c r="S26" s="241"/>
      <c r="T26" s="251"/>
      <c r="U26" s="245"/>
      <c r="V26" s="245"/>
      <c r="W26" s="245"/>
      <c r="X26" s="245"/>
      <c r="Y26" s="245"/>
      <c r="Z26" s="245">
        <v>0</v>
      </c>
      <c r="AA26" s="245">
        <v>0</v>
      </c>
      <c r="AB26" s="246">
        <v>97300</v>
      </c>
      <c r="AC26" s="245">
        <v>1185</v>
      </c>
      <c r="AD26" s="245">
        <v>0</v>
      </c>
      <c r="AE26" s="245">
        <v>1666667</v>
      </c>
      <c r="AF26" s="245">
        <v>43000</v>
      </c>
      <c r="AG26" s="245">
        <v>0</v>
      </c>
      <c r="AH26" s="245">
        <v>0</v>
      </c>
      <c r="AI26" s="245">
        <v>43000</v>
      </c>
      <c r="AJ26" s="245">
        <v>0</v>
      </c>
      <c r="AK26" s="245">
        <v>0</v>
      </c>
      <c r="AL26" s="247" t="s">
        <v>508</v>
      </c>
      <c r="AM26" s="247"/>
      <c r="AN26" s="247"/>
      <c r="AO26" s="247"/>
      <c r="AP26" s="247"/>
      <c r="AQ26" s="247"/>
      <c r="AR26" s="247"/>
      <c r="AS26" s="247"/>
      <c r="AT26" s="247"/>
      <c r="AU26" s="247"/>
      <c r="AV26" s="247"/>
      <c r="AW26" s="247"/>
    </row>
    <row r="27" ht="15.6" hidden="1" spans="1:49">
      <c r="A27" s="240">
        <v>24</v>
      </c>
      <c r="B27" s="241" t="s">
        <v>307</v>
      </c>
      <c r="C27" s="242" t="s">
        <v>315</v>
      </c>
      <c r="D27" s="240" t="s">
        <v>248</v>
      </c>
      <c r="E27" s="243">
        <v>235.38</v>
      </c>
      <c r="F27" s="243">
        <v>0</v>
      </c>
      <c r="G27" s="244">
        <v>235.38</v>
      </c>
      <c r="H27" s="244">
        <v>0</v>
      </c>
      <c r="I27" s="241"/>
      <c r="J27" s="241"/>
      <c r="K27" s="241"/>
      <c r="L27" s="241">
        <v>0</v>
      </c>
      <c r="M27" s="241">
        <v>0</v>
      </c>
      <c r="N27" s="241">
        <v>0</v>
      </c>
      <c r="O27" s="241"/>
      <c r="P27" s="241">
        <v>28</v>
      </c>
      <c r="Q27" s="244">
        <v>0</v>
      </c>
      <c r="R27" s="241">
        <v>0</v>
      </c>
      <c r="S27" s="241"/>
      <c r="T27" s="251">
        <v>1000000</v>
      </c>
      <c r="U27" s="245"/>
      <c r="V27" s="245"/>
      <c r="W27" s="245"/>
      <c r="X27" s="245"/>
      <c r="Y27" s="245"/>
      <c r="Z27" s="245">
        <v>0</v>
      </c>
      <c r="AA27" s="245">
        <v>0</v>
      </c>
      <c r="AB27" s="246">
        <v>496620</v>
      </c>
      <c r="AC27" s="245">
        <v>27510</v>
      </c>
      <c r="AD27" s="245">
        <v>0</v>
      </c>
      <c r="AE27" s="245"/>
      <c r="AF27" s="245">
        <v>0</v>
      </c>
      <c r="AG27" s="245">
        <v>0</v>
      </c>
      <c r="AH27" s="245">
        <v>0</v>
      </c>
      <c r="AI27" s="245">
        <v>0</v>
      </c>
      <c r="AJ27" s="245">
        <v>0</v>
      </c>
      <c r="AK27" s="245">
        <v>0</v>
      </c>
      <c r="AL27" s="247"/>
      <c r="AM27" s="247"/>
      <c r="AN27" s="247"/>
      <c r="AO27" s="247"/>
      <c r="AP27" s="247"/>
      <c r="AQ27" s="247"/>
      <c r="AR27" s="247"/>
      <c r="AS27" s="247"/>
      <c r="AT27" s="247"/>
      <c r="AU27" s="247"/>
      <c r="AV27" s="247"/>
      <c r="AW27" s="247"/>
    </row>
    <row r="28" ht="15.6" hidden="1" spans="1:49">
      <c r="A28" s="240">
        <v>25</v>
      </c>
      <c r="B28" s="241" t="s">
        <v>307</v>
      </c>
      <c r="C28" s="242" t="s">
        <v>320</v>
      </c>
      <c r="D28" s="240" t="s">
        <v>209</v>
      </c>
      <c r="E28" s="243">
        <v>18</v>
      </c>
      <c r="F28" s="243">
        <v>236.45</v>
      </c>
      <c r="G28" s="244">
        <v>0</v>
      </c>
      <c r="H28" s="244">
        <v>236.45</v>
      </c>
      <c r="I28" s="241">
        <v>16</v>
      </c>
      <c r="J28" s="241"/>
      <c r="K28" s="241"/>
      <c r="L28" s="241">
        <v>0</v>
      </c>
      <c r="M28" s="241">
        <v>0</v>
      </c>
      <c r="N28" s="241">
        <v>0</v>
      </c>
      <c r="O28" s="241"/>
      <c r="P28" s="241">
        <v>30</v>
      </c>
      <c r="Q28" s="244">
        <v>2</v>
      </c>
      <c r="R28" s="241">
        <v>0</v>
      </c>
      <c r="S28" s="241"/>
      <c r="T28" s="251"/>
      <c r="U28" s="245"/>
      <c r="V28" s="245"/>
      <c r="W28" s="245"/>
      <c r="X28" s="245"/>
      <c r="Y28" s="245"/>
      <c r="Z28" s="245">
        <v>0</v>
      </c>
      <c r="AA28" s="245">
        <v>0</v>
      </c>
      <c r="AB28" s="246">
        <v>1136300</v>
      </c>
      <c r="AC28" s="245">
        <v>6170</v>
      </c>
      <c r="AD28" s="245">
        <v>0</v>
      </c>
      <c r="AE28" s="245"/>
      <c r="AF28" s="245">
        <v>110000</v>
      </c>
      <c r="AG28" s="245">
        <v>0</v>
      </c>
      <c r="AH28" s="245">
        <v>10000</v>
      </c>
      <c r="AI28" s="245">
        <v>0</v>
      </c>
      <c r="AJ28" s="245">
        <v>100000</v>
      </c>
      <c r="AK28" s="245">
        <v>0</v>
      </c>
      <c r="AL28" s="247" t="s">
        <v>509</v>
      </c>
      <c r="AM28" s="247"/>
      <c r="AN28" s="247"/>
      <c r="AO28" s="247"/>
      <c r="AP28" s="247"/>
      <c r="AQ28" s="247"/>
      <c r="AR28" s="247"/>
      <c r="AS28" s="247"/>
      <c r="AT28" s="247"/>
      <c r="AU28" s="247"/>
      <c r="AV28" s="247"/>
      <c r="AW28" s="247"/>
    </row>
    <row r="29" ht="15.6" hidden="1" spans="1:49">
      <c r="A29" s="240">
        <v>26</v>
      </c>
      <c r="B29" s="241" t="s">
        <v>307</v>
      </c>
      <c r="C29" s="242" t="s">
        <v>295</v>
      </c>
      <c r="D29" s="240" t="s">
        <v>209</v>
      </c>
      <c r="E29" s="243">
        <v>8.25</v>
      </c>
      <c r="F29" s="243">
        <v>7.5</v>
      </c>
      <c r="G29" s="244">
        <v>8.25</v>
      </c>
      <c r="H29" s="244">
        <v>7.5</v>
      </c>
      <c r="I29" s="241"/>
      <c r="J29" s="241"/>
      <c r="K29" s="241"/>
      <c r="L29" s="241">
        <v>0</v>
      </c>
      <c r="M29" s="241">
        <v>0</v>
      </c>
      <c r="N29" s="241">
        <v>0</v>
      </c>
      <c r="O29" s="241"/>
      <c r="P29" s="241">
        <v>2</v>
      </c>
      <c r="Q29" s="244">
        <v>0</v>
      </c>
      <c r="R29" s="241">
        <v>0</v>
      </c>
      <c r="S29" s="241"/>
      <c r="T29" s="251"/>
      <c r="U29" s="245"/>
      <c r="V29" s="245"/>
      <c r="W29" s="245"/>
      <c r="X29" s="245"/>
      <c r="Y29" s="245"/>
      <c r="Z29" s="245">
        <v>0</v>
      </c>
      <c r="AA29" s="245">
        <v>0</v>
      </c>
      <c r="AB29" s="246">
        <v>0</v>
      </c>
      <c r="AC29" s="245">
        <v>0</v>
      </c>
      <c r="AD29" s="245">
        <v>0</v>
      </c>
      <c r="AE29" s="245"/>
      <c r="AF29" s="245">
        <v>0</v>
      </c>
      <c r="AG29" s="245">
        <v>0</v>
      </c>
      <c r="AH29" s="245">
        <v>0</v>
      </c>
      <c r="AI29" s="245">
        <v>0</v>
      </c>
      <c r="AJ29" s="245">
        <v>0</v>
      </c>
      <c r="AK29" s="245">
        <v>0</v>
      </c>
      <c r="AL29" s="247"/>
      <c r="AM29" s="247"/>
      <c r="AN29" s="247"/>
      <c r="AO29" s="247"/>
      <c r="AP29" s="247"/>
      <c r="AQ29" s="247"/>
      <c r="AR29" s="247"/>
      <c r="AS29" s="247"/>
      <c r="AT29" s="247"/>
      <c r="AU29" s="247"/>
      <c r="AV29" s="247"/>
      <c r="AW29" s="247"/>
    </row>
    <row r="30" ht="15.6" hidden="1" spans="1:49">
      <c r="A30" s="240">
        <v>27</v>
      </c>
      <c r="B30" s="241" t="s">
        <v>307</v>
      </c>
      <c r="C30" s="242" t="s">
        <v>326</v>
      </c>
      <c r="D30" s="240" t="s">
        <v>242</v>
      </c>
      <c r="E30" s="243">
        <v>62.52</v>
      </c>
      <c r="F30" s="243">
        <v>0</v>
      </c>
      <c r="G30" s="244">
        <v>56.52</v>
      </c>
      <c r="H30" s="244">
        <v>0</v>
      </c>
      <c r="I30" s="241"/>
      <c r="J30" s="241"/>
      <c r="K30" s="241"/>
      <c r="L30" s="241">
        <v>0</v>
      </c>
      <c r="M30" s="241">
        <v>0</v>
      </c>
      <c r="N30" s="241">
        <v>0</v>
      </c>
      <c r="O30" s="241"/>
      <c r="P30" s="241">
        <v>7</v>
      </c>
      <c r="Q30" s="244">
        <v>6</v>
      </c>
      <c r="R30" s="241">
        <v>0</v>
      </c>
      <c r="S30" s="241"/>
      <c r="T30" s="251"/>
      <c r="U30" s="245"/>
      <c r="V30" s="245"/>
      <c r="W30" s="245"/>
      <c r="X30" s="245"/>
      <c r="Y30" s="245"/>
      <c r="Z30" s="245"/>
      <c r="AA30" s="245">
        <v>0</v>
      </c>
      <c r="AB30" s="246">
        <v>0</v>
      </c>
      <c r="AC30" s="245">
        <v>0</v>
      </c>
      <c r="AD30" s="245">
        <v>0</v>
      </c>
      <c r="AE30" s="245"/>
      <c r="AF30" s="245">
        <v>0</v>
      </c>
      <c r="AG30" s="245">
        <v>0</v>
      </c>
      <c r="AH30" s="245">
        <v>0</v>
      </c>
      <c r="AI30" s="245">
        <v>0</v>
      </c>
      <c r="AJ30" s="245">
        <v>0</v>
      </c>
      <c r="AK30" s="245">
        <v>0</v>
      </c>
      <c r="AL30" s="247"/>
      <c r="AM30" s="247"/>
      <c r="AN30" s="247"/>
      <c r="AO30" s="247"/>
      <c r="AP30" s="247"/>
      <c r="AQ30" s="247"/>
      <c r="AR30" s="247"/>
      <c r="AS30" s="247"/>
      <c r="AT30" s="247"/>
      <c r="AU30" s="247"/>
      <c r="AV30" s="247"/>
      <c r="AW30" s="247"/>
    </row>
    <row r="31" ht="15.6" hidden="1" spans="1:49">
      <c r="A31" s="240">
        <v>28</v>
      </c>
      <c r="B31" s="241" t="s">
        <v>307</v>
      </c>
      <c r="C31" s="242" t="s">
        <v>331</v>
      </c>
      <c r="D31" s="240" t="s">
        <v>332</v>
      </c>
      <c r="E31" s="243">
        <v>7.88</v>
      </c>
      <c r="F31" s="243">
        <v>0</v>
      </c>
      <c r="G31" s="244">
        <v>7.88</v>
      </c>
      <c r="H31" s="244">
        <v>0</v>
      </c>
      <c r="I31" s="241"/>
      <c r="J31" s="241"/>
      <c r="K31" s="241"/>
      <c r="L31" s="241">
        <v>0</v>
      </c>
      <c r="M31" s="241">
        <v>0</v>
      </c>
      <c r="N31" s="241">
        <v>0</v>
      </c>
      <c r="O31" s="241"/>
      <c r="P31" s="241">
        <v>1</v>
      </c>
      <c r="Q31" s="244">
        <v>0</v>
      </c>
      <c r="R31" s="241">
        <v>0</v>
      </c>
      <c r="S31" s="241"/>
      <c r="T31" s="251"/>
      <c r="U31" s="245"/>
      <c r="V31" s="245"/>
      <c r="W31" s="245"/>
      <c r="X31" s="245"/>
      <c r="Y31" s="245"/>
      <c r="Z31" s="245"/>
      <c r="AA31" s="245">
        <v>0</v>
      </c>
      <c r="AB31" s="246">
        <v>0</v>
      </c>
      <c r="AC31" s="245">
        <v>0</v>
      </c>
      <c r="AD31" s="245">
        <v>0</v>
      </c>
      <c r="AE31" s="245"/>
      <c r="AF31" s="245">
        <v>0</v>
      </c>
      <c r="AG31" s="245">
        <v>0</v>
      </c>
      <c r="AH31" s="245">
        <v>0</v>
      </c>
      <c r="AI31" s="245">
        <v>0</v>
      </c>
      <c r="AJ31" s="245">
        <v>0</v>
      </c>
      <c r="AK31" s="245">
        <v>0</v>
      </c>
      <c r="AL31" s="247"/>
      <c r="AM31" s="247"/>
      <c r="AN31" s="247"/>
      <c r="AO31" s="247"/>
      <c r="AP31" s="247"/>
      <c r="AQ31" s="247"/>
      <c r="AR31" s="247"/>
      <c r="AS31" s="247"/>
      <c r="AT31" s="247"/>
      <c r="AU31" s="247"/>
      <c r="AV31" s="247"/>
      <c r="AW31" s="247"/>
    </row>
    <row r="32" ht="15.6" hidden="1" spans="1:49">
      <c r="A32" s="240">
        <v>29</v>
      </c>
      <c r="B32" s="241" t="s">
        <v>307</v>
      </c>
      <c r="C32" s="242" t="s">
        <v>337</v>
      </c>
      <c r="D32" s="240" t="s">
        <v>209</v>
      </c>
      <c r="E32" s="243">
        <v>121.48</v>
      </c>
      <c r="F32" s="243">
        <v>116.48</v>
      </c>
      <c r="G32" s="244">
        <v>111.48</v>
      </c>
      <c r="H32" s="244">
        <v>116.48</v>
      </c>
      <c r="I32" s="241"/>
      <c r="J32" s="241"/>
      <c r="K32" s="241"/>
      <c r="L32" s="241">
        <v>0</v>
      </c>
      <c r="M32" s="241">
        <v>0</v>
      </c>
      <c r="N32" s="241">
        <v>0</v>
      </c>
      <c r="O32" s="241"/>
      <c r="P32" s="241">
        <v>27</v>
      </c>
      <c r="Q32" s="244">
        <v>2</v>
      </c>
      <c r="R32" s="241">
        <v>8</v>
      </c>
      <c r="S32" s="250">
        <v>46200</v>
      </c>
      <c r="T32" s="251"/>
      <c r="U32" s="245"/>
      <c r="V32" s="245"/>
      <c r="W32" s="245"/>
      <c r="X32" s="245"/>
      <c r="Y32" s="245"/>
      <c r="Z32" s="245">
        <v>400000</v>
      </c>
      <c r="AA32" s="245">
        <v>0</v>
      </c>
      <c r="AB32" s="246">
        <v>1103000</v>
      </c>
      <c r="AC32" s="245">
        <v>8450</v>
      </c>
      <c r="AD32" s="245">
        <v>0</v>
      </c>
      <c r="AE32" s="245"/>
      <c r="AF32" s="245">
        <v>0</v>
      </c>
      <c r="AG32" s="245">
        <v>0</v>
      </c>
      <c r="AH32" s="245">
        <v>0</v>
      </c>
      <c r="AI32" s="245">
        <v>0</v>
      </c>
      <c r="AJ32" s="245">
        <v>0</v>
      </c>
      <c r="AK32" s="245">
        <v>0</v>
      </c>
      <c r="AL32" s="247"/>
      <c r="AM32" s="247"/>
      <c r="AN32" s="247"/>
      <c r="AO32" s="247"/>
      <c r="AP32" s="247"/>
      <c r="AQ32" s="247"/>
      <c r="AR32" s="247"/>
      <c r="AS32" s="247"/>
      <c r="AT32" s="247"/>
      <c r="AU32" s="247"/>
      <c r="AV32" s="247"/>
      <c r="AW32" s="247"/>
    </row>
    <row r="33" ht="15.6" hidden="1" spans="1:49">
      <c r="A33" s="240">
        <v>30</v>
      </c>
      <c r="B33" s="241" t="s">
        <v>307</v>
      </c>
      <c r="C33" s="242" t="s">
        <v>342</v>
      </c>
      <c r="D33" s="240" t="s">
        <v>209</v>
      </c>
      <c r="E33" s="243">
        <v>197.52</v>
      </c>
      <c r="F33" s="243">
        <v>31.77</v>
      </c>
      <c r="G33" s="244">
        <v>187.52</v>
      </c>
      <c r="H33" s="244">
        <v>31.77</v>
      </c>
      <c r="I33" s="241"/>
      <c r="J33" s="241"/>
      <c r="K33" s="241"/>
      <c r="L33" s="241">
        <v>0</v>
      </c>
      <c r="M33" s="241">
        <v>0</v>
      </c>
      <c r="N33" s="241">
        <v>0</v>
      </c>
      <c r="O33" s="241"/>
      <c r="P33" s="241">
        <v>27</v>
      </c>
      <c r="Q33" s="244">
        <v>2</v>
      </c>
      <c r="R33" s="241">
        <v>8</v>
      </c>
      <c r="S33" s="250">
        <v>46191</v>
      </c>
      <c r="T33" s="251"/>
      <c r="U33" s="245"/>
      <c r="V33" s="245"/>
      <c r="W33" s="245"/>
      <c r="X33" s="245"/>
      <c r="Y33" s="245"/>
      <c r="Z33" s="245">
        <v>0</v>
      </c>
      <c r="AA33" s="245">
        <v>0</v>
      </c>
      <c r="AB33" s="246">
        <v>458190</v>
      </c>
      <c r="AC33" s="245">
        <v>22145</v>
      </c>
      <c r="AD33" s="245">
        <v>0</v>
      </c>
      <c r="AE33" s="245"/>
      <c r="AF33" s="245">
        <v>0</v>
      </c>
      <c r="AG33" s="245">
        <v>0</v>
      </c>
      <c r="AH33" s="245">
        <v>0</v>
      </c>
      <c r="AI33" s="245">
        <v>0</v>
      </c>
      <c r="AJ33" s="245">
        <v>0</v>
      </c>
      <c r="AK33" s="245">
        <v>0</v>
      </c>
      <c r="AL33" s="247"/>
      <c r="AM33" s="247"/>
      <c r="AN33" s="247"/>
      <c r="AO33" s="247"/>
      <c r="AP33" s="247"/>
      <c r="AQ33" s="247"/>
      <c r="AR33" s="247"/>
      <c r="AS33" s="247"/>
      <c r="AT33" s="247"/>
      <c r="AU33" s="247"/>
      <c r="AV33" s="247"/>
      <c r="AW33" s="247"/>
    </row>
    <row r="34" ht="15.6" hidden="1" spans="1:49">
      <c r="A34" s="240">
        <v>31</v>
      </c>
      <c r="B34" s="241" t="s">
        <v>348</v>
      </c>
      <c r="C34" s="242" t="s">
        <v>347</v>
      </c>
      <c r="D34" s="240" t="s">
        <v>209</v>
      </c>
      <c r="E34" s="243">
        <v>36.95</v>
      </c>
      <c r="F34" s="243">
        <v>232.1</v>
      </c>
      <c r="G34" s="244">
        <v>26.95</v>
      </c>
      <c r="H34" s="244">
        <v>232.1</v>
      </c>
      <c r="I34" s="241">
        <v>8</v>
      </c>
      <c r="J34" s="241"/>
      <c r="K34" s="241"/>
      <c r="L34" s="241">
        <v>0</v>
      </c>
      <c r="M34" s="241">
        <v>0</v>
      </c>
      <c r="N34" s="241">
        <v>0</v>
      </c>
      <c r="O34" s="241"/>
      <c r="P34" s="241">
        <v>29</v>
      </c>
      <c r="Q34" s="244">
        <v>2</v>
      </c>
      <c r="R34" s="241">
        <v>0</v>
      </c>
      <c r="S34" s="241"/>
      <c r="T34" s="251"/>
      <c r="U34" s="245"/>
      <c r="V34" s="245"/>
      <c r="W34" s="245"/>
      <c r="X34" s="245"/>
      <c r="Y34" s="245"/>
      <c r="Z34" s="245">
        <v>1000000</v>
      </c>
      <c r="AA34" s="245">
        <v>1310964</v>
      </c>
      <c r="AB34" s="246">
        <v>1767800</v>
      </c>
      <c r="AC34" s="245">
        <v>56155</v>
      </c>
      <c r="AD34" s="245">
        <v>0</v>
      </c>
      <c r="AE34" s="245">
        <v>500000</v>
      </c>
      <c r="AF34" s="245">
        <v>0</v>
      </c>
      <c r="AG34" s="245">
        <v>0</v>
      </c>
      <c r="AH34" s="245">
        <v>0</v>
      </c>
      <c r="AI34" s="245">
        <v>0</v>
      </c>
      <c r="AJ34" s="245">
        <v>0</v>
      </c>
      <c r="AK34" s="245">
        <v>0</v>
      </c>
      <c r="AL34" s="247"/>
      <c r="AM34" s="247"/>
      <c r="AN34" s="247"/>
      <c r="AO34" s="247"/>
      <c r="AP34" s="247"/>
      <c r="AQ34" s="247"/>
      <c r="AR34" s="247"/>
      <c r="AS34" s="247"/>
      <c r="AT34" s="247"/>
      <c r="AU34" s="247"/>
      <c r="AV34" s="247"/>
      <c r="AW34" s="247"/>
    </row>
    <row r="35" ht="15.6" hidden="1" spans="1:49">
      <c r="A35" s="240">
        <v>32</v>
      </c>
      <c r="B35" s="241" t="s">
        <v>348</v>
      </c>
      <c r="C35" s="242" t="s">
        <v>353</v>
      </c>
      <c r="D35" s="240" t="s">
        <v>209</v>
      </c>
      <c r="E35" s="243">
        <v>248.38</v>
      </c>
      <c r="F35" s="243">
        <v>0</v>
      </c>
      <c r="G35" s="244">
        <v>238.38</v>
      </c>
      <c r="H35" s="244">
        <v>0</v>
      </c>
      <c r="I35" s="241">
        <v>8</v>
      </c>
      <c r="J35" s="241"/>
      <c r="K35" s="241"/>
      <c r="L35" s="241">
        <v>0</v>
      </c>
      <c r="M35" s="241">
        <v>0</v>
      </c>
      <c r="N35" s="241">
        <v>0</v>
      </c>
      <c r="O35" s="241"/>
      <c r="P35" s="241">
        <v>29</v>
      </c>
      <c r="Q35" s="244">
        <v>2</v>
      </c>
      <c r="R35" s="241">
        <v>0</v>
      </c>
      <c r="S35" s="241"/>
      <c r="T35" s="251"/>
      <c r="U35" s="245"/>
      <c r="V35" s="245"/>
      <c r="W35" s="245"/>
      <c r="X35" s="245"/>
      <c r="Y35" s="245"/>
      <c r="Z35" s="245"/>
      <c r="AA35" s="245">
        <v>0</v>
      </c>
      <c r="AB35" s="246">
        <v>0</v>
      </c>
      <c r="AC35" s="245">
        <v>0</v>
      </c>
      <c r="AD35" s="245">
        <v>0</v>
      </c>
      <c r="AE35" s="245"/>
      <c r="AF35" s="245">
        <v>0</v>
      </c>
      <c r="AG35" s="245">
        <v>0</v>
      </c>
      <c r="AH35" s="245">
        <v>0</v>
      </c>
      <c r="AI35" s="245">
        <v>0</v>
      </c>
      <c r="AJ35" s="245">
        <v>0</v>
      </c>
      <c r="AK35" s="245">
        <v>0</v>
      </c>
      <c r="AL35" s="247"/>
      <c r="AM35" s="247"/>
      <c r="AN35" s="247"/>
      <c r="AO35" s="247"/>
      <c r="AP35" s="247"/>
      <c r="AQ35" s="247"/>
      <c r="AR35" s="247"/>
      <c r="AS35" s="247"/>
      <c r="AT35" s="247"/>
      <c r="AU35" s="247"/>
      <c r="AV35" s="247"/>
      <c r="AW35" s="247"/>
    </row>
    <row r="36" ht="46.8" hidden="1" spans="1:49">
      <c r="A36" s="240">
        <v>33</v>
      </c>
      <c r="B36" s="241" t="s">
        <v>348</v>
      </c>
      <c r="C36" s="242" t="s">
        <v>295</v>
      </c>
      <c r="D36" s="240" t="s">
        <v>209</v>
      </c>
      <c r="E36" s="243">
        <v>189.2</v>
      </c>
      <c r="F36" s="243">
        <v>33.42</v>
      </c>
      <c r="G36" s="244">
        <v>189.2</v>
      </c>
      <c r="H36" s="244">
        <v>33.42</v>
      </c>
      <c r="I36" s="241"/>
      <c r="J36" s="241"/>
      <c r="K36" s="241"/>
      <c r="L36" s="241">
        <v>0</v>
      </c>
      <c r="M36" s="241">
        <v>0</v>
      </c>
      <c r="N36" s="241">
        <v>0</v>
      </c>
      <c r="O36" s="241"/>
      <c r="P36" s="241">
        <v>25</v>
      </c>
      <c r="Q36" s="244">
        <v>0</v>
      </c>
      <c r="R36" s="241">
        <v>0</v>
      </c>
      <c r="S36" s="241"/>
      <c r="T36" s="251"/>
      <c r="U36" s="245"/>
      <c r="V36" s="245"/>
      <c r="W36" s="245"/>
      <c r="X36" s="245"/>
      <c r="Y36" s="245"/>
      <c r="Z36" s="245">
        <v>0</v>
      </c>
      <c r="AA36" s="245">
        <v>1358679</v>
      </c>
      <c r="AB36" s="246">
        <v>917400</v>
      </c>
      <c r="AC36" s="245">
        <v>31400</v>
      </c>
      <c r="AD36" s="245">
        <v>0</v>
      </c>
      <c r="AE36" s="245"/>
      <c r="AF36" s="245">
        <v>200000</v>
      </c>
      <c r="AG36" s="245">
        <v>0</v>
      </c>
      <c r="AH36" s="245">
        <v>100000</v>
      </c>
      <c r="AI36" s="245">
        <v>0</v>
      </c>
      <c r="AJ36" s="245">
        <v>100000</v>
      </c>
      <c r="AK36" s="245">
        <v>0</v>
      </c>
      <c r="AL36" s="249" t="s">
        <v>510</v>
      </c>
      <c r="AM36" s="247"/>
      <c r="AN36" s="247"/>
      <c r="AO36" s="247"/>
      <c r="AP36" s="247"/>
      <c r="AQ36" s="247"/>
      <c r="AR36" s="247"/>
      <c r="AS36" s="247"/>
      <c r="AT36" s="247"/>
      <c r="AU36" s="247"/>
      <c r="AV36" s="247"/>
      <c r="AW36" s="247"/>
    </row>
    <row r="37" ht="15.6" hidden="1" spans="1:49">
      <c r="A37" s="240">
        <v>34</v>
      </c>
      <c r="B37" s="241" t="s">
        <v>348</v>
      </c>
      <c r="C37" s="242" t="s">
        <v>358</v>
      </c>
      <c r="D37" s="240" t="s">
        <v>248</v>
      </c>
      <c r="E37" s="243">
        <v>299.88</v>
      </c>
      <c r="F37" s="243">
        <v>15.68</v>
      </c>
      <c r="G37" s="244">
        <v>283.88</v>
      </c>
      <c r="H37" s="244">
        <v>15.68</v>
      </c>
      <c r="I37" s="241"/>
      <c r="J37" s="241"/>
      <c r="K37" s="241"/>
      <c r="L37" s="241">
        <v>0</v>
      </c>
      <c r="M37" s="241">
        <v>0</v>
      </c>
      <c r="N37" s="241">
        <v>0</v>
      </c>
      <c r="O37" s="241"/>
      <c r="P37" s="241">
        <v>26</v>
      </c>
      <c r="Q37" s="244">
        <v>0</v>
      </c>
      <c r="R37" s="241">
        <v>16</v>
      </c>
      <c r="S37" s="241" t="s">
        <v>511</v>
      </c>
      <c r="T37" s="251">
        <v>1000000</v>
      </c>
      <c r="U37" s="245"/>
      <c r="V37" s="245"/>
      <c r="W37" s="245"/>
      <c r="X37" s="245"/>
      <c r="Y37" s="245"/>
      <c r="Z37" s="245">
        <v>400000</v>
      </c>
      <c r="AA37" s="245">
        <v>1987801</v>
      </c>
      <c r="AB37" s="246">
        <v>1126800</v>
      </c>
      <c r="AC37" s="245">
        <v>40538</v>
      </c>
      <c r="AD37" s="245">
        <v>0</v>
      </c>
      <c r="AE37" s="245">
        <v>223025</v>
      </c>
      <c r="AF37" s="245">
        <v>10000</v>
      </c>
      <c r="AG37" s="245">
        <v>0</v>
      </c>
      <c r="AH37" s="245">
        <v>10000</v>
      </c>
      <c r="AI37" s="245">
        <v>0</v>
      </c>
      <c r="AJ37" s="245">
        <v>0</v>
      </c>
      <c r="AK37" s="245">
        <v>0</v>
      </c>
      <c r="AL37" s="247" t="s">
        <v>512</v>
      </c>
      <c r="AM37" s="247"/>
      <c r="AN37" s="247"/>
      <c r="AO37" s="247"/>
      <c r="AP37" s="247"/>
      <c r="AQ37" s="247"/>
      <c r="AR37" s="247"/>
      <c r="AS37" s="247"/>
      <c r="AT37" s="247"/>
      <c r="AU37" s="247"/>
      <c r="AV37" s="247"/>
      <c r="AW37" s="247"/>
    </row>
    <row r="38" ht="15.6" hidden="1" spans="1:49">
      <c r="A38" s="240">
        <v>35</v>
      </c>
      <c r="B38" s="241" t="s">
        <v>348</v>
      </c>
      <c r="C38" s="242" t="s">
        <v>363</v>
      </c>
      <c r="D38" s="240" t="s">
        <v>209</v>
      </c>
      <c r="E38" s="243">
        <v>13.13</v>
      </c>
      <c r="F38" s="243">
        <v>262.82</v>
      </c>
      <c r="G38" s="244">
        <v>3.13</v>
      </c>
      <c r="H38" s="244">
        <v>262.82</v>
      </c>
      <c r="I38" s="241"/>
      <c r="J38" s="241"/>
      <c r="K38" s="241"/>
      <c r="L38" s="241">
        <v>0</v>
      </c>
      <c r="M38" s="241">
        <v>0</v>
      </c>
      <c r="N38" s="241">
        <v>0</v>
      </c>
      <c r="O38" s="241"/>
      <c r="P38" s="241">
        <v>27</v>
      </c>
      <c r="Q38" s="244">
        <v>2</v>
      </c>
      <c r="R38" s="241">
        <v>8</v>
      </c>
      <c r="S38" s="250">
        <v>46203</v>
      </c>
      <c r="T38" s="251"/>
      <c r="U38" s="245"/>
      <c r="V38" s="245"/>
      <c r="W38" s="245"/>
      <c r="X38" s="245"/>
      <c r="Y38" s="245"/>
      <c r="Z38" s="245">
        <v>0</v>
      </c>
      <c r="AA38" s="245">
        <v>0</v>
      </c>
      <c r="AB38" s="246">
        <v>863700</v>
      </c>
      <c r="AC38" s="245">
        <v>100200</v>
      </c>
      <c r="AD38" s="245">
        <v>0</v>
      </c>
      <c r="AE38" s="245"/>
      <c r="AF38" s="245">
        <v>0</v>
      </c>
      <c r="AG38" s="245">
        <v>0</v>
      </c>
      <c r="AH38" s="245">
        <v>0</v>
      </c>
      <c r="AI38" s="245">
        <v>0</v>
      </c>
      <c r="AJ38" s="245">
        <v>0</v>
      </c>
      <c r="AK38" s="245">
        <v>0</v>
      </c>
      <c r="AL38" s="247"/>
      <c r="AM38" s="247"/>
      <c r="AN38" s="247"/>
      <c r="AO38" s="247"/>
      <c r="AP38" s="247"/>
      <c r="AQ38" s="247"/>
      <c r="AR38" s="247"/>
      <c r="AS38" s="247"/>
      <c r="AT38" s="247"/>
      <c r="AU38" s="247"/>
      <c r="AV38" s="247"/>
      <c r="AW38" s="247"/>
    </row>
    <row r="39" ht="15.6" hidden="1" spans="1:49">
      <c r="A39" s="240">
        <v>36</v>
      </c>
      <c r="B39" s="241" t="s">
        <v>348</v>
      </c>
      <c r="C39" s="247" t="s">
        <v>367</v>
      </c>
      <c r="D39" s="240" t="s">
        <v>242</v>
      </c>
      <c r="E39" s="243">
        <v>8.03</v>
      </c>
      <c r="F39" s="243">
        <v>0</v>
      </c>
      <c r="G39" s="244">
        <v>8.03</v>
      </c>
      <c r="H39" s="244">
        <v>0</v>
      </c>
      <c r="I39" s="241"/>
      <c r="J39" s="241"/>
      <c r="K39" s="241"/>
      <c r="L39" s="241">
        <v>0</v>
      </c>
      <c r="M39" s="241">
        <v>0</v>
      </c>
      <c r="N39" s="241">
        <v>0</v>
      </c>
      <c r="O39" s="241"/>
      <c r="P39" s="241">
        <v>1</v>
      </c>
      <c r="Q39" s="244">
        <v>0</v>
      </c>
      <c r="R39" s="241">
        <v>0</v>
      </c>
      <c r="S39" s="241"/>
      <c r="T39" s="251"/>
      <c r="U39" s="245"/>
      <c r="V39" s="245"/>
      <c r="W39" s="245"/>
      <c r="X39" s="245"/>
      <c r="Y39" s="245"/>
      <c r="Z39" s="245"/>
      <c r="AA39" s="245">
        <v>0</v>
      </c>
      <c r="AB39" s="246">
        <v>0</v>
      </c>
      <c r="AC39" s="245">
        <v>0</v>
      </c>
      <c r="AD39" s="245">
        <v>0</v>
      </c>
      <c r="AE39" s="245"/>
      <c r="AF39" s="245">
        <v>0</v>
      </c>
      <c r="AG39" s="245">
        <v>0</v>
      </c>
      <c r="AH39" s="245">
        <v>0</v>
      </c>
      <c r="AI39" s="245">
        <v>0</v>
      </c>
      <c r="AJ39" s="245">
        <v>0</v>
      </c>
      <c r="AK39" s="245">
        <v>0</v>
      </c>
      <c r="AL39" s="247"/>
      <c r="AM39" s="247"/>
      <c r="AN39" s="247"/>
      <c r="AO39" s="247"/>
      <c r="AP39" s="247"/>
      <c r="AQ39" s="247"/>
      <c r="AR39" s="247"/>
      <c r="AS39" s="247"/>
      <c r="AT39" s="247"/>
      <c r="AU39" s="247"/>
      <c r="AV39" s="247"/>
      <c r="AW39" s="247"/>
    </row>
    <row r="40" ht="15.6" hidden="1" spans="1:49">
      <c r="A40" s="240">
        <v>37</v>
      </c>
      <c r="B40" s="241" t="s">
        <v>373</v>
      </c>
      <c r="C40" s="247" t="s">
        <v>372</v>
      </c>
      <c r="D40" s="240" t="s">
        <v>332</v>
      </c>
      <c r="E40" s="243">
        <v>0</v>
      </c>
      <c r="F40" s="243">
        <v>0</v>
      </c>
      <c r="G40" s="244"/>
      <c r="H40" s="244"/>
      <c r="I40" s="241"/>
      <c r="J40" s="241"/>
      <c r="K40" s="241"/>
      <c r="L40" s="241"/>
      <c r="M40" s="241"/>
      <c r="N40" s="241"/>
      <c r="O40" s="241"/>
      <c r="P40" s="241"/>
      <c r="Q40" s="244"/>
      <c r="R40" s="241"/>
      <c r="S40" s="241"/>
      <c r="T40" s="251"/>
      <c r="U40" s="245"/>
      <c r="V40" s="245"/>
      <c r="W40" s="245"/>
      <c r="X40" s="245"/>
      <c r="Y40" s="245"/>
      <c r="Z40" s="245"/>
      <c r="AA40" s="245"/>
      <c r="AB40" s="246"/>
      <c r="AC40" s="245"/>
      <c r="AD40" s="245"/>
      <c r="AE40" s="245">
        <v>400000</v>
      </c>
      <c r="AF40" s="245"/>
      <c r="AG40" s="245"/>
      <c r="AH40" s="245"/>
      <c r="AI40" s="245"/>
      <c r="AJ40" s="245"/>
      <c r="AK40" s="245"/>
      <c r="AL40" s="247"/>
      <c r="AM40" s="247"/>
      <c r="AN40" s="247"/>
      <c r="AO40" s="247"/>
      <c r="AP40" s="247"/>
      <c r="AQ40" s="247"/>
      <c r="AR40" s="247"/>
      <c r="AS40" s="247"/>
      <c r="AT40" s="247"/>
      <c r="AU40" s="247"/>
      <c r="AV40" s="247"/>
      <c r="AW40" s="247"/>
    </row>
    <row r="41" ht="15.6" hidden="1" spans="1:49">
      <c r="A41" s="240">
        <v>38</v>
      </c>
      <c r="B41" s="241" t="s">
        <v>373</v>
      </c>
      <c r="C41" s="247" t="s">
        <v>378</v>
      </c>
      <c r="D41" s="240" t="s">
        <v>209</v>
      </c>
      <c r="E41" s="243">
        <v>20.32</v>
      </c>
      <c r="F41" s="243">
        <v>196.25</v>
      </c>
      <c r="G41" s="244">
        <v>18.32</v>
      </c>
      <c r="H41" s="244">
        <v>196.25</v>
      </c>
      <c r="I41" s="241"/>
      <c r="J41" s="241"/>
      <c r="K41" s="241"/>
      <c r="L41" s="241">
        <v>0</v>
      </c>
      <c r="M41" s="241">
        <v>0</v>
      </c>
      <c r="N41" s="241">
        <v>0</v>
      </c>
      <c r="O41" s="241"/>
      <c r="P41" s="241">
        <v>27</v>
      </c>
      <c r="Q41" s="244">
        <v>2</v>
      </c>
      <c r="R41" s="241">
        <v>0</v>
      </c>
      <c r="S41" s="241"/>
      <c r="T41" s="251"/>
      <c r="U41" s="245"/>
      <c r="V41" s="245"/>
      <c r="W41" s="245"/>
      <c r="X41" s="245"/>
      <c r="Y41" s="245"/>
      <c r="Z41" s="245">
        <v>1000000</v>
      </c>
      <c r="AA41" s="245">
        <v>0</v>
      </c>
      <c r="AB41" s="246">
        <v>1207600</v>
      </c>
      <c r="AC41" s="245">
        <v>2540</v>
      </c>
      <c r="AD41" s="245">
        <v>0</v>
      </c>
      <c r="AE41" s="245"/>
      <c r="AF41" s="245">
        <v>50050</v>
      </c>
      <c r="AG41" s="245">
        <v>40050</v>
      </c>
      <c r="AH41" s="245">
        <v>10000</v>
      </c>
      <c r="AI41" s="245">
        <v>0</v>
      </c>
      <c r="AJ41" s="245">
        <v>0</v>
      </c>
      <c r="AK41" s="245">
        <v>0</v>
      </c>
      <c r="AL41" s="247" t="s">
        <v>503</v>
      </c>
      <c r="AM41" s="247"/>
      <c r="AN41" s="247"/>
      <c r="AO41" s="247"/>
      <c r="AP41" s="247"/>
      <c r="AQ41" s="247"/>
      <c r="AR41" s="247"/>
      <c r="AS41" s="247"/>
      <c r="AT41" s="247"/>
      <c r="AU41" s="247"/>
      <c r="AV41" s="247"/>
      <c r="AW41" s="247"/>
    </row>
    <row r="42" ht="15.6" hidden="1" spans="1:49">
      <c r="A42" s="240">
        <v>39</v>
      </c>
      <c r="B42" s="241" t="s">
        <v>373</v>
      </c>
      <c r="C42" s="242" t="s">
        <v>383</v>
      </c>
      <c r="D42" s="240" t="s">
        <v>209</v>
      </c>
      <c r="E42" s="243">
        <v>209.42</v>
      </c>
      <c r="F42" s="243">
        <v>5.33</v>
      </c>
      <c r="G42" s="244">
        <v>207.42</v>
      </c>
      <c r="H42" s="244">
        <v>5.33</v>
      </c>
      <c r="I42" s="241"/>
      <c r="J42" s="241"/>
      <c r="K42" s="241"/>
      <c r="L42" s="241">
        <v>0</v>
      </c>
      <c r="M42" s="241">
        <v>0</v>
      </c>
      <c r="N42" s="241">
        <v>0</v>
      </c>
      <c r="O42" s="241"/>
      <c r="P42" s="241">
        <v>27</v>
      </c>
      <c r="Q42" s="244">
        <v>2</v>
      </c>
      <c r="R42" s="241">
        <v>0</v>
      </c>
      <c r="S42" s="241"/>
      <c r="T42" s="251"/>
      <c r="U42" s="245"/>
      <c r="V42" s="245"/>
      <c r="W42" s="245"/>
      <c r="X42" s="245"/>
      <c r="Y42" s="245"/>
      <c r="Z42" s="245">
        <v>1000000</v>
      </c>
      <c r="AA42" s="245">
        <v>859048</v>
      </c>
      <c r="AB42" s="246">
        <v>1493400</v>
      </c>
      <c r="AC42" s="245">
        <v>2460</v>
      </c>
      <c r="AD42" s="245">
        <v>0</v>
      </c>
      <c r="AE42" s="245"/>
      <c r="AF42" s="245">
        <v>40050</v>
      </c>
      <c r="AG42" s="245">
        <v>40050</v>
      </c>
      <c r="AH42" s="245">
        <v>0</v>
      </c>
      <c r="AI42" s="245">
        <v>0</v>
      </c>
      <c r="AJ42" s="245">
        <v>0</v>
      </c>
      <c r="AK42" s="245">
        <v>0</v>
      </c>
      <c r="AL42" s="247"/>
      <c r="AM42" s="247"/>
      <c r="AN42" s="247"/>
      <c r="AO42" s="247"/>
      <c r="AP42" s="247"/>
      <c r="AQ42" s="247"/>
      <c r="AR42" s="247"/>
      <c r="AS42" s="247"/>
      <c r="AT42" s="247"/>
      <c r="AU42" s="247"/>
      <c r="AV42" s="247"/>
      <c r="AW42" s="247"/>
    </row>
    <row r="43" ht="15.6" hidden="1" spans="1:49">
      <c r="A43" s="240">
        <v>40</v>
      </c>
      <c r="B43" s="241" t="s">
        <v>373</v>
      </c>
      <c r="C43" s="242" t="s">
        <v>387</v>
      </c>
      <c r="D43" s="240" t="s">
        <v>209</v>
      </c>
      <c r="E43" s="243">
        <v>70.9</v>
      </c>
      <c r="F43" s="243">
        <v>200.42</v>
      </c>
      <c r="G43" s="244">
        <v>68.9</v>
      </c>
      <c r="H43" s="244">
        <v>200.42</v>
      </c>
      <c r="I43" s="241"/>
      <c r="J43" s="241"/>
      <c r="K43" s="241"/>
      <c r="L43" s="241">
        <v>0</v>
      </c>
      <c r="M43" s="241">
        <v>0</v>
      </c>
      <c r="N43" s="241">
        <v>0</v>
      </c>
      <c r="O43" s="241"/>
      <c r="P43" s="241">
        <v>26</v>
      </c>
      <c r="Q43" s="244">
        <v>2</v>
      </c>
      <c r="R43" s="241">
        <v>0</v>
      </c>
      <c r="S43" s="241"/>
      <c r="T43" s="251"/>
      <c r="U43" s="245"/>
      <c r="V43" s="245"/>
      <c r="W43" s="245"/>
      <c r="X43" s="245"/>
      <c r="Y43" s="245"/>
      <c r="Z43" s="245">
        <v>1000000</v>
      </c>
      <c r="AA43" s="245">
        <v>855013</v>
      </c>
      <c r="AB43" s="246">
        <v>1307500</v>
      </c>
      <c r="AC43" s="245">
        <v>5140</v>
      </c>
      <c r="AD43" s="245">
        <v>0</v>
      </c>
      <c r="AE43" s="245"/>
      <c r="AF43" s="245">
        <v>40050</v>
      </c>
      <c r="AG43" s="245">
        <v>40050</v>
      </c>
      <c r="AH43" s="245">
        <v>0</v>
      </c>
      <c r="AI43" s="245">
        <v>0</v>
      </c>
      <c r="AJ43" s="245">
        <v>0</v>
      </c>
      <c r="AK43" s="245">
        <v>0</v>
      </c>
      <c r="AL43" s="247"/>
      <c r="AM43" s="247"/>
      <c r="AN43" s="247"/>
      <c r="AO43" s="247"/>
      <c r="AP43" s="247"/>
      <c r="AQ43" s="247"/>
      <c r="AR43" s="247"/>
      <c r="AS43" s="247"/>
      <c r="AT43" s="247"/>
      <c r="AU43" s="247"/>
      <c r="AV43" s="247"/>
      <c r="AW43" s="247"/>
    </row>
    <row r="44" ht="31.2" hidden="1" spans="1:49">
      <c r="A44" s="240">
        <v>41</v>
      </c>
      <c r="B44" s="241" t="s">
        <v>373</v>
      </c>
      <c r="C44" s="242" t="s">
        <v>392</v>
      </c>
      <c r="D44" s="240" t="s">
        <v>248</v>
      </c>
      <c r="E44" s="243">
        <v>208.02</v>
      </c>
      <c r="F44" s="243">
        <v>12.25</v>
      </c>
      <c r="G44" s="244">
        <v>182.02</v>
      </c>
      <c r="H44" s="244">
        <v>12.25</v>
      </c>
      <c r="I44" s="241"/>
      <c r="J44" s="241"/>
      <c r="K44" s="241"/>
      <c r="L44" s="241">
        <v>0</v>
      </c>
      <c r="M44" s="241">
        <v>0</v>
      </c>
      <c r="N44" s="241">
        <v>0</v>
      </c>
      <c r="O44" s="241"/>
      <c r="P44" s="241">
        <v>23</v>
      </c>
      <c r="Q44" s="244">
        <v>2</v>
      </c>
      <c r="R44" s="241">
        <v>24</v>
      </c>
      <c r="S44" s="240" t="s">
        <v>513</v>
      </c>
      <c r="T44" s="251">
        <v>1000000</v>
      </c>
      <c r="U44" s="245"/>
      <c r="V44" s="245"/>
      <c r="W44" s="245"/>
      <c r="X44" s="245"/>
      <c r="Y44" s="245"/>
      <c r="Z44" s="245">
        <v>400000</v>
      </c>
      <c r="AA44" s="245">
        <v>0</v>
      </c>
      <c r="AB44" s="246">
        <v>1025200</v>
      </c>
      <c r="AC44" s="245">
        <v>1675</v>
      </c>
      <c r="AD44" s="245">
        <v>0</v>
      </c>
      <c r="AE44" s="245">
        <v>846000</v>
      </c>
      <c r="AF44" s="245">
        <v>40050</v>
      </c>
      <c r="AG44" s="245">
        <v>40050</v>
      </c>
      <c r="AH44" s="245">
        <v>0</v>
      </c>
      <c r="AI44" s="245">
        <v>0</v>
      </c>
      <c r="AJ44" s="245">
        <v>0</v>
      </c>
      <c r="AK44" s="245">
        <v>0</v>
      </c>
      <c r="AL44" s="247"/>
      <c r="AM44" s="247"/>
      <c r="AN44" s="247"/>
      <c r="AO44" s="247"/>
      <c r="AP44" s="247"/>
      <c r="AQ44" s="247"/>
      <c r="AR44" s="247"/>
      <c r="AS44" s="247"/>
      <c r="AT44" s="247"/>
      <c r="AU44" s="247"/>
      <c r="AV44" s="247"/>
      <c r="AW44" s="247"/>
    </row>
    <row r="45" ht="15.6" hidden="1" spans="1:49">
      <c r="A45" s="240">
        <v>42</v>
      </c>
      <c r="B45" s="241" t="s">
        <v>398</v>
      </c>
      <c r="C45" s="242" t="s">
        <v>397</v>
      </c>
      <c r="D45" s="240" t="s">
        <v>248</v>
      </c>
      <c r="E45" s="243">
        <v>237.65</v>
      </c>
      <c r="F45" s="243">
        <v>40.68</v>
      </c>
      <c r="G45" s="244">
        <v>235.65</v>
      </c>
      <c r="H45" s="244">
        <v>40.68</v>
      </c>
      <c r="I45" s="241"/>
      <c r="J45" s="241"/>
      <c r="K45" s="241"/>
      <c r="L45" s="241">
        <v>0</v>
      </c>
      <c r="M45" s="241">
        <v>0</v>
      </c>
      <c r="N45" s="241">
        <v>0</v>
      </c>
      <c r="O45" s="241"/>
      <c r="P45" s="241">
        <v>25</v>
      </c>
      <c r="Q45" s="244">
        <v>2</v>
      </c>
      <c r="R45" s="241">
        <v>0</v>
      </c>
      <c r="S45" s="241"/>
      <c r="T45" s="251">
        <v>1000000</v>
      </c>
      <c r="U45" s="245"/>
      <c r="V45" s="245"/>
      <c r="W45" s="245"/>
      <c r="X45" s="245">
        <v>564000</v>
      </c>
      <c r="Y45" s="245"/>
      <c r="Z45" s="245">
        <v>400000</v>
      </c>
      <c r="AA45" s="245">
        <v>0</v>
      </c>
      <c r="AB45" s="246">
        <v>2179500</v>
      </c>
      <c r="AC45" s="245">
        <v>12000</v>
      </c>
      <c r="AD45" s="245">
        <v>0</v>
      </c>
      <c r="AE45" s="245">
        <v>1676000</v>
      </c>
      <c r="AF45" s="245">
        <v>10000</v>
      </c>
      <c r="AG45" s="245">
        <v>0</v>
      </c>
      <c r="AH45" s="245">
        <v>10000</v>
      </c>
      <c r="AI45" s="245">
        <v>0</v>
      </c>
      <c r="AJ45" s="245">
        <v>0</v>
      </c>
      <c r="AK45" s="245">
        <v>0</v>
      </c>
      <c r="AL45" s="247" t="s">
        <v>512</v>
      </c>
      <c r="AM45" s="247"/>
      <c r="AN45" s="247"/>
      <c r="AO45" s="247"/>
      <c r="AP45" s="247"/>
      <c r="AQ45" s="247"/>
      <c r="AR45" s="247"/>
      <c r="AS45" s="247"/>
      <c r="AT45" s="247"/>
      <c r="AU45" s="247"/>
      <c r="AV45" s="247"/>
      <c r="AW45" s="247"/>
    </row>
    <row r="46" ht="15.6" hidden="1" spans="1:49">
      <c r="A46" s="240">
        <v>43</v>
      </c>
      <c r="B46" s="241" t="s">
        <v>398</v>
      </c>
      <c r="C46" s="242" t="s">
        <v>402</v>
      </c>
      <c r="D46" s="240" t="s">
        <v>209</v>
      </c>
      <c r="E46" s="243">
        <v>10.75</v>
      </c>
      <c r="F46" s="243">
        <v>220.07</v>
      </c>
      <c r="G46" s="244">
        <v>8.75</v>
      </c>
      <c r="H46" s="244">
        <v>220.07</v>
      </c>
      <c r="I46" s="241"/>
      <c r="J46" s="241"/>
      <c r="K46" s="241"/>
      <c r="L46" s="241">
        <v>0</v>
      </c>
      <c r="M46" s="241">
        <v>0</v>
      </c>
      <c r="N46" s="241">
        <v>0</v>
      </c>
      <c r="O46" s="241"/>
      <c r="P46" s="241">
        <v>28</v>
      </c>
      <c r="Q46" s="244">
        <v>2</v>
      </c>
      <c r="R46" s="241">
        <v>0</v>
      </c>
      <c r="S46" s="241"/>
      <c r="T46" s="251"/>
      <c r="U46" s="245"/>
      <c r="V46" s="245"/>
      <c r="W46" s="245"/>
      <c r="X46" s="245"/>
      <c r="Y46" s="245"/>
      <c r="Z46" s="245">
        <v>1000000</v>
      </c>
      <c r="AA46" s="245">
        <v>0</v>
      </c>
      <c r="AB46" s="246">
        <v>1813200</v>
      </c>
      <c r="AC46" s="245">
        <v>1000</v>
      </c>
      <c r="AD46" s="245">
        <v>0</v>
      </c>
      <c r="AE46" s="245"/>
      <c r="AF46" s="245">
        <v>14400</v>
      </c>
      <c r="AG46" s="245">
        <v>14400</v>
      </c>
      <c r="AH46" s="245">
        <v>0</v>
      </c>
      <c r="AI46" s="245">
        <v>0</v>
      </c>
      <c r="AJ46" s="245">
        <v>0</v>
      </c>
      <c r="AK46" s="245">
        <v>0</v>
      </c>
      <c r="AL46" s="247"/>
      <c r="AM46" s="247"/>
      <c r="AN46" s="247"/>
      <c r="AO46" s="247"/>
      <c r="AP46" s="247"/>
      <c r="AQ46" s="247"/>
      <c r="AR46" s="247"/>
      <c r="AS46" s="247"/>
      <c r="AT46" s="247"/>
      <c r="AU46" s="247"/>
      <c r="AV46" s="247"/>
      <c r="AW46" s="247"/>
    </row>
    <row r="47" ht="15.6" hidden="1" spans="1:49">
      <c r="A47" s="240">
        <v>44</v>
      </c>
      <c r="B47" s="241" t="s">
        <v>398</v>
      </c>
      <c r="C47" s="242" t="s">
        <v>407</v>
      </c>
      <c r="D47" s="240" t="s">
        <v>242</v>
      </c>
      <c r="E47" s="243">
        <v>137.32</v>
      </c>
      <c r="F47" s="243">
        <v>104.25</v>
      </c>
      <c r="G47" s="244">
        <v>137.32</v>
      </c>
      <c r="H47" s="244">
        <v>104.25</v>
      </c>
      <c r="I47" s="241"/>
      <c r="J47" s="241"/>
      <c r="K47" s="241"/>
      <c r="L47" s="241">
        <v>0</v>
      </c>
      <c r="M47" s="241">
        <v>0</v>
      </c>
      <c r="N47" s="241">
        <v>0</v>
      </c>
      <c r="O47" s="241"/>
      <c r="P47" s="241">
        <v>28</v>
      </c>
      <c r="Q47" s="244">
        <v>0</v>
      </c>
      <c r="R47" s="241">
        <v>0</v>
      </c>
      <c r="S47" s="241"/>
      <c r="T47" s="251"/>
      <c r="U47" s="245"/>
      <c r="V47" s="245"/>
      <c r="W47" s="245"/>
      <c r="X47" s="245"/>
      <c r="Y47" s="245"/>
      <c r="Z47" s="245">
        <v>0</v>
      </c>
      <c r="AA47" s="245">
        <v>0</v>
      </c>
      <c r="AB47" s="246">
        <v>1634500</v>
      </c>
      <c r="AC47" s="245">
        <v>11530</v>
      </c>
      <c r="AD47" s="245">
        <v>0</v>
      </c>
      <c r="AE47" s="245"/>
      <c r="AF47" s="245">
        <v>0</v>
      </c>
      <c r="AG47" s="245">
        <v>0</v>
      </c>
      <c r="AH47" s="245">
        <v>0</v>
      </c>
      <c r="AI47" s="245">
        <v>0</v>
      </c>
      <c r="AJ47" s="245">
        <v>0</v>
      </c>
      <c r="AK47" s="245">
        <v>0</v>
      </c>
      <c r="AL47" s="247"/>
      <c r="AM47" s="247"/>
      <c r="AN47" s="247"/>
      <c r="AO47" s="247"/>
      <c r="AP47" s="247"/>
      <c r="AQ47" s="247"/>
      <c r="AR47" s="247"/>
      <c r="AS47" s="247"/>
      <c r="AT47" s="247"/>
      <c r="AU47" s="247"/>
      <c r="AV47" s="247"/>
      <c r="AW47" s="247"/>
    </row>
    <row r="48" ht="15.6" hidden="1" spans="1:49">
      <c r="A48" s="240">
        <v>45</v>
      </c>
      <c r="B48" s="241" t="s">
        <v>398</v>
      </c>
      <c r="C48" s="242" t="s">
        <v>274</v>
      </c>
      <c r="D48" s="240" t="s">
        <v>209</v>
      </c>
      <c r="E48" s="243">
        <v>41.57</v>
      </c>
      <c r="F48" s="243">
        <v>0</v>
      </c>
      <c r="G48" s="244">
        <v>41.57</v>
      </c>
      <c r="H48" s="244">
        <v>0</v>
      </c>
      <c r="I48" s="241"/>
      <c r="J48" s="241"/>
      <c r="K48" s="241"/>
      <c r="L48" s="241">
        <v>0</v>
      </c>
      <c r="M48" s="241">
        <v>0</v>
      </c>
      <c r="N48" s="241">
        <v>0</v>
      </c>
      <c r="O48" s="241"/>
      <c r="P48" s="241">
        <v>5</v>
      </c>
      <c r="Q48" s="244">
        <v>0</v>
      </c>
      <c r="R48" s="241">
        <v>0</v>
      </c>
      <c r="S48" s="241"/>
      <c r="T48" s="251"/>
      <c r="U48" s="245"/>
      <c r="V48" s="245"/>
      <c r="W48" s="245"/>
      <c r="X48" s="245"/>
      <c r="Y48" s="245"/>
      <c r="Z48" s="245">
        <v>2200000</v>
      </c>
      <c r="AA48" s="245">
        <v>0</v>
      </c>
      <c r="AB48" s="246">
        <v>0</v>
      </c>
      <c r="AC48" s="245">
        <v>0</v>
      </c>
      <c r="AD48" s="245">
        <v>0</v>
      </c>
      <c r="AE48" s="245"/>
      <c r="AF48" s="245">
        <v>0</v>
      </c>
      <c r="AG48" s="245">
        <v>0</v>
      </c>
      <c r="AH48" s="245">
        <v>0</v>
      </c>
      <c r="AI48" s="245">
        <v>0</v>
      </c>
      <c r="AJ48" s="245">
        <v>0</v>
      </c>
      <c r="AK48" s="245">
        <v>0</v>
      </c>
      <c r="AL48" s="247"/>
      <c r="AM48" s="247"/>
      <c r="AN48" s="247"/>
      <c r="AO48" s="247"/>
      <c r="AP48" s="247"/>
      <c r="AQ48" s="247"/>
      <c r="AR48" s="247"/>
      <c r="AS48" s="247"/>
      <c r="AT48" s="247"/>
      <c r="AU48" s="247"/>
      <c r="AV48" s="247"/>
      <c r="AW48" s="247"/>
    </row>
    <row r="49" ht="31.2" hidden="1" spans="1:49">
      <c r="A49" s="240">
        <v>46</v>
      </c>
      <c r="B49" s="241" t="s">
        <v>398</v>
      </c>
      <c r="C49" s="242" t="s">
        <v>411</v>
      </c>
      <c r="D49" s="240" t="s">
        <v>242</v>
      </c>
      <c r="E49" s="243">
        <v>202.4</v>
      </c>
      <c r="F49" s="243">
        <v>56.45</v>
      </c>
      <c r="G49" s="244">
        <v>194.4</v>
      </c>
      <c r="H49" s="244">
        <v>56.45</v>
      </c>
      <c r="I49" s="241">
        <v>8</v>
      </c>
      <c r="J49" s="241"/>
      <c r="K49" s="241"/>
      <c r="L49" s="241">
        <v>0</v>
      </c>
      <c r="M49" s="241">
        <v>0</v>
      </c>
      <c r="N49" s="241">
        <v>0</v>
      </c>
      <c r="O49" s="241"/>
      <c r="P49" s="241">
        <v>29</v>
      </c>
      <c r="Q49" s="244">
        <v>0</v>
      </c>
      <c r="R49" s="241">
        <v>0</v>
      </c>
      <c r="S49" s="241"/>
      <c r="T49" s="251"/>
      <c r="U49" s="245"/>
      <c r="V49" s="245"/>
      <c r="W49" s="245"/>
      <c r="X49" s="245"/>
      <c r="Y49" s="245"/>
      <c r="Z49" s="245">
        <v>2000000</v>
      </c>
      <c r="AA49" s="245">
        <v>0</v>
      </c>
      <c r="AB49" s="246">
        <v>1024700</v>
      </c>
      <c r="AC49" s="245">
        <v>6200</v>
      </c>
      <c r="AD49" s="245">
        <v>0</v>
      </c>
      <c r="AE49" s="245"/>
      <c r="AF49" s="245">
        <v>600000</v>
      </c>
      <c r="AG49" s="245">
        <v>0</v>
      </c>
      <c r="AH49" s="245">
        <v>0</v>
      </c>
      <c r="AI49" s="245">
        <v>0</v>
      </c>
      <c r="AJ49" s="245">
        <v>100000</v>
      </c>
      <c r="AK49" s="245">
        <v>500000</v>
      </c>
      <c r="AL49" s="249" t="s">
        <v>514</v>
      </c>
      <c r="AM49" s="247"/>
      <c r="AN49" s="247"/>
      <c r="AO49" s="247"/>
      <c r="AP49" s="247"/>
      <c r="AQ49" s="247"/>
      <c r="AR49" s="247"/>
      <c r="AS49" s="247"/>
      <c r="AT49" s="247"/>
      <c r="AU49" s="247"/>
      <c r="AV49" s="247"/>
      <c r="AW49" s="247"/>
    </row>
    <row r="50" ht="15.6" hidden="1" spans="1:49">
      <c r="A50" s="240">
        <v>47</v>
      </c>
      <c r="B50" s="241" t="s">
        <v>416</v>
      </c>
      <c r="C50" s="242" t="s">
        <v>415</v>
      </c>
      <c r="D50" s="240" t="s">
        <v>248</v>
      </c>
      <c r="E50" s="243">
        <v>0</v>
      </c>
      <c r="F50" s="243">
        <v>0</v>
      </c>
      <c r="G50" s="244"/>
      <c r="H50" s="244">
        <v>0</v>
      </c>
      <c r="I50" s="241"/>
      <c r="J50" s="241"/>
      <c r="K50" s="241"/>
      <c r="L50" s="241">
        <v>0</v>
      </c>
      <c r="M50" s="241">
        <v>0</v>
      </c>
      <c r="N50" s="241">
        <v>0</v>
      </c>
      <c r="O50" s="241"/>
      <c r="P50" s="241">
        <v>7</v>
      </c>
      <c r="Q50" s="244"/>
      <c r="R50" s="241">
        <v>0</v>
      </c>
      <c r="S50" s="241"/>
      <c r="T50" s="251">
        <v>2000000</v>
      </c>
      <c r="U50" s="245"/>
      <c r="V50" s="245"/>
      <c r="W50" s="245"/>
      <c r="X50" s="245"/>
      <c r="Y50" s="245"/>
      <c r="Z50" s="245">
        <v>0</v>
      </c>
      <c r="AA50" s="245">
        <v>0</v>
      </c>
      <c r="AB50" s="246">
        <v>0</v>
      </c>
      <c r="AC50" s="245">
        <v>0</v>
      </c>
      <c r="AD50" s="245">
        <v>0</v>
      </c>
      <c r="AE50" s="245"/>
      <c r="AF50" s="245">
        <v>63050</v>
      </c>
      <c r="AG50" s="245">
        <v>63050</v>
      </c>
      <c r="AH50" s="245">
        <v>0</v>
      </c>
      <c r="AI50" s="245">
        <v>0</v>
      </c>
      <c r="AJ50" s="245">
        <v>0</v>
      </c>
      <c r="AK50" s="245">
        <v>0</v>
      </c>
      <c r="AL50" s="247"/>
      <c r="AM50" s="247"/>
      <c r="AN50" s="247"/>
      <c r="AO50" s="247"/>
      <c r="AP50" s="247"/>
      <c r="AQ50" s="247"/>
      <c r="AR50" s="247"/>
      <c r="AS50" s="247"/>
      <c r="AT50" s="247"/>
      <c r="AU50" s="247"/>
      <c r="AV50" s="247"/>
      <c r="AW50" s="247"/>
    </row>
    <row r="51" ht="15.6" hidden="1" spans="1:49">
      <c r="A51" s="240">
        <v>48</v>
      </c>
      <c r="B51" s="241" t="s">
        <v>416</v>
      </c>
      <c r="C51" s="242" t="s">
        <v>421</v>
      </c>
      <c r="D51" s="240" t="s">
        <v>209</v>
      </c>
      <c r="E51" s="243">
        <v>19.93</v>
      </c>
      <c r="F51" s="243">
        <v>239.67</v>
      </c>
      <c r="G51" s="244">
        <v>1.93</v>
      </c>
      <c r="H51" s="244">
        <v>239.67</v>
      </c>
      <c r="I51" s="241">
        <v>16</v>
      </c>
      <c r="J51" s="241"/>
      <c r="K51" s="241"/>
      <c r="L51" s="241">
        <v>0</v>
      </c>
      <c r="M51" s="241">
        <v>0</v>
      </c>
      <c r="N51" s="241">
        <v>0</v>
      </c>
      <c r="O51" s="241"/>
      <c r="P51" s="241">
        <v>30</v>
      </c>
      <c r="Q51" s="244">
        <v>2</v>
      </c>
      <c r="R51" s="241">
        <v>0</v>
      </c>
      <c r="S51" s="241"/>
      <c r="T51" s="251"/>
      <c r="U51" s="245"/>
      <c r="V51" s="245"/>
      <c r="W51" s="245"/>
      <c r="X51" s="245"/>
      <c r="Y51" s="245"/>
      <c r="Z51" s="245">
        <v>2000000</v>
      </c>
      <c r="AA51" s="245">
        <v>1890815</v>
      </c>
      <c r="AB51" s="246">
        <v>6094600</v>
      </c>
      <c r="AC51" s="245">
        <v>12135</v>
      </c>
      <c r="AD51" s="245">
        <v>0</v>
      </c>
      <c r="AE51" s="245"/>
      <c r="AF51" s="245">
        <v>63050</v>
      </c>
      <c r="AG51" s="245">
        <v>63050</v>
      </c>
      <c r="AH51" s="245">
        <v>0</v>
      </c>
      <c r="AI51" s="245">
        <v>0</v>
      </c>
      <c r="AJ51" s="245">
        <v>0</v>
      </c>
      <c r="AK51" s="245">
        <v>0</v>
      </c>
      <c r="AL51" s="247"/>
      <c r="AM51" s="247"/>
      <c r="AN51" s="247"/>
      <c r="AO51" s="247"/>
      <c r="AP51" s="247"/>
      <c r="AQ51" s="247"/>
      <c r="AR51" s="247"/>
      <c r="AS51" s="247"/>
      <c r="AT51" s="247"/>
      <c r="AU51" s="247"/>
      <c r="AV51" s="247"/>
      <c r="AW51" s="247"/>
    </row>
    <row r="52" ht="15.6" hidden="1" spans="1:49">
      <c r="A52" s="240">
        <v>49</v>
      </c>
      <c r="B52" s="241" t="s">
        <v>416</v>
      </c>
      <c r="C52" s="242" t="s">
        <v>426</v>
      </c>
      <c r="D52" s="240" t="s">
        <v>209</v>
      </c>
      <c r="E52" s="243">
        <v>152.87</v>
      </c>
      <c r="F52" s="243">
        <v>123.93</v>
      </c>
      <c r="G52" s="244">
        <v>136.87</v>
      </c>
      <c r="H52" s="244">
        <v>123.93</v>
      </c>
      <c r="I52" s="241"/>
      <c r="J52" s="241"/>
      <c r="K52" s="241"/>
      <c r="L52" s="241">
        <v>0</v>
      </c>
      <c r="M52" s="241">
        <v>0</v>
      </c>
      <c r="N52" s="241">
        <v>0</v>
      </c>
      <c r="O52" s="241"/>
      <c r="P52" s="241">
        <v>26</v>
      </c>
      <c r="Q52" s="244">
        <v>0</v>
      </c>
      <c r="R52" s="241">
        <v>16</v>
      </c>
      <c r="S52" s="241" t="s">
        <v>515</v>
      </c>
      <c r="T52" s="251"/>
      <c r="U52" s="245"/>
      <c r="V52" s="245"/>
      <c r="W52" s="245"/>
      <c r="X52" s="245"/>
      <c r="Y52" s="245"/>
      <c r="Z52" s="245">
        <v>1200000</v>
      </c>
      <c r="AA52" s="245">
        <v>1887520</v>
      </c>
      <c r="AB52" s="246">
        <v>5207900</v>
      </c>
      <c r="AC52" s="245">
        <v>26610</v>
      </c>
      <c r="AD52" s="245">
        <v>0</v>
      </c>
      <c r="AE52" s="245"/>
      <c r="AF52" s="245">
        <v>63050</v>
      </c>
      <c r="AG52" s="245">
        <v>63050</v>
      </c>
      <c r="AH52" s="245">
        <v>0</v>
      </c>
      <c r="AI52" s="245">
        <v>0</v>
      </c>
      <c r="AJ52" s="245">
        <v>0</v>
      </c>
      <c r="AK52" s="245">
        <v>0</v>
      </c>
      <c r="AL52" s="247"/>
      <c r="AM52" s="247"/>
      <c r="AN52" s="247"/>
      <c r="AO52" s="247"/>
      <c r="AP52" s="247"/>
      <c r="AQ52" s="247"/>
      <c r="AR52" s="247"/>
      <c r="AS52" s="247"/>
      <c r="AT52" s="247"/>
      <c r="AU52" s="247"/>
      <c r="AV52" s="247"/>
      <c r="AW52" s="247"/>
    </row>
    <row r="53" ht="15.6" hidden="1" spans="1:49">
      <c r="A53" s="240">
        <v>50</v>
      </c>
      <c r="B53" s="241" t="s">
        <v>416</v>
      </c>
      <c r="C53" s="242" t="s">
        <v>432</v>
      </c>
      <c r="D53" s="240" t="s">
        <v>209</v>
      </c>
      <c r="E53" s="243">
        <v>160.55</v>
      </c>
      <c r="F53" s="243">
        <v>96.5</v>
      </c>
      <c r="G53" s="244">
        <v>158.55</v>
      </c>
      <c r="H53" s="244">
        <v>96.5</v>
      </c>
      <c r="I53" s="241"/>
      <c r="J53" s="241"/>
      <c r="K53" s="241"/>
      <c r="L53" s="241">
        <v>0</v>
      </c>
      <c r="M53" s="241">
        <v>0</v>
      </c>
      <c r="N53" s="241">
        <v>0</v>
      </c>
      <c r="O53" s="241"/>
      <c r="P53" s="241">
        <v>27</v>
      </c>
      <c r="Q53" s="244">
        <v>2</v>
      </c>
      <c r="R53" s="241">
        <v>0</v>
      </c>
      <c r="S53" s="241"/>
      <c r="T53" s="251"/>
      <c r="U53" s="245"/>
      <c r="V53" s="245"/>
      <c r="W53" s="245"/>
      <c r="X53" s="245"/>
      <c r="Y53" s="245"/>
      <c r="Z53" s="245">
        <v>0</v>
      </c>
      <c r="AA53" s="245">
        <v>0</v>
      </c>
      <c r="AB53" s="246">
        <v>2936970</v>
      </c>
      <c r="AC53" s="245">
        <v>74300</v>
      </c>
      <c r="AD53" s="245">
        <v>0</v>
      </c>
      <c r="AE53" s="245"/>
      <c r="AF53" s="245">
        <v>336250</v>
      </c>
      <c r="AG53" s="245">
        <v>63050</v>
      </c>
      <c r="AH53" s="245">
        <v>0</v>
      </c>
      <c r="AI53" s="245">
        <v>273200</v>
      </c>
      <c r="AJ53" s="245">
        <v>0</v>
      </c>
      <c r="AK53" s="245">
        <v>0</v>
      </c>
      <c r="AL53" s="247" t="s">
        <v>516</v>
      </c>
      <c r="AM53" s="247"/>
      <c r="AN53" s="247"/>
      <c r="AO53" s="247"/>
      <c r="AP53" s="247"/>
      <c r="AQ53" s="247"/>
      <c r="AR53" s="247"/>
      <c r="AS53" s="247"/>
      <c r="AT53" s="247"/>
      <c r="AU53" s="247"/>
      <c r="AV53" s="247"/>
      <c r="AW53" s="247"/>
    </row>
    <row r="54" ht="15.6" hidden="1" spans="1:49">
      <c r="A54" s="240">
        <v>51</v>
      </c>
      <c r="B54" s="241" t="s">
        <v>416</v>
      </c>
      <c r="C54" s="242" t="s">
        <v>436</v>
      </c>
      <c r="D54" s="240" t="s">
        <v>209</v>
      </c>
      <c r="E54" s="243">
        <v>212.03</v>
      </c>
      <c r="F54" s="243">
        <v>49.72</v>
      </c>
      <c r="G54" s="244">
        <v>210.03</v>
      </c>
      <c r="H54" s="244">
        <v>49.72</v>
      </c>
      <c r="I54" s="241"/>
      <c r="J54" s="241"/>
      <c r="K54" s="241"/>
      <c r="L54" s="241">
        <v>0</v>
      </c>
      <c r="M54" s="241">
        <v>0</v>
      </c>
      <c r="N54" s="241">
        <v>0</v>
      </c>
      <c r="O54" s="241"/>
      <c r="P54" s="241">
        <v>24</v>
      </c>
      <c r="Q54" s="244">
        <v>2</v>
      </c>
      <c r="R54" s="241">
        <v>0</v>
      </c>
      <c r="S54" s="241"/>
      <c r="T54" s="251"/>
      <c r="U54" s="245"/>
      <c r="V54" s="245"/>
      <c r="W54" s="245"/>
      <c r="X54" s="245"/>
      <c r="Y54" s="245"/>
      <c r="Z54" s="245">
        <v>0</v>
      </c>
      <c r="AA54" s="245">
        <v>0</v>
      </c>
      <c r="AB54" s="246">
        <v>2420100</v>
      </c>
      <c r="AC54" s="245">
        <v>8495</v>
      </c>
      <c r="AD54" s="245">
        <v>0</v>
      </c>
      <c r="AE54" s="245"/>
      <c r="AF54" s="245">
        <v>100000</v>
      </c>
      <c r="AG54" s="245">
        <v>0</v>
      </c>
      <c r="AH54" s="245">
        <v>100000</v>
      </c>
      <c r="AI54" s="245">
        <v>0</v>
      </c>
      <c r="AJ54" s="245">
        <v>0</v>
      </c>
      <c r="AK54" s="245">
        <v>0</v>
      </c>
      <c r="AL54" s="247" t="s">
        <v>517</v>
      </c>
      <c r="AM54" s="247"/>
      <c r="AN54" s="247"/>
      <c r="AO54" s="247"/>
      <c r="AP54" s="247"/>
      <c r="AQ54" s="247"/>
      <c r="AR54" s="247"/>
      <c r="AS54" s="247"/>
      <c r="AT54" s="247"/>
      <c r="AU54" s="247"/>
      <c r="AV54" s="247"/>
      <c r="AW54" s="247"/>
    </row>
    <row r="55" ht="15.6" hidden="1" spans="1:49">
      <c r="A55" s="240">
        <v>52</v>
      </c>
      <c r="B55" s="241" t="s">
        <v>440</v>
      </c>
      <c r="C55" s="242" t="s">
        <v>439</v>
      </c>
      <c r="D55" s="240" t="s">
        <v>248</v>
      </c>
      <c r="E55" s="243">
        <v>135.15</v>
      </c>
      <c r="F55" s="243">
        <v>0</v>
      </c>
      <c r="G55" s="244">
        <v>133.15</v>
      </c>
      <c r="H55" s="244">
        <v>0</v>
      </c>
      <c r="I55" s="241"/>
      <c r="J55" s="241"/>
      <c r="K55" s="241"/>
      <c r="L55" s="241">
        <v>0</v>
      </c>
      <c r="M55" s="241">
        <v>0</v>
      </c>
      <c r="N55" s="241">
        <v>0</v>
      </c>
      <c r="O55" s="241"/>
      <c r="P55" s="241">
        <v>21</v>
      </c>
      <c r="Q55" s="244">
        <v>2</v>
      </c>
      <c r="R55" s="241">
        <v>0</v>
      </c>
      <c r="S55" s="241"/>
      <c r="T55" s="251">
        <v>1000000</v>
      </c>
      <c r="U55" s="245"/>
      <c r="V55" s="245"/>
      <c r="W55" s="245"/>
      <c r="X55" s="245"/>
      <c r="Y55" s="245"/>
      <c r="Z55" s="245">
        <v>0</v>
      </c>
      <c r="AA55" s="245">
        <v>0</v>
      </c>
      <c r="AB55" s="246">
        <v>3000</v>
      </c>
      <c r="AC55" s="245">
        <v>0</v>
      </c>
      <c r="AD55" s="245">
        <v>0</v>
      </c>
      <c r="AE55" s="245"/>
      <c r="AF55" s="245">
        <v>10000</v>
      </c>
      <c r="AG55" s="245">
        <v>0</v>
      </c>
      <c r="AH55" s="245">
        <v>10000</v>
      </c>
      <c r="AI55" s="245">
        <v>0</v>
      </c>
      <c r="AJ55" s="245">
        <v>0</v>
      </c>
      <c r="AK55" s="245">
        <v>0</v>
      </c>
      <c r="AL55" s="247" t="s">
        <v>518</v>
      </c>
      <c r="AM55" s="247"/>
      <c r="AN55" s="247"/>
      <c r="AO55" s="247"/>
      <c r="AP55" s="247"/>
      <c r="AQ55" s="247"/>
      <c r="AR55" s="247"/>
      <c r="AS55" s="247"/>
      <c r="AT55" s="247"/>
      <c r="AU55" s="247"/>
      <c r="AV55" s="247"/>
      <c r="AW55" s="247"/>
    </row>
    <row r="56" ht="20.25" hidden="1" customHeight="1" spans="1:49">
      <c r="A56" s="240">
        <v>53</v>
      </c>
      <c r="B56" s="241" t="s">
        <v>440</v>
      </c>
      <c r="C56" s="242" t="s">
        <v>445</v>
      </c>
      <c r="D56" s="240" t="s">
        <v>209</v>
      </c>
      <c r="E56" s="243">
        <v>1</v>
      </c>
      <c r="F56" s="243">
        <v>209.22</v>
      </c>
      <c r="G56" s="244">
        <v>0</v>
      </c>
      <c r="H56" s="244">
        <v>209.22</v>
      </c>
      <c r="I56" s="241"/>
      <c r="J56" s="241"/>
      <c r="K56" s="241"/>
      <c r="L56" s="241">
        <v>0</v>
      </c>
      <c r="M56" s="241">
        <v>0</v>
      </c>
      <c r="N56" s="241">
        <v>0</v>
      </c>
      <c r="O56" s="241"/>
      <c r="P56" s="241">
        <v>27</v>
      </c>
      <c r="Q56" s="244">
        <v>1</v>
      </c>
      <c r="R56" s="241">
        <v>0</v>
      </c>
      <c r="S56" s="241"/>
      <c r="T56" s="251"/>
      <c r="U56" s="245"/>
      <c r="V56" s="245"/>
      <c r="W56" s="245"/>
      <c r="X56" s="245"/>
      <c r="Y56" s="245"/>
      <c r="Z56" s="245">
        <v>0</v>
      </c>
      <c r="AA56" s="245">
        <v>0</v>
      </c>
      <c r="AB56" s="246">
        <v>1367600</v>
      </c>
      <c r="AC56" s="245">
        <v>0</v>
      </c>
      <c r="AD56" s="245">
        <v>0</v>
      </c>
      <c r="AE56" s="245"/>
      <c r="AF56" s="245">
        <v>356000</v>
      </c>
      <c r="AG56" s="245">
        <v>0</v>
      </c>
      <c r="AH56" s="245">
        <v>20000</v>
      </c>
      <c r="AI56" s="245">
        <v>236000</v>
      </c>
      <c r="AJ56" s="245">
        <v>100000</v>
      </c>
      <c r="AK56" s="245">
        <v>0</v>
      </c>
      <c r="AL56" s="249" t="s">
        <v>519</v>
      </c>
      <c r="AM56" s="247"/>
      <c r="AN56" s="247"/>
      <c r="AO56" s="247"/>
      <c r="AP56" s="247"/>
      <c r="AQ56" s="247"/>
      <c r="AR56" s="247"/>
      <c r="AS56" s="247"/>
      <c r="AT56" s="247"/>
      <c r="AU56" s="247"/>
      <c r="AV56" s="247"/>
      <c r="AW56" s="247"/>
    </row>
    <row r="57" ht="15.75" hidden="1" customHeight="1" spans="1:49">
      <c r="A57" s="240">
        <v>54</v>
      </c>
      <c r="B57" s="241" t="s">
        <v>440</v>
      </c>
      <c r="C57" s="242" t="s">
        <v>449</v>
      </c>
      <c r="D57" s="240" t="s">
        <v>209</v>
      </c>
      <c r="E57" s="243">
        <v>185.75</v>
      </c>
      <c r="F57" s="243">
        <v>18.1</v>
      </c>
      <c r="G57" s="244">
        <v>183.75</v>
      </c>
      <c r="H57" s="244">
        <v>18.1</v>
      </c>
      <c r="I57" s="241"/>
      <c r="J57" s="241"/>
      <c r="K57" s="241"/>
      <c r="L57" s="241">
        <v>0</v>
      </c>
      <c r="M57" s="241">
        <v>0</v>
      </c>
      <c r="N57" s="241">
        <v>0</v>
      </c>
      <c r="O57" s="241"/>
      <c r="P57" s="241">
        <v>25</v>
      </c>
      <c r="Q57" s="244">
        <v>2</v>
      </c>
      <c r="R57" s="241">
        <v>0</v>
      </c>
      <c r="S57" s="241"/>
      <c r="T57" s="251"/>
      <c r="U57" s="245"/>
      <c r="V57" s="245"/>
      <c r="W57" s="245"/>
      <c r="X57" s="245"/>
      <c r="Y57" s="245"/>
      <c r="Z57" s="245">
        <v>500000</v>
      </c>
      <c r="AA57" s="245">
        <v>0</v>
      </c>
      <c r="AB57" s="246">
        <v>3646500</v>
      </c>
      <c r="AC57" s="245">
        <v>10715</v>
      </c>
      <c r="AD57" s="245">
        <v>0</v>
      </c>
      <c r="AE57" s="245"/>
      <c r="AF57" s="245">
        <v>0</v>
      </c>
      <c r="AG57" s="245">
        <v>0</v>
      </c>
      <c r="AH57" s="245">
        <v>0</v>
      </c>
      <c r="AI57" s="245">
        <v>0</v>
      </c>
      <c r="AJ57" s="245">
        <v>0</v>
      </c>
      <c r="AK57" s="245">
        <v>0</v>
      </c>
      <c r="AL57" s="247"/>
      <c r="AM57" s="242"/>
      <c r="AN57" s="242"/>
      <c r="AO57" s="242"/>
      <c r="AP57" s="242"/>
      <c r="AQ57" s="242"/>
      <c r="AR57" s="242"/>
      <c r="AS57" s="242"/>
      <c r="AT57" s="242"/>
      <c r="AU57" s="242"/>
      <c r="AV57" s="242"/>
      <c r="AW57" s="242"/>
    </row>
    <row r="58" ht="15.75" hidden="1" customHeight="1" spans="1:49">
      <c r="A58" s="240">
        <v>55</v>
      </c>
      <c r="B58" s="241" t="s">
        <v>440</v>
      </c>
      <c r="C58" s="242" t="s">
        <v>453</v>
      </c>
      <c r="D58" s="240" t="s">
        <v>209</v>
      </c>
      <c r="E58" s="243">
        <v>194.25</v>
      </c>
      <c r="F58" s="243">
        <v>39.07</v>
      </c>
      <c r="G58" s="244">
        <v>186.25</v>
      </c>
      <c r="H58" s="244">
        <v>39.07</v>
      </c>
      <c r="I58" s="241"/>
      <c r="J58" s="241"/>
      <c r="K58" s="241"/>
      <c r="L58" s="241">
        <v>0</v>
      </c>
      <c r="M58" s="241">
        <v>0</v>
      </c>
      <c r="N58" s="241">
        <v>0</v>
      </c>
      <c r="O58" s="241"/>
      <c r="P58" s="241">
        <v>27</v>
      </c>
      <c r="Q58" s="244">
        <v>0</v>
      </c>
      <c r="R58" s="241">
        <v>8</v>
      </c>
      <c r="S58" s="250">
        <v>46177</v>
      </c>
      <c r="T58" s="251"/>
      <c r="U58" s="245"/>
      <c r="V58" s="245"/>
      <c r="W58" s="245"/>
      <c r="X58" s="245"/>
      <c r="Y58" s="245"/>
      <c r="Z58" s="245">
        <v>1200000</v>
      </c>
      <c r="AA58" s="245">
        <v>3451708</v>
      </c>
      <c r="AB58" s="246">
        <v>3965200</v>
      </c>
      <c r="AC58" s="245">
        <v>11050</v>
      </c>
      <c r="AD58" s="245">
        <v>0</v>
      </c>
      <c r="AE58" s="245"/>
      <c r="AF58" s="245">
        <v>0</v>
      </c>
      <c r="AG58" s="245">
        <v>0</v>
      </c>
      <c r="AH58" s="245">
        <v>0</v>
      </c>
      <c r="AI58" s="245">
        <v>0</v>
      </c>
      <c r="AJ58" s="245">
        <v>0</v>
      </c>
      <c r="AK58" s="245">
        <v>0</v>
      </c>
      <c r="AL58" s="247"/>
      <c r="AM58" s="242"/>
      <c r="AN58" s="242"/>
      <c r="AO58" s="242"/>
      <c r="AP58" s="242"/>
      <c r="AQ58" s="242"/>
      <c r="AR58" s="242"/>
      <c r="AS58" s="242"/>
      <c r="AT58" s="242"/>
      <c r="AU58" s="242"/>
      <c r="AV58" s="242"/>
      <c r="AW58" s="242"/>
    </row>
    <row r="59" ht="15.75" hidden="1" customHeight="1" spans="1:49">
      <c r="A59" s="240">
        <v>56</v>
      </c>
      <c r="B59" s="241" t="s">
        <v>440</v>
      </c>
      <c r="C59" s="242" t="s">
        <v>457</v>
      </c>
      <c r="D59" s="240" t="s">
        <v>209</v>
      </c>
      <c r="E59" s="243">
        <v>228.4</v>
      </c>
      <c r="F59" s="243">
        <v>4.07</v>
      </c>
      <c r="G59" s="244">
        <v>219.4</v>
      </c>
      <c r="H59" s="244">
        <v>4.07</v>
      </c>
      <c r="I59" s="241">
        <v>8</v>
      </c>
      <c r="J59" s="241"/>
      <c r="K59" s="241"/>
      <c r="L59" s="241">
        <v>0</v>
      </c>
      <c r="M59" s="241">
        <v>0</v>
      </c>
      <c r="N59" s="241">
        <v>0</v>
      </c>
      <c r="O59" s="241"/>
      <c r="P59" s="241">
        <v>29</v>
      </c>
      <c r="Q59" s="244">
        <v>1</v>
      </c>
      <c r="R59" s="241">
        <v>0</v>
      </c>
      <c r="S59" s="241"/>
      <c r="T59" s="251"/>
      <c r="U59" s="245"/>
      <c r="V59" s="245"/>
      <c r="W59" s="245"/>
      <c r="X59" s="245"/>
      <c r="Y59" s="245"/>
      <c r="Z59" s="245">
        <v>0</v>
      </c>
      <c r="AA59" s="245">
        <v>0</v>
      </c>
      <c r="AB59" s="246">
        <v>2396900</v>
      </c>
      <c r="AC59" s="245">
        <v>17330</v>
      </c>
      <c r="AD59" s="245">
        <v>0</v>
      </c>
      <c r="AE59" s="245"/>
      <c r="AF59" s="245">
        <v>0</v>
      </c>
      <c r="AG59" s="245">
        <v>0</v>
      </c>
      <c r="AH59" s="245">
        <v>0</v>
      </c>
      <c r="AI59" s="245">
        <v>0</v>
      </c>
      <c r="AJ59" s="245">
        <v>0</v>
      </c>
      <c r="AK59" s="245">
        <v>0</v>
      </c>
      <c r="AL59" s="247"/>
      <c r="AM59" s="247"/>
      <c r="AN59" s="247"/>
      <c r="AO59" s="247"/>
      <c r="AP59" s="247"/>
      <c r="AQ59" s="247"/>
      <c r="AR59" s="247"/>
      <c r="AS59" s="247"/>
      <c r="AT59" s="247"/>
      <c r="AU59" s="247"/>
      <c r="AV59" s="247"/>
      <c r="AW59" s="247"/>
    </row>
    <row r="60" ht="15.75" hidden="1" customHeight="1" spans="1:49">
      <c r="A60" s="240"/>
      <c r="B60" s="241"/>
      <c r="C60" s="247"/>
      <c r="D60" s="240"/>
      <c r="E60" s="243">
        <v>0</v>
      </c>
      <c r="F60" s="243">
        <v>0</v>
      </c>
      <c r="G60" s="244">
        <v>0</v>
      </c>
      <c r="H60" s="244">
        <v>0</v>
      </c>
      <c r="I60" s="241"/>
      <c r="J60" s="241"/>
      <c r="K60" s="241"/>
      <c r="L60" s="241">
        <v>0</v>
      </c>
      <c r="M60" s="241">
        <v>0</v>
      </c>
      <c r="N60" s="241">
        <v>0</v>
      </c>
      <c r="O60" s="241"/>
      <c r="P60" s="241">
        <v>0</v>
      </c>
      <c r="Q60" s="244">
        <v>0</v>
      </c>
      <c r="R60" s="241">
        <v>0</v>
      </c>
      <c r="S60" s="241"/>
      <c r="T60" s="251"/>
      <c r="U60" s="245"/>
      <c r="V60" s="245"/>
      <c r="W60" s="245"/>
      <c r="X60" s="245"/>
      <c r="Y60" s="245"/>
      <c r="Z60" s="245"/>
      <c r="AA60" s="245">
        <v>0</v>
      </c>
      <c r="AB60" s="246">
        <v>0</v>
      </c>
      <c r="AC60" s="245">
        <v>0</v>
      </c>
      <c r="AD60" s="245"/>
      <c r="AE60" s="245"/>
      <c r="AF60" s="245"/>
      <c r="AG60" s="245"/>
      <c r="AH60" s="245"/>
      <c r="AI60" s="245"/>
      <c r="AJ60" s="245"/>
      <c r="AK60" s="245"/>
      <c r="AL60" s="247"/>
      <c r="AM60" s="247"/>
      <c r="AN60" s="247"/>
      <c r="AO60" s="247"/>
      <c r="AP60" s="247"/>
      <c r="AQ60" s="247"/>
      <c r="AR60" s="247"/>
      <c r="AS60" s="247"/>
      <c r="AT60" s="247"/>
      <c r="AU60" s="247"/>
      <c r="AV60" s="247"/>
      <c r="AW60" s="247"/>
    </row>
    <row r="61" ht="15.75" hidden="1" customHeight="1" spans="1:49">
      <c r="A61" s="240"/>
      <c r="B61" s="241"/>
      <c r="C61" s="247"/>
      <c r="D61" s="240"/>
      <c r="E61" s="243">
        <v>0</v>
      </c>
      <c r="F61" s="243">
        <v>0</v>
      </c>
      <c r="G61" s="244">
        <v>0</v>
      </c>
      <c r="H61" s="244">
        <v>0</v>
      </c>
      <c r="I61" s="241"/>
      <c r="J61" s="241"/>
      <c r="K61" s="241"/>
      <c r="L61" s="241">
        <v>0</v>
      </c>
      <c r="M61" s="241">
        <v>0</v>
      </c>
      <c r="N61" s="241">
        <v>0</v>
      </c>
      <c r="O61" s="241"/>
      <c r="P61" s="241">
        <v>0</v>
      </c>
      <c r="Q61" s="244">
        <v>0</v>
      </c>
      <c r="R61" s="241">
        <v>0</v>
      </c>
      <c r="S61" s="241"/>
      <c r="T61" s="251"/>
      <c r="U61" s="245"/>
      <c r="V61" s="245"/>
      <c r="W61" s="245"/>
      <c r="X61" s="245"/>
      <c r="Y61" s="245"/>
      <c r="Z61" s="245"/>
      <c r="AA61" s="245">
        <v>0</v>
      </c>
      <c r="AB61" s="246">
        <v>0</v>
      </c>
      <c r="AC61" s="245">
        <v>0</v>
      </c>
      <c r="AD61" s="245"/>
      <c r="AE61" s="245"/>
      <c r="AF61" s="245"/>
      <c r="AG61" s="245"/>
      <c r="AH61" s="245"/>
      <c r="AI61" s="245"/>
      <c r="AJ61" s="245"/>
      <c r="AK61" s="245"/>
      <c r="AL61" s="247"/>
      <c r="AM61" s="247"/>
      <c r="AN61" s="247"/>
      <c r="AO61" s="247"/>
      <c r="AP61" s="247"/>
      <c r="AQ61" s="247"/>
      <c r="AR61" s="247"/>
      <c r="AS61" s="247"/>
      <c r="AT61" s="247"/>
      <c r="AU61" s="247"/>
      <c r="AV61" s="247"/>
      <c r="AW61" s="247"/>
    </row>
    <row r="62" ht="15.75" hidden="1" customHeight="1" spans="1:49">
      <c r="A62" s="240"/>
      <c r="B62" s="241"/>
      <c r="C62" s="242"/>
      <c r="D62" s="240"/>
      <c r="E62" s="243">
        <v>0</v>
      </c>
      <c r="F62" s="243">
        <v>0</v>
      </c>
      <c r="G62" s="244">
        <v>0</v>
      </c>
      <c r="H62" s="244">
        <v>0</v>
      </c>
      <c r="I62" s="241"/>
      <c r="J62" s="241"/>
      <c r="K62" s="241"/>
      <c r="L62" s="241">
        <v>0</v>
      </c>
      <c r="M62" s="241">
        <v>0</v>
      </c>
      <c r="N62" s="241">
        <v>0</v>
      </c>
      <c r="O62" s="241"/>
      <c r="P62" s="241">
        <v>0</v>
      </c>
      <c r="Q62" s="244">
        <v>0</v>
      </c>
      <c r="R62" s="241">
        <v>0</v>
      </c>
      <c r="S62" s="241"/>
      <c r="T62" s="251"/>
      <c r="U62" s="245"/>
      <c r="V62" s="245"/>
      <c r="W62" s="245"/>
      <c r="X62" s="245"/>
      <c r="Y62" s="245"/>
      <c r="Z62" s="245"/>
      <c r="AA62" s="245">
        <v>0</v>
      </c>
      <c r="AB62" s="246">
        <v>0</v>
      </c>
      <c r="AC62" s="245">
        <v>0</v>
      </c>
      <c r="AD62" s="245"/>
      <c r="AE62" s="245"/>
      <c r="AF62" s="245"/>
      <c r="AG62" s="245"/>
      <c r="AH62" s="245"/>
      <c r="AI62" s="245"/>
      <c r="AJ62" s="245"/>
      <c r="AK62" s="245"/>
      <c r="AL62" s="247"/>
      <c r="AM62" s="247"/>
      <c r="AN62" s="247"/>
      <c r="AO62" s="247"/>
      <c r="AP62" s="247"/>
      <c r="AQ62" s="247"/>
      <c r="AR62" s="247"/>
      <c r="AS62" s="247"/>
      <c r="AT62" s="247"/>
      <c r="AU62" s="247"/>
      <c r="AV62" s="247"/>
      <c r="AW62" s="247"/>
    </row>
    <row r="63" ht="15.75" hidden="1" customHeight="1" spans="1:49">
      <c r="A63" s="240"/>
      <c r="B63" s="241"/>
      <c r="C63" s="247"/>
      <c r="D63" s="240"/>
      <c r="E63" s="243">
        <v>0</v>
      </c>
      <c r="F63" s="243">
        <v>0</v>
      </c>
      <c r="G63" s="244">
        <v>0</v>
      </c>
      <c r="H63" s="244">
        <v>0</v>
      </c>
      <c r="I63" s="241"/>
      <c r="J63" s="241"/>
      <c r="K63" s="241"/>
      <c r="L63" s="241">
        <v>0</v>
      </c>
      <c r="M63" s="241">
        <v>0</v>
      </c>
      <c r="N63" s="241">
        <v>0</v>
      </c>
      <c r="O63" s="241"/>
      <c r="P63" s="241">
        <v>0</v>
      </c>
      <c r="Q63" s="244">
        <v>0</v>
      </c>
      <c r="R63" s="241">
        <v>0</v>
      </c>
      <c r="S63" s="241"/>
      <c r="T63" s="251"/>
      <c r="U63" s="245"/>
      <c r="V63" s="245"/>
      <c r="W63" s="245"/>
      <c r="X63" s="245"/>
      <c r="Y63" s="245"/>
      <c r="Z63" s="245"/>
      <c r="AA63" s="245">
        <v>0</v>
      </c>
      <c r="AB63" s="246">
        <v>0</v>
      </c>
      <c r="AC63" s="245">
        <v>0</v>
      </c>
      <c r="AD63" s="245"/>
      <c r="AE63" s="245"/>
      <c r="AF63" s="245"/>
      <c r="AG63" s="245"/>
      <c r="AH63" s="245"/>
      <c r="AI63" s="245"/>
      <c r="AJ63" s="245"/>
      <c r="AK63" s="245"/>
      <c r="AL63" s="247"/>
      <c r="AM63" s="247"/>
      <c r="AN63" s="247"/>
      <c r="AO63" s="247"/>
      <c r="AP63" s="247"/>
      <c r="AQ63" s="247"/>
      <c r="AR63" s="247"/>
      <c r="AS63" s="247"/>
      <c r="AT63" s="247"/>
      <c r="AU63" s="247"/>
      <c r="AV63" s="247"/>
      <c r="AW63" s="247"/>
    </row>
    <row r="64" ht="15.6" hidden="1" spans="1:49">
      <c r="A64" s="240"/>
      <c r="B64" s="241"/>
      <c r="C64" s="242"/>
      <c r="D64" s="240"/>
      <c r="E64" s="243">
        <v>0</v>
      </c>
      <c r="F64" s="243">
        <v>0</v>
      </c>
      <c r="G64" s="244">
        <v>0</v>
      </c>
      <c r="H64" s="244">
        <v>0</v>
      </c>
      <c r="I64" s="241"/>
      <c r="J64" s="241"/>
      <c r="K64" s="241"/>
      <c r="L64" s="241">
        <v>0</v>
      </c>
      <c r="M64" s="241">
        <v>0</v>
      </c>
      <c r="N64" s="241">
        <v>0</v>
      </c>
      <c r="O64" s="241"/>
      <c r="P64" s="241">
        <v>0</v>
      </c>
      <c r="Q64" s="244">
        <v>0</v>
      </c>
      <c r="R64" s="241">
        <v>0</v>
      </c>
      <c r="S64" s="241"/>
      <c r="T64" s="251"/>
      <c r="U64" s="245"/>
      <c r="V64" s="245"/>
      <c r="W64" s="245"/>
      <c r="X64" s="245"/>
      <c r="Y64" s="245"/>
      <c r="Z64" s="245"/>
      <c r="AA64" s="245">
        <v>0</v>
      </c>
      <c r="AB64" s="246">
        <v>0</v>
      </c>
      <c r="AC64" s="245">
        <v>0</v>
      </c>
      <c r="AD64" s="245"/>
      <c r="AE64" s="245"/>
      <c r="AF64" s="245"/>
      <c r="AG64" s="245"/>
      <c r="AH64" s="245"/>
      <c r="AI64" s="245"/>
      <c r="AJ64" s="245"/>
      <c r="AK64" s="245"/>
      <c r="AL64" s="247"/>
      <c r="AM64" s="247"/>
      <c r="AN64" s="247"/>
      <c r="AO64" s="247"/>
      <c r="AP64" s="247"/>
      <c r="AQ64" s="247"/>
      <c r="AR64" s="247"/>
      <c r="AS64" s="247"/>
      <c r="AT64" s="247"/>
      <c r="AU64" s="247"/>
      <c r="AV64" s="247"/>
      <c r="AW64" s="247"/>
    </row>
    <row r="65" ht="15.75" hidden="1" customHeight="1" spans="1:49">
      <c r="A65" s="240"/>
      <c r="B65" s="241"/>
      <c r="C65" s="242"/>
      <c r="D65" s="240"/>
      <c r="E65" s="243">
        <v>0</v>
      </c>
      <c r="F65" s="243">
        <v>0</v>
      </c>
      <c r="G65" s="244">
        <v>0</v>
      </c>
      <c r="H65" s="244">
        <v>0</v>
      </c>
      <c r="I65" s="241"/>
      <c r="J65" s="241"/>
      <c r="K65" s="241"/>
      <c r="L65" s="241">
        <v>0</v>
      </c>
      <c r="M65" s="241">
        <v>0</v>
      </c>
      <c r="N65" s="241">
        <v>0</v>
      </c>
      <c r="O65" s="241"/>
      <c r="P65" s="241">
        <v>0</v>
      </c>
      <c r="Q65" s="244">
        <v>0</v>
      </c>
      <c r="R65" s="241">
        <v>0</v>
      </c>
      <c r="S65" s="241"/>
      <c r="T65" s="251"/>
      <c r="U65" s="245"/>
      <c r="V65" s="245"/>
      <c r="W65" s="245"/>
      <c r="X65" s="245"/>
      <c r="Y65" s="245"/>
      <c r="Z65" s="245"/>
      <c r="AA65" s="245">
        <v>0</v>
      </c>
      <c r="AB65" s="246">
        <v>0</v>
      </c>
      <c r="AC65" s="245">
        <v>0</v>
      </c>
      <c r="AD65" s="245"/>
      <c r="AE65" s="245"/>
      <c r="AF65" s="245"/>
      <c r="AG65" s="245"/>
      <c r="AH65" s="245"/>
      <c r="AI65" s="245"/>
      <c r="AJ65" s="245"/>
      <c r="AK65" s="245"/>
      <c r="AL65" s="247"/>
      <c r="AM65" s="247"/>
      <c r="AN65" s="247"/>
      <c r="AO65" s="247"/>
      <c r="AP65" s="247"/>
      <c r="AQ65" s="247"/>
      <c r="AR65" s="247"/>
      <c r="AS65" s="247"/>
      <c r="AT65" s="247"/>
      <c r="AU65" s="247"/>
      <c r="AV65" s="247"/>
      <c r="AW65" s="247"/>
    </row>
    <row r="66" ht="15.75" hidden="1" customHeight="1" spans="1:49">
      <c r="A66" s="240"/>
      <c r="B66" s="241"/>
      <c r="C66" s="242"/>
      <c r="D66" s="240"/>
      <c r="E66" s="243">
        <v>0</v>
      </c>
      <c r="F66" s="243">
        <v>0</v>
      </c>
      <c r="G66" s="244">
        <v>0</v>
      </c>
      <c r="H66" s="244">
        <v>0</v>
      </c>
      <c r="I66" s="241"/>
      <c r="J66" s="241"/>
      <c r="K66" s="241"/>
      <c r="L66" s="241">
        <v>0</v>
      </c>
      <c r="M66" s="241">
        <v>0</v>
      </c>
      <c r="N66" s="241">
        <v>0</v>
      </c>
      <c r="O66" s="241"/>
      <c r="P66" s="241">
        <v>0</v>
      </c>
      <c r="Q66" s="244">
        <v>0</v>
      </c>
      <c r="R66" s="241">
        <v>0</v>
      </c>
      <c r="S66" s="241"/>
      <c r="T66" s="251"/>
      <c r="U66" s="245"/>
      <c r="V66" s="245"/>
      <c r="W66" s="245"/>
      <c r="X66" s="245"/>
      <c r="Y66" s="245"/>
      <c r="Z66" s="245"/>
      <c r="AA66" s="245">
        <v>0</v>
      </c>
      <c r="AB66" s="246">
        <v>0</v>
      </c>
      <c r="AC66" s="245">
        <v>0</v>
      </c>
      <c r="AD66" s="245"/>
      <c r="AE66" s="245"/>
      <c r="AF66" s="245"/>
      <c r="AG66" s="245"/>
      <c r="AH66" s="245"/>
      <c r="AI66" s="245"/>
      <c r="AJ66" s="245"/>
      <c r="AK66" s="245"/>
      <c r="AL66" s="247"/>
      <c r="AM66" s="247"/>
      <c r="AN66" s="247"/>
      <c r="AO66" s="247"/>
      <c r="AP66" s="247"/>
      <c r="AQ66" s="247"/>
      <c r="AR66" s="247"/>
      <c r="AS66" s="247"/>
      <c r="AT66" s="247"/>
      <c r="AU66" s="247"/>
      <c r="AV66" s="247"/>
      <c r="AW66" s="247"/>
    </row>
    <row r="67" ht="15.75" hidden="1" customHeight="1" spans="1:49">
      <c r="A67" s="240"/>
      <c r="B67" s="241"/>
      <c r="C67" s="242"/>
      <c r="D67" s="240"/>
      <c r="E67" s="243">
        <v>0</v>
      </c>
      <c r="F67" s="243">
        <v>0</v>
      </c>
      <c r="G67" s="244">
        <v>0</v>
      </c>
      <c r="H67" s="244">
        <v>0</v>
      </c>
      <c r="I67" s="241"/>
      <c r="J67" s="241"/>
      <c r="K67" s="241"/>
      <c r="L67" s="241">
        <v>0</v>
      </c>
      <c r="M67" s="241">
        <v>0</v>
      </c>
      <c r="N67" s="241">
        <v>0</v>
      </c>
      <c r="O67" s="241"/>
      <c r="P67" s="241">
        <v>0</v>
      </c>
      <c r="Q67" s="244">
        <v>0</v>
      </c>
      <c r="R67" s="241">
        <v>0</v>
      </c>
      <c r="S67" s="241"/>
      <c r="T67" s="251"/>
      <c r="U67" s="245"/>
      <c r="V67" s="245"/>
      <c r="W67" s="245"/>
      <c r="X67" s="245"/>
      <c r="Y67" s="245"/>
      <c r="Z67" s="245"/>
      <c r="AA67" s="245">
        <v>0</v>
      </c>
      <c r="AB67" s="246">
        <v>0</v>
      </c>
      <c r="AC67" s="245">
        <v>0</v>
      </c>
      <c r="AD67" s="245"/>
      <c r="AE67" s="245"/>
      <c r="AF67" s="245"/>
      <c r="AG67" s="245"/>
      <c r="AH67" s="245"/>
      <c r="AI67" s="245"/>
      <c r="AJ67" s="245"/>
      <c r="AK67" s="245"/>
      <c r="AL67" s="247"/>
      <c r="AM67" s="247"/>
      <c r="AN67" s="247"/>
      <c r="AO67" s="247"/>
      <c r="AP67" s="247"/>
      <c r="AQ67" s="247"/>
      <c r="AR67" s="247"/>
      <c r="AS67" s="247"/>
      <c r="AT67" s="247"/>
      <c r="AU67" s="247"/>
      <c r="AV67" s="247"/>
      <c r="AW67" s="247"/>
    </row>
    <row r="68" ht="15.75" hidden="1" customHeight="1" spans="1:49">
      <c r="A68" s="240"/>
      <c r="B68" s="241"/>
      <c r="C68" s="242"/>
      <c r="D68" s="240"/>
      <c r="E68" s="253">
        <v>6275</v>
      </c>
      <c r="F68" s="253">
        <v>4170</v>
      </c>
      <c r="G68" s="254">
        <v>5978</v>
      </c>
      <c r="H68" s="254">
        <v>4170</v>
      </c>
      <c r="I68" s="254">
        <v>128</v>
      </c>
      <c r="J68" s="254">
        <v>0</v>
      </c>
      <c r="K68" s="254">
        <v>0</v>
      </c>
      <c r="L68" s="254">
        <v>0</v>
      </c>
      <c r="M68" s="254">
        <v>0</v>
      </c>
      <c r="N68" s="254">
        <v>0</v>
      </c>
      <c r="O68" s="254">
        <v>0</v>
      </c>
      <c r="P68" s="254">
        <v>1174</v>
      </c>
      <c r="Q68" s="255">
        <v>73</v>
      </c>
      <c r="R68" s="254">
        <v>96</v>
      </c>
      <c r="S68" s="254">
        <v>230963</v>
      </c>
      <c r="T68" s="254">
        <v>9400000</v>
      </c>
      <c r="U68" s="254">
        <v>0</v>
      </c>
      <c r="V68" s="254"/>
      <c r="W68" s="254"/>
      <c r="X68" s="254">
        <v>1344000</v>
      </c>
      <c r="Y68" s="254">
        <v>11519532</v>
      </c>
      <c r="Z68" s="254">
        <v>33766667</v>
      </c>
      <c r="AA68" s="254">
        <v>21421842</v>
      </c>
      <c r="AB68" s="254">
        <v>72480170</v>
      </c>
      <c r="AC68" s="254">
        <v>712076</v>
      </c>
      <c r="AD68" s="254">
        <v>0</v>
      </c>
      <c r="AE68" s="254">
        <v>6671792</v>
      </c>
      <c r="AF68" s="254">
        <v>3880675</v>
      </c>
      <c r="AG68" s="254">
        <v>1028475</v>
      </c>
      <c r="AH68" s="254">
        <v>500000</v>
      </c>
      <c r="AI68" s="254">
        <v>652200</v>
      </c>
      <c r="AJ68" s="254">
        <v>700000</v>
      </c>
      <c r="AK68" s="254">
        <v>1000000</v>
      </c>
      <c r="AL68" s="247"/>
      <c r="AM68" s="247"/>
      <c r="AN68" s="247"/>
      <c r="AO68" s="247"/>
      <c r="AP68" s="247"/>
      <c r="AQ68" s="247"/>
      <c r="AR68" s="247"/>
      <c r="AS68" s="247"/>
      <c r="AT68" s="247"/>
      <c r="AU68" s="247"/>
      <c r="AV68" s="247"/>
      <c r="AW68" s="247"/>
    </row>
    <row r="69" ht="15.75" hidden="1" customHeight="1" spans="1:49">
      <c r="A69" s="240"/>
      <c r="B69" s="241"/>
      <c r="C69" s="242"/>
      <c r="D69" s="256" t="s">
        <v>6</v>
      </c>
      <c r="E69" s="253">
        <v>10445</v>
      </c>
      <c r="F69" s="257"/>
      <c r="G69" s="258"/>
      <c r="H69" s="258"/>
      <c r="I69" s="241"/>
      <c r="J69" s="241"/>
      <c r="K69" s="241"/>
      <c r="L69" s="241"/>
      <c r="M69" s="241"/>
      <c r="N69" s="241"/>
      <c r="O69" s="241"/>
      <c r="P69" s="241"/>
      <c r="Q69" s="241"/>
      <c r="R69" s="241"/>
      <c r="S69" s="241"/>
      <c r="T69" s="245"/>
      <c r="U69" s="245"/>
      <c r="V69" s="245"/>
      <c r="W69" s="245"/>
      <c r="X69" s="245"/>
      <c r="Y69" s="245"/>
      <c r="Z69" s="245"/>
      <c r="AA69" s="245"/>
      <c r="AB69" s="245"/>
      <c r="AC69" s="245"/>
      <c r="AD69" s="245"/>
      <c r="AE69" s="245"/>
      <c r="AF69" s="245"/>
      <c r="AG69" s="245"/>
      <c r="AH69" s="245"/>
      <c r="AI69" s="245"/>
      <c r="AJ69" s="245"/>
      <c r="AK69" s="245"/>
      <c r="AL69" s="247"/>
      <c r="AM69" s="247"/>
      <c r="AN69" s="247"/>
      <c r="AO69" s="247"/>
      <c r="AP69" s="247"/>
      <c r="AQ69" s="247"/>
      <c r="AR69" s="247"/>
      <c r="AS69" s="247"/>
      <c r="AT69" s="247"/>
      <c r="AU69" s="247"/>
      <c r="AV69" s="247"/>
      <c r="AW69" s="247"/>
    </row>
    <row r="70" ht="15.75" customHeight="1" spans="1:49">
      <c r="A70" s="240"/>
      <c r="B70" s="241"/>
      <c r="C70" s="242"/>
      <c r="D70" s="240"/>
      <c r="E70" s="243"/>
      <c r="F70" s="243"/>
      <c r="G70" s="244"/>
      <c r="H70" s="244"/>
      <c r="I70" s="241"/>
      <c r="J70" s="241"/>
      <c r="K70" s="241"/>
      <c r="L70" s="241"/>
      <c r="M70" s="241"/>
      <c r="N70" s="241"/>
      <c r="O70" s="241"/>
      <c r="P70" s="241"/>
      <c r="Q70" s="244"/>
      <c r="R70" s="241"/>
      <c r="S70" s="241"/>
      <c r="T70" s="245"/>
      <c r="U70" s="245"/>
      <c r="V70" s="246"/>
      <c r="W70" s="246"/>
      <c r="X70" s="246"/>
      <c r="Y70" s="246"/>
      <c r="Z70" s="246"/>
      <c r="AA70" s="246"/>
      <c r="AB70" s="246"/>
      <c r="AC70" s="245"/>
      <c r="AD70" s="245"/>
      <c r="AE70" s="241"/>
      <c r="AF70" s="245"/>
      <c r="AG70" s="245"/>
      <c r="AH70" s="245"/>
      <c r="AI70" s="245"/>
      <c r="AJ70" s="245"/>
      <c r="AK70" s="245"/>
      <c r="AL70" s="247"/>
      <c r="AM70" s="247"/>
      <c r="AN70" s="247"/>
      <c r="AO70" s="247"/>
      <c r="AP70" s="247"/>
      <c r="AQ70" s="247"/>
      <c r="AR70" s="247"/>
      <c r="AS70" s="247"/>
      <c r="AT70" s="247"/>
      <c r="AU70" s="247"/>
      <c r="AV70" s="247"/>
      <c r="AW70" s="247"/>
    </row>
    <row r="71" ht="15.75" customHeight="1" spans="1:49">
      <c r="A71" s="240"/>
      <c r="B71" s="241"/>
      <c r="C71" s="242"/>
      <c r="D71" s="240"/>
      <c r="E71" s="259" t="s">
        <v>464</v>
      </c>
      <c r="F71" s="260"/>
      <c r="G71" s="244"/>
      <c r="H71" s="244"/>
      <c r="I71" s="241"/>
      <c r="J71" s="241"/>
      <c r="K71" s="241"/>
      <c r="L71" s="241"/>
      <c r="M71" s="241"/>
      <c r="N71" s="241"/>
      <c r="O71" s="244"/>
      <c r="P71" s="241"/>
      <c r="Q71" s="244"/>
      <c r="R71" s="241"/>
      <c r="S71" s="241"/>
      <c r="T71" s="245"/>
      <c r="U71" s="245"/>
      <c r="V71" s="245"/>
      <c r="W71" s="245"/>
      <c r="X71" s="245"/>
      <c r="Y71" s="245"/>
      <c r="Z71" s="245"/>
      <c r="AA71" s="245"/>
      <c r="AB71" s="246"/>
      <c r="AC71" s="245"/>
      <c r="AD71" s="245"/>
      <c r="AE71" s="241"/>
      <c r="AF71" s="245"/>
      <c r="AG71" s="245"/>
      <c r="AH71" s="245"/>
      <c r="AI71" s="245"/>
      <c r="AJ71" s="245"/>
      <c r="AK71" s="245"/>
      <c r="AL71" s="247"/>
      <c r="AM71" s="247"/>
      <c r="AN71" s="247"/>
      <c r="AO71" s="247"/>
      <c r="AP71" s="247"/>
      <c r="AQ71" s="247"/>
      <c r="AR71" s="247"/>
      <c r="AS71" s="247"/>
      <c r="AT71" s="247"/>
      <c r="AU71" s="247"/>
      <c r="AV71" s="247"/>
      <c r="AW71" s="247"/>
    </row>
    <row r="72" ht="15.75" customHeight="1" spans="1:49">
      <c r="A72" s="240"/>
      <c r="B72" s="241"/>
      <c r="C72" s="242"/>
      <c r="D72" s="240"/>
      <c r="E72" s="259" t="s">
        <v>208</v>
      </c>
      <c r="F72" s="261"/>
      <c r="G72" s="244">
        <v>555.03</v>
      </c>
      <c r="H72" s="244">
        <v>480.68</v>
      </c>
      <c r="I72" s="241"/>
      <c r="J72" s="241"/>
      <c r="K72" s="241"/>
      <c r="L72" s="241"/>
      <c r="M72" s="241"/>
      <c r="N72" s="241"/>
      <c r="O72" s="241"/>
      <c r="P72" s="244"/>
      <c r="Q72" s="244"/>
      <c r="R72" s="241"/>
      <c r="S72" s="241"/>
      <c r="T72" s="245"/>
      <c r="U72" s="245"/>
      <c r="V72" s="245"/>
      <c r="W72" s="245"/>
      <c r="X72" s="245"/>
      <c r="Y72" s="245"/>
      <c r="Z72" s="245"/>
      <c r="AA72" s="245"/>
      <c r="AB72" s="246"/>
      <c r="AC72" s="245"/>
      <c r="AD72" s="245"/>
      <c r="AE72" s="241"/>
      <c r="AF72" s="245"/>
      <c r="AG72" s="245"/>
      <c r="AH72" s="245"/>
      <c r="AI72" s="245"/>
      <c r="AJ72" s="245"/>
      <c r="AK72" s="245"/>
      <c r="AL72" s="247"/>
      <c r="AM72" s="247"/>
      <c r="AN72" s="247"/>
      <c r="AO72" s="247"/>
      <c r="AP72" s="247"/>
      <c r="AQ72" s="247"/>
      <c r="AR72" s="247"/>
      <c r="AS72" s="247"/>
      <c r="AT72" s="247"/>
      <c r="AU72" s="247"/>
      <c r="AV72" s="247"/>
      <c r="AW72" s="247"/>
    </row>
    <row r="73" ht="15.75" customHeight="1" spans="1:49">
      <c r="A73" s="240"/>
      <c r="B73" s="241"/>
      <c r="C73" s="242"/>
      <c r="D73" s="240"/>
      <c r="E73" s="262" t="s">
        <v>231</v>
      </c>
      <c r="F73" s="261"/>
      <c r="G73" s="244">
        <v>847.23</v>
      </c>
      <c r="H73" s="244">
        <v>419.45</v>
      </c>
      <c r="I73" s="241"/>
      <c r="J73" s="241"/>
      <c r="K73" s="241"/>
      <c r="L73" s="245"/>
      <c r="M73" s="245"/>
      <c r="N73" s="245"/>
      <c r="O73" s="241"/>
      <c r="P73" s="241"/>
      <c r="Q73" s="244"/>
      <c r="R73" s="241"/>
      <c r="S73" s="241"/>
      <c r="T73" s="245"/>
      <c r="U73" s="245"/>
      <c r="V73" s="245"/>
      <c r="W73" s="245"/>
      <c r="X73" s="245"/>
      <c r="Y73" s="245"/>
      <c r="Z73" s="245"/>
      <c r="AA73" s="245"/>
      <c r="AB73" s="246"/>
      <c r="AC73" s="245"/>
      <c r="AD73" s="245"/>
      <c r="AE73" s="241"/>
      <c r="AF73" s="245"/>
      <c r="AG73" s="245"/>
      <c r="AH73" s="245"/>
      <c r="AI73" s="245"/>
      <c r="AJ73" s="245"/>
      <c r="AK73" s="245"/>
      <c r="AL73" s="247"/>
      <c r="AM73" s="247"/>
      <c r="AN73" s="247"/>
      <c r="AO73" s="247"/>
      <c r="AP73" s="247"/>
      <c r="AQ73" s="247"/>
      <c r="AR73" s="247"/>
      <c r="AS73" s="247"/>
      <c r="AT73" s="247"/>
      <c r="AU73" s="247"/>
      <c r="AV73" s="247"/>
      <c r="AW73" s="247"/>
    </row>
    <row r="74" ht="15.75" customHeight="1" spans="1:49">
      <c r="A74" s="242"/>
      <c r="B74" s="241"/>
      <c r="D74" s="240"/>
      <c r="E74" s="259" t="s">
        <v>269</v>
      </c>
      <c r="F74" s="261"/>
      <c r="G74" s="244">
        <v>575.6</v>
      </c>
      <c r="H74" s="244">
        <v>352.95</v>
      </c>
      <c r="I74" s="241"/>
      <c r="J74" s="241"/>
      <c r="K74" s="241"/>
      <c r="L74" s="241"/>
      <c r="M74" s="241"/>
      <c r="N74" s="241"/>
      <c r="O74" s="241"/>
      <c r="P74" s="241"/>
      <c r="Q74" s="244"/>
      <c r="R74" s="241"/>
      <c r="S74" s="241"/>
      <c r="T74" s="245"/>
      <c r="U74" s="245"/>
      <c r="V74" s="245"/>
      <c r="W74" s="245"/>
      <c r="X74" s="245"/>
      <c r="Y74" s="245"/>
      <c r="Z74" s="245"/>
      <c r="AA74" s="245"/>
      <c r="AB74" s="246"/>
      <c r="AC74" s="245"/>
      <c r="AD74" s="245"/>
      <c r="AE74" s="241"/>
      <c r="AF74" s="245"/>
      <c r="AG74" s="245"/>
      <c r="AH74" s="245"/>
      <c r="AI74" s="245"/>
      <c r="AJ74" s="245"/>
      <c r="AK74" s="245"/>
      <c r="AL74" s="247"/>
      <c r="AM74" s="247"/>
      <c r="AN74" s="247"/>
      <c r="AO74" s="247"/>
      <c r="AP74" s="247"/>
      <c r="AQ74" s="247"/>
      <c r="AR74" s="247"/>
      <c r="AS74" s="247"/>
      <c r="AT74" s="247"/>
      <c r="AU74" s="247"/>
      <c r="AV74" s="247"/>
      <c r="AW74" s="247"/>
    </row>
    <row r="75" ht="15.75" customHeight="1" spans="1:49">
      <c r="A75" s="240"/>
      <c r="B75" s="241"/>
      <c r="C75" s="242"/>
      <c r="D75" s="240"/>
      <c r="E75" s="259" t="s">
        <v>289</v>
      </c>
      <c r="F75" s="261"/>
      <c r="G75" s="244">
        <v>458.95</v>
      </c>
      <c r="H75" s="244">
        <v>405.65</v>
      </c>
      <c r="I75" s="241"/>
      <c r="J75" s="241"/>
      <c r="K75" s="241"/>
      <c r="L75" s="241"/>
      <c r="M75" s="241"/>
      <c r="N75" s="241"/>
      <c r="O75" s="241"/>
      <c r="P75" s="241"/>
      <c r="Q75" s="244"/>
      <c r="R75" s="241"/>
      <c r="S75" s="241"/>
      <c r="T75" s="245"/>
      <c r="U75" s="245"/>
      <c r="V75" s="245"/>
      <c r="W75" s="245"/>
      <c r="X75" s="245"/>
      <c r="Y75" s="245"/>
      <c r="Z75" s="245"/>
      <c r="AA75" s="245"/>
      <c r="AB75" s="246"/>
      <c r="AC75" s="245"/>
      <c r="AD75" s="245"/>
      <c r="AE75" s="241"/>
      <c r="AF75" s="245"/>
      <c r="AG75" s="245"/>
      <c r="AH75" s="245"/>
      <c r="AI75" s="245"/>
      <c r="AJ75" s="245"/>
      <c r="AK75" s="245"/>
      <c r="AL75" s="247"/>
      <c r="AM75" s="247"/>
      <c r="AN75" s="247"/>
      <c r="AO75" s="247"/>
      <c r="AP75" s="247"/>
      <c r="AQ75" s="247"/>
      <c r="AR75" s="247"/>
      <c r="AS75" s="247"/>
      <c r="AT75" s="247"/>
      <c r="AU75" s="247"/>
      <c r="AV75" s="247"/>
      <c r="AW75" s="247"/>
    </row>
    <row r="76" ht="15.75" customHeight="1" spans="1:49">
      <c r="A76" s="240"/>
      <c r="B76" s="241"/>
      <c r="C76" s="242"/>
      <c r="D76" s="240"/>
      <c r="E76" s="259" t="s">
        <v>307</v>
      </c>
      <c r="F76" s="261"/>
      <c r="G76" s="244">
        <v>607.03</v>
      </c>
      <c r="H76" s="244">
        <v>471.02</v>
      </c>
      <c r="I76" s="241"/>
      <c r="J76" s="241"/>
      <c r="K76" s="241"/>
      <c r="L76" s="241"/>
      <c r="M76" s="241"/>
      <c r="N76" s="241"/>
      <c r="O76" s="241"/>
      <c r="P76" s="241"/>
      <c r="Q76" s="244"/>
      <c r="R76" s="241"/>
      <c r="S76" s="241"/>
      <c r="T76" s="245"/>
      <c r="U76" s="245"/>
      <c r="V76" s="245"/>
      <c r="W76" s="245"/>
      <c r="X76" s="245"/>
      <c r="Y76" s="245"/>
      <c r="Z76" s="245"/>
      <c r="AA76" s="245"/>
      <c r="AB76" s="246"/>
      <c r="AC76" s="245"/>
      <c r="AD76" s="245"/>
      <c r="AE76" s="241"/>
      <c r="AF76" s="245"/>
      <c r="AG76" s="245"/>
      <c r="AH76" s="245"/>
      <c r="AI76" s="245"/>
      <c r="AJ76" s="245"/>
      <c r="AK76" s="245"/>
      <c r="AL76" s="247"/>
      <c r="AM76" s="247"/>
      <c r="AN76" s="247"/>
      <c r="AO76" s="247"/>
      <c r="AP76" s="247"/>
      <c r="AQ76" s="247"/>
      <c r="AR76" s="247"/>
      <c r="AS76" s="247"/>
      <c r="AT76" s="247"/>
      <c r="AU76" s="247"/>
      <c r="AV76" s="247"/>
      <c r="AW76" s="247"/>
    </row>
    <row r="77" ht="15.75" customHeight="1" spans="1:49">
      <c r="A77" s="240"/>
      <c r="B77" s="241"/>
      <c r="C77" s="242"/>
      <c r="D77" s="240"/>
      <c r="E77" s="259" t="s">
        <v>348</v>
      </c>
      <c r="F77" s="261"/>
      <c r="G77" s="244">
        <v>749.58</v>
      </c>
      <c r="H77" s="244">
        <v>544.02</v>
      </c>
      <c r="I77" s="241"/>
      <c r="J77" s="241"/>
      <c r="K77" s="241"/>
      <c r="L77" s="241"/>
      <c r="M77" s="241"/>
      <c r="N77" s="241"/>
      <c r="O77" s="241"/>
      <c r="P77" s="241"/>
      <c r="Q77" s="244"/>
      <c r="R77" s="241"/>
      <c r="S77" s="241"/>
      <c r="T77" s="245"/>
      <c r="U77" s="245"/>
      <c r="V77" s="245"/>
      <c r="W77" s="245"/>
      <c r="X77" s="245"/>
      <c r="Y77" s="245"/>
      <c r="Z77" s="245"/>
      <c r="AA77" s="245"/>
      <c r="AB77" s="246"/>
      <c r="AC77" s="245"/>
      <c r="AD77" s="245"/>
      <c r="AE77" s="241"/>
      <c r="AF77" s="245"/>
      <c r="AG77" s="245"/>
      <c r="AH77" s="245"/>
      <c r="AI77" s="245"/>
      <c r="AJ77" s="245"/>
      <c r="AK77" s="245"/>
      <c r="AL77" s="247"/>
      <c r="AM77" s="247"/>
      <c r="AN77" s="247"/>
      <c r="AO77" s="247"/>
      <c r="AP77" s="247"/>
      <c r="AQ77" s="247"/>
      <c r="AR77" s="247"/>
      <c r="AS77" s="247"/>
      <c r="AT77" s="247"/>
      <c r="AU77" s="247"/>
      <c r="AV77" s="247"/>
      <c r="AW77" s="247"/>
    </row>
    <row r="78" ht="15.75" customHeight="1" spans="1:49">
      <c r="A78" s="240"/>
      <c r="B78" s="241"/>
      <c r="C78" s="242"/>
      <c r="D78" s="240"/>
      <c r="E78" s="259" t="s">
        <v>373</v>
      </c>
      <c r="F78" s="261"/>
      <c r="G78" s="244">
        <v>476.65</v>
      </c>
      <c r="H78" s="244">
        <v>414.25</v>
      </c>
      <c r="I78" s="241"/>
      <c r="J78" s="241"/>
      <c r="K78" s="241"/>
      <c r="L78" s="241"/>
      <c r="M78" s="241"/>
      <c r="N78" s="241"/>
      <c r="O78" s="241"/>
      <c r="P78" s="241"/>
      <c r="Q78" s="244"/>
      <c r="R78" s="241"/>
      <c r="S78" s="241"/>
      <c r="T78" s="245"/>
      <c r="U78" s="245"/>
      <c r="V78" s="245"/>
      <c r="W78" s="245"/>
      <c r="X78" s="245"/>
      <c r="Y78" s="245"/>
      <c r="Z78" s="245"/>
      <c r="AA78" s="245"/>
      <c r="AB78" s="246"/>
      <c r="AC78" s="245"/>
      <c r="AD78" s="245"/>
      <c r="AE78" s="241"/>
      <c r="AF78" s="245"/>
      <c r="AG78" s="245"/>
      <c r="AH78" s="245"/>
      <c r="AI78" s="245"/>
      <c r="AJ78" s="245"/>
      <c r="AK78" s="245"/>
      <c r="AL78" s="247"/>
      <c r="AM78" s="247"/>
      <c r="AN78" s="247"/>
      <c r="AO78" s="247"/>
      <c r="AP78" s="247"/>
      <c r="AQ78" s="247"/>
      <c r="AR78" s="247"/>
      <c r="AS78" s="247"/>
      <c r="AT78" s="247"/>
      <c r="AU78" s="247"/>
      <c r="AV78" s="247"/>
      <c r="AW78" s="247"/>
    </row>
    <row r="79" ht="15.75" customHeight="1" spans="1:49">
      <c r="A79" s="240"/>
      <c r="B79" s="241"/>
      <c r="C79" s="242"/>
      <c r="D79" s="240"/>
      <c r="E79" s="259" t="s">
        <v>398</v>
      </c>
      <c r="F79" s="261"/>
      <c r="G79" s="244">
        <v>617.68</v>
      </c>
      <c r="H79" s="244">
        <v>421.45</v>
      </c>
      <c r="I79" s="241"/>
      <c r="J79" s="241"/>
      <c r="K79" s="241"/>
      <c r="L79" s="241"/>
      <c r="M79" s="241"/>
      <c r="N79" s="241"/>
      <c r="O79" s="241"/>
      <c r="P79" s="241"/>
      <c r="Q79" s="244"/>
      <c r="R79" s="241"/>
      <c r="S79" s="241"/>
      <c r="T79" s="245"/>
      <c r="U79" s="245"/>
      <c r="V79" s="245"/>
      <c r="W79" s="245"/>
      <c r="X79" s="245"/>
      <c r="Y79" s="245"/>
      <c r="Z79" s="245"/>
      <c r="AA79" s="245"/>
      <c r="AB79" s="246"/>
      <c r="AC79" s="245"/>
      <c r="AD79" s="245"/>
      <c r="AE79" s="241"/>
      <c r="AF79" s="245"/>
      <c r="AG79" s="245"/>
      <c r="AH79" s="245"/>
      <c r="AI79" s="245"/>
      <c r="AJ79" s="245"/>
      <c r="AK79" s="245"/>
      <c r="AL79" s="247"/>
      <c r="AM79" s="247"/>
      <c r="AN79" s="247"/>
      <c r="AO79" s="247"/>
      <c r="AP79" s="247"/>
      <c r="AQ79" s="247"/>
      <c r="AR79" s="247"/>
      <c r="AS79" s="247"/>
      <c r="AT79" s="247"/>
      <c r="AU79" s="247"/>
      <c r="AV79" s="247"/>
      <c r="AW79" s="247"/>
    </row>
    <row r="80" ht="15.75" customHeight="1" spans="1:49">
      <c r="A80" s="240"/>
      <c r="B80" s="241"/>
      <c r="C80" s="242"/>
      <c r="D80" s="240"/>
      <c r="E80" s="259" t="s">
        <v>416</v>
      </c>
      <c r="F80" s="261"/>
      <c r="G80" s="244">
        <v>507.38</v>
      </c>
      <c r="H80" s="244">
        <v>509.82</v>
      </c>
      <c r="I80" s="241"/>
      <c r="J80" s="241"/>
      <c r="K80" s="241"/>
      <c r="L80" s="241"/>
      <c r="M80" s="241"/>
      <c r="N80" s="241"/>
      <c r="O80" s="241"/>
      <c r="P80" s="241"/>
      <c r="Q80" s="244"/>
      <c r="R80" s="241"/>
      <c r="S80" s="241"/>
      <c r="T80" s="245"/>
      <c r="U80" s="245"/>
      <c r="V80" s="245"/>
      <c r="W80" s="245"/>
      <c r="X80" s="245"/>
      <c r="Y80" s="245"/>
      <c r="Z80" s="245"/>
      <c r="AA80" s="245"/>
      <c r="AB80" s="246"/>
      <c r="AC80" s="245"/>
      <c r="AD80" s="245"/>
      <c r="AE80" s="241"/>
      <c r="AF80" s="245"/>
      <c r="AG80" s="245"/>
      <c r="AH80" s="245"/>
      <c r="AI80" s="245"/>
      <c r="AJ80" s="245"/>
      <c r="AK80" s="245"/>
      <c r="AL80" s="247"/>
      <c r="AM80" s="247"/>
      <c r="AN80" s="247"/>
      <c r="AO80" s="247"/>
      <c r="AP80" s="247"/>
      <c r="AQ80" s="247"/>
      <c r="AR80" s="247"/>
      <c r="AS80" s="247"/>
      <c r="AT80" s="247"/>
      <c r="AU80" s="247"/>
      <c r="AV80" s="247"/>
      <c r="AW80" s="247"/>
    </row>
    <row r="81" ht="15.75" customHeight="1" spans="1:49">
      <c r="A81" s="240"/>
      <c r="B81" s="241"/>
      <c r="C81" s="242"/>
      <c r="D81" s="240"/>
      <c r="E81" s="259" t="s">
        <v>440</v>
      </c>
      <c r="F81" s="261"/>
      <c r="G81" s="244">
        <v>722.55</v>
      </c>
      <c r="H81" s="244">
        <v>270.45</v>
      </c>
      <c r="I81" s="241"/>
      <c r="J81" s="241"/>
      <c r="K81" s="241"/>
      <c r="L81" s="241"/>
      <c r="M81" s="241"/>
      <c r="N81" s="241"/>
      <c r="O81" s="241"/>
      <c r="P81" s="241"/>
      <c r="Q81" s="244"/>
      <c r="R81" s="241"/>
      <c r="S81" s="241"/>
      <c r="T81" s="245"/>
      <c r="U81" s="245"/>
      <c r="V81" s="245"/>
      <c r="W81" s="245"/>
      <c r="X81" s="245"/>
      <c r="Y81" s="245"/>
      <c r="Z81" s="245"/>
      <c r="AA81" s="245"/>
      <c r="AB81" s="246"/>
      <c r="AC81" s="245"/>
      <c r="AD81" s="245"/>
      <c r="AE81" s="241"/>
      <c r="AF81" s="245"/>
      <c r="AG81" s="245"/>
      <c r="AH81" s="245"/>
      <c r="AI81" s="245"/>
      <c r="AJ81" s="245"/>
      <c r="AK81" s="245"/>
      <c r="AL81" s="247"/>
      <c r="AM81" s="247"/>
      <c r="AN81" s="247"/>
      <c r="AO81" s="247"/>
      <c r="AP81" s="247"/>
      <c r="AQ81" s="247"/>
      <c r="AR81" s="247"/>
      <c r="AS81" s="247"/>
      <c r="AT81" s="247"/>
      <c r="AU81" s="247"/>
      <c r="AV81" s="247"/>
      <c r="AW81" s="247"/>
    </row>
    <row r="82" ht="15.75" customHeight="1" spans="1:49">
      <c r="A82" s="240"/>
      <c r="B82" s="241"/>
      <c r="C82" s="242"/>
      <c r="D82" s="240"/>
      <c r="E82" s="243"/>
      <c r="F82" s="243"/>
      <c r="G82" s="244"/>
      <c r="H82" s="244"/>
      <c r="I82" s="241"/>
      <c r="J82" s="241"/>
      <c r="K82" s="241"/>
      <c r="L82" s="241"/>
      <c r="M82" s="241"/>
      <c r="N82" s="241"/>
      <c r="O82" s="241"/>
      <c r="P82" s="241"/>
      <c r="Q82" s="244"/>
      <c r="R82" s="241"/>
      <c r="S82" s="241"/>
      <c r="T82" s="245"/>
      <c r="U82" s="245"/>
      <c r="V82" s="245"/>
      <c r="W82" s="245"/>
      <c r="X82" s="245"/>
      <c r="Y82" s="245"/>
      <c r="Z82" s="245"/>
      <c r="AA82" s="245"/>
      <c r="AB82" s="246"/>
      <c r="AC82" s="245"/>
      <c r="AD82" s="245"/>
      <c r="AE82" s="241"/>
      <c r="AF82" s="245"/>
      <c r="AG82" s="245"/>
      <c r="AH82" s="245"/>
      <c r="AI82" s="245"/>
      <c r="AJ82" s="245"/>
      <c r="AK82" s="245"/>
      <c r="AL82" s="247"/>
      <c r="AM82" s="247"/>
      <c r="AN82" s="247"/>
      <c r="AO82" s="247"/>
      <c r="AP82" s="247"/>
      <c r="AQ82" s="247"/>
      <c r="AR82" s="247"/>
      <c r="AS82" s="247"/>
      <c r="AT82" s="247"/>
      <c r="AU82" s="247"/>
      <c r="AV82" s="247"/>
      <c r="AW82" s="247"/>
    </row>
    <row r="83" ht="15.75" customHeight="1" spans="1:49">
      <c r="A83" s="240"/>
      <c r="B83" s="241"/>
      <c r="C83" s="247"/>
      <c r="D83" s="240"/>
      <c r="E83" s="243"/>
      <c r="F83" s="243"/>
      <c r="G83" s="244"/>
      <c r="H83" s="244"/>
      <c r="I83" s="241"/>
      <c r="J83" s="241"/>
      <c r="K83" s="241"/>
      <c r="L83" s="241"/>
      <c r="M83" s="241"/>
      <c r="N83" s="241"/>
      <c r="O83" s="241"/>
      <c r="P83" s="241"/>
      <c r="Q83" s="244"/>
      <c r="R83" s="241"/>
      <c r="S83" s="241"/>
      <c r="T83" s="245"/>
      <c r="U83" s="245"/>
      <c r="V83" s="245"/>
      <c r="W83" s="245"/>
      <c r="X83" s="245"/>
      <c r="Y83" s="245"/>
      <c r="Z83" s="245"/>
      <c r="AA83" s="245"/>
      <c r="AB83" s="246"/>
      <c r="AC83" s="245"/>
      <c r="AD83" s="245"/>
      <c r="AE83" s="241"/>
      <c r="AF83" s="245"/>
      <c r="AG83" s="245"/>
      <c r="AH83" s="245"/>
      <c r="AI83" s="245"/>
      <c r="AJ83" s="245"/>
      <c r="AK83" s="245"/>
      <c r="AL83" s="247"/>
      <c r="AM83" s="247"/>
      <c r="AN83" s="247"/>
      <c r="AO83" s="247"/>
      <c r="AP83" s="247"/>
      <c r="AQ83" s="247"/>
      <c r="AR83" s="247"/>
      <c r="AS83" s="247"/>
      <c r="AT83" s="247"/>
      <c r="AU83" s="247"/>
      <c r="AV83" s="247"/>
      <c r="AW83" s="247"/>
    </row>
    <row r="84" ht="15.75" customHeight="1" spans="1:49">
      <c r="A84" s="240"/>
      <c r="B84" s="241"/>
      <c r="C84" s="242"/>
      <c r="D84" s="240"/>
      <c r="E84" s="243"/>
      <c r="F84" s="243"/>
      <c r="G84" s="244"/>
      <c r="H84" s="244"/>
      <c r="I84" s="241"/>
      <c r="J84" s="241"/>
      <c r="K84" s="241"/>
      <c r="L84" s="241"/>
      <c r="M84" s="241"/>
      <c r="N84" s="241"/>
      <c r="O84" s="241"/>
      <c r="P84" s="241"/>
      <c r="Q84" s="244"/>
      <c r="R84" s="241"/>
      <c r="S84" s="241"/>
      <c r="T84" s="245"/>
      <c r="U84" s="245"/>
      <c r="V84" s="245"/>
      <c r="W84" s="245"/>
      <c r="X84" s="245"/>
      <c r="Y84" s="245"/>
      <c r="Z84" s="245"/>
      <c r="AA84" s="245"/>
      <c r="AB84" s="246"/>
      <c r="AC84" s="245"/>
      <c r="AD84" s="245"/>
      <c r="AE84" s="241"/>
      <c r="AF84" s="245"/>
      <c r="AG84" s="245"/>
      <c r="AH84" s="245"/>
      <c r="AI84" s="245"/>
      <c r="AJ84" s="245"/>
      <c r="AK84" s="245"/>
      <c r="AL84" s="247"/>
      <c r="AM84" s="247"/>
      <c r="AN84" s="247"/>
      <c r="AO84" s="247"/>
      <c r="AP84" s="247"/>
      <c r="AQ84" s="247"/>
      <c r="AR84" s="247"/>
      <c r="AS84" s="247"/>
      <c r="AT84" s="247"/>
      <c r="AU84" s="247"/>
      <c r="AV84" s="247"/>
      <c r="AW84" s="247"/>
    </row>
    <row r="85" ht="15.75" customHeight="1" spans="1:49">
      <c r="A85" s="240"/>
      <c r="B85" s="241"/>
      <c r="C85" s="242"/>
      <c r="D85" s="240"/>
      <c r="E85" s="243"/>
      <c r="F85" s="243"/>
      <c r="G85" s="244"/>
      <c r="H85" s="244"/>
      <c r="I85" s="241"/>
      <c r="J85" s="241"/>
      <c r="K85" s="241"/>
      <c r="L85" s="241"/>
      <c r="M85" s="241"/>
      <c r="N85" s="241"/>
      <c r="O85" s="241"/>
      <c r="P85" s="241"/>
      <c r="Q85" s="244"/>
      <c r="R85" s="241"/>
      <c r="S85" s="241"/>
      <c r="T85" s="245"/>
      <c r="U85" s="245"/>
      <c r="V85" s="245"/>
      <c r="W85" s="245"/>
      <c r="X85" s="245"/>
      <c r="Y85" s="245"/>
      <c r="Z85" s="245"/>
      <c r="AA85" s="245"/>
      <c r="AB85" s="246"/>
      <c r="AC85" s="245"/>
      <c r="AD85" s="245"/>
      <c r="AE85" s="241"/>
      <c r="AF85" s="245"/>
      <c r="AG85" s="245"/>
      <c r="AH85" s="245"/>
      <c r="AI85" s="245"/>
      <c r="AJ85" s="245"/>
      <c r="AK85" s="245"/>
      <c r="AL85" s="247"/>
      <c r="AM85" s="247"/>
      <c r="AN85" s="247"/>
      <c r="AO85" s="247"/>
      <c r="AP85" s="247"/>
      <c r="AQ85" s="247"/>
      <c r="AR85" s="247"/>
      <c r="AS85" s="247"/>
      <c r="AT85" s="247"/>
      <c r="AU85" s="247"/>
      <c r="AV85" s="247"/>
      <c r="AW85" s="247"/>
    </row>
    <row r="86" ht="15.75" customHeight="1" spans="1:49">
      <c r="A86" s="240"/>
      <c r="B86" s="241"/>
      <c r="C86" s="242"/>
      <c r="D86" s="240"/>
      <c r="E86" s="243"/>
      <c r="F86" s="243"/>
      <c r="G86" s="244"/>
      <c r="H86" s="244"/>
      <c r="I86" s="241"/>
      <c r="J86" s="241"/>
      <c r="K86" s="241"/>
      <c r="L86" s="241"/>
      <c r="M86" s="241"/>
      <c r="N86" s="241"/>
      <c r="O86" s="241"/>
      <c r="P86" s="241"/>
      <c r="Q86" s="244"/>
      <c r="R86" s="241"/>
      <c r="S86" s="241"/>
      <c r="T86" s="245"/>
      <c r="U86" s="245"/>
      <c r="V86" s="245"/>
      <c r="W86" s="245"/>
      <c r="X86" s="245"/>
      <c r="Y86" s="245"/>
      <c r="Z86" s="245"/>
      <c r="AA86" s="245"/>
      <c r="AB86" s="246"/>
      <c r="AC86" s="245"/>
      <c r="AD86" s="245"/>
      <c r="AE86" s="241"/>
      <c r="AF86" s="245"/>
      <c r="AG86" s="245"/>
      <c r="AH86" s="245"/>
      <c r="AI86" s="245"/>
      <c r="AJ86" s="245"/>
      <c r="AK86" s="245"/>
      <c r="AL86" s="247"/>
      <c r="AM86" s="247"/>
      <c r="AN86" s="247"/>
      <c r="AO86" s="247"/>
      <c r="AP86" s="247"/>
      <c r="AQ86" s="247"/>
      <c r="AR86" s="247"/>
      <c r="AS86" s="247"/>
      <c r="AT86" s="247"/>
      <c r="AU86" s="247"/>
      <c r="AV86" s="247"/>
      <c r="AW86" s="247"/>
    </row>
    <row r="87" ht="15.75" customHeight="1" spans="1:49">
      <c r="A87" s="240"/>
      <c r="B87" s="241"/>
      <c r="C87" s="242"/>
      <c r="D87" s="240"/>
      <c r="E87" s="243"/>
      <c r="F87" s="243"/>
      <c r="G87" s="244"/>
      <c r="H87" s="244"/>
      <c r="I87" s="241"/>
      <c r="J87" s="241"/>
      <c r="K87" s="241"/>
      <c r="L87" s="241"/>
      <c r="M87" s="241"/>
      <c r="N87" s="241"/>
      <c r="O87" s="241"/>
      <c r="P87" s="241"/>
      <c r="Q87" s="244"/>
      <c r="R87" s="241"/>
      <c r="S87" s="241"/>
      <c r="T87" s="245"/>
      <c r="U87" s="245"/>
      <c r="V87" s="245"/>
      <c r="W87" s="245"/>
      <c r="X87" s="245"/>
      <c r="Y87" s="245"/>
      <c r="Z87" s="245"/>
      <c r="AA87" s="245"/>
      <c r="AB87" s="246"/>
      <c r="AC87" s="245"/>
      <c r="AD87" s="245"/>
      <c r="AE87" s="241"/>
      <c r="AF87" s="245"/>
      <c r="AG87" s="245"/>
      <c r="AH87" s="245"/>
      <c r="AI87" s="245"/>
      <c r="AJ87" s="245"/>
      <c r="AK87" s="245"/>
      <c r="AL87" s="247"/>
      <c r="AM87" s="247"/>
      <c r="AN87" s="247"/>
      <c r="AO87" s="247"/>
      <c r="AP87" s="247"/>
      <c r="AQ87" s="247"/>
      <c r="AR87" s="247"/>
      <c r="AS87" s="247"/>
      <c r="AT87" s="247"/>
      <c r="AU87" s="247"/>
      <c r="AV87" s="247"/>
      <c r="AW87" s="247"/>
    </row>
    <row r="88" ht="15.75" customHeight="1" spans="1:49">
      <c r="A88" s="240"/>
      <c r="B88" s="241"/>
      <c r="C88" s="242"/>
      <c r="D88" s="240"/>
      <c r="E88" s="243"/>
      <c r="F88" s="243"/>
      <c r="G88" s="244"/>
      <c r="H88" s="244"/>
      <c r="I88" s="241"/>
      <c r="J88" s="241"/>
      <c r="K88" s="241"/>
      <c r="L88" s="241"/>
      <c r="M88" s="241"/>
      <c r="N88" s="241"/>
      <c r="O88" s="241"/>
      <c r="P88" s="241"/>
      <c r="Q88" s="244"/>
      <c r="R88" s="241"/>
      <c r="S88" s="241"/>
      <c r="T88" s="245"/>
      <c r="U88" s="245"/>
      <c r="V88" s="245"/>
      <c r="W88" s="245"/>
      <c r="X88" s="245"/>
      <c r="Y88" s="245"/>
      <c r="Z88" s="245"/>
      <c r="AA88" s="245"/>
      <c r="AB88" s="246"/>
      <c r="AC88" s="245"/>
      <c r="AD88" s="245"/>
      <c r="AE88" s="241"/>
      <c r="AF88" s="245"/>
      <c r="AG88" s="245"/>
      <c r="AH88" s="245"/>
      <c r="AI88" s="245"/>
      <c r="AJ88" s="245"/>
      <c r="AK88" s="245"/>
      <c r="AL88" s="247"/>
      <c r="AM88" s="247"/>
      <c r="AN88" s="247"/>
      <c r="AO88" s="247"/>
      <c r="AP88" s="247"/>
      <c r="AQ88" s="247"/>
      <c r="AR88" s="247"/>
      <c r="AS88" s="247"/>
      <c r="AT88" s="247"/>
      <c r="AU88" s="247"/>
      <c r="AV88" s="247"/>
      <c r="AW88" s="247"/>
    </row>
    <row r="89" ht="15.75" customHeight="1" spans="1:49">
      <c r="A89" s="240"/>
      <c r="B89" s="241"/>
      <c r="C89" s="242"/>
      <c r="D89" s="240"/>
      <c r="E89" s="243"/>
      <c r="F89" s="243"/>
      <c r="G89" s="244"/>
      <c r="H89" s="244"/>
      <c r="I89" s="241"/>
      <c r="J89" s="241"/>
      <c r="K89" s="241"/>
      <c r="L89" s="241"/>
      <c r="M89" s="241"/>
      <c r="N89" s="241"/>
      <c r="O89" s="241"/>
      <c r="P89" s="241"/>
      <c r="Q89" s="244"/>
      <c r="R89" s="241"/>
      <c r="S89" s="241"/>
      <c r="T89" s="245"/>
      <c r="U89" s="245"/>
      <c r="V89" s="245"/>
      <c r="W89" s="245"/>
      <c r="X89" s="245"/>
      <c r="Y89" s="245"/>
      <c r="Z89" s="245"/>
      <c r="AA89" s="245"/>
      <c r="AB89" s="246"/>
      <c r="AC89" s="245"/>
      <c r="AD89" s="245"/>
      <c r="AE89" s="241"/>
      <c r="AF89" s="245"/>
      <c r="AG89" s="245"/>
      <c r="AH89" s="245"/>
      <c r="AI89" s="245"/>
      <c r="AJ89" s="245"/>
      <c r="AK89" s="245"/>
      <c r="AL89" s="247"/>
      <c r="AM89" s="247"/>
      <c r="AN89" s="247"/>
      <c r="AO89" s="247"/>
      <c r="AP89" s="247"/>
      <c r="AQ89" s="247"/>
      <c r="AR89" s="247"/>
      <c r="AS89" s="247"/>
      <c r="AT89" s="247"/>
      <c r="AU89" s="247"/>
      <c r="AV89" s="247"/>
      <c r="AW89" s="247"/>
    </row>
    <row r="90" ht="15.75" customHeight="1" spans="1:49">
      <c r="A90" s="240"/>
      <c r="B90" s="241"/>
      <c r="C90" s="242"/>
      <c r="D90" s="240"/>
      <c r="E90" s="243"/>
      <c r="F90" s="243"/>
      <c r="G90" s="244"/>
      <c r="H90" s="244"/>
      <c r="I90" s="241"/>
      <c r="J90" s="241"/>
      <c r="K90" s="241"/>
      <c r="L90" s="241"/>
      <c r="M90" s="241"/>
      <c r="N90" s="241"/>
      <c r="O90" s="241"/>
      <c r="P90" s="241"/>
      <c r="Q90" s="244"/>
      <c r="R90" s="241"/>
      <c r="S90" s="241"/>
      <c r="T90" s="245"/>
      <c r="U90" s="245"/>
      <c r="V90" s="245"/>
      <c r="W90" s="245"/>
      <c r="X90" s="245"/>
      <c r="Y90" s="245"/>
      <c r="Z90" s="245"/>
      <c r="AA90" s="245"/>
      <c r="AB90" s="246"/>
      <c r="AC90" s="245"/>
      <c r="AD90" s="245"/>
      <c r="AE90" s="241"/>
      <c r="AF90" s="245"/>
      <c r="AG90" s="245"/>
      <c r="AH90" s="245"/>
      <c r="AI90" s="245"/>
      <c r="AJ90" s="245"/>
      <c r="AK90" s="245"/>
      <c r="AL90" s="247"/>
      <c r="AM90" s="247"/>
      <c r="AN90" s="247"/>
      <c r="AO90" s="247"/>
      <c r="AP90" s="247"/>
      <c r="AQ90" s="247"/>
      <c r="AR90" s="247"/>
      <c r="AS90" s="247"/>
      <c r="AT90" s="247"/>
      <c r="AU90" s="247"/>
      <c r="AV90" s="247"/>
      <c r="AW90" s="247"/>
    </row>
    <row r="91" ht="15.75" customHeight="1" spans="1:49">
      <c r="A91" s="240"/>
      <c r="B91" s="241"/>
      <c r="C91" s="242"/>
      <c r="D91" s="240"/>
      <c r="E91" s="243"/>
      <c r="F91" s="243"/>
      <c r="G91" s="244"/>
      <c r="H91" s="244"/>
      <c r="I91" s="241"/>
      <c r="J91" s="241"/>
      <c r="K91" s="241"/>
      <c r="L91" s="241"/>
      <c r="M91" s="241"/>
      <c r="N91" s="241"/>
      <c r="O91" s="241"/>
      <c r="P91" s="241"/>
      <c r="Q91" s="244"/>
      <c r="R91" s="241"/>
      <c r="S91" s="241"/>
      <c r="T91" s="245"/>
      <c r="U91" s="245"/>
      <c r="V91" s="245"/>
      <c r="W91" s="245"/>
      <c r="X91" s="245"/>
      <c r="Y91" s="245"/>
      <c r="Z91" s="245"/>
      <c r="AA91" s="245"/>
      <c r="AB91" s="246"/>
      <c r="AC91" s="245"/>
      <c r="AD91" s="245"/>
      <c r="AE91" s="241"/>
      <c r="AF91" s="245"/>
      <c r="AG91" s="245"/>
      <c r="AH91" s="245"/>
      <c r="AI91" s="245"/>
      <c r="AJ91" s="245"/>
      <c r="AK91" s="245"/>
      <c r="AL91" s="247"/>
      <c r="AM91" s="247"/>
      <c r="AN91" s="247"/>
      <c r="AO91" s="247"/>
      <c r="AP91" s="247"/>
      <c r="AQ91" s="247"/>
      <c r="AR91" s="247"/>
      <c r="AS91" s="247"/>
      <c r="AT91" s="247"/>
      <c r="AU91" s="247"/>
      <c r="AV91" s="247"/>
      <c r="AW91" s="247"/>
    </row>
    <row r="92" ht="15.75" customHeight="1" spans="1:49">
      <c r="A92" s="240"/>
      <c r="B92" s="241"/>
      <c r="C92" s="242"/>
      <c r="D92" s="240"/>
      <c r="E92" s="243"/>
      <c r="F92" s="243"/>
      <c r="G92" s="244"/>
      <c r="H92" s="244"/>
      <c r="I92" s="241"/>
      <c r="J92" s="241"/>
      <c r="K92" s="241"/>
      <c r="L92" s="241"/>
      <c r="M92" s="241"/>
      <c r="N92" s="241"/>
      <c r="O92" s="241"/>
      <c r="P92" s="241"/>
      <c r="Q92" s="244"/>
      <c r="R92" s="241"/>
      <c r="S92" s="241"/>
      <c r="T92" s="245"/>
      <c r="U92" s="245"/>
      <c r="V92" s="245"/>
      <c r="W92" s="245"/>
      <c r="X92" s="245"/>
      <c r="Y92" s="245"/>
      <c r="Z92" s="245"/>
      <c r="AA92" s="245"/>
      <c r="AB92" s="246"/>
      <c r="AC92" s="245"/>
      <c r="AD92" s="245"/>
      <c r="AE92" s="241"/>
      <c r="AF92" s="245"/>
      <c r="AG92" s="245"/>
      <c r="AH92" s="245"/>
      <c r="AI92" s="245"/>
      <c r="AJ92" s="245"/>
      <c r="AK92" s="245"/>
      <c r="AL92" s="247"/>
      <c r="AM92" s="247"/>
      <c r="AN92" s="247"/>
      <c r="AO92" s="247"/>
      <c r="AP92" s="247"/>
      <c r="AQ92" s="247"/>
      <c r="AR92" s="247"/>
      <c r="AS92" s="247"/>
      <c r="AT92" s="247"/>
      <c r="AU92" s="247"/>
      <c r="AV92" s="247"/>
      <c r="AW92" s="247"/>
    </row>
    <row r="93" ht="15.75" customHeight="1" spans="1:49">
      <c r="A93" s="240"/>
      <c r="B93" s="241"/>
      <c r="C93" s="242"/>
      <c r="D93" s="240"/>
      <c r="E93" s="243"/>
      <c r="F93" s="243"/>
      <c r="G93" s="244"/>
      <c r="H93" s="244"/>
      <c r="I93" s="241"/>
      <c r="J93" s="241"/>
      <c r="K93" s="241"/>
      <c r="L93" s="241"/>
      <c r="M93" s="241"/>
      <c r="N93" s="241"/>
      <c r="O93" s="241"/>
      <c r="P93" s="241"/>
      <c r="Q93" s="244"/>
      <c r="R93" s="241"/>
      <c r="S93" s="241"/>
      <c r="T93" s="245"/>
      <c r="U93" s="245"/>
      <c r="V93" s="245"/>
      <c r="W93" s="245"/>
      <c r="X93" s="245"/>
      <c r="Y93" s="245"/>
      <c r="Z93" s="245"/>
      <c r="AA93" s="245"/>
      <c r="AB93" s="246"/>
      <c r="AC93" s="245"/>
      <c r="AD93" s="245"/>
      <c r="AE93" s="241"/>
      <c r="AF93" s="245"/>
      <c r="AG93" s="245"/>
      <c r="AH93" s="245"/>
      <c r="AI93" s="245"/>
      <c r="AJ93" s="245"/>
      <c r="AK93" s="245"/>
      <c r="AL93" s="247"/>
      <c r="AM93" s="247"/>
      <c r="AN93" s="247"/>
      <c r="AO93" s="247"/>
      <c r="AP93" s="247"/>
      <c r="AQ93" s="247"/>
      <c r="AR93" s="247"/>
      <c r="AS93" s="247"/>
      <c r="AT93" s="247"/>
      <c r="AU93" s="247"/>
      <c r="AV93" s="247"/>
      <c r="AW93" s="247"/>
    </row>
    <row r="94" ht="15.75" customHeight="1" spans="1:49">
      <c r="A94" s="240"/>
      <c r="B94" s="241"/>
      <c r="C94" s="242"/>
      <c r="D94" s="240"/>
      <c r="E94" s="243"/>
      <c r="F94" s="243"/>
      <c r="G94" s="244"/>
      <c r="H94" s="244"/>
      <c r="I94" s="241"/>
      <c r="J94" s="241"/>
      <c r="K94" s="241"/>
      <c r="L94" s="241"/>
      <c r="M94" s="241"/>
      <c r="N94" s="241"/>
      <c r="O94" s="241"/>
      <c r="P94" s="241"/>
      <c r="Q94" s="244"/>
      <c r="R94" s="241"/>
      <c r="S94" s="241"/>
      <c r="T94" s="245"/>
      <c r="U94" s="245"/>
      <c r="V94" s="245"/>
      <c r="W94" s="245"/>
      <c r="X94" s="245"/>
      <c r="Y94" s="245"/>
      <c r="Z94" s="245"/>
      <c r="AA94" s="245"/>
      <c r="AB94" s="246"/>
      <c r="AC94" s="245"/>
      <c r="AD94" s="245"/>
      <c r="AE94" s="241"/>
      <c r="AF94" s="245"/>
      <c r="AG94" s="245"/>
      <c r="AH94" s="245"/>
      <c r="AI94" s="245"/>
      <c r="AJ94" s="245"/>
      <c r="AK94" s="245"/>
      <c r="AL94" s="247"/>
      <c r="AM94" s="247"/>
      <c r="AN94" s="247"/>
      <c r="AO94" s="247"/>
      <c r="AP94" s="247"/>
      <c r="AQ94" s="247"/>
      <c r="AR94" s="247"/>
      <c r="AS94" s="247"/>
      <c r="AT94" s="247"/>
      <c r="AU94" s="247"/>
      <c r="AV94" s="247"/>
      <c r="AW94" s="247"/>
    </row>
    <row r="95" ht="15.75" customHeight="1" spans="1:49">
      <c r="A95" s="240"/>
      <c r="B95" s="241"/>
      <c r="C95" s="242"/>
      <c r="D95" s="240"/>
      <c r="E95" s="243"/>
      <c r="F95" s="243"/>
      <c r="G95" s="244"/>
      <c r="H95" s="244"/>
      <c r="I95" s="241"/>
      <c r="J95" s="241"/>
      <c r="K95" s="241"/>
      <c r="L95" s="241"/>
      <c r="M95" s="241"/>
      <c r="N95" s="241"/>
      <c r="O95" s="241"/>
      <c r="P95" s="241"/>
      <c r="Q95" s="244"/>
      <c r="R95" s="241"/>
      <c r="S95" s="241"/>
      <c r="T95" s="245"/>
      <c r="U95" s="245"/>
      <c r="V95" s="245"/>
      <c r="W95" s="245"/>
      <c r="X95" s="245"/>
      <c r="Y95" s="245"/>
      <c r="Z95" s="245"/>
      <c r="AA95" s="245"/>
      <c r="AB95" s="246"/>
      <c r="AC95" s="245"/>
      <c r="AD95" s="245"/>
      <c r="AE95" s="241"/>
      <c r="AF95" s="245"/>
      <c r="AG95" s="245"/>
      <c r="AH95" s="245"/>
      <c r="AI95" s="245"/>
      <c r="AJ95" s="245"/>
      <c r="AK95" s="245"/>
      <c r="AL95" s="247"/>
      <c r="AM95" s="247"/>
      <c r="AN95" s="247"/>
      <c r="AO95" s="247"/>
      <c r="AP95" s="247"/>
      <c r="AQ95" s="247"/>
      <c r="AR95" s="247"/>
      <c r="AS95" s="247"/>
      <c r="AT95" s="247"/>
      <c r="AU95" s="247"/>
      <c r="AV95" s="247"/>
      <c r="AW95" s="247"/>
    </row>
    <row r="96" ht="15.75" customHeight="1" spans="1:49">
      <c r="A96" s="240"/>
      <c r="B96" s="241"/>
      <c r="C96" s="247"/>
      <c r="D96" s="240"/>
      <c r="E96" s="243"/>
      <c r="F96" s="243"/>
      <c r="G96" s="244"/>
      <c r="H96" s="244"/>
      <c r="I96" s="241"/>
      <c r="J96" s="241"/>
      <c r="K96" s="241"/>
      <c r="L96" s="241"/>
      <c r="M96" s="241"/>
      <c r="N96" s="241"/>
      <c r="O96" s="241"/>
      <c r="P96" s="241"/>
      <c r="Q96" s="244"/>
      <c r="R96" s="241"/>
      <c r="S96" s="241"/>
      <c r="T96" s="245"/>
      <c r="U96" s="245"/>
      <c r="V96" s="245"/>
      <c r="W96" s="245"/>
      <c r="X96" s="245"/>
      <c r="Y96" s="245"/>
      <c r="Z96" s="245"/>
      <c r="AA96" s="245"/>
      <c r="AB96" s="246"/>
      <c r="AC96" s="245"/>
      <c r="AD96" s="245"/>
      <c r="AE96" s="241"/>
      <c r="AF96" s="245"/>
      <c r="AG96" s="245"/>
      <c r="AH96" s="245"/>
      <c r="AI96" s="245"/>
      <c r="AJ96" s="245"/>
      <c r="AK96" s="245"/>
      <c r="AL96" s="247"/>
      <c r="AM96" s="247"/>
      <c r="AN96" s="247"/>
      <c r="AO96" s="247"/>
      <c r="AP96" s="247"/>
      <c r="AQ96" s="247"/>
      <c r="AR96" s="247"/>
      <c r="AS96" s="247"/>
      <c r="AT96" s="247"/>
      <c r="AU96" s="247"/>
      <c r="AV96" s="247"/>
      <c r="AW96" s="247"/>
    </row>
    <row r="97" ht="15.75" customHeight="1" spans="1:49">
      <c r="A97" s="240"/>
      <c r="B97" s="241"/>
      <c r="C97" s="247"/>
      <c r="D97" s="240"/>
      <c r="E97" s="243"/>
      <c r="F97" s="243"/>
      <c r="G97" s="244"/>
      <c r="H97" s="244"/>
      <c r="I97" s="241"/>
      <c r="J97" s="241"/>
      <c r="K97" s="241"/>
      <c r="L97" s="241"/>
      <c r="M97" s="241"/>
      <c r="N97" s="241"/>
      <c r="O97" s="241"/>
      <c r="P97" s="241"/>
      <c r="Q97" s="244"/>
      <c r="R97" s="241"/>
      <c r="S97" s="241"/>
      <c r="T97" s="245"/>
      <c r="U97" s="245"/>
      <c r="V97" s="245"/>
      <c r="W97" s="245"/>
      <c r="X97" s="245"/>
      <c r="Y97" s="245"/>
      <c r="Z97" s="245"/>
      <c r="AA97" s="245"/>
      <c r="AB97" s="246"/>
      <c r="AC97" s="245"/>
      <c r="AD97" s="245"/>
      <c r="AE97" s="241"/>
      <c r="AF97" s="245"/>
      <c r="AG97" s="245"/>
      <c r="AH97" s="245"/>
      <c r="AI97" s="245"/>
      <c r="AJ97" s="245"/>
      <c r="AK97" s="245"/>
      <c r="AL97" s="247"/>
      <c r="AM97" s="247"/>
      <c r="AN97" s="247"/>
      <c r="AO97" s="247"/>
      <c r="AP97" s="247"/>
      <c r="AQ97" s="247"/>
      <c r="AR97" s="247"/>
      <c r="AS97" s="247"/>
      <c r="AT97" s="247"/>
      <c r="AU97" s="247"/>
      <c r="AV97" s="247"/>
      <c r="AW97" s="247"/>
    </row>
    <row r="98" ht="15.75" customHeight="1" spans="1:49">
      <c r="A98" s="240"/>
      <c r="B98" s="241"/>
      <c r="C98" s="247"/>
      <c r="D98" s="240"/>
      <c r="E98" s="243"/>
      <c r="F98" s="243"/>
      <c r="G98" s="244"/>
      <c r="H98" s="244"/>
      <c r="I98" s="241"/>
      <c r="J98" s="241"/>
      <c r="K98" s="241"/>
      <c r="L98" s="241"/>
      <c r="M98" s="241"/>
      <c r="N98" s="241"/>
      <c r="O98" s="241"/>
      <c r="P98" s="241"/>
      <c r="Q98" s="244"/>
      <c r="R98" s="241"/>
      <c r="S98" s="241"/>
      <c r="T98" s="245"/>
      <c r="U98" s="245"/>
      <c r="V98" s="245"/>
      <c r="W98" s="245"/>
      <c r="X98" s="245"/>
      <c r="Y98" s="245"/>
      <c r="Z98" s="245"/>
      <c r="AA98" s="245"/>
      <c r="AB98" s="246"/>
      <c r="AC98" s="245"/>
      <c r="AD98" s="245"/>
      <c r="AE98" s="241"/>
      <c r="AF98" s="245"/>
      <c r="AG98" s="245"/>
      <c r="AH98" s="245"/>
      <c r="AI98" s="245"/>
      <c r="AJ98" s="245"/>
      <c r="AK98" s="245"/>
      <c r="AL98" s="247"/>
      <c r="AM98" s="247"/>
      <c r="AN98" s="247"/>
      <c r="AO98" s="247"/>
      <c r="AP98" s="247"/>
      <c r="AQ98" s="247"/>
      <c r="AR98" s="247"/>
      <c r="AS98" s="247"/>
      <c r="AT98" s="247"/>
      <c r="AU98" s="247"/>
      <c r="AV98" s="247"/>
      <c r="AW98" s="247"/>
    </row>
    <row r="99" ht="15.75" customHeight="1" spans="1:49">
      <c r="A99" s="240"/>
      <c r="B99" s="241"/>
      <c r="C99" s="247"/>
      <c r="D99" s="240"/>
      <c r="E99" s="243"/>
      <c r="F99" s="243"/>
      <c r="G99" s="244"/>
      <c r="H99" s="244"/>
      <c r="I99" s="241"/>
      <c r="J99" s="241"/>
      <c r="K99" s="241"/>
      <c r="L99" s="241"/>
      <c r="M99" s="241"/>
      <c r="N99" s="241"/>
      <c r="O99" s="241"/>
      <c r="P99" s="241"/>
      <c r="Q99" s="244"/>
      <c r="R99" s="241"/>
      <c r="S99" s="241"/>
      <c r="T99" s="245"/>
      <c r="U99" s="245"/>
      <c r="V99" s="245"/>
      <c r="W99" s="245"/>
      <c r="X99" s="245"/>
      <c r="Y99" s="245"/>
      <c r="Z99" s="245"/>
      <c r="AA99" s="245"/>
      <c r="AB99" s="246"/>
      <c r="AC99" s="245"/>
      <c r="AD99" s="245"/>
      <c r="AE99" s="241"/>
      <c r="AF99" s="245"/>
      <c r="AG99" s="245"/>
      <c r="AH99" s="245"/>
      <c r="AI99" s="245"/>
      <c r="AJ99" s="245"/>
      <c r="AK99" s="245"/>
      <c r="AL99" s="247"/>
      <c r="AM99" s="247"/>
      <c r="AN99" s="247"/>
      <c r="AO99" s="247"/>
      <c r="AP99" s="247"/>
      <c r="AQ99" s="247"/>
      <c r="AR99" s="247"/>
      <c r="AS99" s="247"/>
      <c r="AT99" s="247"/>
      <c r="AU99" s="247"/>
      <c r="AV99" s="247"/>
      <c r="AW99" s="247"/>
    </row>
    <row r="100" ht="15.75" customHeight="1" spans="1:49">
      <c r="A100" s="240"/>
      <c r="B100" s="241"/>
      <c r="C100" s="242"/>
      <c r="D100" s="240"/>
      <c r="E100" s="243"/>
      <c r="F100" s="243"/>
      <c r="G100" s="244"/>
      <c r="H100" s="244"/>
      <c r="I100" s="241"/>
      <c r="J100" s="241"/>
      <c r="K100" s="241"/>
      <c r="L100" s="241"/>
      <c r="M100" s="241"/>
      <c r="N100" s="241"/>
      <c r="O100" s="241"/>
      <c r="P100" s="241"/>
      <c r="Q100" s="244"/>
      <c r="R100" s="241"/>
      <c r="S100" s="241"/>
      <c r="T100" s="245"/>
      <c r="U100" s="245"/>
      <c r="V100" s="245"/>
      <c r="W100" s="245"/>
      <c r="X100" s="245"/>
      <c r="Y100" s="245"/>
      <c r="Z100" s="245"/>
      <c r="AA100" s="245"/>
      <c r="AB100" s="246"/>
      <c r="AC100" s="245"/>
      <c r="AD100" s="245"/>
      <c r="AE100" s="241"/>
      <c r="AF100" s="245"/>
      <c r="AG100" s="245"/>
      <c r="AH100" s="245"/>
      <c r="AI100" s="245"/>
      <c r="AJ100" s="245"/>
      <c r="AK100" s="245"/>
      <c r="AL100" s="247"/>
      <c r="AM100" s="247"/>
      <c r="AN100" s="247"/>
      <c r="AO100" s="247"/>
      <c r="AP100" s="247"/>
      <c r="AQ100" s="247"/>
      <c r="AR100" s="247"/>
      <c r="AS100" s="247"/>
      <c r="AT100" s="247"/>
      <c r="AU100" s="247"/>
      <c r="AV100" s="247"/>
      <c r="AW100" s="247"/>
    </row>
    <row r="101" ht="15.75" customHeight="1" spans="1:49">
      <c r="A101" s="240"/>
      <c r="B101" s="241"/>
      <c r="C101" s="242"/>
      <c r="D101" s="240"/>
      <c r="E101" s="243"/>
      <c r="F101" s="243"/>
      <c r="G101" s="244"/>
      <c r="H101" s="244"/>
      <c r="I101" s="241"/>
      <c r="J101" s="241"/>
      <c r="K101" s="241"/>
      <c r="L101" s="241"/>
      <c r="M101" s="241"/>
      <c r="N101" s="241"/>
      <c r="O101" s="241"/>
      <c r="P101" s="241"/>
      <c r="Q101" s="244"/>
      <c r="R101" s="241"/>
      <c r="S101" s="241"/>
      <c r="T101" s="245"/>
      <c r="U101" s="245"/>
      <c r="V101" s="245"/>
      <c r="W101" s="245"/>
      <c r="X101" s="245"/>
      <c r="Y101" s="245"/>
      <c r="Z101" s="245"/>
      <c r="AA101" s="245"/>
      <c r="AB101" s="246"/>
      <c r="AC101" s="245"/>
      <c r="AD101" s="245"/>
      <c r="AE101" s="241"/>
      <c r="AF101" s="245"/>
      <c r="AG101" s="245"/>
      <c r="AH101" s="245"/>
      <c r="AI101" s="245"/>
      <c r="AJ101" s="245"/>
      <c r="AK101" s="245"/>
      <c r="AL101" s="247"/>
      <c r="AM101" s="247"/>
      <c r="AN101" s="247"/>
      <c r="AO101" s="247"/>
      <c r="AP101" s="247"/>
      <c r="AQ101" s="247"/>
      <c r="AR101" s="247"/>
      <c r="AS101" s="247"/>
      <c r="AT101" s="247"/>
      <c r="AU101" s="247"/>
      <c r="AV101" s="247"/>
      <c r="AW101" s="247"/>
    </row>
    <row r="102" ht="15.75" customHeight="1" spans="1:49">
      <c r="A102" s="240"/>
      <c r="B102" s="241"/>
      <c r="C102" s="242"/>
      <c r="D102" s="240"/>
      <c r="E102" s="243"/>
      <c r="F102" s="243"/>
      <c r="G102" s="244"/>
      <c r="H102" s="244"/>
      <c r="I102" s="241"/>
      <c r="J102" s="241"/>
      <c r="K102" s="241"/>
      <c r="L102" s="241"/>
      <c r="M102" s="241"/>
      <c r="N102" s="241"/>
      <c r="O102" s="241"/>
      <c r="P102" s="241"/>
      <c r="Q102" s="244"/>
      <c r="R102" s="241"/>
      <c r="S102" s="241"/>
      <c r="T102" s="245"/>
      <c r="U102" s="245"/>
      <c r="V102" s="245"/>
      <c r="W102" s="245"/>
      <c r="X102" s="245"/>
      <c r="Y102" s="245"/>
      <c r="Z102" s="245"/>
      <c r="AA102" s="245"/>
      <c r="AB102" s="246"/>
      <c r="AC102" s="245"/>
      <c r="AD102" s="245"/>
      <c r="AE102" s="241"/>
      <c r="AF102" s="245"/>
      <c r="AG102" s="245"/>
      <c r="AH102" s="245"/>
      <c r="AI102" s="245"/>
      <c r="AJ102" s="245"/>
      <c r="AK102" s="245"/>
      <c r="AL102" s="247"/>
      <c r="AM102" s="247"/>
      <c r="AN102" s="247"/>
      <c r="AO102" s="247"/>
      <c r="AP102" s="247"/>
      <c r="AQ102" s="247"/>
      <c r="AR102" s="247"/>
      <c r="AS102" s="247"/>
      <c r="AT102" s="247"/>
      <c r="AU102" s="247"/>
      <c r="AV102" s="247"/>
      <c r="AW102" s="247"/>
    </row>
    <row r="103" ht="15.75" customHeight="1" spans="1:49">
      <c r="A103" s="240"/>
      <c r="B103" s="241"/>
      <c r="C103" s="242"/>
      <c r="D103" s="240"/>
      <c r="E103" s="243"/>
      <c r="F103" s="243"/>
      <c r="G103" s="244"/>
      <c r="H103" s="244"/>
      <c r="I103" s="241"/>
      <c r="J103" s="241"/>
      <c r="K103" s="241"/>
      <c r="L103" s="241"/>
      <c r="M103" s="241"/>
      <c r="N103" s="241"/>
      <c r="O103" s="241"/>
      <c r="P103" s="241"/>
      <c r="Q103" s="244"/>
      <c r="R103" s="241"/>
      <c r="S103" s="241"/>
      <c r="T103" s="245"/>
      <c r="U103" s="245"/>
      <c r="V103" s="245"/>
      <c r="W103" s="245"/>
      <c r="X103" s="245"/>
      <c r="Y103" s="245"/>
      <c r="Z103" s="245"/>
      <c r="AA103" s="245"/>
      <c r="AB103" s="246"/>
      <c r="AC103" s="245"/>
      <c r="AD103" s="245"/>
      <c r="AE103" s="241"/>
      <c r="AF103" s="245"/>
      <c r="AG103" s="245"/>
      <c r="AH103" s="245"/>
      <c r="AI103" s="245"/>
      <c r="AJ103" s="245"/>
      <c r="AK103" s="245"/>
      <c r="AL103" s="247"/>
      <c r="AM103" s="247"/>
      <c r="AN103" s="247"/>
      <c r="AO103" s="247"/>
      <c r="AP103" s="247"/>
      <c r="AQ103" s="247"/>
      <c r="AR103" s="247"/>
      <c r="AS103" s="247"/>
      <c r="AT103" s="247"/>
      <c r="AU103" s="247"/>
      <c r="AV103" s="247"/>
      <c r="AW103" s="247"/>
    </row>
    <row r="104" ht="15.75" customHeight="1" spans="1:49">
      <c r="A104" s="240"/>
      <c r="B104" s="241"/>
      <c r="C104" s="242"/>
      <c r="D104" s="240"/>
      <c r="E104" s="243"/>
      <c r="F104" s="243"/>
      <c r="G104" s="244"/>
      <c r="H104" s="244"/>
      <c r="I104" s="241"/>
      <c r="J104" s="241"/>
      <c r="K104" s="241"/>
      <c r="L104" s="241"/>
      <c r="M104" s="241"/>
      <c r="N104" s="241"/>
      <c r="O104" s="241"/>
      <c r="P104" s="241"/>
      <c r="Q104" s="244"/>
      <c r="R104" s="241"/>
      <c r="S104" s="241"/>
      <c r="T104" s="245"/>
      <c r="U104" s="245"/>
      <c r="V104" s="245"/>
      <c r="W104" s="245"/>
      <c r="X104" s="245"/>
      <c r="Y104" s="245"/>
      <c r="Z104" s="245"/>
      <c r="AA104" s="245"/>
      <c r="AB104" s="246"/>
      <c r="AC104" s="245"/>
      <c r="AD104" s="245"/>
      <c r="AE104" s="241"/>
      <c r="AF104" s="245"/>
      <c r="AG104" s="245"/>
      <c r="AH104" s="245"/>
      <c r="AI104" s="245"/>
      <c r="AJ104" s="245"/>
      <c r="AK104" s="245"/>
      <c r="AL104" s="247"/>
      <c r="AM104" s="247"/>
      <c r="AN104" s="247"/>
      <c r="AO104" s="247"/>
      <c r="AP104" s="247"/>
      <c r="AQ104" s="247"/>
      <c r="AR104" s="247"/>
      <c r="AS104" s="247"/>
      <c r="AT104" s="247"/>
      <c r="AU104" s="247"/>
      <c r="AV104" s="247"/>
      <c r="AW104" s="247"/>
    </row>
    <row r="105" ht="15.75" customHeight="1" spans="1:49">
      <c r="A105" s="240"/>
      <c r="B105" s="241"/>
      <c r="C105" s="242"/>
      <c r="D105" s="240"/>
      <c r="E105" s="243"/>
      <c r="F105" s="243"/>
      <c r="G105" s="244"/>
      <c r="H105" s="244"/>
      <c r="I105" s="241"/>
      <c r="J105" s="241"/>
      <c r="K105" s="241"/>
      <c r="L105" s="241"/>
      <c r="M105" s="241"/>
      <c r="N105" s="241"/>
      <c r="O105" s="241"/>
      <c r="P105" s="241"/>
      <c r="Q105" s="244"/>
      <c r="R105" s="241"/>
      <c r="S105" s="241"/>
      <c r="T105" s="245"/>
      <c r="U105" s="245"/>
      <c r="V105" s="245"/>
      <c r="W105" s="245"/>
      <c r="X105" s="245"/>
      <c r="Y105" s="245"/>
      <c r="Z105" s="245"/>
      <c r="AA105" s="245"/>
      <c r="AB105" s="246"/>
      <c r="AC105" s="245"/>
      <c r="AD105" s="245"/>
      <c r="AE105" s="241"/>
      <c r="AF105" s="245"/>
      <c r="AG105" s="245"/>
      <c r="AH105" s="245"/>
      <c r="AI105" s="245"/>
      <c r="AJ105" s="245"/>
      <c r="AK105" s="245"/>
      <c r="AL105" s="247"/>
      <c r="AM105" s="247"/>
      <c r="AN105" s="247"/>
      <c r="AO105" s="247"/>
      <c r="AP105" s="247"/>
      <c r="AQ105" s="247"/>
      <c r="AR105" s="247"/>
      <c r="AS105" s="247"/>
      <c r="AT105" s="247"/>
      <c r="AU105" s="247"/>
      <c r="AV105" s="247"/>
      <c r="AW105" s="247"/>
    </row>
    <row r="106" ht="15.75" customHeight="1" spans="1:49">
      <c r="A106" s="240"/>
      <c r="B106" s="241"/>
      <c r="C106" s="242"/>
      <c r="D106" s="240"/>
      <c r="E106" s="243"/>
      <c r="F106" s="243"/>
      <c r="G106" s="244"/>
      <c r="H106" s="244"/>
      <c r="I106" s="241"/>
      <c r="J106" s="241"/>
      <c r="K106" s="241"/>
      <c r="L106" s="241"/>
      <c r="M106" s="241"/>
      <c r="N106" s="241"/>
      <c r="O106" s="241"/>
      <c r="P106" s="241"/>
      <c r="Q106" s="244"/>
      <c r="R106" s="241"/>
      <c r="S106" s="241"/>
      <c r="T106" s="245"/>
      <c r="U106" s="245"/>
      <c r="V106" s="245"/>
      <c r="W106" s="245"/>
      <c r="X106" s="245"/>
      <c r="Y106" s="245"/>
      <c r="Z106" s="245"/>
      <c r="AA106" s="245"/>
      <c r="AB106" s="246"/>
      <c r="AC106" s="245"/>
      <c r="AD106" s="245"/>
      <c r="AE106" s="241"/>
      <c r="AF106" s="245"/>
      <c r="AG106" s="245"/>
      <c r="AH106" s="245"/>
      <c r="AI106" s="245"/>
      <c r="AJ106" s="245"/>
      <c r="AK106" s="245"/>
      <c r="AL106" s="247"/>
      <c r="AM106" s="247"/>
      <c r="AN106" s="247"/>
      <c r="AO106" s="247"/>
      <c r="AP106" s="247"/>
      <c r="AQ106" s="247"/>
      <c r="AR106" s="247"/>
      <c r="AS106" s="247"/>
      <c r="AT106" s="247"/>
      <c r="AU106" s="247"/>
      <c r="AV106" s="247"/>
      <c r="AW106" s="247"/>
    </row>
    <row r="107" ht="15.75" customHeight="1" spans="1:49">
      <c r="A107" s="240"/>
      <c r="B107" s="241"/>
      <c r="C107" s="242"/>
      <c r="D107" s="240"/>
      <c r="E107" s="243"/>
      <c r="F107" s="243"/>
      <c r="G107" s="244"/>
      <c r="H107" s="244"/>
      <c r="I107" s="241"/>
      <c r="J107" s="241"/>
      <c r="K107" s="241"/>
      <c r="L107" s="241"/>
      <c r="M107" s="241"/>
      <c r="N107" s="241"/>
      <c r="O107" s="241"/>
      <c r="P107" s="241"/>
      <c r="Q107" s="244"/>
      <c r="R107" s="241"/>
      <c r="S107" s="241"/>
      <c r="T107" s="245"/>
      <c r="U107" s="245"/>
      <c r="V107" s="245"/>
      <c r="W107" s="245"/>
      <c r="X107" s="245"/>
      <c r="Y107" s="245"/>
      <c r="Z107" s="245"/>
      <c r="AA107" s="245"/>
      <c r="AB107" s="246"/>
      <c r="AC107" s="245"/>
      <c r="AD107" s="245"/>
      <c r="AE107" s="241"/>
      <c r="AF107" s="245"/>
      <c r="AG107" s="245"/>
      <c r="AH107" s="245"/>
      <c r="AI107" s="245"/>
      <c r="AJ107" s="245"/>
      <c r="AK107" s="245"/>
      <c r="AL107" s="247"/>
      <c r="AM107" s="247"/>
      <c r="AN107" s="247"/>
      <c r="AO107" s="247"/>
      <c r="AP107" s="247"/>
      <c r="AQ107" s="247"/>
      <c r="AR107" s="247"/>
      <c r="AS107" s="247"/>
      <c r="AT107" s="247"/>
      <c r="AU107" s="247"/>
      <c r="AV107" s="247"/>
      <c r="AW107" s="247"/>
    </row>
    <row r="108" ht="15.75" customHeight="1" spans="1:49">
      <c r="A108" s="240"/>
      <c r="B108" s="241"/>
      <c r="C108" s="242"/>
      <c r="D108" s="240"/>
      <c r="E108" s="243"/>
      <c r="F108" s="243"/>
      <c r="G108" s="244"/>
      <c r="H108" s="244"/>
      <c r="I108" s="241"/>
      <c r="J108" s="241"/>
      <c r="K108" s="241"/>
      <c r="L108" s="241"/>
      <c r="M108" s="241"/>
      <c r="N108" s="241"/>
      <c r="O108" s="241"/>
      <c r="P108" s="241"/>
      <c r="Q108" s="244"/>
      <c r="R108" s="241"/>
      <c r="S108" s="241"/>
      <c r="T108" s="245"/>
      <c r="U108" s="245"/>
      <c r="V108" s="245"/>
      <c r="W108" s="245"/>
      <c r="X108" s="245"/>
      <c r="Y108" s="245"/>
      <c r="Z108" s="245"/>
      <c r="AA108" s="245"/>
      <c r="AB108" s="246"/>
      <c r="AC108" s="245"/>
      <c r="AD108" s="245"/>
      <c r="AE108" s="241"/>
      <c r="AF108" s="245"/>
      <c r="AG108" s="245"/>
      <c r="AH108" s="245"/>
      <c r="AI108" s="245"/>
      <c r="AJ108" s="245"/>
      <c r="AK108" s="245"/>
      <c r="AL108" s="247"/>
      <c r="AM108" s="247"/>
      <c r="AN108" s="247"/>
      <c r="AO108" s="247"/>
      <c r="AP108" s="247"/>
      <c r="AQ108" s="247"/>
      <c r="AR108" s="247"/>
      <c r="AS108" s="247"/>
      <c r="AT108" s="247"/>
      <c r="AU108" s="247"/>
      <c r="AV108" s="247"/>
      <c r="AW108" s="247"/>
    </row>
    <row r="109" ht="15.75" customHeight="1" spans="1:49">
      <c r="A109" s="240"/>
      <c r="B109" s="241"/>
      <c r="C109" s="242"/>
      <c r="D109" s="240"/>
      <c r="E109" s="243"/>
      <c r="F109" s="243"/>
      <c r="G109" s="244"/>
      <c r="H109" s="244"/>
      <c r="I109" s="241"/>
      <c r="J109" s="241"/>
      <c r="K109" s="241"/>
      <c r="L109" s="241"/>
      <c r="M109" s="241"/>
      <c r="N109" s="241"/>
      <c r="O109" s="241"/>
      <c r="P109" s="241"/>
      <c r="Q109" s="244"/>
      <c r="R109" s="241"/>
      <c r="S109" s="241"/>
      <c r="T109" s="245"/>
      <c r="U109" s="245"/>
      <c r="V109" s="245"/>
      <c r="W109" s="245"/>
      <c r="X109" s="245"/>
      <c r="Y109" s="245"/>
      <c r="Z109" s="245"/>
      <c r="AA109" s="245"/>
      <c r="AB109" s="246"/>
      <c r="AC109" s="245"/>
      <c r="AD109" s="245"/>
      <c r="AE109" s="241"/>
      <c r="AF109" s="245"/>
      <c r="AG109" s="245"/>
      <c r="AH109" s="245"/>
      <c r="AI109" s="245"/>
      <c r="AJ109" s="245"/>
      <c r="AK109" s="245"/>
      <c r="AL109" s="247"/>
      <c r="AM109" s="247"/>
      <c r="AN109" s="247"/>
      <c r="AO109" s="247"/>
      <c r="AP109" s="247"/>
      <c r="AQ109" s="247"/>
      <c r="AR109" s="247"/>
      <c r="AS109" s="247"/>
      <c r="AT109" s="247"/>
      <c r="AU109" s="247"/>
      <c r="AV109" s="247"/>
      <c r="AW109" s="247"/>
    </row>
    <row r="110" ht="15.75" customHeight="1" spans="1:49">
      <c r="A110" s="240"/>
      <c r="B110" s="241"/>
      <c r="C110" s="242"/>
      <c r="D110" s="240"/>
      <c r="E110" s="243"/>
      <c r="F110" s="243"/>
      <c r="G110" s="244"/>
      <c r="H110" s="244"/>
      <c r="I110" s="241"/>
      <c r="J110" s="241"/>
      <c r="K110" s="241"/>
      <c r="L110" s="241"/>
      <c r="M110" s="241"/>
      <c r="N110" s="241"/>
      <c r="O110" s="241"/>
      <c r="P110" s="241"/>
      <c r="Q110" s="244"/>
      <c r="R110" s="241"/>
      <c r="S110" s="241"/>
      <c r="T110" s="245"/>
      <c r="U110" s="245"/>
      <c r="V110" s="245"/>
      <c r="W110" s="245"/>
      <c r="X110" s="245"/>
      <c r="Y110" s="245"/>
      <c r="Z110" s="245"/>
      <c r="AA110" s="245"/>
      <c r="AB110" s="246"/>
      <c r="AC110" s="245"/>
      <c r="AD110" s="245"/>
      <c r="AE110" s="241"/>
      <c r="AF110" s="245"/>
      <c r="AG110" s="245"/>
      <c r="AH110" s="245"/>
      <c r="AI110" s="245"/>
      <c r="AJ110" s="245"/>
      <c r="AK110" s="245"/>
      <c r="AL110" s="247"/>
      <c r="AM110" s="247"/>
      <c r="AN110" s="247"/>
      <c r="AO110" s="247"/>
      <c r="AP110" s="247"/>
      <c r="AQ110" s="247"/>
      <c r="AR110" s="247"/>
      <c r="AS110" s="247"/>
      <c r="AT110" s="247"/>
      <c r="AU110" s="247"/>
      <c r="AV110" s="247"/>
      <c r="AW110" s="247"/>
    </row>
    <row r="111" ht="15.75" customHeight="1" spans="1:49">
      <c r="A111" s="240"/>
      <c r="B111" s="241"/>
      <c r="C111" s="247"/>
      <c r="D111" s="240"/>
      <c r="E111" s="243"/>
      <c r="F111" s="243"/>
      <c r="G111" s="244"/>
      <c r="H111" s="244"/>
      <c r="I111" s="241"/>
      <c r="J111" s="241"/>
      <c r="K111" s="241"/>
      <c r="L111" s="241"/>
      <c r="M111" s="241"/>
      <c r="N111" s="241"/>
      <c r="O111" s="241"/>
      <c r="P111" s="241"/>
      <c r="Q111" s="244"/>
      <c r="R111" s="241"/>
      <c r="S111" s="241"/>
      <c r="T111" s="245"/>
      <c r="U111" s="245"/>
      <c r="V111" s="245"/>
      <c r="W111" s="245"/>
      <c r="X111" s="245"/>
      <c r="Y111" s="245"/>
      <c r="Z111" s="245"/>
      <c r="AA111" s="245"/>
      <c r="AB111" s="246"/>
      <c r="AC111" s="245"/>
      <c r="AD111" s="245"/>
      <c r="AE111" s="241"/>
      <c r="AF111" s="245"/>
      <c r="AG111" s="245"/>
      <c r="AH111" s="245"/>
      <c r="AI111" s="245"/>
      <c r="AJ111" s="245"/>
      <c r="AK111" s="245"/>
      <c r="AL111" s="247"/>
      <c r="AM111" s="247"/>
      <c r="AN111" s="247"/>
      <c r="AO111" s="247"/>
      <c r="AP111" s="247"/>
      <c r="AQ111" s="247"/>
      <c r="AR111" s="247"/>
      <c r="AS111" s="247"/>
      <c r="AT111" s="247"/>
      <c r="AU111" s="247"/>
      <c r="AV111" s="247"/>
      <c r="AW111" s="247"/>
    </row>
    <row r="112" ht="15.75" customHeight="1" spans="1:49">
      <c r="A112" s="240"/>
      <c r="B112" s="241"/>
      <c r="C112" s="247"/>
      <c r="D112" s="240"/>
      <c r="E112" s="243"/>
      <c r="F112" s="243"/>
      <c r="G112" s="244"/>
      <c r="H112" s="244"/>
      <c r="I112" s="241"/>
      <c r="J112" s="241"/>
      <c r="K112" s="241"/>
      <c r="L112" s="241"/>
      <c r="M112" s="241"/>
      <c r="N112" s="241"/>
      <c r="O112" s="241"/>
      <c r="P112" s="241"/>
      <c r="Q112" s="244"/>
      <c r="R112" s="241"/>
      <c r="S112" s="241"/>
      <c r="T112" s="245"/>
      <c r="U112" s="245"/>
      <c r="V112" s="245"/>
      <c r="W112" s="245"/>
      <c r="X112" s="245"/>
      <c r="Y112" s="245"/>
      <c r="Z112" s="245"/>
      <c r="AA112" s="245"/>
      <c r="AB112" s="246"/>
      <c r="AC112" s="245"/>
      <c r="AD112" s="245"/>
      <c r="AE112" s="241"/>
      <c r="AF112" s="245"/>
      <c r="AG112" s="245"/>
      <c r="AH112" s="245"/>
      <c r="AI112" s="245"/>
      <c r="AJ112" s="245"/>
      <c r="AK112" s="245"/>
      <c r="AL112" s="247"/>
      <c r="AM112" s="247"/>
      <c r="AN112" s="247"/>
      <c r="AO112" s="247"/>
      <c r="AP112" s="247"/>
      <c r="AQ112" s="247"/>
      <c r="AR112" s="247"/>
      <c r="AS112" s="247"/>
      <c r="AT112" s="247"/>
      <c r="AU112" s="247"/>
      <c r="AV112" s="247"/>
      <c r="AW112" s="247"/>
    </row>
    <row r="113" ht="15.75" customHeight="1" spans="1:49">
      <c r="A113" s="240"/>
      <c r="B113" s="241"/>
      <c r="C113" s="247"/>
      <c r="D113" s="240"/>
      <c r="E113" s="243"/>
      <c r="F113" s="243"/>
      <c r="G113" s="244"/>
      <c r="H113" s="244"/>
      <c r="I113" s="241"/>
      <c r="J113" s="241"/>
      <c r="K113" s="241"/>
      <c r="L113" s="241"/>
      <c r="M113" s="241"/>
      <c r="N113" s="241"/>
      <c r="O113" s="241"/>
      <c r="P113" s="241"/>
      <c r="Q113" s="244"/>
      <c r="R113" s="241"/>
      <c r="S113" s="241"/>
      <c r="T113" s="245"/>
      <c r="U113" s="245"/>
      <c r="V113" s="245"/>
      <c r="W113" s="245"/>
      <c r="X113" s="245"/>
      <c r="Y113" s="245"/>
      <c r="Z113" s="245"/>
      <c r="AA113" s="245"/>
      <c r="AB113" s="246"/>
      <c r="AC113" s="245"/>
      <c r="AD113" s="245"/>
      <c r="AE113" s="241"/>
      <c r="AF113" s="245"/>
      <c r="AG113" s="245"/>
      <c r="AH113" s="245"/>
      <c r="AI113" s="245"/>
      <c r="AJ113" s="245"/>
      <c r="AK113" s="245"/>
      <c r="AL113" s="247"/>
      <c r="AM113" s="247"/>
      <c r="AN113" s="247"/>
      <c r="AO113" s="247"/>
      <c r="AP113" s="247"/>
      <c r="AQ113" s="247"/>
      <c r="AR113" s="247"/>
      <c r="AS113" s="247"/>
      <c r="AT113" s="247"/>
      <c r="AU113" s="247"/>
      <c r="AV113" s="247"/>
      <c r="AW113" s="247"/>
    </row>
    <row r="114" ht="15.75" customHeight="1" spans="1:49">
      <c r="A114" s="240"/>
      <c r="B114" s="241"/>
      <c r="C114" s="247"/>
      <c r="D114" s="240"/>
      <c r="E114" s="243"/>
      <c r="F114" s="243"/>
      <c r="G114" s="244"/>
      <c r="H114" s="244"/>
      <c r="I114" s="241"/>
      <c r="J114" s="241"/>
      <c r="K114" s="241"/>
      <c r="L114" s="241"/>
      <c r="M114" s="241"/>
      <c r="N114" s="241"/>
      <c r="O114" s="241"/>
      <c r="P114" s="241"/>
      <c r="Q114" s="244"/>
      <c r="R114" s="241"/>
      <c r="S114" s="241"/>
      <c r="T114" s="245"/>
      <c r="U114" s="245"/>
      <c r="V114" s="245"/>
      <c r="W114" s="245"/>
      <c r="X114" s="245"/>
      <c r="Y114" s="245"/>
      <c r="Z114" s="245"/>
      <c r="AA114" s="245"/>
      <c r="AB114" s="246"/>
      <c r="AC114" s="245"/>
      <c r="AD114" s="245"/>
      <c r="AE114" s="241"/>
      <c r="AF114" s="245"/>
      <c r="AG114" s="245"/>
      <c r="AH114" s="245"/>
      <c r="AI114" s="245"/>
      <c r="AJ114" s="245"/>
      <c r="AK114" s="245"/>
      <c r="AL114" s="247"/>
      <c r="AM114" s="247"/>
      <c r="AN114" s="247"/>
      <c r="AO114" s="247"/>
      <c r="AP114" s="247"/>
      <c r="AQ114" s="247"/>
      <c r="AR114" s="247"/>
      <c r="AS114" s="247"/>
      <c r="AT114" s="247"/>
      <c r="AU114" s="247"/>
      <c r="AV114" s="247"/>
      <c r="AW114" s="247"/>
    </row>
    <row r="115" ht="15.75" customHeight="1" spans="1:49">
      <c r="A115" s="240"/>
      <c r="B115" s="241"/>
      <c r="C115" s="247"/>
      <c r="D115" s="240"/>
      <c r="E115" s="243"/>
      <c r="F115" s="243"/>
      <c r="G115" s="244"/>
      <c r="H115" s="244"/>
      <c r="I115" s="241"/>
      <c r="J115" s="241"/>
      <c r="K115" s="241"/>
      <c r="L115" s="241"/>
      <c r="M115" s="241"/>
      <c r="N115" s="241"/>
      <c r="O115" s="241"/>
      <c r="P115" s="241"/>
      <c r="Q115" s="244"/>
      <c r="R115" s="241"/>
      <c r="S115" s="241"/>
      <c r="T115" s="245"/>
      <c r="U115" s="245"/>
      <c r="V115" s="245"/>
      <c r="W115" s="245"/>
      <c r="X115" s="245"/>
      <c r="Y115" s="245"/>
      <c r="Z115" s="245"/>
      <c r="AA115" s="245"/>
      <c r="AB115" s="246"/>
      <c r="AC115" s="245"/>
      <c r="AD115" s="245"/>
      <c r="AE115" s="241"/>
      <c r="AF115" s="245"/>
      <c r="AG115" s="245"/>
      <c r="AH115" s="245"/>
      <c r="AI115" s="245"/>
      <c r="AJ115" s="245"/>
      <c r="AK115" s="245"/>
      <c r="AL115" s="247"/>
      <c r="AM115" s="247"/>
      <c r="AN115" s="247"/>
      <c r="AO115" s="247"/>
      <c r="AP115" s="247"/>
      <c r="AQ115" s="247"/>
      <c r="AR115" s="247"/>
      <c r="AS115" s="247"/>
      <c r="AT115" s="247"/>
      <c r="AU115" s="247"/>
      <c r="AV115" s="247"/>
      <c r="AW115" s="247"/>
    </row>
    <row r="116" ht="15.75" customHeight="1" spans="1:49">
      <c r="A116" s="240"/>
      <c r="B116" s="241"/>
      <c r="C116" s="242"/>
      <c r="D116" s="240"/>
      <c r="E116" s="243"/>
      <c r="F116" s="243"/>
      <c r="G116" s="244"/>
      <c r="H116" s="244"/>
      <c r="I116" s="241"/>
      <c r="J116" s="241"/>
      <c r="K116" s="241"/>
      <c r="L116" s="241"/>
      <c r="M116" s="241"/>
      <c r="N116" s="241"/>
      <c r="O116" s="241"/>
      <c r="P116" s="241"/>
      <c r="Q116" s="244"/>
      <c r="R116" s="241"/>
      <c r="S116" s="241"/>
      <c r="T116" s="245"/>
      <c r="U116" s="245"/>
      <c r="V116" s="245"/>
      <c r="W116" s="245"/>
      <c r="X116" s="245"/>
      <c r="Y116" s="245"/>
      <c r="Z116" s="245"/>
      <c r="AA116" s="245"/>
      <c r="AB116" s="246"/>
      <c r="AC116" s="245"/>
      <c r="AD116" s="245"/>
      <c r="AE116" s="241"/>
      <c r="AF116" s="245"/>
      <c r="AG116" s="245"/>
      <c r="AH116" s="245"/>
      <c r="AI116" s="245"/>
      <c r="AJ116" s="245"/>
      <c r="AK116" s="245"/>
      <c r="AL116" s="247"/>
      <c r="AM116" s="247"/>
      <c r="AN116" s="247"/>
      <c r="AO116" s="247"/>
      <c r="AP116" s="247"/>
      <c r="AQ116" s="247"/>
      <c r="AR116" s="247"/>
      <c r="AS116" s="247"/>
      <c r="AT116" s="247"/>
      <c r="AU116" s="247"/>
      <c r="AV116" s="247"/>
      <c r="AW116" s="247"/>
    </row>
    <row r="117" ht="15.75" customHeight="1" spans="1:49">
      <c r="A117" s="240"/>
      <c r="B117" s="241"/>
      <c r="C117" s="242"/>
      <c r="D117" s="240"/>
      <c r="E117" s="243"/>
      <c r="F117" s="243"/>
      <c r="G117" s="244"/>
      <c r="H117" s="244"/>
      <c r="I117" s="241"/>
      <c r="J117" s="241"/>
      <c r="K117" s="241"/>
      <c r="L117" s="241"/>
      <c r="M117" s="241"/>
      <c r="N117" s="241"/>
      <c r="O117" s="241"/>
      <c r="P117" s="241"/>
      <c r="Q117" s="244"/>
      <c r="R117" s="241"/>
      <c r="S117" s="241"/>
      <c r="T117" s="245"/>
      <c r="U117" s="245"/>
      <c r="V117" s="245"/>
      <c r="W117" s="245"/>
      <c r="X117" s="245"/>
      <c r="Y117" s="245"/>
      <c r="Z117" s="245"/>
      <c r="AA117" s="245"/>
      <c r="AB117" s="246"/>
      <c r="AC117" s="245"/>
      <c r="AD117" s="245"/>
      <c r="AE117" s="241"/>
      <c r="AF117" s="245"/>
      <c r="AG117" s="245"/>
      <c r="AH117" s="245"/>
      <c r="AI117" s="245"/>
      <c r="AJ117" s="245"/>
      <c r="AK117" s="245"/>
      <c r="AL117" s="247"/>
      <c r="AM117" s="247"/>
      <c r="AN117" s="247"/>
      <c r="AO117" s="247"/>
      <c r="AP117" s="247"/>
      <c r="AQ117" s="247"/>
      <c r="AR117" s="247"/>
      <c r="AS117" s="247"/>
      <c r="AT117" s="247"/>
      <c r="AU117" s="247"/>
      <c r="AV117" s="247"/>
      <c r="AW117" s="247"/>
    </row>
    <row r="118" ht="15.75" customHeight="1" spans="1:49">
      <c r="A118" s="240"/>
      <c r="B118" s="241"/>
      <c r="C118" s="242"/>
      <c r="D118" s="240"/>
      <c r="E118" s="243"/>
      <c r="F118" s="243"/>
      <c r="G118" s="244"/>
      <c r="H118" s="244"/>
      <c r="I118" s="241"/>
      <c r="J118" s="241"/>
      <c r="K118" s="241"/>
      <c r="L118" s="241"/>
      <c r="M118" s="241"/>
      <c r="N118" s="241"/>
      <c r="O118" s="241"/>
      <c r="P118" s="241"/>
      <c r="Q118" s="244"/>
      <c r="R118" s="241"/>
      <c r="S118" s="241"/>
      <c r="T118" s="245"/>
      <c r="U118" s="245"/>
      <c r="V118" s="245"/>
      <c r="W118" s="245"/>
      <c r="X118" s="245"/>
      <c r="Y118" s="245"/>
      <c r="Z118" s="245"/>
      <c r="AA118" s="245"/>
      <c r="AB118" s="246"/>
      <c r="AC118" s="245"/>
      <c r="AD118" s="245"/>
      <c r="AE118" s="241"/>
      <c r="AF118" s="245"/>
      <c r="AG118" s="245"/>
      <c r="AH118" s="245"/>
      <c r="AI118" s="245"/>
      <c r="AJ118" s="245"/>
      <c r="AK118" s="245"/>
      <c r="AL118" s="247"/>
      <c r="AM118" s="247"/>
      <c r="AN118" s="247"/>
      <c r="AO118" s="247"/>
      <c r="AP118" s="247"/>
      <c r="AQ118" s="247"/>
      <c r="AR118" s="247"/>
      <c r="AS118" s="247"/>
      <c r="AT118" s="247"/>
      <c r="AU118" s="247"/>
      <c r="AV118" s="247"/>
      <c r="AW118" s="247"/>
    </row>
    <row r="119" ht="15.75" customHeight="1" spans="1:49">
      <c r="A119" s="240"/>
      <c r="B119" s="241"/>
      <c r="C119" s="242"/>
      <c r="D119" s="240"/>
      <c r="E119" s="243"/>
      <c r="F119" s="243"/>
      <c r="G119" s="244"/>
      <c r="H119" s="244"/>
      <c r="I119" s="241"/>
      <c r="J119" s="241"/>
      <c r="K119" s="241"/>
      <c r="L119" s="241"/>
      <c r="M119" s="241"/>
      <c r="N119" s="241"/>
      <c r="O119" s="241"/>
      <c r="P119" s="241"/>
      <c r="Q119" s="244"/>
      <c r="R119" s="241"/>
      <c r="S119" s="241"/>
      <c r="T119" s="245"/>
      <c r="U119" s="245"/>
      <c r="V119" s="245"/>
      <c r="W119" s="245"/>
      <c r="X119" s="245"/>
      <c r="Y119" s="245"/>
      <c r="Z119" s="245"/>
      <c r="AA119" s="245"/>
      <c r="AB119" s="246"/>
      <c r="AC119" s="245"/>
      <c r="AD119" s="245"/>
      <c r="AE119" s="241"/>
      <c r="AF119" s="245"/>
      <c r="AG119" s="245"/>
      <c r="AH119" s="245"/>
      <c r="AI119" s="245"/>
      <c r="AJ119" s="245"/>
      <c r="AK119" s="245"/>
      <c r="AL119" s="247"/>
      <c r="AM119" s="247"/>
      <c r="AN119" s="247"/>
      <c r="AO119" s="247"/>
      <c r="AP119" s="247"/>
      <c r="AQ119" s="247"/>
      <c r="AR119" s="247"/>
      <c r="AS119" s="247"/>
      <c r="AT119" s="247"/>
      <c r="AU119" s="247"/>
      <c r="AV119" s="247"/>
      <c r="AW119" s="247"/>
    </row>
    <row r="120" ht="15.75" customHeight="1" spans="1:49">
      <c r="A120" s="240"/>
      <c r="B120" s="241"/>
      <c r="C120" s="242"/>
      <c r="D120" s="240"/>
      <c r="E120" s="243"/>
      <c r="F120" s="243"/>
      <c r="G120" s="244"/>
      <c r="H120" s="244"/>
      <c r="I120" s="241"/>
      <c r="J120" s="241"/>
      <c r="K120" s="241"/>
      <c r="L120" s="241"/>
      <c r="M120" s="241"/>
      <c r="N120" s="241"/>
      <c r="O120" s="241"/>
      <c r="P120" s="241"/>
      <c r="Q120" s="244"/>
      <c r="R120" s="241"/>
      <c r="S120" s="241"/>
      <c r="T120" s="245"/>
      <c r="U120" s="245"/>
      <c r="V120" s="245"/>
      <c r="W120" s="245"/>
      <c r="X120" s="245"/>
      <c r="Y120" s="245"/>
      <c r="Z120" s="245"/>
      <c r="AA120" s="245"/>
      <c r="AB120" s="246"/>
      <c r="AC120" s="245"/>
      <c r="AD120" s="245"/>
      <c r="AE120" s="241"/>
      <c r="AF120" s="245"/>
      <c r="AG120" s="245"/>
      <c r="AH120" s="245"/>
      <c r="AI120" s="245"/>
      <c r="AJ120" s="245"/>
      <c r="AK120" s="245"/>
      <c r="AL120" s="247"/>
      <c r="AM120" s="247"/>
      <c r="AN120" s="247"/>
      <c r="AO120" s="247"/>
      <c r="AP120" s="247"/>
      <c r="AQ120" s="247"/>
      <c r="AR120" s="247"/>
      <c r="AS120" s="247"/>
      <c r="AT120" s="247"/>
      <c r="AU120" s="247"/>
      <c r="AV120" s="247"/>
      <c r="AW120" s="247"/>
    </row>
    <row r="121" ht="15.75" customHeight="1" spans="1:49">
      <c r="A121" s="240"/>
      <c r="B121" s="241"/>
      <c r="C121" s="242"/>
      <c r="D121" s="240"/>
      <c r="E121" s="243"/>
      <c r="F121" s="243"/>
      <c r="G121" s="244"/>
      <c r="H121" s="244"/>
      <c r="I121" s="241"/>
      <c r="J121" s="241"/>
      <c r="K121" s="241"/>
      <c r="L121" s="241"/>
      <c r="M121" s="241"/>
      <c r="N121" s="241"/>
      <c r="O121" s="241"/>
      <c r="P121" s="241"/>
      <c r="Q121" s="244"/>
      <c r="R121" s="241"/>
      <c r="S121" s="241"/>
      <c r="T121" s="245"/>
      <c r="U121" s="245"/>
      <c r="V121" s="245"/>
      <c r="W121" s="245"/>
      <c r="X121" s="245"/>
      <c r="Y121" s="245"/>
      <c r="Z121" s="245"/>
      <c r="AA121" s="245"/>
      <c r="AB121" s="246"/>
      <c r="AC121" s="245"/>
      <c r="AD121" s="245"/>
      <c r="AE121" s="241"/>
      <c r="AF121" s="245"/>
      <c r="AG121" s="245"/>
      <c r="AH121" s="245"/>
      <c r="AI121" s="245"/>
      <c r="AJ121" s="245"/>
      <c r="AK121" s="245"/>
      <c r="AL121" s="247"/>
      <c r="AM121" s="247"/>
      <c r="AN121" s="247"/>
      <c r="AO121" s="247"/>
      <c r="AP121" s="247"/>
      <c r="AQ121" s="247"/>
      <c r="AR121" s="247"/>
      <c r="AS121" s="247"/>
      <c r="AT121" s="247"/>
      <c r="AU121" s="247"/>
      <c r="AV121" s="247"/>
      <c r="AW121" s="247"/>
    </row>
    <row r="122" ht="15.75" customHeight="1" spans="1:49">
      <c r="A122" s="240"/>
      <c r="B122" s="241"/>
      <c r="C122" s="242"/>
      <c r="D122" s="240"/>
      <c r="E122" s="243"/>
      <c r="F122" s="243"/>
      <c r="G122" s="244"/>
      <c r="H122" s="244"/>
      <c r="I122" s="241"/>
      <c r="J122" s="241"/>
      <c r="K122" s="241"/>
      <c r="L122" s="241"/>
      <c r="M122" s="241"/>
      <c r="N122" s="241"/>
      <c r="O122" s="241"/>
      <c r="P122" s="241"/>
      <c r="Q122" s="244"/>
      <c r="R122" s="241"/>
      <c r="S122" s="241"/>
      <c r="T122" s="245"/>
      <c r="U122" s="245"/>
      <c r="V122" s="245"/>
      <c r="W122" s="245"/>
      <c r="X122" s="245"/>
      <c r="Y122" s="245"/>
      <c r="Z122" s="245"/>
      <c r="AA122" s="245"/>
      <c r="AB122" s="246"/>
      <c r="AC122" s="245"/>
      <c r="AD122" s="245"/>
      <c r="AE122" s="241"/>
      <c r="AF122" s="245"/>
      <c r="AG122" s="245"/>
      <c r="AH122" s="245"/>
      <c r="AI122" s="245"/>
      <c r="AJ122" s="245"/>
      <c r="AK122" s="245"/>
      <c r="AL122" s="247"/>
      <c r="AM122" s="247"/>
      <c r="AN122" s="247"/>
      <c r="AO122" s="247"/>
      <c r="AP122" s="247"/>
      <c r="AQ122" s="247"/>
      <c r="AR122" s="247"/>
      <c r="AS122" s="247"/>
      <c r="AT122" s="247"/>
      <c r="AU122" s="247"/>
      <c r="AV122" s="247"/>
      <c r="AW122" s="247"/>
    </row>
    <row r="123" ht="15.75" customHeight="1" spans="1:49">
      <c r="A123" s="240"/>
      <c r="B123" s="241"/>
      <c r="C123" s="242"/>
      <c r="D123" s="240"/>
      <c r="E123" s="243"/>
      <c r="F123" s="243"/>
      <c r="G123" s="244"/>
      <c r="H123" s="244"/>
      <c r="I123" s="241"/>
      <c r="J123" s="241"/>
      <c r="K123" s="241"/>
      <c r="L123" s="241"/>
      <c r="M123" s="241"/>
      <c r="N123" s="241"/>
      <c r="O123" s="241"/>
      <c r="P123" s="241"/>
      <c r="Q123" s="244"/>
      <c r="R123" s="241"/>
      <c r="S123" s="241"/>
      <c r="T123" s="245"/>
      <c r="U123" s="245"/>
      <c r="V123" s="245"/>
      <c r="W123" s="245"/>
      <c r="X123" s="245"/>
      <c r="Y123" s="245"/>
      <c r="Z123" s="245"/>
      <c r="AA123" s="245"/>
      <c r="AB123" s="246"/>
      <c r="AC123" s="245"/>
      <c r="AD123" s="245"/>
      <c r="AE123" s="241"/>
      <c r="AF123" s="245"/>
      <c r="AG123" s="245"/>
      <c r="AH123" s="245"/>
      <c r="AI123" s="245"/>
      <c r="AJ123" s="245"/>
      <c r="AK123" s="245"/>
      <c r="AL123" s="247"/>
      <c r="AM123" s="247"/>
      <c r="AN123" s="247"/>
      <c r="AO123" s="247"/>
      <c r="AP123" s="247"/>
      <c r="AQ123" s="247"/>
      <c r="AR123" s="247"/>
      <c r="AS123" s="247"/>
      <c r="AT123" s="247"/>
      <c r="AU123" s="247"/>
      <c r="AV123" s="247"/>
      <c r="AW123" s="247"/>
    </row>
    <row r="124" ht="15.75" customHeight="1" spans="1:49">
      <c r="A124" s="240"/>
      <c r="B124" s="241"/>
      <c r="C124" s="242"/>
      <c r="D124" s="240"/>
      <c r="E124" s="243"/>
      <c r="F124" s="243"/>
      <c r="G124" s="244"/>
      <c r="H124" s="244"/>
      <c r="I124" s="241"/>
      <c r="J124" s="241"/>
      <c r="K124" s="241"/>
      <c r="L124" s="241"/>
      <c r="M124" s="241"/>
      <c r="N124" s="241"/>
      <c r="O124" s="241"/>
      <c r="P124" s="241"/>
      <c r="Q124" s="244"/>
      <c r="R124" s="241"/>
      <c r="S124" s="241"/>
      <c r="T124" s="245"/>
      <c r="U124" s="245"/>
      <c r="V124" s="245"/>
      <c r="W124" s="245"/>
      <c r="X124" s="245"/>
      <c r="Y124" s="245"/>
      <c r="Z124" s="245"/>
      <c r="AA124" s="245"/>
      <c r="AB124" s="246"/>
      <c r="AC124" s="245"/>
      <c r="AD124" s="245"/>
      <c r="AE124" s="241"/>
      <c r="AF124" s="245"/>
      <c r="AG124" s="245"/>
      <c r="AH124" s="245"/>
      <c r="AI124" s="245"/>
      <c r="AJ124" s="245"/>
      <c r="AK124" s="245"/>
      <c r="AL124" s="247"/>
      <c r="AM124" s="247"/>
      <c r="AN124" s="247"/>
      <c r="AO124" s="247"/>
      <c r="AP124" s="247"/>
      <c r="AQ124" s="247"/>
      <c r="AR124" s="247"/>
      <c r="AS124" s="247"/>
      <c r="AT124" s="247"/>
      <c r="AU124" s="247"/>
      <c r="AV124" s="247"/>
      <c r="AW124" s="247"/>
    </row>
    <row r="125" ht="15.75" customHeight="1" spans="1:49">
      <c r="A125" s="240"/>
      <c r="B125" s="241"/>
      <c r="C125" s="242"/>
      <c r="D125" s="240"/>
      <c r="E125" s="243"/>
      <c r="F125" s="243"/>
      <c r="G125" s="244"/>
      <c r="H125" s="244"/>
      <c r="I125" s="241"/>
      <c r="J125" s="241"/>
      <c r="K125" s="241"/>
      <c r="L125" s="241"/>
      <c r="M125" s="241"/>
      <c r="N125" s="241"/>
      <c r="O125" s="241"/>
      <c r="P125" s="241"/>
      <c r="Q125" s="244"/>
      <c r="R125" s="241"/>
      <c r="S125" s="241"/>
      <c r="T125" s="245"/>
      <c r="U125" s="245"/>
      <c r="V125" s="245"/>
      <c r="W125" s="245"/>
      <c r="X125" s="245"/>
      <c r="Y125" s="245"/>
      <c r="Z125" s="245"/>
      <c r="AA125" s="245"/>
      <c r="AB125" s="246"/>
      <c r="AC125" s="245"/>
      <c r="AD125" s="245"/>
      <c r="AE125" s="241"/>
      <c r="AF125" s="245"/>
      <c r="AG125" s="245"/>
      <c r="AH125" s="245"/>
      <c r="AI125" s="245"/>
      <c r="AJ125" s="245"/>
      <c r="AK125" s="245"/>
      <c r="AL125" s="247"/>
      <c r="AM125" s="247"/>
      <c r="AN125" s="247"/>
      <c r="AO125" s="247"/>
      <c r="AP125" s="247"/>
      <c r="AQ125" s="247"/>
      <c r="AR125" s="247"/>
      <c r="AS125" s="247"/>
      <c r="AT125" s="247"/>
      <c r="AU125" s="247"/>
      <c r="AV125" s="247"/>
      <c r="AW125" s="247"/>
    </row>
    <row r="126" ht="15.75" customHeight="1" spans="1:49">
      <c r="A126" s="240"/>
      <c r="B126" s="241"/>
      <c r="C126" s="247"/>
      <c r="D126" s="240"/>
      <c r="E126" s="243"/>
      <c r="F126" s="243"/>
      <c r="G126" s="244"/>
      <c r="H126" s="244"/>
      <c r="I126" s="241"/>
      <c r="J126" s="241"/>
      <c r="K126" s="241"/>
      <c r="L126" s="241"/>
      <c r="M126" s="241"/>
      <c r="N126" s="241"/>
      <c r="O126" s="241"/>
      <c r="P126" s="241"/>
      <c r="Q126" s="244"/>
      <c r="R126" s="241"/>
      <c r="S126" s="241"/>
      <c r="T126" s="245"/>
      <c r="U126" s="245"/>
      <c r="V126" s="245"/>
      <c r="W126" s="245"/>
      <c r="X126" s="245"/>
      <c r="Y126" s="245"/>
      <c r="Z126" s="245"/>
      <c r="AA126" s="245"/>
      <c r="AB126" s="246"/>
      <c r="AC126" s="245"/>
      <c r="AD126" s="245"/>
      <c r="AE126" s="241"/>
      <c r="AF126" s="245"/>
      <c r="AG126" s="245"/>
      <c r="AH126" s="245"/>
      <c r="AI126" s="245"/>
      <c r="AJ126" s="245"/>
      <c r="AK126" s="245"/>
      <c r="AL126" s="247"/>
      <c r="AM126" s="247"/>
      <c r="AN126" s="247"/>
      <c r="AO126" s="247"/>
      <c r="AP126" s="247"/>
      <c r="AQ126" s="247"/>
      <c r="AR126" s="247"/>
      <c r="AS126" s="247"/>
      <c r="AT126" s="247"/>
      <c r="AU126" s="247"/>
      <c r="AV126" s="247"/>
      <c r="AW126" s="247"/>
    </row>
    <row r="127" ht="15.75" customHeight="1" spans="1:49">
      <c r="A127" s="240"/>
      <c r="B127" s="241"/>
      <c r="C127" s="247"/>
      <c r="D127" s="240"/>
      <c r="E127" s="243"/>
      <c r="F127" s="243"/>
      <c r="G127" s="244"/>
      <c r="H127" s="244"/>
      <c r="I127" s="241"/>
      <c r="J127" s="241"/>
      <c r="K127" s="241"/>
      <c r="L127" s="241"/>
      <c r="M127" s="241"/>
      <c r="N127" s="241"/>
      <c r="O127" s="241"/>
      <c r="P127" s="241"/>
      <c r="Q127" s="244"/>
      <c r="R127" s="241"/>
      <c r="S127" s="241"/>
      <c r="T127" s="245"/>
      <c r="U127" s="245"/>
      <c r="V127" s="245"/>
      <c r="W127" s="245"/>
      <c r="X127" s="245"/>
      <c r="Y127" s="245"/>
      <c r="Z127" s="245"/>
      <c r="AA127" s="245"/>
      <c r="AB127" s="246"/>
      <c r="AC127" s="245"/>
      <c r="AD127" s="245"/>
      <c r="AE127" s="241"/>
      <c r="AF127" s="245"/>
      <c r="AG127" s="245"/>
      <c r="AH127" s="245"/>
      <c r="AI127" s="245"/>
      <c r="AJ127" s="245"/>
      <c r="AK127" s="245"/>
      <c r="AL127" s="247"/>
      <c r="AM127" s="247"/>
      <c r="AN127" s="247"/>
      <c r="AO127" s="247"/>
      <c r="AP127" s="247"/>
      <c r="AQ127" s="247"/>
      <c r="AR127" s="247"/>
      <c r="AS127" s="247"/>
      <c r="AT127" s="247"/>
      <c r="AU127" s="247"/>
      <c r="AV127" s="247"/>
      <c r="AW127" s="247"/>
    </row>
    <row r="128" ht="15.75" customHeight="1" spans="1:49">
      <c r="A128" s="240"/>
      <c r="B128" s="241"/>
      <c r="C128" s="247"/>
      <c r="D128" s="240"/>
      <c r="E128" s="243"/>
      <c r="F128" s="243"/>
      <c r="G128" s="244"/>
      <c r="H128" s="244"/>
      <c r="I128" s="241"/>
      <c r="J128" s="241"/>
      <c r="K128" s="241"/>
      <c r="L128" s="241"/>
      <c r="M128" s="241"/>
      <c r="N128" s="241"/>
      <c r="O128" s="241"/>
      <c r="P128" s="241"/>
      <c r="Q128" s="244"/>
      <c r="R128" s="241"/>
      <c r="S128" s="241"/>
      <c r="T128" s="245"/>
      <c r="U128" s="245"/>
      <c r="V128" s="245"/>
      <c r="W128" s="245"/>
      <c r="X128" s="245"/>
      <c r="Y128" s="245"/>
      <c r="Z128" s="245"/>
      <c r="AA128" s="245"/>
      <c r="AB128" s="246"/>
      <c r="AC128" s="245"/>
      <c r="AD128" s="245"/>
      <c r="AE128" s="241"/>
      <c r="AF128" s="245"/>
      <c r="AG128" s="245"/>
      <c r="AH128" s="245"/>
      <c r="AI128" s="245"/>
      <c r="AJ128" s="245"/>
      <c r="AK128" s="245"/>
      <c r="AL128" s="247"/>
      <c r="AM128" s="247"/>
      <c r="AN128" s="247"/>
      <c r="AO128" s="247"/>
      <c r="AP128" s="247"/>
      <c r="AQ128" s="247"/>
      <c r="AR128" s="247"/>
      <c r="AS128" s="247"/>
      <c r="AT128" s="247"/>
      <c r="AU128" s="247"/>
      <c r="AV128" s="247"/>
      <c r="AW128" s="247"/>
    </row>
    <row r="129" ht="15.75" customHeight="1" spans="1:49">
      <c r="A129" s="240"/>
      <c r="B129" s="241"/>
      <c r="C129" s="247"/>
      <c r="D129" s="240"/>
      <c r="E129" s="243"/>
      <c r="F129" s="243"/>
      <c r="G129" s="244"/>
      <c r="H129" s="244"/>
      <c r="I129" s="241"/>
      <c r="J129" s="241"/>
      <c r="K129" s="241"/>
      <c r="L129" s="241"/>
      <c r="M129" s="241"/>
      <c r="N129" s="241"/>
      <c r="O129" s="241"/>
      <c r="P129" s="241"/>
      <c r="Q129" s="244"/>
      <c r="R129" s="241"/>
      <c r="S129" s="241"/>
      <c r="T129" s="245"/>
      <c r="U129" s="245"/>
      <c r="V129" s="245"/>
      <c r="W129" s="245"/>
      <c r="X129" s="245"/>
      <c r="Y129" s="245"/>
      <c r="Z129" s="245"/>
      <c r="AA129" s="245"/>
      <c r="AB129" s="246"/>
      <c r="AC129" s="245"/>
      <c r="AD129" s="245"/>
      <c r="AE129" s="241"/>
      <c r="AF129" s="245"/>
      <c r="AG129" s="245"/>
      <c r="AH129" s="245"/>
      <c r="AI129" s="245"/>
      <c r="AJ129" s="245"/>
      <c r="AK129" s="245"/>
      <c r="AL129" s="247"/>
      <c r="AM129" s="247"/>
      <c r="AN129" s="247"/>
      <c r="AO129" s="247"/>
      <c r="AP129" s="247"/>
      <c r="AQ129" s="247"/>
      <c r="AR129" s="247"/>
      <c r="AS129" s="247"/>
      <c r="AT129" s="247"/>
      <c r="AU129" s="247"/>
      <c r="AV129" s="247"/>
      <c r="AW129" s="247"/>
    </row>
    <row r="130" ht="15.75" customHeight="1" spans="1:49">
      <c r="A130" s="240"/>
      <c r="B130" s="241"/>
      <c r="C130" s="242"/>
      <c r="D130" s="240"/>
      <c r="E130" s="243"/>
      <c r="F130" s="243"/>
      <c r="G130" s="244"/>
      <c r="H130" s="244"/>
      <c r="I130" s="241"/>
      <c r="J130" s="241"/>
      <c r="K130" s="241"/>
      <c r="L130" s="241"/>
      <c r="M130" s="241"/>
      <c r="N130" s="241"/>
      <c r="O130" s="241"/>
      <c r="P130" s="241"/>
      <c r="Q130" s="244"/>
      <c r="R130" s="241"/>
      <c r="S130" s="241"/>
      <c r="T130" s="245"/>
      <c r="U130" s="245"/>
      <c r="V130" s="245"/>
      <c r="W130" s="245"/>
      <c r="X130" s="245"/>
      <c r="Y130" s="245"/>
      <c r="Z130" s="245"/>
      <c r="AA130" s="245"/>
      <c r="AB130" s="246"/>
      <c r="AC130" s="245"/>
      <c r="AD130" s="245"/>
      <c r="AE130" s="241"/>
      <c r="AF130" s="245"/>
      <c r="AG130" s="245"/>
      <c r="AH130" s="245"/>
      <c r="AI130" s="245"/>
      <c r="AJ130" s="245"/>
      <c r="AK130" s="245"/>
      <c r="AL130" s="247"/>
      <c r="AM130" s="247"/>
      <c r="AN130" s="247"/>
      <c r="AO130" s="247"/>
      <c r="AP130" s="247"/>
      <c r="AQ130" s="247"/>
      <c r="AR130" s="247"/>
      <c r="AS130" s="247"/>
      <c r="AT130" s="247"/>
      <c r="AU130" s="247"/>
      <c r="AV130" s="247"/>
      <c r="AW130" s="247"/>
    </row>
    <row r="131" ht="15.75" customHeight="1" spans="1:49">
      <c r="A131" s="240"/>
      <c r="B131" s="241"/>
      <c r="C131" s="242"/>
      <c r="D131" s="240"/>
      <c r="E131" s="243"/>
      <c r="F131" s="243"/>
      <c r="G131" s="244"/>
      <c r="H131" s="244"/>
      <c r="I131" s="241"/>
      <c r="J131" s="241"/>
      <c r="K131" s="241"/>
      <c r="L131" s="241"/>
      <c r="M131" s="241"/>
      <c r="N131" s="241"/>
      <c r="O131" s="241"/>
      <c r="P131" s="241"/>
      <c r="Q131" s="244"/>
      <c r="R131" s="241"/>
      <c r="S131" s="241"/>
      <c r="T131" s="245"/>
      <c r="U131" s="245"/>
      <c r="V131" s="245"/>
      <c r="W131" s="245"/>
      <c r="X131" s="245"/>
      <c r="Y131" s="245"/>
      <c r="Z131" s="245"/>
      <c r="AA131" s="245"/>
      <c r="AB131" s="246"/>
      <c r="AC131" s="245"/>
      <c r="AD131" s="245"/>
      <c r="AE131" s="241"/>
      <c r="AF131" s="245"/>
      <c r="AG131" s="245"/>
      <c r="AH131" s="245"/>
      <c r="AI131" s="245"/>
      <c r="AJ131" s="245"/>
      <c r="AK131" s="245"/>
      <c r="AL131" s="247"/>
      <c r="AM131" s="247"/>
      <c r="AN131" s="247"/>
      <c r="AO131" s="247"/>
      <c r="AP131" s="247"/>
      <c r="AQ131" s="247"/>
      <c r="AR131" s="247"/>
      <c r="AS131" s="247"/>
      <c r="AT131" s="247"/>
      <c r="AU131" s="247"/>
      <c r="AV131" s="247"/>
      <c r="AW131" s="247"/>
    </row>
    <row r="132" ht="15.75" customHeight="1" spans="1:49">
      <c r="A132" s="240"/>
      <c r="B132" s="241"/>
      <c r="C132" s="242"/>
      <c r="D132" s="240"/>
      <c r="E132" s="243"/>
      <c r="F132" s="243"/>
      <c r="G132" s="244"/>
      <c r="H132" s="244"/>
      <c r="I132" s="241"/>
      <c r="J132" s="241"/>
      <c r="K132" s="241"/>
      <c r="L132" s="241"/>
      <c r="M132" s="241"/>
      <c r="N132" s="241"/>
      <c r="O132" s="241"/>
      <c r="P132" s="241"/>
      <c r="Q132" s="244"/>
      <c r="R132" s="241"/>
      <c r="S132" s="241"/>
      <c r="T132" s="245"/>
      <c r="U132" s="245"/>
      <c r="V132" s="245"/>
      <c r="W132" s="245"/>
      <c r="X132" s="245"/>
      <c r="Y132" s="245"/>
      <c r="Z132" s="245"/>
      <c r="AA132" s="245"/>
      <c r="AB132" s="246"/>
      <c r="AC132" s="245"/>
      <c r="AD132" s="245"/>
      <c r="AE132" s="241"/>
      <c r="AF132" s="245"/>
      <c r="AG132" s="245"/>
      <c r="AH132" s="245"/>
      <c r="AI132" s="245"/>
      <c r="AJ132" s="245"/>
      <c r="AK132" s="245"/>
      <c r="AL132" s="247"/>
      <c r="AM132" s="247"/>
      <c r="AN132" s="247"/>
      <c r="AO132" s="247"/>
      <c r="AP132" s="247"/>
      <c r="AQ132" s="247"/>
      <c r="AR132" s="247"/>
      <c r="AS132" s="247"/>
      <c r="AT132" s="247"/>
      <c r="AU132" s="247"/>
      <c r="AV132" s="247"/>
      <c r="AW132" s="247"/>
    </row>
    <row r="133" ht="15.75" customHeight="1" spans="1:49">
      <c r="A133" s="240"/>
      <c r="B133" s="241"/>
      <c r="C133" s="242"/>
      <c r="D133" s="240"/>
      <c r="E133" s="243"/>
      <c r="F133" s="243"/>
      <c r="G133" s="244"/>
      <c r="H133" s="244"/>
      <c r="I133" s="241"/>
      <c r="J133" s="241"/>
      <c r="K133" s="241"/>
      <c r="L133" s="241"/>
      <c r="M133" s="241"/>
      <c r="N133" s="241"/>
      <c r="O133" s="241"/>
      <c r="P133" s="241"/>
      <c r="Q133" s="244"/>
      <c r="R133" s="241"/>
      <c r="S133" s="241"/>
      <c r="T133" s="245"/>
      <c r="U133" s="245"/>
      <c r="V133" s="245"/>
      <c r="W133" s="245"/>
      <c r="X133" s="245"/>
      <c r="Y133" s="245"/>
      <c r="Z133" s="245"/>
      <c r="AA133" s="245"/>
      <c r="AB133" s="246"/>
      <c r="AC133" s="245"/>
      <c r="AD133" s="245"/>
      <c r="AE133" s="241"/>
      <c r="AF133" s="245"/>
      <c r="AG133" s="245"/>
      <c r="AH133" s="245"/>
      <c r="AI133" s="245"/>
      <c r="AJ133" s="245"/>
      <c r="AK133" s="245"/>
      <c r="AL133" s="247"/>
      <c r="AM133" s="247"/>
      <c r="AN133" s="247"/>
      <c r="AO133" s="247"/>
      <c r="AP133" s="247"/>
      <c r="AQ133" s="247"/>
      <c r="AR133" s="247"/>
      <c r="AS133" s="247"/>
      <c r="AT133" s="247"/>
      <c r="AU133" s="247"/>
      <c r="AV133" s="247"/>
      <c r="AW133" s="247"/>
    </row>
    <row r="134" ht="15.75" customHeight="1" spans="1:49">
      <c r="A134" s="240"/>
      <c r="B134" s="241"/>
      <c r="C134" s="242"/>
      <c r="D134" s="240"/>
      <c r="E134" s="243"/>
      <c r="F134" s="243"/>
      <c r="G134" s="244"/>
      <c r="H134" s="244"/>
      <c r="I134" s="241"/>
      <c r="J134" s="241"/>
      <c r="K134" s="241"/>
      <c r="L134" s="241"/>
      <c r="M134" s="241"/>
      <c r="N134" s="241"/>
      <c r="O134" s="241"/>
      <c r="P134" s="241"/>
      <c r="Q134" s="244"/>
      <c r="R134" s="241"/>
      <c r="S134" s="241"/>
      <c r="T134" s="245"/>
      <c r="U134" s="245"/>
      <c r="V134" s="245"/>
      <c r="W134" s="245"/>
      <c r="X134" s="245"/>
      <c r="Y134" s="245"/>
      <c r="Z134" s="245"/>
      <c r="AA134" s="245"/>
      <c r="AB134" s="246"/>
      <c r="AC134" s="245"/>
      <c r="AD134" s="245"/>
      <c r="AE134" s="241"/>
      <c r="AF134" s="245"/>
      <c r="AG134" s="245"/>
      <c r="AH134" s="245"/>
      <c r="AI134" s="245"/>
      <c r="AJ134" s="245"/>
      <c r="AK134" s="245"/>
      <c r="AL134" s="247"/>
      <c r="AM134" s="247"/>
      <c r="AN134" s="247"/>
      <c r="AO134" s="247"/>
      <c r="AP134" s="247"/>
      <c r="AQ134" s="247"/>
      <c r="AR134" s="247"/>
      <c r="AS134" s="247"/>
      <c r="AT134" s="247"/>
      <c r="AU134" s="247"/>
      <c r="AV134" s="247"/>
      <c r="AW134" s="247"/>
    </row>
    <row r="135" ht="15.75" customHeight="1" spans="1:49">
      <c r="A135" s="240"/>
      <c r="B135" s="241"/>
      <c r="C135" s="242"/>
      <c r="D135" s="240"/>
      <c r="E135" s="243"/>
      <c r="F135" s="243"/>
      <c r="G135" s="244"/>
      <c r="H135" s="244"/>
      <c r="I135" s="241"/>
      <c r="J135" s="241"/>
      <c r="K135" s="241"/>
      <c r="L135" s="241"/>
      <c r="M135" s="241"/>
      <c r="N135" s="241"/>
      <c r="O135" s="241"/>
      <c r="P135" s="241"/>
      <c r="Q135" s="244"/>
      <c r="R135" s="241"/>
      <c r="S135" s="241"/>
      <c r="T135" s="245"/>
      <c r="U135" s="245"/>
      <c r="V135" s="245"/>
      <c r="W135" s="245"/>
      <c r="X135" s="245"/>
      <c r="Y135" s="245"/>
      <c r="Z135" s="245"/>
      <c r="AA135" s="245"/>
      <c r="AB135" s="246"/>
      <c r="AC135" s="245"/>
      <c r="AD135" s="245"/>
      <c r="AE135" s="241"/>
      <c r="AF135" s="245"/>
      <c r="AG135" s="245"/>
      <c r="AH135" s="245"/>
      <c r="AI135" s="245"/>
      <c r="AJ135" s="245"/>
      <c r="AK135" s="245"/>
      <c r="AL135" s="247"/>
      <c r="AM135" s="247"/>
      <c r="AN135" s="247"/>
      <c r="AO135" s="247"/>
      <c r="AP135" s="247"/>
      <c r="AQ135" s="247"/>
      <c r="AR135" s="247"/>
      <c r="AS135" s="247"/>
      <c r="AT135" s="247"/>
      <c r="AU135" s="247"/>
      <c r="AV135" s="247"/>
      <c r="AW135" s="247"/>
    </row>
    <row r="136" ht="15.75" customHeight="1" spans="1:49">
      <c r="A136" s="240"/>
      <c r="B136" s="241"/>
      <c r="C136" s="242"/>
      <c r="D136" s="240"/>
      <c r="E136" s="243"/>
      <c r="F136" s="243"/>
      <c r="G136" s="244"/>
      <c r="H136" s="244"/>
      <c r="I136" s="241"/>
      <c r="J136" s="241"/>
      <c r="K136" s="241"/>
      <c r="L136" s="241"/>
      <c r="M136" s="241"/>
      <c r="N136" s="241"/>
      <c r="O136" s="241"/>
      <c r="P136" s="241"/>
      <c r="Q136" s="244"/>
      <c r="R136" s="241"/>
      <c r="S136" s="241"/>
      <c r="T136" s="245"/>
      <c r="U136" s="245"/>
      <c r="V136" s="245"/>
      <c r="W136" s="245"/>
      <c r="X136" s="245"/>
      <c r="Y136" s="245"/>
      <c r="Z136" s="245"/>
      <c r="AA136" s="245"/>
      <c r="AB136" s="246"/>
      <c r="AC136" s="245"/>
      <c r="AD136" s="245"/>
      <c r="AE136" s="241"/>
      <c r="AF136" s="245"/>
      <c r="AG136" s="245"/>
      <c r="AH136" s="245"/>
      <c r="AI136" s="245"/>
      <c r="AJ136" s="245"/>
      <c r="AK136" s="245"/>
      <c r="AL136" s="247"/>
      <c r="AM136" s="247"/>
      <c r="AN136" s="247"/>
      <c r="AO136" s="247"/>
      <c r="AP136" s="247"/>
      <c r="AQ136" s="247"/>
      <c r="AR136" s="247"/>
      <c r="AS136" s="247"/>
      <c r="AT136" s="247"/>
      <c r="AU136" s="247"/>
      <c r="AV136" s="247"/>
      <c r="AW136" s="247"/>
    </row>
    <row r="137" ht="15.75" customHeight="1" spans="1:49">
      <c r="A137" s="240"/>
      <c r="B137" s="241"/>
      <c r="C137" s="242"/>
      <c r="D137" s="240"/>
      <c r="E137" s="243"/>
      <c r="F137" s="243"/>
      <c r="G137" s="244"/>
      <c r="H137" s="244"/>
      <c r="I137" s="241"/>
      <c r="J137" s="241"/>
      <c r="K137" s="241"/>
      <c r="L137" s="241"/>
      <c r="M137" s="241"/>
      <c r="N137" s="241"/>
      <c r="O137" s="241"/>
      <c r="P137" s="241"/>
      <c r="Q137" s="244"/>
      <c r="R137" s="241"/>
      <c r="S137" s="241"/>
      <c r="T137" s="245"/>
      <c r="U137" s="245"/>
      <c r="V137" s="245"/>
      <c r="W137" s="245"/>
      <c r="X137" s="245"/>
      <c r="Y137" s="245"/>
      <c r="Z137" s="245"/>
      <c r="AA137" s="245"/>
      <c r="AB137" s="246"/>
      <c r="AC137" s="245"/>
      <c r="AD137" s="245"/>
      <c r="AE137" s="241"/>
      <c r="AF137" s="245"/>
      <c r="AG137" s="245"/>
      <c r="AH137" s="245"/>
      <c r="AI137" s="245"/>
      <c r="AJ137" s="245"/>
      <c r="AK137" s="245"/>
      <c r="AL137" s="247"/>
      <c r="AM137" s="247"/>
      <c r="AN137" s="247"/>
      <c r="AO137" s="247"/>
      <c r="AP137" s="247"/>
      <c r="AQ137" s="247"/>
      <c r="AR137" s="247"/>
      <c r="AS137" s="247"/>
      <c r="AT137" s="247"/>
      <c r="AU137" s="247"/>
      <c r="AV137" s="247"/>
      <c r="AW137" s="247"/>
    </row>
    <row r="138" ht="15.75" customHeight="1" spans="1:49">
      <c r="A138" s="240"/>
      <c r="B138" s="241"/>
      <c r="C138" s="242"/>
      <c r="D138" s="240"/>
      <c r="E138" s="243"/>
      <c r="F138" s="243"/>
      <c r="G138" s="244"/>
      <c r="H138" s="244"/>
      <c r="I138" s="241"/>
      <c r="J138" s="241"/>
      <c r="K138" s="241"/>
      <c r="L138" s="241"/>
      <c r="M138" s="241"/>
      <c r="N138" s="241"/>
      <c r="O138" s="241"/>
      <c r="P138" s="241"/>
      <c r="Q138" s="244"/>
      <c r="R138" s="241"/>
      <c r="S138" s="241"/>
      <c r="T138" s="245"/>
      <c r="U138" s="245"/>
      <c r="V138" s="245"/>
      <c r="W138" s="245"/>
      <c r="X138" s="245"/>
      <c r="Y138" s="245"/>
      <c r="Z138" s="245"/>
      <c r="AA138" s="245"/>
      <c r="AB138" s="246"/>
      <c r="AC138" s="245"/>
      <c r="AD138" s="245"/>
      <c r="AE138" s="241"/>
      <c r="AF138" s="245"/>
      <c r="AG138" s="245"/>
      <c r="AH138" s="245"/>
      <c r="AI138" s="245"/>
      <c r="AJ138" s="245"/>
      <c r="AK138" s="245"/>
      <c r="AL138" s="247"/>
      <c r="AM138" s="247"/>
      <c r="AN138" s="247"/>
      <c r="AO138" s="247"/>
      <c r="AP138" s="247"/>
      <c r="AQ138" s="247"/>
      <c r="AR138" s="247"/>
      <c r="AS138" s="247"/>
      <c r="AT138" s="247"/>
      <c r="AU138" s="247"/>
      <c r="AV138" s="247"/>
      <c r="AW138" s="247"/>
    </row>
    <row r="139" ht="15.75" customHeight="1" spans="1:49">
      <c r="A139" s="240"/>
      <c r="B139" s="241"/>
      <c r="C139" s="242"/>
      <c r="D139" s="240"/>
      <c r="E139" s="243"/>
      <c r="F139" s="243"/>
      <c r="G139" s="244"/>
      <c r="H139" s="244"/>
      <c r="I139" s="241"/>
      <c r="J139" s="241"/>
      <c r="K139" s="241"/>
      <c r="L139" s="241"/>
      <c r="M139" s="241"/>
      <c r="N139" s="241"/>
      <c r="O139" s="241"/>
      <c r="P139" s="241"/>
      <c r="Q139" s="244"/>
      <c r="R139" s="241"/>
      <c r="S139" s="241"/>
      <c r="T139" s="245"/>
      <c r="U139" s="245"/>
      <c r="V139" s="245"/>
      <c r="W139" s="245"/>
      <c r="X139" s="245"/>
      <c r="Y139" s="245"/>
      <c r="Z139" s="245"/>
      <c r="AA139" s="245"/>
      <c r="AB139" s="246"/>
      <c r="AC139" s="245"/>
      <c r="AD139" s="245"/>
      <c r="AE139" s="241"/>
      <c r="AF139" s="245"/>
      <c r="AG139" s="245"/>
      <c r="AH139" s="245"/>
      <c r="AI139" s="245"/>
      <c r="AJ139" s="245"/>
      <c r="AK139" s="245"/>
      <c r="AL139" s="247"/>
      <c r="AM139" s="247"/>
      <c r="AN139" s="247"/>
      <c r="AO139" s="247"/>
      <c r="AP139" s="247"/>
      <c r="AQ139" s="247"/>
      <c r="AR139" s="247"/>
      <c r="AS139" s="247"/>
      <c r="AT139" s="247"/>
      <c r="AU139" s="247"/>
      <c r="AV139" s="247"/>
      <c r="AW139" s="247"/>
    </row>
    <row r="140" ht="15.75" customHeight="1" spans="1:49">
      <c r="A140" s="240"/>
      <c r="B140" s="241"/>
      <c r="C140" s="242"/>
      <c r="D140" s="240"/>
      <c r="E140" s="243"/>
      <c r="F140" s="243"/>
      <c r="G140" s="244"/>
      <c r="H140" s="244"/>
      <c r="I140" s="241"/>
      <c r="J140" s="241"/>
      <c r="K140" s="241"/>
      <c r="L140" s="241"/>
      <c r="M140" s="241"/>
      <c r="N140" s="241"/>
      <c r="O140" s="241"/>
      <c r="P140" s="241"/>
      <c r="Q140" s="244"/>
      <c r="R140" s="241"/>
      <c r="S140" s="241"/>
      <c r="T140" s="245"/>
      <c r="U140" s="245"/>
      <c r="V140" s="245"/>
      <c r="W140" s="245"/>
      <c r="X140" s="245"/>
      <c r="Y140" s="245"/>
      <c r="Z140" s="245"/>
      <c r="AA140" s="245"/>
      <c r="AB140" s="246"/>
      <c r="AC140" s="245"/>
      <c r="AD140" s="245"/>
      <c r="AE140" s="241"/>
      <c r="AF140" s="245"/>
      <c r="AG140" s="245"/>
      <c r="AH140" s="245"/>
      <c r="AI140" s="245"/>
      <c r="AJ140" s="245"/>
      <c r="AK140" s="245"/>
      <c r="AL140" s="247"/>
      <c r="AM140" s="247"/>
      <c r="AN140" s="247"/>
      <c r="AO140" s="247"/>
      <c r="AP140" s="247"/>
      <c r="AQ140" s="247"/>
      <c r="AR140" s="247"/>
      <c r="AS140" s="247"/>
      <c r="AT140" s="247"/>
      <c r="AU140" s="247"/>
      <c r="AV140" s="247"/>
      <c r="AW140" s="247"/>
    </row>
    <row r="141" ht="15.75" customHeight="1" spans="1:49">
      <c r="A141" s="240"/>
      <c r="B141" s="241"/>
      <c r="C141" s="247"/>
      <c r="D141" s="240"/>
      <c r="E141" s="243"/>
      <c r="F141" s="243"/>
      <c r="G141" s="244"/>
      <c r="H141" s="244"/>
      <c r="I141" s="241"/>
      <c r="J141" s="241"/>
      <c r="K141" s="241"/>
      <c r="L141" s="241"/>
      <c r="M141" s="241"/>
      <c r="N141" s="241"/>
      <c r="O141" s="241"/>
      <c r="P141" s="241"/>
      <c r="Q141" s="244"/>
      <c r="R141" s="241"/>
      <c r="S141" s="241"/>
      <c r="T141" s="245"/>
      <c r="U141" s="245"/>
      <c r="V141" s="245"/>
      <c r="W141" s="245"/>
      <c r="X141" s="245"/>
      <c r="Y141" s="245"/>
      <c r="Z141" s="245"/>
      <c r="AA141" s="245"/>
      <c r="AB141" s="246"/>
      <c r="AC141" s="245"/>
      <c r="AD141" s="245"/>
      <c r="AE141" s="241"/>
      <c r="AF141" s="245"/>
      <c r="AG141" s="245"/>
      <c r="AH141" s="245"/>
      <c r="AI141" s="245"/>
      <c r="AJ141" s="245"/>
      <c r="AK141" s="245"/>
      <c r="AL141" s="247"/>
      <c r="AM141" s="247"/>
      <c r="AN141" s="247"/>
      <c r="AO141" s="247"/>
      <c r="AP141" s="247"/>
      <c r="AQ141" s="247"/>
      <c r="AR141" s="247"/>
      <c r="AS141" s="247"/>
      <c r="AT141" s="247"/>
      <c r="AU141" s="247"/>
      <c r="AV141" s="247"/>
      <c r="AW141" s="247"/>
    </row>
    <row r="142" ht="15.75" customHeight="1" spans="1:49">
      <c r="A142" s="240"/>
      <c r="B142" s="241"/>
      <c r="C142" s="247"/>
      <c r="D142" s="240"/>
      <c r="E142" s="243"/>
      <c r="F142" s="243"/>
      <c r="G142" s="244"/>
      <c r="H142" s="244"/>
      <c r="I142" s="241"/>
      <c r="J142" s="241"/>
      <c r="K142" s="241"/>
      <c r="L142" s="241"/>
      <c r="M142" s="241"/>
      <c r="N142" s="241"/>
      <c r="O142" s="241"/>
      <c r="P142" s="241"/>
      <c r="Q142" s="244"/>
      <c r="R142" s="241"/>
      <c r="S142" s="241"/>
      <c r="T142" s="245"/>
      <c r="U142" s="245"/>
      <c r="V142" s="245"/>
      <c r="W142" s="245"/>
      <c r="X142" s="245"/>
      <c r="Y142" s="245"/>
      <c r="Z142" s="245"/>
      <c r="AA142" s="245"/>
      <c r="AB142" s="246"/>
      <c r="AC142" s="245"/>
      <c r="AD142" s="245"/>
      <c r="AE142" s="241"/>
      <c r="AF142" s="245"/>
      <c r="AG142" s="245"/>
      <c r="AH142" s="245"/>
      <c r="AI142" s="245"/>
      <c r="AJ142" s="245"/>
      <c r="AK142" s="245"/>
      <c r="AL142" s="247"/>
      <c r="AM142" s="247"/>
      <c r="AN142" s="247"/>
      <c r="AO142" s="247"/>
      <c r="AP142" s="247"/>
      <c r="AQ142" s="247"/>
      <c r="AR142" s="247"/>
      <c r="AS142" s="247"/>
      <c r="AT142" s="247"/>
      <c r="AU142" s="247"/>
      <c r="AV142" s="247"/>
      <c r="AW142" s="247"/>
    </row>
    <row r="143" ht="15.75" customHeight="1" spans="1:49">
      <c r="A143" s="240"/>
      <c r="B143" s="241"/>
      <c r="C143" s="247"/>
      <c r="D143" s="240"/>
      <c r="E143" s="243"/>
      <c r="F143" s="243"/>
      <c r="G143" s="244"/>
      <c r="H143" s="244"/>
      <c r="I143" s="241"/>
      <c r="J143" s="241"/>
      <c r="K143" s="241"/>
      <c r="L143" s="241"/>
      <c r="M143" s="241"/>
      <c r="N143" s="241"/>
      <c r="O143" s="241"/>
      <c r="P143" s="241"/>
      <c r="Q143" s="244"/>
      <c r="R143" s="241"/>
      <c r="S143" s="241"/>
      <c r="T143" s="245"/>
      <c r="U143" s="245"/>
      <c r="V143" s="245"/>
      <c r="W143" s="245"/>
      <c r="X143" s="245"/>
      <c r="Y143" s="245"/>
      <c r="Z143" s="245"/>
      <c r="AA143" s="245"/>
      <c r="AB143" s="246"/>
      <c r="AC143" s="245"/>
      <c r="AD143" s="245"/>
      <c r="AE143" s="241"/>
      <c r="AF143" s="245"/>
      <c r="AG143" s="245"/>
      <c r="AH143" s="245"/>
      <c r="AI143" s="245"/>
      <c r="AJ143" s="245"/>
      <c r="AK143" s="245"/>
      <c r="AL143" s="247"/>
      <c r="AM143" s="247"/>
      <c r="AN143" s="247"/>
      <c r="AO143" s="247"/>
      <c r="AP143" s="247"/>
      <c r="AQ143" s="247"/>
      <c r="AR143" s="247"/>
      <c r="AS143" s="247"/>
      <c r="AT143" s="247"/>
      <c r="AU143" s="247"/>
      <c r="AV143" s="247"/>
      <c r="AW143" s="247"/>
    </row>
    <row r="144" ht="15.75" customHeight="1" spans="1:49">
      <c r="A144" s="240"/>
      <c r="B144" s="241"/>
      <c r="C144" s="247"/>
      <c r="D144" s="240"/>
      <c r="E144" s="243"/>
      <c r="F144" s="243"/>
      <c r="G144" s="244"/>
      <c r="H144" s="244"/>
      <c r="I144" s="241"/>
      <c r="J144" s="241"/>
      <c r="K144" s="241"/>
      <c r="L144" s="241"/>
      <c r="M144" s="241"/>
      <c r="N144" s="241"/>
      <c r="O144" s="241"/>
      <c r="P144" s="241"/>
      <c r="Q144" s="244"/>
      <c r="R144" s="241"/>
      <c r="S144" s="241"/>
      <c r="T144" s="245"/>
      <c r="U144" s="245"/>
      <c r="V144" s="245"/>
      <c r="W144" s="245"/>
      <c r="X144" s="245"/>
      <c r="Y144" s="245"/>
      <c r="Z144" s="245"/>
      <c r="AA144" s="245"/>
      <c r="AB144" s="246"/>
      <c r="AC144" s="245"/>
      <c r="AD144" s="245"/>
      <c r="AE144" s="241"/>
      <c r="AF144" s="245"/>
      <c r="AG144" s="245"/>
      <c r="AH144" s="245"/>
      <c r="AI144" s="245"/>
      <c r="AJ144" s="245"/>
      <c r="AK144" s="245"/>
      <c r="AL144" s="247"/>
      <c r="AM144" s="247"/>
      <c r="AN144" s="247"/>
      <c r="AO144" s="247"/>
      <c r="AP144" s="247"/>
      <c r="AQ144" s="247"/>
      <c r="AR144" s="247"/>
      <c r="AS144" s="247"/>
      <c r="AT144" s="247"/>
      <c r="AU144" s="247"/>
      <c r="AV144" s="247"/>
      <c r="AW144" s="247"/>
    </row>
    <row r="145" ht="15.75" customHeight="1" spans="1:49">
      <c r="A145" s="240"/>
      <c r="B145" s="241"/>
      <c r="C145" s="242"/>
      <c r="D145" s="240"/>
      <c r="E145" s="243"/>
      <c r="F145" s="243"/>
      <c r="G145" s="244"/>
      <c r="H145" s="244"/>
      <c r="I145" s="241"/>
      <c r="J145" s="241"/>
      <c r="K145" s="241"/>
      <c r="L145" s="241"/>
      <c r="M145" s="241"/>
      <c r="N145" s="241"/>
      <c r="O145" s="241"/>
      <c r="P145" s="241"/>
      <c r="Q145" s="244"/>
      <c r="R145" s="241"/>
      <c r="S145" s="241"/>
      <c r="T145" s="245"/>
      <c r="U145" s="245"/>
      <c r="V145" s="245"/>
      <c r="W145" s="245"/>
      <c r="X145" s="245"/>
      <c r="Y145" s="245"/>
      <c r="Z145" s="245"/>
      <c r="AA145" s="245"/>
      <c r="AB145" s="246"/>
      <c r="AC145" s="245"/>
      <c r="AD145" s="245"/>
      <c r="AE145" s="241"/>
      <c r="AF145" s="245"/>
      <c r="AG145" s="245"/>
      <c r="AH145" s="245"/>
      <c r="AI145" s="245"/>
      <c r="AJ145" s="245"/>
      <c r="AK145" s="245"/>
      <c r="AL145" s="247"/>
      <c r="AM145" s="247"/>
      <c r="AN145" s="247"/>
      <c r="AO145" s="247"/>
      <c r="AP145" s="247"/>
      <c r="AQ145" s="247"/>
      <c r="AR145" s="247"/>
      <c r="AS145" s="247"/>
      <c r="AT145" s="247"/>
      <c r="AU145" s="247"/>
      <c r="AV145" s="247"/>
      <c r="AW145" s="247"/>
    </row>
    <row r="146" ht="15.75" customHeight="1" spans="1:49">
      <c r="A146" s="240"/>
      <c r="B146" s="241"/>
      <c r="C146" s="242"/>
      <c r="D146" s="240"/>
      <c r="E146" s="243"/>
      <c r="F146" s="243"/>
      <c r="G146" s="244"/>
      <c r="H146" s="244"/>
      <c r="I146" s="241"/>
      <c r="J146" s="241"/>
      <c r="K146" s="241"/>
      <c r="L146" s="241"/>
      <c r="M146" s="241"/>
      <c r="N146" s="241"/>
      <c r="O146" s="241"/>
      <c r="P146" s="241"/>
      <c r="Q146" s="244"/>
      <c r="R146" s="241"/>
      <c r="S146" s="241"/>
      <c r="T146" s="245"/>
      <c r="U146" s="245"/>
      <c r="V146" s="245"/>
      <c r="W146" s="245"/>
      <c r="X146" s="245"/>
      <c r="Y146" s="245"/>
      <c r="Z146" s="245"/>
      <c r="AA146" s="245"/>
      <c r="AB146" s="246"/>
      <c r="AC146" s="245"/>
      <c r="AD146" s="245"/>
      <c r="AE146" s="241"/>
      <c r="AF146" s="245"/>
      <c r="AG146" s="245"/>
      <c r="AH146" s="245"/>
      <c r="AI146" s="245"/>
      <c r="AJ146" s="245"/>
      <c r="AK146" s="245"/>
      <c r="AL146" s="247"/>
      <c r="AM146" s="247"/>
      <c r="AN146" s="247"/>
      <c r="AO146" s="247"/>
      <c r="AP146" s="247"/>
      <c r="AQ146" s="247"/>
      <c r="AR146" s="247"/>
      <c r="AS146" s="247"/>
      <c r="AT146" s="247"/>
      <c r="AU146" s="247"/>
      <c r="AV146" s="247"/>
      <c r="AW146" s="247"/>
    </row>
    <row r="147" ht="15.75" customHeight="1" spans="1:49">
      <c r="A147" s="240"/>
      <c r="B147" s="241"/>
      <c r="C147" s="242"/>
      <c r="D147" s="240"/>
      <c r="E147" s="243"/>
      <c r="F147" s="243"/>
      <c r="G147" s="244"/>
      <c r="H147" s="244"/>
      <c r="I147" s="241"/>
      <c r="J147" s="241"/>
      <c r="K147" s="241"/>
      <c r="L147" s="241"/>
      <c r="M147" s="241"/>
      <c r="N147" s="241"/>
      <c r="O147" s="241"/>
      <c r="P147" s="241"/>
      <c r="Q147" s="244"/>
      <c r="R147" s="241"/>
      <c r="S147" s="241"/>
      <c r="T147" s="245"/>
      <c r="U147" s="245"/>
      <c r="V147" s="245"/>
      <c r="W147" s="245"/>
      <c r="X147" s="245"/>
      <c r="Y147" s="245"/>
      <c r="Z147" s="245"/>
      <c r="AA147" s="245"/>
      <c r="AB147" s="246"/>
      <c r="AC147" s="245"/>
      <c r="AD147" s="245"/>
      <c r="AE147" s="241"/>
      <c r="AF147" s="245"/>
      <c r="AG147" s="245"/>
      <c r="AH147" s="245"/>
      <c r="AI147" s="245"/>
      <c r="AJ147" s="245"/>
      <c r="AK147" s="245"/>
      <c r="AL147" s="247"/>
      <c r="AM147" s="247"/>
      <c r="AN147" s="247"/>
      <c r="AO147" s="247"/>
      <c r="AP147" s="247"/>
      <c r="AQ147" s="247"/>
      <c r="AR147" s="247"/>
      <c r="AS147" s="247"/>
      <c r="AT147" s="247"/>
      <c r="AU147" s="247"/>
      <c r="AV147" s="247"/>
      <c r="AW147" s="247"/>
    </row>
    <row r="148" ht="15.75" customHeight="1" spans="1:49">
      <c r="A148" s="240"/>
      <c r="B148" s="241"/>
      <c r="C148" s="242"/>
      <c r="D148" s="240"/>
      <c r="E148" s="243"/>
      <c r="F148" s="243"/>
      <c r="G148" s="244"/>
      <c r="H148" s="244"/>
      <c r="I148" s="241"/>
      <c r="J148" s="241"/>
      <c r="K148" s="241"/>
      <c r="L148" s="241"/>
      <c r="M148" s="241"/>
      <c r="N148" s="241"/>
      <c r="O148" s="241"/>
      <c r="P148" s="241"/>
      <c r="Q148" s="244"/>
      <c r="R148" s="241"/>
      <c r="S148" s="241"/>
      <c r="T148" s="245"/>
      <c r="U148" s="245"/>
      <c r="V148" s="245"/>
      <c r="W148" s="245"/>
      <c r="X148" s="245"/>
      <c r="Y148" s="245"/>
      <c r="Z148" s="245"/>
      <c r="AA148" s="245"/>
      <c r="AB148" s="246"/>
      <c r="AC148" s="245"/>
      <c r="AD148" s="245"/>
      <c r="AE148" s="241"/>
      <c r="AF148" s="245"/>
      <c r="AG148" s="245"/>
      <c r="AH148" s="245"/>
      <c r="AI148" s="245"/>
      <c r="AJ148" s="245"/>
      <c r="AK148" s="245"/>
      <c r="AL148" s="247"/>
      <c r="AM148" s="247"/>
      <c r="AN148" s="247"/>
      <c r="AO148" s="247"/>
      <c r="AP148" s="247"/>
      <c r="AQ148" s="247"/>
      <c r="AR148" s="247"/>
      <c r="AS148" s="247"/>
      <c r="AT148" s="247"/>
      <c r="AU148" s="247"/>
      <c r="AV148" s="247"/>
      <c r="AW148" s="247"/>
    </row>
    <row r="149" ht="15.75" customHeight="1" spans="1:49">
      <c r="A149" s="240"/>
      <c r="B149" s="241"/>
      <c r="C149" s="242"/>
      <c r="D149" s="240"/>
      <c r="E149" s="243"/>
      <c r="F149" s="243"/>
      <c r="G149" s="244"/>
      <c r="H149" s="244"/>
      <c r="I149" s="241"/>
      <c r="J149" s="241"/>
      <c r="K149" s="241"/>
      <c r="L149" s="241"/>
      <c r="M149" s="241"/>
      <c r="N149" s="241"/>
      <c r="O149" s="241"/>
      <c r="P149" s="241"/>
      <c r="Q149" s="244"/>
      <c r="R149" s="241"/>
      <c r="S149" s="241"/>
      <c r="T149" s="245"/>
      <c r="U149" s="245"/>
      <c r="V149" s="245"/>
      <c r="W149" s="245"/>
      <c r="X149" s="245"/>
      <c r="Y149" s="245"/>
      <c r="Z149" s="245"/>
      <c r="AA149" s="245"/>
      <c r="AB149" s="246"/>
      <c r="AC149" s="245"/>
      <c r="AD149" s="245"/>
      <c r="AE149" s="241"/>
      <c r="AF149" s="245"/>
      <c r="AG149" s="245"/>
      <c r="AH149" s="245"/>
      <c r="AI149" s="245"/>
      <c r="AJ149" s="245"/>
      <c r="AK149" s="245"/>
      <c r="AL149" s="247"/>
      <c r="AM149" s="247"/>
      <c r="AN149" s="247"/>
      <c r="AO149" s="247"/>
      <c r="AP149" s="247"/>
      <c r="AQ149" s="247"/>
      <c r="AR149" s="247"/>
      <c r="AS149" s="247"/>
      <c r="AT149" s="247"/>
      <c r="AU149" s="247"/>
      <c r="AV149" s="247"/>
      <c r="AW149" s="247"/>
    </row>
    <row r="150" ht="15.75" customHeight="1" spans="1:49">
      <c r="A150" s="240"/>
      <c r="B150" s="241"/>
      <c r="C150" s="242"/>
      <c r="D150" s="240"/>
      <c r="E150" s="243"/>
      <c r="F150" s="243"/>
      <c r="G150" s="244"/>
      <c r="H150" s="244"/>
      <c r="I150" s="241"/>
      <c r="J150" s="241"/>
      <c r="K150" s="241"/>
      <c r="L150" s="241"/>
      <c r="M150" s="241"/>
      <c r="N150" s="241"/>
      <c r="O150" s="241"/>
      <c r="P150" s="241"/>
      <c r="Q150" s="244"/>
      <c r="R150" s="241"/>
      <c r="S150" s="241"/>
      <c r="T150" s="245"/>
      <c r="U150" s="245"/>
      <c r="V150" s="245"/>
      <c r="W150" s="245"/>
      <c r="X150" s="245"/>
      <c r="Y150" s="245"/>
      <c r="Z150" s="245"/>
      <c r="AA150" s="245"/>
      <c r="AB150" s="246"/>
      <c r="AC150" s="245"/>
      <c r="AD150" s="245"/>
      <c r="AE150" s="241"/>
      <c r="AF150" s="245"/>
      <c r="AG150" s="245"/>
      <c r="AH150" s="245"/>
      <c r="AI150" s="245"/>
      <c r="AJ150" s="245"/>
      <c r="AK150" s="245"/>
      <c r="AL150" s="247"/>
      <c r="AM150" s="247"/>
      <c r="AN150" s="247"/>
      <c r="AO150" s="247"/>
      <c r="AP150" s="247"/>
      <c r="AQ150" s="247"/>
      <c r="AR150" s="247"/>
      <c r="AS150" s="247"/>
      <c r="AT150" s="247"/>
      <c r="AU150" s="247"/>
      <c r="AV150" s="247"/>
      <c r="AW150" s="247"/>
    </row>
    <row r="151" ht="15.75" customHeight="1" spans="1:49">
      <c r="A151" s="240"/>
      <c r="B151" s="241"/>
      <c r="C151" s="242"/>
      <c r="D151" s="240"/>
      <c r="E151" s="243"/>
      <c r="F151" s="243"/>
      <c r="G151" s="244"/>
      <c r="H151" s="244"/>
      <c r="I151" s="241"/>
      <c r="J151" s="241"/>
      <c r="K151" s="241"/>
      <c r="L151" s="241"/>
      <c r="M151" s="241"/>
      <c r="N151" s="241"/>
      <c r="O151" s="241"/>
      <c r="P151" s="241"/>
      <c r="Q151" s="244"/>
      <c r="R151" s="241"/>
      <c r="S151" s="241"/>
      <c r="T151" s="245"/>
      <c r="U151" s="245"/>
      <c r="V151" s="245"/>
      <c r="W151" s="245"/>
      <c r="X151" s="245"/>
      <c r="Y151" s="245"/>
      <c r="Z151" s="245"/>
      <c r="AA151" s="245"/>
      <c r="AB151" s="246"/>
      <c r="AC151" s="245"/>
      <c r="AD151" s="245"/>
      <c r="AE151" s="241"/>
      <c r="AF151" s="245"/>
      <c r="AG151" s="245"/>
      <c r="AH151" s="245"/>
      <c r="AI151" s="245"/>
      <c r="AJ151" s="245"/>
      <c r="AK151" s="245"/>
      <c r="AL151" s="247"/>
      <c r="AM151" s="247"/>
      <c r="AN151" s="247"/>
      <c r="AO151" s="247"/>
      <c r="AP151" s="247"/>
      <c r="AQ151" s="247"/>
      <c r="AR151" s="247"/>
      <c r="AS151" s="247"/>
      <c r="AT151" s="247"/>
      <c r="AU151" s="247"/>
      <c r="AV151" s="247"/>
      <c r="AW151" s="247"/>
    </row>
    <row r="152" ht="15.75" customHeight="1" spans="1:49">
      <c r="A152" s="240"/>
      <c r="B152" s="241"/>
      <c r="C152" s="242"/>
      <c r="D152" s="240"/>
      <c r="E152" s="243"/>
      <c r="F152" s="243"/>
      <c r="G152" s="244"/>
      <c r="H152" s="244"/>
      <c r="I152" s="241"/>
      <c r="J152" s="241"/>
      <c r="K152" s="241"/>
      <c r="L152" s="241"/>
      <c r="M152" s="241"/>
      <c r="N152" s="241"/>
      <c r="O152" s="241"/>
      <c r="P152" s="241"/>
      <c r="Q152" s="244"/>
      <c r="R152" s="241"/>
      <c r="S152" s="241"/>
      <c r="T152" s="245"/>
      <c r="U152" s="245"/>
      <c r="V152" s="245"/>
      <c r="W152" s="245"/>
      <c r="X152" s="245"/>
      <c r="Y152" s="245"/>
      <c r="Z152" s="245"/>
      <c r="AA152" s="245"/>
      <c r="AB152" s="246"/>
      <c r="AC152" s="245"/>
      <c r="AD152" s="245"/>
      <c r="AE152" s="241"/>
      <c r="AF152" s="245"/>
      <c r="AG152" s="245"/>
      <c r="AH152" s="245"/>
      <c r="AI152" s="245"/>
      <c r="AJ152" s="245"/>
      <c r="AK152" s="245"/>
      <c r="AL152" s="247"/>
      <c r="AM152" s="247"/>
      <c r="AN152" s="247"/>
      <c r="AO152" s="247"/>
      <c r="AP152" s="247"/>
      <c r="AQ152" s="247"/>
      <c r="AR152" s="247"/>
      <c r="AS152" s="247"/>
      <c r="AT152" s="247"/>
      <c r="AU152" s="247"/>
      <c r="AV152" s="247"/>
      <c r="AW152" s="247"/>
    </row>
    <row r="153" ht="15.75" customHeight="1" spans="1:49">
      <c r="A153" s="240"/>
      <c r="B153" s="241"/>
      <c r="C153" s="247"/>
      <c r="D153" s="240"/>
      <c r="E153" s="243"/>
      <c r="F153" s="243"/>
      <c r="G153" s="244"/>
      <c r="H153" s="244"/>
      <c r="I153" s="241"/>
      <c r="J153" s="241"/>
      <c r="K153" s="241"/>
      <c r="L153" s="241"/>
      <c r="M153" s="241"/>
      <c r="N153" s="241"/>
      <c r="O153" s="241"/>
      <c r="P153" s="241"/>
      <c r="Q153" s="244"/>
      <c r="R153" s="241"/>
      <c r="S153" s="241"/>
      <c r="T153" s="245"/>
      <c r="U153" s="245"/>
      <c r="V153" s="245"/>
      <c r="W153" s="245"/>
      <c r="X153" s="245"/>
      <c r="Y153" s="245"/>
      <c r="Z153" s="245"/>
      <c r="AA153" s="245"/>
      <c r="AB153" s="246"/>
      <c r="AC153" s="245"/>
      <c r="AD153" s="245"/>
      <c r="AE153" s="241"/>
      <c r="AF153" s="245"/>
      <c r="AG153" s="245"/>
      <c r="AH153" s="245"/>
      <c r="AI153" s="245"/>
      <c r="AJ153" s="245"/>
      <c r="AK153" s="245"/>
      <c r="AL153" s="247"/>
      <c r="AM153" s="247"/>
      <c r="AN153" s="247"/>
      <c r="AO153" s="247"/>
      <c r="AP153" s="247"/>
      <c r="AQ153" s="247"/>
      <c r="AR153" s="247"/>
      <c r="AS153" s="247"/>
      <c r="AT153" s="247"/>
      <c r="AU153" s="247"/>
      <c r="AV153" s="247"/>
      <c r="AW153" s="247"/>
    </row>
    <row r="154" ht="15.75" customHeight="1" spans="1:49">
      <c r="A154" s="240"/>
      <c r="B154" s="241"/>
      <c r="C154" s="247"/>
      <c r="D154" s="240"/>
      <c r="E154" s="243"/>
      <c r="F154" s="243"/>
      <c r="G154" s="244"/>
      <c r="H154" s="244"/>
      <c r="I154" s="241"/>
      <c r="J154" s="241"/>
      <c r="K154" s="241"/>
      <c r="L154" s="241"/>
      <c r="M154" s="241"/>
      <c r="N154" s="241"/>
      <c r="O154" s="241"/>
      <c r="P154" s="241"/>
      <c r="Q154" s="244"/>
      <c r="R154" s="241"/>
      <c r="S154" s="241"/>
      <c r="T154" s="245"/>
      <c r="U154" s="245"/>
      <c r="V154" s="245"/>
      <c r="W154" s="245"/>
      <c r="X154" s="245"/>
      <c r="Y154" s="245"/>
      <c r="Z154" s="245"/>
      <c r="AA154" s="245"/>
      <c r="AB154" s="246"/>
      <c r="AC154" s="245"/>
      <c r="AD154" s="245"/>
      <c r="AE154" s="241"/>
      <c r="AF154" s="245"/>
      <c r="AG154" s="245"/>
      <c r="AH154" s="245"/>
      <c r="AI154" s="245"/>
      <c r="AJ154" s="245"/>
      <c r="AK154" s="245"/>
      <c r="AL154" s="247"/>
      <c r="AM154" s="247"/>
      <c r="AN154" s="247"/>
      <c r="AO154" s="247"/>
      <c r="AP154" s="247"/>
      <c r="AQ154" s="247"/>
      <c r="AR154" s="247"/>
      <c r="AS154" s="247"/>
      <c r="AT154" s="247"/>
      <c r="AU154" s="247"/>
      <c r="AV154" s="247"/>
      <c r="AW154" s="247"/>
    </row>
    <row r="155" ht="15.75" customHeight="1" spans="1:49">
      <c r="A155" s="240"/>
      <c r="B155" s="241"/>
      <c r="C155" s="247"/>
      <c r="D155" s="240"/>
      <c r="E155" s="243"/>
      <c r="F155" s="243"/>
      <c r="G155" s="244"/>
      <c r="H155" s="244"/>
      <c r="I155" s="241"/>
      <c r="J155" s="241"/>
      <c r="K155" s="241"/>
      <c r="L155" s="241"/>
      <c r="M155" s="241"/>
      <c r="N155" s="241"/>
      <c r="O155" s="241"/>
      <c r="P155" s="241"/>
      <c r="Q155" s="244"/>
      <c r="R155" s="241"/>
      <c r="S155" s="241"/>
      <c r="T155" s="245"/>
      <c r="U155" s="245"/>
      <c r="V155" s="245"/>
      <c r="W155" s="245"/>
      <c r="X155" s="245"/>
      <c r="Y155" s="245"/>
      <c r="Z155" s="245"/>
      <c r="AA155" s="245"/>
      <c r="AB155" s="246"/>
      <c r="AC155" s="245"/>
      <c r="AD155" s="245"/>
      <c r="AE155" s="241"/>
      <c r="AF155" s="245"/>
      <c r="AG155" s="245"/>
      <c r="AH155" s="245"/>
      <c r="AI155" s="245"/>
      <c r="AJ155" s="245"/>
      <c r="AK155" s="245"/>
      <c r="AL155" s="247"/>
      <c r="AM155" s="247"/>
      <c r="AN155" s="247"/>
      <c r="AO155" s="247"/>
      <c r="AP155" s="247"/>
      <c r="AQ155" s="247"/>
      <c r="AR155" s="247"/>
      <c r="AS155" s="247"/>
      <c r="AT155" s="247"/>
      <c r="AU155" s="247"/>
      <c r="AV155" s="247"/>
      <c r="AW155" s="247"/>
    </row>
    <row r="156" ht="15.75" customHeight="1" spans="1:49">
      <c r="A156" s="240"/>
      <c r="B156" s="241"/>
      <c r="C156" s="247"/>
      <c r="D156" s="240"/>
      <c r="E156" s="243"/>
      <c r="F156" s="243"/>
      <c r="G156" s="244"/>
      <c r="H156" s="244"/>
      <c r="I156" s="241"/>
      <c r="J156" s="241"/>
      <c r="K156" s="241"/>
      <c r="L156" s="241"/>
      <c r="M156" s="241"/>
      <c r="N156" s="241"/>
      <c r="O156" s="241"/>
      <c r="P156" s="241"/>
      <c r="Q156" s="244"/>
      <c r="R156" s="241"/>
      <c r="S156" s="241"/>
      <c r="T156" s="245"/>
      <c r="U156" s="245"/>
      <c r="V156" s="245"/>
      <c r="W156" s="245"/>
      <c r="X156" s="245"/>
      <c r="Y156" s="245"/>
      <c r="Z156" s="245"/>
      <c r="AA156" s="245"/>
      <c r="AB156" s="246"/>
      <c r="AC156" s="245"/>
      <c r="AD156" s="245"/>
      <c r="AE156" s="241"/>
      <c r="AF156" s="245"/>
      <c r="AG156" s="245"/>
      <c r="AH156" s="245"/>
      <c r="AI156" s="245"/>
      <c r="AJ156" s="245"/>
      <c r="AK156" s="245"/>
      <c r="AL156" s="247"/>
      <c r="AM156" s="247"/>
      <c r="AN156" s="247"/>
      <c r="AO156" s="247"/>
      <c r="AP156" s="247"/>
      <c r="AQ156" s="247"/>
      <c r="AR156" s="247"/>
      <c r="AS156" s="247"/>
      <c r="AT156" s="247"/>
      <c r="AU156" s="247"/>
      <c r="AV156" s="247"/>
      <c r="AW156" s="247"/>
    </row>
    <row r="157" ht="15.75" customHeight="1" spans="1:49">
      <c r="A157" s="240"/>
      <c r="B157" s="241"/>
      <c r="C157" s="247"/>
      <c r="D157" s="240"/>
      <c r="E157" s="243"/>
      <c r="F157" s="243"/>
      <c r="G157" s="244"/>
      <c r="H157" s="244"/>
      <c r="I157" s="241"/>
      <c r="J157" s="241"/>
      <c r="K157" s="241"/>
      <c r="L157" s="241"/>
      <c r="M157" s="241"/>
      <c r="N157" s="241"/>
      <c r="O157" s="241"/>
      <c r="P157" s="241"/>
      <c r="Q157" s="244"/>
      <c r="R157" s="241"/>
      <c r="S157" s="241"/>
      <c r="T157" s="245"/>
      <c r="U157" s="245"/>
      <c r="V157" s="245"/>
      <c r="W157" s="245"/>
      <c r="X157" s="245"/>
      <c r="Y157" s="245"/>
      <c r="Z157" s="245"/>
      <c r="AA157" s="245"/>
      <c r="AB157" s="246"/>
      <c r="AC157" s="245"/>
      <c r="AD157" s="245"/>
      <c r="AE157" s="241"/>
      <c r="AF157" s="245"/>
      <c r="AG157" s="245"/>
      <c r="AH157" s="245"/>
      <c r="AI157" s="245"/>
      <c r="AJ157" s="245"/>
      <c r="AK157" s="245"/>
      <c r="AL157" s="247"/>
      <c r="AM157" s="247"/>
      <c r="AN157" s="247"/>
      <c r="AO157" s="247"/>
      <c r="AP157" s="247"/>
      <c r="AQ157" s="247"/>
      <c r="AR157" s="247"/>
      <c r="AS157" s="247"/>
      <c r="AT157" s="247"/>
      <c r="AU157" s="247"/>
      <c r="AV157" s="247"/>
      <c r="AW157" s="247"/>
    </row>
    <row r="158" ht="15.75" customHeight="1" spans="1:49">
      <c r="A158" s="240"/>
      <c r="B158" s="241"/>
      <c r="C158" s="247"/>
      <c r="D158" s="240"/>
      <c r="E158" s="243"/>
      <c r="F158" s="243"/>
      <c r="G158" s="244"/>
      <c r="H158" s="244"/>
      <c r="I158" s="241"/>
      <c r="J158" s="241"/>
      <c r="K158" s="241"/>
      <c r="L158" s="241"/>
      <c r="M158" s="241"/>
      <c r="N158" s="241"/>
      <c r="O158" s="241"/>
      <c r="P158" s="241"/>
      <c r="Q158" s="244"/>
      <c r="R158" s="241"/>
      <c r="S158" s="241"/>
      <c r="T158" s="245"/>
      <c r="U158" s="245"/>
      <c r="V158" s="245"/>
      <c r="W158" s="245"/>
      <c r="X158" s="245"/>
      <c r="Y158" s="245"/>
      <c r="Z158" s="245"/>
      <c r="AA158" s="245"/>
      <c r="AB158" s="246"/>
      <c r="AC158" s="245"/>
      <c r="AD158" s="245"/>
      <c r="AE158" s="241"/>
      <c r="AF158" s="245"/>
      <c r="AG158" s="245"/>
      <c r="AH158" s="245"/>
      <c r="AI158" s="245"/>
      <c r="AJ158" s="245"/>
      <c r="AK158" s="245"/>
      <c r="AL158" s="247"/>
      <c r="AM158" s="247"/>
      <c r="AN158" s="247"/>
      <c r="AO158" s="247"/>
      <c r="AP158" s="247"/>
      <c r="AQ158" s="247"/>
      <c r="AR158" s="247"/>
      <c r="AS158" s="247"/>
      <c r="AT158" s="247"/>
      <c r="AU158" s="247"/>
      <c r="AV158" s="247"/>
      <c r="AW158" s="247"/>
    </row>
    <row r="159" ht="15.75" customHeight="1" spans="1:49">
      <c r="A159" s="240"/>
      <c r="B159" s="241"/>
      <c r="C159" s="247"/>
      <c r="D159" s="240"/>
      <c r="E159" s="243"/>
      <c r="F159" s="243"/>
      <c r="G159" s="244"/>
      <c r="H159" s="244"/>
      <c r="I159" s="241"/>
      <c r="J159" s="241"/>
      <c r="K159" s="241"/>
      <c r="L159" s="241"/>
      <c r="M159" s="241"/>
      <c r="N159" s="241"/>
      <c r="O159" s="241"/>
      <c r="P159" s="241"/>
      <c r="Q159" s="244"/>
      <c r="R159" s="241"/>
      <c r="S159" s="241"/>
      <c r="T159" s="245"/>
      <c r="U159" s="245"/>
      <c r="V159" s="245"/>
      <c r="W159" s="245"/>
      <c r="X159" s="245"/>
      <c r="Y159" s="245"/>
      <c r="Z159" s="245"/>
      <c r="AA159" s="245"/>
      <c r="AB159" s="246"/>
      <c r="AC159" s="245"/>
      <c r="AD159" s="245"/>
      <c r="AE159" s="241"/>
      <c r="AF159" s="245"/>
      <c r="AG159" s="245"/>
      <c r="AH159" s="245"/>
      <c r="AI159" s="245"/>
      <c r="AJ159" s="245"/>
      <c r="AK159" s="245"/>
      <c r="AL159" s="247"/>
      <c r="AM159" s="247"/>
      <c r="AN159" s="247"/>
      <c r="AO159" s="247"/>
      <c r="AP159" s="247"/>
      <c r="AQ159" s="247"/>
      <c r="AR159" s="247"/>
      <c r="AS159" s="247"/>
      <c r="AT159" s="247"/>
      <c r="AU159" s="247"/>
      <c r="AV159" s="247"/>
      <c r="AW159" s="247"/>
    </row>
    <row r="160" ht="15.75" customHeight="1" spans="1:49">
      <c r="A160" s="240"/>
      <c r="B160" s="241"/>
      <c r="C160" s="242"/>
      <c r="D160" s="240"/>
      <c r="E160" s="243"/>
      <c r="F160" s="243"/>
      <c r="G160" s="244"/>
      <c r="H160" s="244"/>
      <c r="I160" s="241"/>
      <c r="J160" s="241"/>
      <c r="K160" s="241"/>
      <c r="L160" s="241"/>
      <c r="M160" s="241"/>
      <c r="N160" s="241"/>
      <c r="O160" s="241"/>
      <c r="P160" s="241"/>
      <c r="Q160" s="244"/>
      <c r="R160" s="241"/>
      <c r="S160" s="241"/>
      <c r="T160" s="245"/>
      <c r="U160" s="245"/>
      <c r="V160" s="245"/>
      <c r="W160" s="245"/>
      <c r="X160" s="245"/>
      <c r="Y160" s="245"/>
      <c r="Z160" s="245"/>
      <c r="AA160" s="245"/>
      <c r="AB160" s="246"/>
      <c r="AC160" s="245"/>
      <c r="AD160" s="245"/>
      <c r="AE160" s="241"/>
      <c r="AF160" s="245"/>
      <c r="AG160" s="245"/>
      <c r="AH160" s="245"/>
      <c r="AI160" s="245"/>
      <c r="AJ160" s="245"/>
      <c r="AK160" s="245"/>
      <c r="AL160" s="247"/>
      <c r="AM160" s="247"/>
      <c r="AN160" s="247"/>
      <c r="AO160" s="247"/>
      <c r="AP160" s="247"/>
      <c r="AQ160" s="247"/>
      <c r="AR160" s="247"/>
      <c r="AS160" s="247"/>
      <c r="AT160" s="247"/>
      <c r="AU160" s="247"/>
      <c r="AV160" s="247"/>
      <c r="AW160" s="247"/>
    </row>
    <row r="161" ht="15.75" customHeight="1" spans="1:49">
      <c r="A161" s="240"/>
      <c r="B161" s="241"/>
      <c r="C161" s="242"/>
      <c r="D161" s="240"/>
      <c r="E161" s="243"/>
      <c r="F161" s="243"/>
      <c r="G161" s="244"/>
      <c r="H161" s="244"/>
      <c r="I161" s="241"/>
      <c r="J161" s="241"/>
      <c r="K161" s="241"/>
      <c r="L161" s="241"/>
      <c r="M161" s="241"/>
      <c r="N161" s="241"/>
      <c r="O161" s="241"/>
      <c r="P161" s="241"/>
      <c r="Q161" s="244"/>
      <c r="R161" s="241"/>
      <c r="S161" s="241"/>
      <c r="T161" s="245"/>
      <c r="U161" s="245"/>
      <c r="V161" s="245"/>
      <c r="W161" s="245"/>
      <c r="X161" s="245"/>
      <c r="Y161" s="245"/>
      <c r="Z161" s="245"/>
      <c r="AA161" s="245"/>
      <c r="AB161" s="246"/>
      <c r="AC161" s="245"/>
      <c r="AD161" s="245"/>
      <c r="AE161" s="241"/>
      <c r="AF161" s="245"/>
      <c r="AG161" s="245"/>
      <c r="AH161" s="245"/>
      <c r="AI161" s="245"/>
      <c r="AJ161" s="245"/>
      <c r="AK161" s="245"/>
      <c r="AL161" s="247"/>
      <c r="AM161" s="247"/>
      <c r="AN161" s="247"/>
      <c r="AO161" s="247"/>
      <c r="AP161" s="247"/>
      <c r="AQ161" s="247"/>
      <c r="AR161" s="247"/>
      <c r="AS161" s="247"/>
      <c r="AT161" s="247"/>
      <c r="AU161" s="247"/>
      <c r="AV161" s="247"/>
      <c r="AW161" s="247"/>
    </row>
    <row r="162" ht="15.75" customHeight="1" spans="1:49">
      <c r="A162" s="240"/>
      <c r="B162" s="241"/>
      <c r="C162" s="242"/>
      <c r="D162" s="240"/>
      <c r="E162" s="243"/>
      <c r="F162" s="243"/>
      <c r="G162" s="244"/>
      <c r="H162" s="244"/>
      <c r="I162" s="241"/>
      <c r="J162" s="241"/>
      <c r="K162" s="241"/>
      <c r="L162" s="241"/>
      <c r="M162" s="241"/>
      <c r="N162" s="241"/>
      <c r="O162" s="241"/>
      <c r="P162" s="241"/>
      <c r="Q162" s="244"/>
      <c r="R162" s="241"/>
      <c r="S162" s="241"/>
      <c r="T162" s="245"/>
      <c r="U162" s="245"/>
      <c r="V162" s="245"/>
      <c r="W162" s="245"/>
      <c r="X162" s="245"/>
      <c r="Y162" s="245"/>
      <c r="Z162" s="245"/>
      <c r="AA162" s="245"/>
      <c r="AB162" s="246"/>
      <c r="AC162" s="245"/>
      <c r="AD162" s="245"/>
      <c r="AE162" s="241"/>
      <c r="AF162" s="245"/>
      <c r="AG162" s="245"/>
      <c r="AH162" s="245"/>
      <c r="AI162" s="245"/>
      <c r="AJ162" s="245"/>
      <c r="AK162" s="245"/>
      <c r="AL162" s="247"/>
      <c r="AM162" s="247"/>
      <c r="AN162" s="247"/>
      <c r="AO162" s="247"/>
      <c r="AP162" s="247"/>
      <c r="AQ162" s="247"/>
      <c r="AR162" s="247"/>
      <c r="AS162" s="247"/>
      <c r="AT162" s="247"/>
      <c r="AU162" s="247"/>
      <c r="AV162" s="247"/>
      <c r="AW162" s="247"/>
    </row>
    <row r="163" ht="15.75" customHeight="1" spans="1:49">
      <c r="A163" s="240"/>
      <c r="B163" s="241"/>
      <c r="C163" s="242"/>
      <c r="D163" s="240"/>
      <c r="E163" s="243"/>
      <c r="F163" s="243"/>
      <c r="G163" s="244"/>
      <c r="H163" s="244"/>
      <c r="I163" s="241"/>
      <c r="J163" s="241"/>
      <c r="K163" s="241"/>
      <c r="L163" s="241"/>
      <c r="M163" s="241"/>
      <c r="N163" s="241"/>
      <c r="O163" s="241"/>
      <c r="P163" s="241"/>
      <c r="Q163" s="244"/>
      <c r="R163" s="241"/>
      <c r="S163" s="241"/>
      <c r="T163" s="245"/>
      <c r="U163" s="245"/>
      <c r="V163" s="245"/>
      <c r="W163" s="245"/>
      <c r="X163" s="245"/>
      <c r="Y163" s="245"/>
      <c r="Z163" s="245"/>
      <c r="AA163" s="245"/>
      <c r="AB163" s="246"/>
      <c r="AC163" s="245"/>
      <c r="AD163" s="245"/>
      <c r="AE163" s="241"/>
      <c r="AF163" s="245"/>
      <c r="AG163" s="245"/>
      <c r="AH163" s="245"/>
      <c r="AI163" s="245"/>
      <c r="AJ163" s="245"/>
      <c r="AK163" s="245"/>
      <c r="AL163" s="247"/>
      <c r="AM163" s="247"/>
      <c r="AN163" s="247"/>
      <c r="AO163" s="247"/>
      <c r="AP163" s="247"/>
      <c r="AQ163" s="247"/>
      <c r="AR163" s="247"/>
      <c r="AS163" s="247"/>
      <c r="AT163" s="247"/>
      <c r="AU163" s="247"/>
      <c r="AV163" s="247"/>
      <c r="AW163" s="247"/>
    </row>
    <row r="164" ht="15.75" customHeight="1" spans="1:49">
      <c r="A164" s="240"/>
      <c r="B164" s="241"/>
      <c r="C164" s="247"/>
      <c r="D164" s="240"/>
      <c r="E164" s="243"/>
      <c r="F164" s="243"/>
      <c r="G164" s="244"/>
      <c r="H164" s="244"/>
      <c r="I164" s="241"/>
      <c r="J164" s="241"/>
      <c r="K164" s="241"/>
      <c r="L164" s="241"/>
      <c r="M164" s="241"/>
      <c r="N164" s="241"/>
      <c r="O164" s="241"/>
      <c r="P164" s="241"/>
      <c r="Q164" s="244"/>
      <c r="R164" s="241"/>
      <c r="S164" s="241"/>
      <c r="T164" s="245"/>
      <c r="U164" s="245"/>
      <c r="V164" s="245"/>
      <c r="W164" s="245"/>
      <c r="X164" s="245"/>
      <c r="Y164" s="245"/>
      <c r="Z164" s="245"/>
      <c r="AA164" s="245"/>
      <c r="AB164" s="246"/>
      <c r="AC164" s="245"/>
      <c r="AD164" s="245"/>
      <c r="AE164" s="241"/>
      <c r="AF164" s="245"/>
      <c r="AG164" s="245"/>
      <c r="AH164" s="245"/>
      <c r="AI164" s="245"/>
      <c r="AJ164" s="245"/>
      <c r="AK164" s="245"/>
      <c r="AL164" s="247"/>
      <c r="AM164" s="247"/>
      <c r="AN164" s="247"/>
      <c r="AO164" s="247"/>
      <c r="AP164" s="247"/>
      <c r="AQ164" s="247"/>
      <c r="AR164" s="247"/>
      <c r="AS164" s="247"/>
      <c r="AT164" s="247"/>
      <c r="AU164" s="247"/>
      <c r="AV164" s="247"/>
      <c r="AW164" s="247"/>
    </row>
    <row r="165" ht="15.75" customHeight="1" spans="1:49">
      <c r="A165" s="240"/>
      <c r="B165" s="241"/>
      <c r="C165" s="247"/>
      <c r="D165" s="240"/>
      <c r="E165" s="243"/>
      <c r="F165" s="243"/>
      <c r="G165" s="244"/>
      <c r="H165" s="244"/>
      <c r="I165" s="241"/>
      <c r="J165" s="241"/>
      <c r="K165" s="241"/>
      <c r="L165" s="241"/>
      <c r="M165" s="241"/>
      <c r="N165" s="241"/>
      <c r="O165" s="241"/>
      <c r="P165" s="241"/>
      <c r="Q165" s="244"/>
      <c r="R165" s="241"/>
      <c r="S165" s="241"/>
      <c r="T165" s="245"/>
      <c r="U165" s="245"/>
      <c r="V165" s="245"/>
      <c r="W165" s="245"/>
      <c r="X165" s="245"/>
      <c r="Y165" s="245"/>
      <c r="Z165" s="245"/>
      <c r="AA165" s="245"/>
      <c r="AB165" s="246"/>
      <c r="AC165" s="245"/>
      <c r="AD165" s="245"/>
      <c r="AE165" s="241"/>
      <c r="AF165" s="245"/>
      <c r="AG165" s="245"/>
      <c r="AH165" s="245"/>
      <c r="AI165" s="245"/>
      <c r="AJ165" s="245"/>
      <c r="AK165" s="245"/>
      <c r="AL165" s="247"/>
      <c r="AM165" s="247"/>
      <c r="AN165" s="247"/>
      <c r="AO165" s="247"/>
      <c r="AP165" s="247"/>
      <c r="AQ165" s="247"/>
      <c r="AR165" s="247"/>
      <c r="AS165" s="247"/>
      <c r="AT165" s="247"/>
      <c r="AU165" s="247"/>
      <c r="AV165" s="247"/>
      <c r="AW165" s="247"/>
    </row>
    <row r="166" ht="15.75" customHeight="1" spans="1:49">
      <c r="A166" s="240"/>
      <c r="B166" s="241"/>
      <c r="C166" s="247"/>
      <c r="D166" s="240"/>
      <c r="E166" s="243"/>
      <c r="F166" s="243"/>
      <c r="G166" s="244"/>
      <c r="H166" s="244"/>
      <c r="I166" s="241"/>
      <c r="J166" s="241"/>
      <c r="K166" s="241"/>
      <c r="L166" s="241"/>
      <c r="M166" s="241"/>
      <c r="N166" s="241"/>
      <c r="O166" s="241"/>
      <c r="P166" s="241"/>
      <c r="Q166" s="244"/>
      <c r="R166" s="241"/>
      <c r="S166" s="241"/>
      <c r="T166" s="245"/>
      <c r="U166" s="245"/>
      <c r="V166" s="245"/>
      <c r="W166" s="245"/>
      <c r="X166" s="245"/>
      <c r="Y166" s="245"/>
      <c r="Z166" s="245"/>
      <c r="AA166" s="245"/>
      <c r="AB166" s="246"/>
      <c r="AC166" s="245"/>
      <c r="AD166" s="245"/>
      <c r="AE166" s="241"/>
      <c r="AF166" s="245"/>
      <c r="AG166" s="245"/>
      <c r="AH166" s="245"/>
      <c r="AI166" s="245"/>
      <c r="AJ166" s="245"/>
      <c r="AK166" s="245"/>
      <c r="AL166" s="247"/>
      <c r="AM166" s="247"/>
      <c r="AN166" s="247"/>
      <c r="AO166" s="247"/>
      <c r="AP166" s="247"/>
      <c r="AQ166" s="247"/>
      <c r="AR166" s="247"/>
      <c r="AS166" s="247"/>
      <c r="AT166" s="247"/>
      <c r="AU166" s="247"/>
      <c r="AV166" s="247"/>
      <c r="AW166" s="247"/>
    </row>
    <row r="167" ht="15.75" customHeight="1" spans="1:49">
      <c r="A167" s="240"/>
      <c r="B167" s="241"/>
      <c r="C167" s="247"/>
      <c r="D167" s="240"/>
      <c r="E167" s="243"/>
      <c r="F167" s="243"/>
      <c r="G167" s="244"/>
      <c r="H167" s="244"/>
      <c r="I167" s="241"/>
      <c r="J167" s="241"/>
      <c r="K167" s="241"/>
      <c r="L167" s="241"/>
      <c r="M167" s="241"/>
      <c r="N167" s="241"/>
      <c r="O167" s="241"/>
      <c r="P167" s="241"/>
      <c r="Q167" s="244"/>
      <c r="R167" s="241"/>
      <c r="S167" s="241"/>
      <c r="T167" s="245"/>
      <c r="U167" s="245"/>
      <c r="V167" s="245"/>
      <c r="W167" s="245"/>
      <c r="X167" s="245"/>
      <c r="Y167" s="245"/>
      <c r="Z167" s="245"/>
      <c r="AA167" s="245"/>
      <c r="AB167" s="246"/>
      <c r="AC167" s="245"/>
      <c r="AD167" s="245"/>
      <c r="AE167" s="241"/>
      <c r="AF167" s="245"/>
      <c r="AG167" s="245"/>
      <c r="AH167" s="245"/>
      <c r="AI167" s="245"/>
      <c r="AJ167" s="245"/>
      <c r="AK167" s="245"/>
      <c r="AL167" s="247"/>
      <c r="AM167" s="247"/>
      <c r="AN167" s="247"/>
      <c r="AO167" s="247"/>
      <c r="AP167" s="247"/>
      <c r="AQ167" s="247"/>
      <c r="AR167" s="247"/>
      <c r="AS167" s="247"/>
      <c r="AT167" s="247"/>
      <c r="AU167" s="247"/>
      <c r="AV167" s="247"/>
      <c r="AW167" s="247"/>
    </row>
    <row r="168" ht="15.75" customHeight="1" spans="1:49">
      <c r="A168" s="240"/>
      <c r="B168" s="241"/>
      <c r="C168" s="247"/>
      <c r="D168" s="240"/>
      <c r="E168" s="243"/>
      <c r="F168" s="243"/>
      <c r="G168" s="244"/>
      <c r="H168" s="244"/>
      <c r="I168" s="241"/>
      <c r="J168" s="241"/>
      <c r="K168" s="241"/>
      <c r="L168" s="241"/>
      <c r="M168" s="241"/>
      <c r="N168" s="241"/>
      <c r="O168" s="241"/>
      <c r="P168" s="241"/>
      <c r="Q168" s="244"/>
      <c r="R168" s="241"/>
      <c r="S168" s="241"/>
      <c r="T168" s="245"/>
      <c r="U168" s="245"/>
      <c r="V168" s="245"/>
      <c r="W168" s="245"/>
      <c r="X168" s="245"/>
      <c r="Y168" s="245"/>
      <c r="Z168" s="245"/>
      <c r="AA168" s="245"/>
      <c r="AB168" s="246"/>
      <c r="AC168" s="245"/>
      <c r="AD168" s="245"/>
      <c r="AE168" s="241"/>
      <c r="AF168" s="245"/>
      <c r="AG168" s="245"/>
      <c r="AH168" s="245"/>
      <c r="AI168" s="245"/>
      <c r="AJ168" s="245"/>
      <c r="AK168" s="245"/>
      <c r="AL168" s="247"/>
      <c r="AM168" s="247"/>
      <c r="AN168" s="247"/>
      <c r="AO168" s="247"/>
      <c r="AP168" s="247"/>
      <c r="AQ168" s="247"/>
      <c r="AR168" s="247"/>
      <c r="AS168" s="247"/>
      <c r="AT168" s="247"/>
      <c r="AU168" s="247"/>
      <c r="AV168" s="247"/>
      <c r="AW168" s="247"/>
    </row>
    <row r="169" ht="15.75" customHeight="1" spans="1:49">
      <c r="A169" s="240"/>
      <c r="B169" s="241"/>
      <c r="C169" s="247"/>
      <c r="D169" s="240"/>
      <c r="E169" s="243"/>
      <c r="F169" s="243"/>
      <c r="G169" s="244"/>
      <c r="H169" s="244"/>
      <c r="I169" s="241"/>
      <c r="J169" s="241"/>
      <c r="K169" s="241"/>
      <c r="L169" s="241"/>
      <c r="M169" s="241"/>
      <c r="N169" s="241"/>
      <c r="O169" s="241"/>
      <c r="P169" s="241"/>
      <c r="Q169" s="244"/>
      <c r="R169" s="241"/>
      <c r="S169" s="241"/>
      <c r="T169" s="245"/>
      <c r="U169" s="245"/>
      <c r="V169" s="245"/>
      <c r="W169" s="245"/>
      <c r="X169" s="245"/>
      <c r="Y169" s="245"/>
      <c r="Z169" s="245"/>
      <c r="AA169" s="245"/>
      <c r="AB169" s="246"/>
      <c r="AC169" s="245"/>
      <c r="AD169" s="245"/>
      <c r="AE169" s="241"/>
      <c r="AF169" s="245"/>
      <c r="AG169" s="245"/>
      <c r="AH169" s="245"/>
      <c r="AI169" s="245"/>
      <c r="AJ169" s="245"/>
      <c r="AK169" s="245"/>
      <c r="AL169" s="247"/>
      <c r="AM169" s="247"/>
      <c r="AN169" s="247"/>
      <c r="AO169" s="247"/>
      <c r="AP169" s="247"/>
      <c r="AQ169" s="247"/>
      <c r="AR169" s="247"/>
      <c r="AS169" s="247"/>
      <c r="AT169" s="247"/>
      <c r="AU169" s="247"/>
      <c r="AV169" s="247"/>
      <c r="AW169" s="247"/>
    </row>
    <row r="170" ht="15.75" customHeight="1" spans="1:49">
      <c r="A170" s="240"/>
      <c r="B170" s="241"/>
      <c r="C170" s="247"/>
      <c r="D170" s="240"/>
      <c r="E170" s="243"/>
      <c r="F170" s="243"/>
      <c r="G170" s="244"/>
      <c r="H170" s="244"/>
      <c r="I170" s="241"/>
      <c r="J170" s="241"/>
      <c r="K170" s="241"/>
      <c r="L170" s="241"/>
      <c r="M170" s="241"/>
      <c r="N170" s="241"/>
      <c r="O170" s="241"/>
      <c r="P170" s="241"/>
      <c r="Q170" s="244"/>
      <c r="R170" s="241"/>
      <c r="S170" s="241"/>
      <c r="T170" s="245"/>
      <c r="U170" s="245"/>
      <c r="V170" s="245"/>
      <c r="W170" s="245"/>
      <c r="X170" s="245"/>
      <c r="Y170" s="245"/>
      <c r="Z170" s="245"/>
      <c r="AA170" s="245"/>
      <c r="AB170" s="246"/>
      <c r="AC170" s="245"/>
      <c r="AD170" s="245"/>
      <c r="AE170" s="241"/>
      <c r="AF170" s="245"/>
      <c r="AG170" s="245"/>
      <c r="AH170" s="245"/>
      <c r="AI170" s="245"/>
      <c r="AJ170" s="245"/>
      <c r="AK170" s="245"/>
      <c r="AL170" s="247"/>
      <c r="AM170" s="247"/>
      <c r="AN170" s="247"/>
      <c r="AO170" s="247"/>
      <c r="AP170" s="247"/>
      <c r="AQ170" s="247"/>
      <c r="AR170" s="247"/>
      <c r="AS170" s="247"/>
      <c r="AT170" s="247"/>
      <c r="AU170" s="247"/>
      <c r="AV170" s="247"/>
      <c r="AW170" s="247"/>
    </row>
    <row r="171" ht="15.75" customHeight="1" spans="1:49">
      <c r="A171" s="240"/>
      <c r="B171" s="241"/>
      <c r="C171" s="247"/>
      <c r="D171" s="240"/>
      <c r="E171" s="243"/>
      <c r="F171" s="243"/>
      <c r="G171" s="244"/>
      <c r="H171" s="244"/>
      <c r="I171" s="241"/>
      <c r="J171" s="241"/>
      <c r="K171" s="241"/>
      <c r="L171" s="241"/>
      <c r="M171" s="241"/>
      <c r="N171" s="241"/>
      <c r="O171" s="241"/>
      <c r="P171" s="241"/>
      <c r="Q171" s="244"/>
      <c r="R171" s="241"/>
      <c r="S171" s="241"/>
      <c r="T171" s="245"/>
      <c r="U171" s="245"/>
      <c r="V171" s="245"/>
      <c r="W171" s="245"/>
      <c r="X171" s="245"/>
      <c r="Y171" s="245"/>
      <c r="Z171" s="245"/>
      <c r="AA171" s="245"/>
      <c r="AB171" s="246"/>
      <c r="AC171" s="245"/>
      <c r="AD171" s="245"/>
      <c r="AE171" s="241"/>
      <c r="AF171" s="245"/>
      <c r="AG171" s="245"/>
      <c r="AH171" s="245"/>
      <c r="AI171" s="245"/>
      <c r="AJ171" s="245"/>
      <c r="AK171" s="245"/>
      <c r="AL171" s="247"/>
      <c r="AM171" s="247"/>
      <c r="AN171" s="247"/>
      <c r="AO171" s="247"/>
      <c r="AP171" s="247"/>
      <c r="AQ171" s="247"/>
      <c r="AR171" s="247"/>
      <c r="AS171" s="247"/>
      <c r="AT171" s="247"/>
      <c r="AU171" s="247"/>
      <c r="AV171" s="247"/>
      <c r="AW171" s="247"/>
    </row>
    <row r="172" ht="15.75" customHeight="1" spans="1:49">
      <c r="A172" s="240"/>
      <c r="B172" s="241"/>
      <c r="C172" s="247"/>
      <c r="D172" s="240"/>
      <c r="E172" s="243"/>
      <c r="F172" s="243"/>
      <c r="G172" s="244"/>
      <c r="H172" s="244"/>
      <c r="I172" s="241"/>
      <c r="J172" s="241"/>
      <c r="K172" s="241"/>
      <c r="L172" s="241"/>
      <c r="M172" s="241"/>
      <c r="N172" s="241"/>
      <c r="O172" s="241"/>
      <c r="P172" s="241"/>
      <c r="Q172" s="244"/>
      <c r="R172" s="241"/>
      <c r="S172" s="241"/>
      <c r="T172" s="245"/>
      <c r="U172" s="245"/>
      <c r="V172" s="245"/>
      <c r="W172" s="245"/>
      <c r="X172" s="245"/>
      <c r="Y172" s="245"/>
      <c r="Z172" s="245"/>
      <c r="AA172" s="245"/>
      <c r="AB172" s="246"/>
      <c r="AC172" s="245"/>
      <c r="AD172" s="245"/>
      <c r="AE172" s="241"/>
      <c r="AF172" s="245"/>
      <c r="AG172" s="245"/>
      <c r="AH172" s="245"/>
      <c r="AI172" s="245"/>
      <c r="AJ172" s="245"/>
      <c r="AK172" s="245"/>
      <c r="AL172" s="247"/>
      <c r="AM172" s="247"/>
      <c r="AN172" s="247"/>
      <c r="AO172" s="247"/>
      <c r="AP172" s="247"/>
      <c r="AQ172" s="247"/>
      <c r="AR172" s="247"/>
      <c r="AS172" s="247"/>
      <c r="AT172" s="247"/>
      <c r="AU172" s="247"/>
      <c r="AV172" s="247"/>
      <c r="AW172" s="247"/>
    </row>
    <row r="173" ht="15.75" customHeight="1" spans="1:49">
      <c r="A173" s="240"/>
      <c r="B173" s="241"/>
      <c r="C173" s="247"/>
      <c r="D173" s="240"/>
      <c r="E173" s="243"/>
      <c r="F173" s="243"/>
      <c r="G173" s="244"/>
      <c r="H173" s="244"/>
      <c r="I173" s="241"/>
      <c r="J173" s="241"/>
      <c r="K173" s="241"/>
      <c r="L173" s="241"/>
      <c r="M173" s="241"/>
      <c r="N173" s="241"/>
      <c r="O173" s="241"/>
      <c r="P173" s="241"/>
      <c r="Q173" s="244"/>
      <c r="R173" s="241"/>
      <c r="S173" s="241"/>
      <c r="T173" s="245"/>
      <c r="U173" s="245"/>
      <c r="V173" s="245"/>
      <c r="W173" s="245"/>
      <c r="X173" s="245"/>
      <c r="Y173" s="245"/>
      <c r="Z173" s="245"/>
      <c r="AA173" s="245"/>
      <c r="AB173" s="246"/>
      <c r="AC173" s="245"/>
      <c r="AD173" s="245"/>
      <c r="AE173" s="241"/>
      <c r="AF173" s="245"/>
      <c r="AG173" s="245"/>
      <c r="AH173" s="245"/>
      <c r="AI173" s="245"/>
      <c r="AJ173" s="245"/>
      <c r="AK173" s="245"/>
      <c r="AL173" s="247"/>
      <c r="AM173" s="247"/>
      <c r="AN173" s="247"/>
      <c r="AO173" s="247"/>
      <c r="AP173" s="247"/>
      <c r="AQ173" s="247"/>
      <c r="AR173" s="247"/>
      <c r="AS173" s="247"/>
      <c r="AT173" s="247"/>
      <c r="AU173" s="247"/>
      <c r="AV173" s="247"/>
      <c r="AW173" s="247"/>
    </row>
    <row r="174" ht="15.75" customHeight="1" spans="1:49">
      <c r="A174" s="240"/>
      <c r="B174" s="241"/>
      <c r="C174" s="247"/>
      <c r="D174" s="240"/>
      <c r="E174" s="243"/>
      <c r="F174" s="243"/>
      <c r="G174" s="244"/>
      <c r="H174" s="244"/>
      <c r="I174" s="241"/>
      <c r="J174" s="241"/>
      <c r="K174" s="241"/>
      <c r="L174" s="241"/>
      <c r="M174" s="241"/>
      <c r="N174" s="241"/>
      <c r="O174" s="241"/>
      <c r="P174" s="241"/>
      <c r="Q174" s="244"/>
      <c r="R174" s="241"/>
      <c r="S174" s="241"/>
      <c r="T174" s="245"/>
      <c r="U174" s="245"/>
      <c r="V174" s="245"/>
      <c r="W174" s="245"/>
      <c r="X174" s="245"/>
      <c r="Y174" s="245"/>
      <c r="Z174" s="245"/>
      <c r="AA174" s="245"/>
      <c r="AB174" s="246"/>
      <c r="AC174" s="245"/>
      <c r="AD174" s="245"/>
      <c r="AE174" s="241"/>
      <c r="AF174" s="245"/>
      <c r="AG174" s="245"/>
      <c r="AH174" s="245"/>
      <c r="AI174" s="245"/>
      <c r="AJ174" s="245"/>
      <c r="AK174" s="245"/>
      <c r="AL174" s="247"/>
      <c r="AM174" s="247"/>
      <c r="AN174" s="247"/>
      <c r="AO174" s="247"/>
      <c r="AP174" s="247"/>
      <c r="AQ174" s="247"/>
      <c r="AR174" s="247"/>
      <c r="AS174" s="247"/>
      <c r="AT174" s="247"/>
      <c r="AU174" s="247"/>
      <c r="AV174" s="247"/>
      <c r="AW174" s="247"/>
    </row>
    <row r="175" ht="15.75" customHeight="1" spans="1:49">
      <c r="A175" s="240"/>
      <c r="B175" s="241"/>
      <c r="C175" s="247"/>
      <c r="D175" s="240"/>
      <c r="E175" s="243"/>
      <c r="F175" s="243"/>
      <c r="G175" s="244"/>
      <c r="H175" s="244"/>
      <c r="I175" s="241"/>
      <c r="J175" s="241"/>
      <c r="K175" s="241"/>
      <c r="L175" s="241"/>
      <c r="M175" s="241"/>
      <c r="N175" s="241"/>
      <c r="O175" s="241"/>
      <c r="P175" s="241"/>
      <c r="Q175" s="244"/>
      <c r="R175" s="241"/>
      <c r="S175" s="241"/>
      <c r="T175" s="245"/>
      <c r="U175" s="245"/>
      <c r="V175" s="245"/>
      <c r="W175" s="245"/>
      <c r="X175" s="245"/>
      <c r="Y175" s="245"/>
      <c r="Z175" s="245"/>
      <c r="AA175" s="245"/>
      <c r="AB175" s="246"/>
      <c r="AC175" s="245"/>
      <c r="AD175" s="245"/>
      <c r="AE175" s="241"/>
      <c r="AF175" s="245"/>
      <c r="AG175" s="245"/>
      <c r="AH175" s="245"/>
      <c r="AI175" s="245"/>
      <c r="AJ175" s="245"/>
      <c r="AK175" s="245"/>
      <c r="AL175" s="247"/>
      <c r="AM175" s="247"/>
      <c r="AN175" s="247"/>
      <c r="AO175" s="247"/>
      <c r="AP175" s="247"/>
      <c r="AQ175" s="247"/>
      <c r="AR175" s="247"/>
      <c r="AS175" s="247"/>
      <c r="AT175" s="247"/>
      <c r="AU175" s="247"/>
      <c r="AV175" s="247"/>
      <c r="AW175" s="247"/>
    </row>
    <row r="176" ht="15.75" customHeight="1" spans="1:49">
      <c r="A176" s="240"/>
      <c r="B176" s="241"/>
      <c r="C176" s="247"/>
      <c r="D176" s="240"/>
      <c r="E176" s="243"/>
      <c r="F176" s="243"/>
      <c r="G176" s="244"/>
      <c r="H176" s="244"/>
      <c r="I176" s="241"/>
      <c r="J176" s="241"/>
      <c r="K176" s="241"/>
      <c r="L176" s="241"/>
      <c r="M176" s="241"/>
      <c r="N176" s="241"/>
      <c r="O176" s="241"/>
      <c r="P176" s="241"/>
      <c r="Q176" s="244"/>
      <c r="R176" s="241"/>
      <c r="S176" s="241"/>
      <c r="T176" s="245"/>
      <c r="U176" s="245"/>
      <c r="V176" s="245"/>
      <c r="W176" s="245"/>
      <c r="X176" s="245"/>
      <c r="Y176" s="245"/>
      <c r="Z176" s="245"/>
      <c r="AA176" s="245"/>
      <c r="AB176" s="246"/>
      <c r="AC176" s="245"/>
      <c r="AD176" s="245"/>
      <c r="AE176" s="241"/>
      <c r="AF176" s="245"/>
      <c r="AG176" s="245"/>
      <c r="AH176" s="245"/>
      <c r="AI176" s="245"/>
      <c r="AJ176" s="245"/>
      <c r="AK176" s="245"/>
      <c r="AL176" s="247"/>
      <c r="AM176" s="247"/>
      <c r="AN176" s="247"/>
      <c r="AO176" s="247"/>
      <c r="AP176" s="247"/>
      <c r="AQ176" s="247"/>
      <c r="AR176" s="247"/>
      <c r="AS176" s="247"/>
      <c r="AT176" s="247"/>
      <c r="AU176" s="247"/>
      <c r="AV176" s="247"/>
      <c r="AW176" s="247"/>
    </row>
    <row r="177" ht="15.75" customHeight="1" spans="1:49">
      <c r="A177" s="240"/>
      <c r="B177" s="241"/>
      <c r="C177" s="247"/>
      <c r="D177" s="240"/>
      <c r="E177" s="243"/>
      <c r="F177" s="243"/>
      <c r="G177" s="244"/>
      <c r="H177" s="244"/>
      <c r="I177" s="241"/>
      <c r="J177" s="241"/>
      <c r="K177" s="241"/>
      <c r="L177" s="241"/>
      <c r="M177" s="241"/>
      <c r="N177" s="241"/>
      <c r="O177" s="241"/>
      <c r="P177" s="241"/>
      <c r="Q177" s="244"/>
      <c r="R177" s="241"/>
      <c r="S177" s="241"/>
      <c r="T177" s="245"/>
      <c r="U177" s="245"/>
      <c r="V177" s="245"/>
      <c r="W177" s="245"/>
      <c r="X177" s="245"/>
      <c r="Y177" s="245"/>
      <c r="Z177" s="245"/>
      <c r="AA177" s="245"/>
      <c r="AB177" s="246"/>
      <c r="AC177" s="245"/>
      <c r="AD177" s="245"/>
      <c r="AE177" s="241"/>
      <c r="AF177" s="245"/>
      <c r="AG177" s="245"/>
      <c r="AH177" s="245"/>
      <c r="AI177" s="245"/>
      <c r="AJ177" s="245"/>
      <c r="AK177" s="245"/>
      <c r="AL177" s="247"/>
      <c r="AM177" s="247"/>
      <c r="AN177" s="247"/>
      <c r="AO177" s="247"/>
      <c r="AP177" s="247"/>
      <c r="AQ177" s="247"/>
      <c r="AR177" s="247"/>
      <c r="AS177" s="247"/>
      <c r="AT177" s="247"/>
      <c r="AU177" s="247"/>
      <c r="AV177" s="247"/>
      <c r="AW177" s="247"/>
    </row>
    <row r="178" ht="15.75" customHeight="1" spans="1:49">
      <c r="A178" s="240"/>
      <c r="B178" s="241"/>
      <c r="C178" s="247"/>
      <c r="D178" s="240"/>
      <c r="E178" s="243"/>
      <c r="F178" s="243"/>
      <c r="G178" s="244"/>
      <c r="H178" s="244"/>
      <c r="I178" s="241"/>
      <c r="J178" s="241"/>
      <c r="K178" s="241"/>
      <c r="L178" s="241"/>
      <c r="M178" s="241"/>
      <c r="N178" s="241"/>
      <c r="O178" s="241"/>
      <c r="P178" s="241"/>
      <c r="Q178" s="244"/>
      <c r="R178" s="241"/>
      <c r="S178" s="241"/>
      <c r="T178" s="245"/>
      <c r="U178" s="245"/>
      <c r="V178" s="245"/>
      <c r="W178" s="245"/>
      <c r="X178" s="245"/>
      <c r="Y178" s="245"/>
      <c r="Z178" s="245"/>
      <c r="AA178" s="245"/>
      <c r="AB178" s="246"/>
      <c r="AC178" s="245"/>
      <c r="AD178" s="245"/>
      <c r="AE178" s="241"/>
      <c r="AF178" s="245"/>
      <c r="AG178" s="245"/>
      <c r="AH178" s="245"/>
      <c r="AI178" s="245"/>
      <c r="AJ178" s="245"/>
      <c r="AK178" s="245"/>
      <c r="AL178" s="247"/>
      <c r="AM178" s="247"/>
      <c r="AN178" s="247"/>
      <c r="AO178" s="247"/>
      <c r="AP178" s="247"/>
      <c r="AQ178" s="247"/>
      <c r="AR178" s="247"/>
      <c r="AS178" s="247"/>
      <c r="AT178" s="247"/>
      <c r="AU178" s="247"/>
      <c r="AV178" s="247"/>
      <c r="AW178" s="247"/>
    </row>
    <row r="179" ht="15.75" customHeight="1" spans="1:49">
      <c r="A179" s="240"/>
      <c r="B179" s="241"/>
      <c r="C179" s="247"/>
      <c r="D179" s="240"/>
      <c r="E179" s="243"/>
      <c r="F179" s="243"/>
      <c r="G179" s="244"/>
      <c r="H179" s="244"/>
      <c r="I179" s="241"/>
      <c r="J179" s="241"/>
      <c r="K179" s="241"/>
      <c r="L179" s="241"/>
      <c r="M179" s="241"/>
      <c r="N179" s="241"/>
      <c r="O179" s="241"/>
      <c r="P179" s="241"/>
      <c r="Q179" s="244"/>
      <c r="R179" s="241"/>
      <c r="S179" s="241"/>
      <c r="T179" s="245"/>
      <c r="U179" s="245"/>
      <c r="V179" s="245"/>
      <c r="W179" s="245"/>
      <c r="X179" s="245"/>
      <c r="Y179" s="245"/>
      <c r="Z179" s="245"/>
      <c r="AA179" s="245"/>
      <c r="AB179" s="246"/>
      <c r="AC179" s="245"/>
      <c r="AD179" s="245"/>
      <c r="AE179" s="241"/>
      <c r="AF179" s="245"/>
      <c r="AG179" s="245"/>
      <c r="AH179" s="245"/>
      <c r="AI179" s="245"/>
      <c r="AJ179" s="245"/>
      <c r="AK179" s="245"/>
      <c r="AL179" s="247"/>
      <c r="AM179" s="247"/>
      <c r="AN179" s="247"/>
      <c r="AO179" s="247"/>
      <c r="AP179" s="247"/>
      <c r="AQ179" s="247"/>
      <c r="AR179" s="247"/>
      <c r="AS179" s="247"/>
      <c r="AT179" s="247"/>
      <c r="AU179" s="247"/>
      <c r="AV179" s="247"/>
      <c r="AW179" s="247"/>
    </row>
    <row r="180" ht="15.75" customHeight="1" spans="1:49">
      <c r="A180" s="240"/>
      <c r="B180" s="241"/>
      <c r="C180" s="247"/>
      <c r="D180" s="240"/>
      <c r="E180" s="243"/>
      <c r="F180" s="243"/>
      <c r="G180" s="244"/>
      <c r="H180" s="244"/>
      <c r="I180" s="241"/>
      <c r="J180" s="241"/>
      <c r="K180" s="241"/>
      <c r="L180" s="241"/>
      <c r="M180" s="241"/>
      <c r="N180" s="241"/>
      <c r="O180" s="241"/>
      <c r="P180" s="241"/>
      <c r="Q180" s="244"/>
      <c r="R180" s="241"/>
      <c r="S180" s="241"/>
      <c r="T180" s="245"/>
      <c r="U180" s="245"/>
      <c r="V180" s="245"/>
      <c r="W180" s="245"/>
      <c r="X180" s="245"/>
      <c r="Y180" s="245"/>
      <c r="Z180" s="245"/>
      <c r="AA180" s="245"/>
      <c r="AB180" s="246"/>
      <c r="AC180" s="245"/>
      <c r="AD180" s="245"/>
      <c r="AE180" s="241"/>
      <c r="AF180" s="245"/>
      <c r="AG180" s="245"/>
      <c r="AH180" s="245"/>
      <c r="AI180" s="245"/>
      <c r="AJ180" s="245"/>
      <c r="AK180" s="245"/>
      <c r="AL180" s="247"/>
      <c r="AM180" s="247"/>
      <c r="AN180" s="247"/>
      <c r="AO180" s="247"/>
      <c r="AP180" s="247"/>
      <c r="AQ180" s="247"/>
      <c r="AR180" s="247"/>
      <c r="AS180" s="247"/>
      <c r="AT180" s="247"/>
      <c r="AU180" s="247"/>
      <c r="AV180" s="247"/>
      <c r="AW180" s="247"/>
    </row>
    <row r="181" ht="15.75" customHeight="1" spans="1:49">
      <c r="A181" s="240"/>
      <c r="B181" s="241"/>
      <c r="C181" s="247"/>
      <c r="D181" s="240"/>
      <c r="E181" s="243"/>
      <c r="F181" s="243"/>
      <c r="G181" s="244"/>
      <c r="H181" s="244"/>
      <c r="I181" s="241"/>
      <c r="J181" s="241"/>
      <c r="K181" s="241"/>
      <c r="L181" s="241"/>
      <c r="M181" s="241"/>
      <c r="N181" s="241"/>
      <c r="O181" s="241"/>
      <c r="P181" s="241"/>
      <c r="Q181" s="244"/>
      <c r="R181" s="241"/>
      <c r="S181" s="241"/>
      <c r="T181" s="245"/>
      <c r="U181" s="245"/>
      <c r="V181" s="245"/>
      <c r="W181" s="245"/>
      <c r="X181" s="245"/>
      <c r="Y181" s="245"/>
      <c r="Z181" s="245"/>
      <c r="AA181" s="245"/>
      <c r="AB181" s="246"/>
      <c r="AC181" s="245"/>
      <c r="AD181" s="245"/>
      <c r="AE181" s="241"/>
      <c r="AF181" s="245"/>
      <c r="AG181" s="245"/>
      <c r="AH181" s="245"/>
      <c r="AI181" s="245"/>
      <c r="AJ181" s="245"/>
      <c r="AK181" s="245"/>
      <c r="AL181" s="247"/>
      <c r="AM181" s="247"/>
      <c r="AN181" s="247"/>
      <c r="AO181" s="247"/>
      <c r="AP181" s="247"/>
      <c r="AQ181" s="247"/>
      <c r="AR181" s="247"/>
      <c r="AS181" s="247"/>
      <c r="AT181" s="247"/>
      <c r="AU181" s="247"/>
      <c r="AV181" s="247"/>
      <c r="AW181" s="247"/>
    </row>
    <row r="182" ht="15.75" customHeight="1" spans="1:49">
      <c r="A182" s="240"/>
      <c r="B182" s="241"/>
      <c r="C182" s="247"/>
      <c r="D182" s="240"/>
      <c r="E182" s="243"/>
      <c r="F182" s="243"/>
      <c r="G182" s="244"/>
      <c r="H182" s="244"/>
      <c r="I182" s="241"/>
      <c r="J182" s="241"/>
      <c r="K182" s="241"/>
      <c r="L182" s="241"/>
      <c r="M182" s="241"/>
      <c r="N182" s="241"/>
      <c r="O182" s="241"/>
      <c r="P182" s="241"/>
      <c r="Q182" s="244"/>
      <c r="R182" s="241"/>
      <c r="S182" s="241"/>
      <c r="T182" s="245"/>
      <c r="U182" s="245"/>
      <c r="V182" s="245"/>
      <c r="W182" s="245"/>
      <c r="X182" s="245"/>
      <c r="Y182" s="245"/>
      <c r="Z182" s="245"/>
      <c r="AA182" s="245"/>
      <c r="AB182" s="246"/>
      <c r="AC182" s="245"/>
      <c r="AD182" s="245"/>
      <c r="AE182" s="241"/>
      <c r="AF182" s="245"/>
      <c r="AG182" s="245"/>
      <c r="AH182" s="245"/>
      <c r="AI182" s="245"/>
      <c r="AJ182" s="245"/>
      <c r="AK182" s="245"/>
      <c r="AL182" s="247"/>
      <c r="AM182" s="247"/>
      <c r="AN182" s="247"/>
      <c r="AO182" s="247"/>
      <c r="AP182" s="247"/>
      <c r="AQ182" s="247"/>
      <c r="AR182" s="247"/>
      <c r="AS182" s="247"/>
      <c r="AT182" s="247"/>
      <c r="AU182" s="247"/>
      <c r="AV182" s="247"/>
      <c r="AW182" s="247"/>
    </row>
    <row r="183" ht="15.75" customHeight="1" spans="1:49">
      <c r="A183" s="240"/>
      <c r="B183" s="241"/>
      <c r="C183" s="247"/>
      <c r="D183" s="240"/>
      <c r="E183" s="243"/>
      <c r="F183" s="243"/>
      <c r="G183" s="244"/>
      <c r="H183" s="244"/>
      <c r="I183" s="241"/>
      <c r="J183" s="241"/>
      <c r="K183" s="241"/>
      <c r="L183" s="241"/>
      <c r="M183" s="241"/>
      <c r="N183" s="241"/>
      <c r="O183" s="241"/>
      <c r="P183" s="241"/>
      <c r="Q183" s="244"/>
      <c r="R183" s="241"/>
      <c r="S183" s="241"/>
      <c r="T183" s="245"/>
      <c r="U183" s="245"/>
      <c r="V183" s="245"/>
      <c r="W183" s="245"/>
      <c r="X183" s="245"/>
      <c r="Y183" s="245"/>
      <c r="Z183" s="245"/>
      <c r="AA183" s="245"/>
      <c r="AB183" s="246"/>
      <c r="AC183" s="245"/>
      <c r="AD183" s="245"/>
      <c r="AE183" s="241"/>
      <c r="AF183" s="245"/>
      <c r="AG183" s="245"/>
      <c r="AH183" s="245"/>
      <c r="AI183" s="245"/>
      <c r="AJ183" s="245"/>
      <c r="AK183" s="245"/>
      <c r="AL183" s="247"/>
      <c r="AM183" s="247"/>
      <c r="AN183" s="247"/>
      <c r="AO183" s="247"/>
      <c r="AP183" s="247"/>
      <c r="AQ183" s="247"/>
      <c r="AR183" s="247"/>
      <c r="AS183" s="247"/>
      <c r="AT183" s="247"/>
      <c r="AU183" s="247"/>
      <c r="AV183" s="247"/>
      <c r="AW183" s="247"/>
    </row>
    <row r="184" ht="15.75" customHeight="1" spans="1:49">
      <c r="A184" s="240"/>
      <c r="B184" s="241"/>
      <c r="C184" s="247"/>
      <c r="D184" s="240"/>
      <c r="E184" s="243"/>
      <c r="F184" s="243"/>
      <c r="G184" s="244"/>
      <c r="H184" s="244"/>
      <c r="I184" s="241"/>
      <c r="J184" s="241"/>
      <c r="K184" s="241"/>
      <c r="L184" s="241"/>
      <c r="M184" s="241"/>
      <c r="N184" s="241"/>
      <c r="O184" s="241"/>
      <c r="P184" s="241"/>
      <c r="Q184" s="244"/>
      <c r="R184" s="241"/>
      <c r="S184" s="241"/>
      <c r="T184" s="245"/>
      <c r="U184" s="245"/>
      <c r="V184" s="245"/>
      <c r="W184" s="245"/>
      <c r="X184" s="245"/>
      <c r="Y184" s="245"/>
      <c r="Z184" s="245"/>
      <c r="AA184" s="245"/>
      <c r="AB184" s="246"/>
      <c r="AC184" s="245"/>
      <c r="AD184" s="245"/>
      <c r="AE184" s="241"/>
      <c r="AF184" s="245"/>
      <c r="AG184" s="245"/>
      <c r="AH184" s="245"/>
      <c r="AI184" s="245"/>
      <c r="AJ184" s="245"/>
      <c r="AK184" s="245"/>
      <c r="AL184" s="247"/>
      <c r="AM184" s="247"/>
      <c r="AN184" s="247"/>
      <c r="AO184" s="247"/>
      <c r="AP184" s="247"/>
      <c r="AQ184" s="247"/>
      <c r="AR184" s="247"/>
      <c r="AS184" s="247"/>
      <c r="AT184" s="247"/>
      <c r="AU184" s="247"/>
      <c r="AV184" s="247"/>
      <c r="AW184" s="247"/>
    </row>
    <row r="185" ht="15.75" customHeight="1" spans="1:49">
      <c r="A185" s="240"/>
      <c r="B185" s="241"/>
      <c r="C185" s="247"/>
      <c r="D185" s="240"/>
      <c r="E185" s="243"/>
      <c r="F185" s="243"/>
      <c r="G185" s="244"/>
      <c r="H185" s="244"/>
      <c r="I185" s="241"/>
      <c r="J185" s="241"/>
      <c r="K185" s="241"/>
      <c r="L185" s="241"/>
      <c r="M185" s="241"/>
      <c r="N185" s="241"/>
      <c r="O185" s="241"/>
      <c r="P185" s="241"/>
      <c r="Q185" s="244"/>
      <c r="R185" s="241"/>
      <c r="S185" s="241"/>
      <c r="T185" s="245"/>
      <c r="U185" s="245"/>
      <c r="V185" s="245"/>
      <c r="W185" s="245"/>
      <c r="X185" s="245"/>
      <c r="Y185" s="245"/>
      <c r="Z185" s="245"/>
      <c r="AA185" s="245"/>
      <c r="AB185" s="246"/>
      <c r="AC185" s="245"/>
      <c r="AD185" s="245"/>
      <c r="AE185" s="241"/>
      <c r="AF185" s="245"/>
      <c r="AG185" s="245"/>
      <c r="AH185" s="245"/>
      <c r="AI185" s="245"/>
      <c r="AJ185" s="245"/>
      <c r="AK185" s="245"/>
      <c r="AL185" s="247"/>
      <c r="AM185" s="247"/>
      <c r="AN185" s="247"/>
      <c r="AO185" s="247"/>
      <c r="AP185" s="247"/>
      <c r="AQ185" s="247"/>
      <c r="AR185" s="247"/>
      <c r="AS185" s="247"/>
      <c r="AT185" s="247"/>
      <c r="AU185" s="247"/>
      <c r="AV185" s="247"/>
      <c r="AW185" s="247"/>
    </row>
    <row r="186" ht="15.75" customHeight="1" spans="1:49">
      <c r="A186" s="240"/>
      <c r="B186" s="247"/>
      <c r="C186" s="247"/>
      <c r="D186" s="240"/>
      <c r="E186" s="243"/>
      <c r="F186" s="243"/>
      <c r="G186" s="244"/>
      <c r="H186" s="244"/>
      <c r="I186" s="241"/>
      <c r="J186" s="241"/>
      <c r="K186" s="241"/>
      <c r="L186" s="241"/>
      <c r="M186" s="241"/>
      <c r="N186" s="241"/>
      <c r="O186" s="241"/>
      <c r="P186" s="241"/>
      <c r="Q186" s="241"/>
      <c r="R186" s="241"/>
      <c r="S186" s="241"/>
      <c r="T186" s="245"/>
      <c r="U186" s="245"/>
      <c r="V186" s="245"/>
      <c r="W186" s="245"/>
      <c r="X186" s="245"/>
      <c r="Y186" s="245"/>
      <c r="Z186" s="245"/>
      <c r="AA186" s="245"/>
      <c r="AB186" s="246"/>
      <c r="AC186" s="245"/>
      <c r="AD186" s="245"/>
      <c r="AE186" s="241"/>
      <c r="AF186" s="245"/>
      <c r="AG186" s="245"/>
      <c r="AH186" s="245"/>
      <c r="AI186" s="245"/>
      <c r="AJ186" s="245"/>
      <c r="AK186" s="245"/>
      <c r="AL186" s="247"/>
      <c r="AM186" s="247"/>
      <c r="AN186" s="247"/>
      <c r="AO186" s="247"/>
      <c r="AP186" s="247"/>
      <c r="AQ186" s="247"/>
      <c r="AR186" s="247"/>
      <c r="AS186" s="247"/>
      <c r="AT186" s="247"/>
      <c r="AU186" s="247"/>
      <c r="AV186" s="247"/>
      <c r="AW186" s="247"/>
    </row>
    <row r="187" ht="15.75" customHeight="1" spans="1:49">
      <c r="A187" s="240"/>
      <c r="B187" s="247"/>
      <c r="C187" s="247"/>
      <c r="D187" s="240"/>
      <c r="E187" s="243"/>
      <c r="F187" s="243"/>
      <c r="G187" s="244"/>
      <c r="H187" s="244"/>
      <c r="I187" s="241"/>
      <c r="J187" s="241"/>
      <c r="K187" s="241"/>
      <c r="L187" s="241"/>
      <c r="M187" s="241"/>
      <c r="N187" s="241"/>
      <c r="O187" s="241"/>
      <c r="P187" s="241"/>
      <c r="Q187" s="241"/>
      <c r="R187" s="241"/>
      <c r="S187" s="241"/>
      <c r="T187" s="245"/>
      <c r="U187" s="245"/>
      <c r="V187" s="245"/>
      <c r="W187" s="245"/>
      <c r="X187" s="245"/>
      <c r="Y187" s="245"/>
      <c r="Z187" s="245"/>
      <c r="AA187" s="245"/>
      <c r="AB187" s="246"/>
      <c r="AC187" s="245"/>
      <c r="AD187" s="245"/>
      <c r="AE187" s="241"/>
      <c r="AF187" s="245"/>
      <c r="AG187" s="245"/>
      <c r="AH187" s="245"/>
      <c r="AI187" s="245"/>
      <c r="AJ187" s="245"/>
      <c r="AK187" s="245"/>
      <c r="AL187" s="247"/>
      <c r="AM187" s="247"/>
      <c r="AN187" s="247"/>
      <c r="AO187" s="247"/>
      <c r="AP187" s="247"/>
      <c r="AQ187" s="247"/>
      <c r="AR187" s="247"/>
      <c r="AS187" s="247"/>
      <c r="AT187" s="247"/>
      <c r="AU187" s="247"/>
      <c r="AV187" s="247"/>
      <c r="AW187" s="247"/>
    </row>
    <row r="188" ht="15.75" customHeight="1" spans="1:49">
      <c r="A188" s="240"/>
      <c r="B188" s="247"/>
      <c r="C188" s="247"/>
      <c r="D188" s="240"/>
      <c r="E188" s="243"/>
      <c r="F188" s="243"/>
      <c r="G188" s="244"/>
      <c r="H188" s="244"/>
      <c r="I188" s="241"/>
      <c r="J188" s="241"/>
      <c r="K188" s="241"/>
      <c r="L188" s="241"/>
      <c r="M188" s="241"/>
      <c r="N188" s="241"/>
      <c r="O188" s="241"/>
      <c r="P188" s="241"/>
      <c r="Q188" s="241"/>
      <c r="R188" s="241"/>
      <c r="S188" s="241"/>
      <c r="T188" s="245"/>
      <c r="U188" s="245"/>
      <c r="V188" s="245"/>
      <c r="W188" s="245"/>
      <c r="X188" s="245"/>
      <c r="Y188" s="245"/>
      <c r="Z188" s="245"/>
      <c r="AA188" s="245"/>
      <c r="AB188" s="246"/>
      <c r="AC188" s="245"/>
      <c r="AD188" s="245"/>
      <c r="AE188" s="241"/>
      <c r="AF188" s="245"/>
      <c r="AG188" s="245"/>
      <c r="AH188" s="245"/>
      <c r="AI188" s="245"/>
      <c r="AJ188" s="245"/>
      <c r="AK188" s="245"/>
      <c r="AL188" s="247"/>
      <c r="AM188" s="247"/>
      <c r="AN188" s="247"/>
      <c r="AO188" s="247"/>
      <c r="AP188" s="247"/>
      <c r="AQ188" s="247"/>
      <c r="AR188" s="247"/>
      <c r="AS188" s="247"/>
      <c r="AT188" s="247"/>
      <c r="AU188" s="247"/>
      <c r="AV188" s="247"/>
      <c r="AW188" s="247"/>
    </row>
    <row r="189" ht="15.75" customHeight="1" spans="1:49">
      <c r="A189" s="240"/>
      <c r="B189" s="247"/>
      <c r="C189" s="247"/>
      <c r="D189" s="240"/>
      <c r="E189" s="243"/>
      <c r="F189" s="243"/>
      <c r="G189" s="244"/>
      <c r="H189" s="244"/>
      <c r="I189" s="241"/>
      <c r="J189" s="241"/>
      <c r="K189" s="241"/>
      <c r="L189" s="241"/>
      <c r="M189" s="241"/>
      <c r="N189" s="241"/>
      <c r="O189" s="241"/>
      <c r="P189" s="241"/>
      <c r="Q189" s="241"/>
      <c r="R189" s="241"/>
      <c r="S189" s="241"/>
      <c r="T189" s="245"/>
      <c r="U189" s="245"/>
      <c r="V189" s="245"/>
      <c r="W189" s="245"/>
      <c r="X189" s="245"/>
      <c r="Y189" s="245"/>
      <c r="Z189" s="245"/>
      <c r="AA189" s="245"/>
      <c r="AB189" s="246"/>
      <c r="AC189" s="245"/>
      <c r="AD189" s="245"/>
      <c r="AE189" s="241"/>
      <c r="AF189" s="245"/>
      <c r="AG189" s="245"/>
      <c r="AH189" s="245"/>
      <c r="AI189" s="245"/>
      <c r="AJ189" s="245"/>
      <c r="AK189" s="245"/>
      <c r="AL189" s="247"/>
      <c r="AM189" s="247"/>
      <c r="AN189" s="247"/>
      <c r="AO189" s="247"/>
      <c r="AP189" s="247"/>
      <c r="AQ189" s="247"/>
      <c r="AR189" s="247"/>
      <c r="AS189" s="247"/>
      <c r="AT189" s="247"/>
      <c r="AU189" s="247"/>
      <c r="AV189" s="247"/>
      <c r="AW189" s="247"/>
    </row>
    <row r="190" ht="15.75" customHeight="1" spans="1:49">
      <c r="A190" s="240"/>
      <c r="B190" s="247"/>
      <c r="C190" s="247"/>
      <c r="D190" s="240"/>
      <c r="E190" s="243"/>
      <c r="F190" s="243"/>
      <c r="G190" s="244"/>
      <c r="H190" s="244"/>
      <c r="I190" s="241"/>
      <c r="J190" s="241"/>
      <c r="K190" s="241"/>
      <c r="L190" s="241"/>
      <c r="M190" s="241"/>
      <c r="N190" s="241"/>
      <c r="O190" s="241"/>
      <c r="P190" s="241"/>
      <c r="Q190" s="241"/>
      <c r="R190" s="241"/>
      <c r="S190" s="241"/>
      <c r="T190" s="245"/>
      <c r="U190" s="245"/>
      <c r="V190" s="245"/>
      <c r="W190" s="245"/>
      <c r="X190" s="245"/>
      <c r="Y190" s="245"/>
      <c r="Z190" s="245"/>
      <c r="AA190" s="245"/>
      <c r="AB190" s="246"/>
      <c r="AC190" s="245"/>
      <c r="AD190" s="245"/>
      <c r="AE190" s="241"/>
      <c r="AF190" s="245"/>
      <c r="AG190" s="245"/>
      <c r="AH190" s="245"/>
      <c r="AI190" s="245"/>
      <c r="AJ190" s="245"/>
      <c r="AK190" s="245"/>
      <c r="AL190" s="247"/>
      <c r="AM190" s="247"/>
      <c r="AN190" s="247"/>
      <c r="AO190" s="247"/>
      <c r="AP190" s="247"/>
      <c r="AQ190" s="247"/>
      <c r="AR190" s="247"/>
      <c r="AS190" s="247"/>
      <c r="AT190" s="247"/>
      <c r="AU190" s="247"/>
      <c r="AV190" s="247"/>
      <c r="AW190" s="247"/>
    </row>
    <row r="191" ht="15.75" customHeight="1" spans="1:49">
      <c r="A191" s="240"/>
      <c r="B191" s="247"/>
      <c r="C191" s="247"/>
      <c r="D191" s="240"/>
      <c r="E191" s="243"/>
      <c r="F191" s="243"/>
      <c r="G191" s="244"/>
      <c r="H191" s="244"/>
      <c r="I191" s="241"/>
      <c r="J191" s="241"/>
      <c r="K191" s="241"/>
      <c r="L191" s="241"/>
      <c r="M191" s="241"/>
      <c r="N191" s="241"/>
      <c r="O191" s="241"/>
      <c r="P191" s="241"/>
      <c r="Q191" s="241"/>
      <c r="R191" s="241"/>
      <c r="S191" s="241"/>
      <c r="T191" s="245"/>
      <c r="U191" s="245"/>
      <c r="V191" s="245"/>
      <c r="W191" s="245"/>
      <c r="X191" s="245"/>
      <c r="Y191" s="245"/>
      <c r="Z191" s="245"/>
      <c r="AA191" s="245"/>
      <c r="AB191" s="246"/>
      <c r="AC191" s="245"/>
      <c r="AD191" s="245"/>
      <c r="AE191" s="241"/>
      <c r="AF191" s="245"/>
      <c r="AG191" s="245"/>
      <c r="AH191" s="245"/>
      <c r="AI191" s="245"/>
      <c r="AJ191" s="245"/>
      <c r="AK191" s="245"/>
      <c r="AL191" s="247"/>
      <c r="AM191" s="247"/>
      <c r="AN191" s="247"/>
      <c r="AO191" s="247"/>
      <c r="AP191" s="247"/>
      <c r="AQ191" s="247"/>
      <c r="AR191" s="247"/>
      <c r="AS191" s="247"/>
      <c r="AT191" s="247"/>
      <c r="AU191" s="247"/>
      <c r="AV191" s="247"/>
      <c r="AW191" s="247"/>
    </row>
    <row r="192" ht="15.75" customHeight="1" spans="1:49">
      <c r="A192" s="240"/>
      <c r="B192" s="247"/>
      <c r="C192" s="247"/>
      <c r="D192" s="240"/>
      <c r="E192" s="243"/>
      <c r="F192" s="243"/>
      <c r="G192" s="244"/>
      <c r="H192" s="244"/>
      <c r="I192" s="241"/>
      <c r="J192" s="241"/>
      <c r="K192" s="241"/>
      <c r="L192" s="241"/>
      <c r="M192" s="241"/>
      <c r="N192" s="241"/>
      <c r="O192" s="241"/>
      <c r="P192" s="241"/>
      <c r="Q192" s="241"/>
      <c r="R192" s="241"/>
      <c r="S192" s="241"/>
      <c r="T192" s="245"/>
      <c r="U192" s="245"/>
      <c r="V192" s="245"/>
      <c r="W192" s="245"/>
      <c r="X192" s="245"/>
      <c r="Y192" s="245"/>
      <c r="Z192" s="245"/>
      <c r="AA192" s="245"/>
      <c r="AB192" s="246"/>
      <c r="AC192" s="245"/>
      <c r="AD192" s="245"/>
      <c r="AE192" s="241"/>
      <c r="AF192" s="245"/>
      <c r="AG192" s="245"/>
      <c r="AH192" s="245"/>
      <c r="AI192" s="245"/>
      <c r="AJ192" s="245"/>
      <c r="AK192" s="245"/>
      <c r="AL192" s="247"/>
      <c r="AM192" s="247"/>
      <c r="AN192" s="247"/>
      <c r="AO192" s="247"/>
      <c r="AP192" s="247"/>
      <c r="AQ192" s="247"/>
      <c r="AR192" s="247"/>
      <c r="AS192" s="247"/>
      <c r="AT192" s="247"/>
      <c r="AU192" s="247"/>
      <c r="AV192" s="247"/>
      <c r="AW192" s="247"/>
    </row>
    <row r="193" ht="15.75" customHeight="1" spans="1:49">
      <c r="A193" s="240"/>
      <c r="B193" s="247"/>
      <c r="C193" s="247"/>
      <c r="D193" s="240"/>
      <c r="E193" s="243"/>
      <c r="F193" s="243"/>
      <c r="G193" s="244"/>
      <c r="H193" s="244"/>
      <c r="I193" s="241"/>
      <c r="J193" s="241"/>
      <c r="K193" s="241"/>
      <c r="L193" s="241"/>
      <c r="M193" s="241"/>
      <c r="N193" s="241"/>
      <c r="O193" s="241"/>
      <c r="P193" s="241"/>
      <c r="Q193" s="241"/>
      <c r="R193" s="241"/>
      <c r="S193" s="241"/>
      <c r="T193" s="245"/>
      <c r="U193" s="245"/>
      <c r="V193" s="245"/>
      <c r="W193" s="245"/>
      <c r="X193" s="245"/>
      <c r="Y193" s="245"/>
      <c r="Z193" s="245"/>
      <c r="AA193" s="245"/>
      <c r="AB193" s="246"/>
      <c r="AC193" s="245"/>
      <c r="AD193" s="245"/>
      <c r="AE193" s="241"/>
      <c r="AF193" s="245"/>
      <c r="AG193" s="245"/>
      <c r="AH193" s="245"/>
      <c r="AI193" s="245"/>
      <c r="AJ193" s="245"/>
      <c r="AK193" s="245"/>
      <c r="AL193" s="247"/>
      <c r="AM193" s="247"/>
      <c r="AN193" s="247"/>
      <c r="AO193" s="247"/>
      <c r="AP193" s="247"/>
      <c r="AQ193" s="247"/>
      <c r="AR193" s="247"/>
      <c r="AS193" s="247"/>
      <c r="AT193" s="247"/>
      <c r="AU193" s="247"/>
      <c r="AV193" s="247"/>
      <c r="AW193" s="247"/>
    </row>
    <row r="194" ht="15.75" customHeight="1" spans="1:49">
      <c r="A194" s="240"/>
      <c r="B194" s="247"/>
      <c r="C194" s="247"/>
      <c r="D194" s="240"/>
      <c r="E194" s="243"/>
      <c r="F194" s="243"/>
      <c r="G194" s="244"/>
      <c r="H194" s="244"/>
      <c r="I194" s="241"/>
      <c r="J194" s="241"/>
      <c r="K194" s="241"/>
      <c r="L194" s="241"/>
      <c r="M194" s="241"/>
      <c r="N194" s="241"/>
      <c r="O194" s="241"/>
      <c r="P194" s="241"/>
      <c r="Q194" s="241"/>
      <c r="R194" s="241"/>
      <c r="S194" s="241"/>
      <c r="T194" s="245"/>
      <c r="U194" s="245"/>
      <c r="V194" s="245"/>
      <c r="W194" s="245"/>
      <c r="X194" s="245"/>
      <c r="Y194" s="245"/>
      <c r="Z194" s="245"/>
      <c r="AA194" s="245"/>
      <c r="AB194" s="246"/>
      <c r="AC194" s="245"/>
      <c r="AD194" s="245"/>
      <c r="AE194" s="241"/>
      <c r="AF194" s="245"/>
      <c r="AG194" s="245"/>
      <c r="AH194" s="245"/>
      <c r="AI194" s="245"/>
      <c r="AJ194" s="245"/>
      <c r="AK194" s="245"/>
      <c r="AL194" s="247"/>
      <c r="AM194" s="247"/>
      <c r="AN194" s="247"/>
      <c r="AO194" s="247"/>
      <c r="AP194" s="247"/>
      <c r="AQ194" s="247"/>
      <c r="AR194" s="247"/>
      <c r="AS194" s="247"/>
      <c r="AT194" s="247"/>
      <c r="AU194" s="247"/>
      <c r="AV194" s="247"/>
      <c r="AW194" s="247"/>
    </row>
    <row r="195" ht="15.75" customHeight="1" spans="1:49">
      <c r="A195" s="240"/>
      <c r="B195" s="247"/>
      <c r="C195" s="247"/>
      <c r="D195" s="240"/>
      <c r="E195" s="243"/>
      <c r="F195" s="243"/>
      <c r="G195" s="244"/>
      <c r="H195" s="244"/>
      <c r="I195" s="241"/>
      <c r="J195" s="241"/>
      <c r="K195" s="241"/>
      <c r="L195" s="241"/>
      <c r="M195" s="241"/>
      <c r="N195" s="241"/>
      <c r="O195" s="241"/>
      <c r="P195" s="241"/>
      <c r="Q195" s="241"/>
      <c r="R195" s="241"/>
      <c r="S195" s="241"/>
      <c r="T195" s="245"/>
      <c r="U195" s="245"/>
      <c r="V195" s="245"/>
      <c r="W195" s="245"/>
      <c r="X195" s="245"/>
      <c r="Y195" s="245"/>
      <c r="Z195" s="245"/>
      <c r="AA195" s="245"/>
      <c r="AB195" s="246"/>
      <c r="AC195" s="245"/>
      <c r="AD195" s="245"/>
      <c r="AE195" s="241"/>
      <c r="AF195" s="245"/>
      <c r="AG195" s="245"/>
      <c r="AH195" s="245"/>
      <c r="AI195" s="245"/>
      <c r="AJ195" s="245"/>
      <c r="AK195" s="245"/>
      <c r="AL195" s="247"/>
      <c r="AM195" s="247"/>
      <c r="AN195" s="247"/>
      <c r="AO195" s="247"/>
      <c r="AP195" s="247"/>
      <c r="AQ195" s="247"/>
      <c r="AR195" s="247"/>
      <c r="AS195" s="247"/>
      <c r="AT195" s="247"/>
      <c r="AU195" s="247"/>
      <c r="AV195" s="247"/>
      <c r="AW195" s="247"/>
    </row>
    <row r="196" ht="15.75" customHeight="1" spans="1:49">
      <c r="A196" s="240"/>
      <c r="B196" s="247"/>
      <c r="C196" s="247"/>
      <c r="D196" s="240"/>
      <c r="E196" s="243"/>
      <c r="F196" s="243"/>
      <c r="G196" s="244"/>
      <c r="H196" s="244"/>
      <c r="I196" s="241"/>
      <c r="J196" s="241"/>
      <c r="K196" s="241"/>
      <c r="L196" s="241"/>
      <c r="M196" s="241"/>
      <c r="N196" s="241"/>
      <c r="O196" s="241"/>
      <c r="P196" s="241"/>
      <c r="Q196" s="241"/>
      <c r="R196" s="241"/>
      <c r="S196" s="241"/>
      <c r="T196" s="245"/>
      <c r="U196" s="245"/>
      <c r="V196" s="245"/>
      <c r="W196" s="245"/>
      <c r="X196" s="245"/>
      <c r="Y196" s="245"/>
      <c r="Z196" s="245"/>
      <c r="AA196" s="245"/>
      <c r="AB196" s="246"/>
      <c r="AC196" s="245"/>
      <c r="AD196" s="245"/>
      <c r="AE196" s="241"/>
      <c r="AF196" s="245"/>
      <c r="AG196" s="245"/>
      <c r="AH196" s="245"/>
      <c r="AI196" s="245"/>
      <c r="AJ196" s="245"/>
      <c r="AK196" s="245"/>
      <c r="AL196" s="247"/>
      <c r="AM196" s="247"/>
      <c r="AN196" s="247"/>
      <c r="AO196" s="247"/>
      <c r="AP196" s="247"/>
      <c r="AQ196" s="247"/>
      <c r="AR196" s="247"/>
      <c r="AS196" s="247"/>
      <c r="AT196" s="247"/>
      <c r="AU196" s="247"/>
      <c r="AV196" s="247"/>
      <c r="AW196" s="247"/>
    </row>
    <row r="197" ht="15.75" customHeight="1" spans="1:49">
      <c r="A197" s="240"/>
      <c r="B197" s="247"/>
      <c r="C197" s="247"/>
      <c r="D197" s="240"/>
      <c r="E197" s="243"/>
      <c r="F197" s="243"/>
      <c r="G197" s="244"/>
      <c r="H197" s="244"/>
      <c r="I197" s="241"/>
      <c r="J197" s="241"/>
      <c r="K197" s="241"/>
      <c r="L197" s="241"/>
      <c r="M197" s="241"/>
      <c r="N197" s="241"/>
      <c r="O197" s="241"/>
      <c r="P197" s="241"/>
      <c r="Q197" s="241"/>
      <c r="R197" s="241"/>
      <c r="S197" s="241"/>
      <c r="T197" s="245"/>
      <c r="U197" s="245"/>
      <c r="V197" s="245"/>
      <c r="W197" s="245"/>
      <c r="X197" s="245"/>
      <c r="Y197" s="245"/>
      <c r="Z197" s="245"/>
      <c r="AA197" s="245"/>
      <c r="AB197" s="246"/>
      <c r="AC197" s="245"/>
      <c r="AD197" s="245"/>
      <c r="AE197" s="241"/>
      <c r="AF197" s="245"/>
      <c r="AG197" s="245"/>
      <c r="AH197" s="245"/>
      <c r="AI197" s="245"/>
      <c r="AJ197" s="245"/>
      <c r="AK197" s="245"/>
      <c r="AL197" s="247"/>
      <c r="AM197" s="247"/>
      <c r="AN197" s="247"/>
      <c r="AO197" s="247"/>
      <c r="AP197" s="247"/>
      <c r="AQ197" s="247"/>
      <c r="AR197" s="247"/>
      <c r="AS197" s="247"/>
      <c r="AT197" s="247"/>
      <c r="AU197" s="247"/>
      <c r="AV197" s="247"/>
      <c r="AW197" s="247"/>
    </row>
    <row r="198" ht="15.75" customHeight="1" spans="1:49">
      <c r="A198" s="240"/>
      <c r="B198" s="247"/>
      <c r="C198" s="247"/>
      <c r="D198" s="240"/>
      <c r="E198" s="243"/>
      <c r="F198" s="243"/>
      <c r="G198" s="244"/>
      <c r="H198" s="244"/>
      <c r="I198" s="241"/>
      <c r="J198" s="241"/>
      <c r="K198" s="241"/>
      <c r="L198" s="241"/>
      <c r="M198" s="241"/>
      <c r="N198" s="241"/>
      <c r="O198" s="241"/>
      <c r="P198" s="241"/>
      <c r="Q198" s="241"/>
      <c r="R198" s="241"/>
      <c r="S198" s="241"/>
      <c r="T198" s="245"/>
      <c r="U198" s="245"/>
      <c r="V198" s="245"/>
      <c r="W198" s="245"/>
      <c r="X198" s="245"/>
      <c r="Y198" s="245"/>
      <c r="Z198" s="245"/>
      <c r="AA198" s="245"/>
      <c r="AB198" s="246"/>
      <c r="AC198" s="245"/>
      <c r="AD198" s="245"/>
      <c r="AE198" s="241"/>
      <c r="AF198" s="245"/>
      <c r="AG198" s="245"/>
      <c r="AH198" s="245"/>
      <c r="AI198" s="245"/>
      <c r="AJ198" s="245"/>
      <c r="AK198" s="245"/>
      <c r="AL198" s="247"/>
      <c r="AM198" s="247"/>
      <c r="AN198" s="247"/>
      <c r="AO198" s="247"/>
      <c r="AP198" s="247"/>
      <c r="AQ198" s="247"/>
      <c r="AR198" s="247"/>
      <c r="AS198" s="247"/>
      <c r="AT198" s="247"/>
      <c r="AU198" s="247"/>
      <c r="AV198" s="247"/>
      <c r="AW198" s="247"/>
    </row>
    <row r="199" ht="15.75" customHeight="1" spans="1:49">
      <c r="A199" s="240"/>
      <c r="B199" s="247"/>
      <c r="C199" s="247"/>
      <c r="D199" s="240"/>
      <c r="E199" s="243"/>
      <c r="F199" s="243"/>
      <c r="G199" s="244"/>
      <c r="H199" s="244"/>
      <c r="I199" s="241"/>
      <c r="J199" s="241"/>
      <c r="K199" s="241"/>
      <c r="L199" s="241"/>
      <c r="M199" s="241"/>
      <c r="N199" s="241"/>
      <c r="O199" s="241"/>
      <c r="P199" s="241"/>
      <c r="Q199" s="241"/>
      <c r="R199" s="241"/>
      <c r="S199" s="241"/>
      <c r="T199" s="245"/>
      <c r="U199" s="245"/>
      <c r="V199" s="245"/>
      <c r="W199" s="245"/>
      <c r="X199" s="245"/>
      <c r="Y199" s="245"/>
      <c r="Z199" s="245"/>
      <c r="AA199" s="245"/>
      <c r="AB199" s="246"/>
      <c r="AC199" s="245"/>
      <c r="AD199" s="245"/>
      <c r="AE199" s="241"/>
      <c r="AF199" s="245"/>
      <c r="AG199" s="245"/>
      <c r="AH199" s="245"/>
      <c r="AI199" s="245"/>
      <c r="AJ199" s="245"/>
      <c r="AK199" s="245"/>
      <c r="AL199" s="247"/>
      <c r="AM199" s="247"/>
      <c r="AN199" s="247"/>
      <c r="AO199" s="247"/>
      <c r="AP199" s="247"/>
      <c r="AQ199" s="247"/>
      <c r="AR199" s="247"/>
      <c r="AS199" s="247"/>
      <c r="AT199" s="247"/>
      <c r="AU199" s="247"/>
      <c r="AV199" s="247"/>
      <c r="AW199" s="247"/>
    </row>
    <row r="200" ht="15.75" customHeight="1" spans="1:49">
      <c r="A200" s="240"/>
      <c r="B200" s="247"/>
      <c r="C200" s="247"/>
      <c r="D200" s="240"/>
      <c r="E200" s="243"/>
      <c r="F200" s="243"/>
      <c r="G200" s="244"/>
      <c r="H200" s="244"/>
      <c r="I200" s="241"/>
      <c r="J200" s="241"/>
      <c r="K200" s="241"/>
      <c r="L200" s="241"/>
      <c r="M200" s="241"/>
      <c r="N200" s="241"/>
      <c r="O200" s="241"/>
      <c r="P200" s="241"/>
      <c r="Q200" s="241"/>
      <c r="R200" s="241"/>
      <c r="S200" s="241"/>
      <c r="T200" s="245"/>
      <c r="U200" s="245"/>
      <c r="V200" s="245"/>
      <c r="W200" s="245"/>
      <c r="X200" s="245"/>
      <c r="Y200" s="245"/>
      <c r="Z200" s="245"/>
      <c r="AA200" s="245"/>
      <c r="AB200" s="246"/>
      <c r="AC200" s="245"/>
      <c r="AD200" s="245"/>
      <c r="AE200" s="241"/>
      <c r="AF200" s="245"/>
      <c r="AG200" s="245"/>
      <c r="AH200" s="245"/>
      <c r="AI200" s="245"/>
      <c r="AJ200" s="245"/>
      <c r="AK200" s="245"/>
      <c r="AL200" s="247"/>
      <c r="AM200" s="247"/>
      <c r="AN200" s="247"/>
      <c r="AO200" s="247"/>
      <c r="AP200" s="247"/>
      <c r="AQ200" s="247"/>
      <c r="AR200" s="247"/>
      <c r="AS200" s="247"/>
      <c r="AT200" s="247"/>
      <c r="AU200" s="247"/>
      <c r="AV200" s="247"/>
      <c r="AW200" s="247"/>
    </row>
    <row r="201" ht="15.75" customHeight="1" spans="1:49">
      <c r="A201" s="240"/>
      <c r="B201" s="247"/>
      <c r="C201" s="247"/>
      <c r="D201" s="240"/>
      <c r="E201" s="243"/>
      <c r="F201" s="243"/>
      <c r="G201" s="244"/>
      <c r="H201" s="244"/>
      <c r="I201" s="241"/>
      <c r="J201" s="241"/>
      <c r="K201" s="241"/>
      <c r="L201" s="241"/>
      <c r="M201" s="241"/>
      <c r="N201" s="241"/>
      <c r="O201" s="241"/>
      <c r="P201" s="241"/>
      <c r="Q201" s="241"/>
      <c r="R201" s="241"/>
      <c r="S201" s="241"/>
      <c r="T201" s="245"/>
      <c r="U201" s="245"/>
      <c r="V201" s="245"/>
      <c r="W201" s="245"/>
      <c r="X201" s="245"/>
      <c r="Y201" s="245"/>
      <c r="Z201" s="245"/>
      <c r="AA201" s="245"/>
      <c r="AB201" s="246"/>
      <c r="AC201" s="245"/>
      <c r="AD201" s="245"/>
      <c r="AE201" s="241"/>
      <c r="AF201" s="245"/>
      <c r="AG201" s="245"/>
      <c r="AH201" s="245"/>
      <c r="AI201" s="245"/>
      <c r="AJ201" s="245"/>
      <c r="AK201" s="245"/>
      <c r="AL201" s="247"/>
      <c r="AM201" s="247"/>
      <c r="AN201" s="247"/>
      <c r="AO201" s="247"/>
      <c r="AP201" s="247"/>
      <c r="AQ201" s="247"/>
      <c r="AR201" s="247"/>
      <c r="AS201" s="247"/>
      <c r="AT201" s="247"/>
      <c r="AU201" s="247"/>
      <c r="AV201" s="247"/>
      <c r="AW201" s="247"/>
    </row>
    <row r="202" ht="15.75" customHeight="1" spans="1:49">
      <c r="A202" s="240"/>
      <c r="B202" s="247"/>
      <c r="C202" s="247"/>
      <c r="D202" s="240"/>
      <c r="E202" s="243"/>
      <c r="F202" s="243"/>
      <c r="G202" s="244"/>
      <c r="H202" s="244"/>
      <c r="I202" s="241"/>
      <c r="J202" s="241"/>
      <c r="K202" s="241"/>
      <c r="L202" s="241"/>
      <c r="M202" s="241"/>
      <c r="N202" s="241"/>
      <c r="O202" s="241"/>
      <c r="P202" s="241"/>
      <c r="Q202" s="241"/>
      <c r="R202" s="241"/>
      <c r="S202" s="241"/>
      <c r="T202" s="245"/>
      <c r="U202" s="245"/>
      <c r="V202" s="245"/>
      <c r="W202" s="245"/>
      <c r="X202" s="245"/>
      <c r="Y202" s="245"/>
      <c r="Z202" s="245"/>
      <c r="AA202" s="245"/>
      <c r="AB202" s="246"/>
      <c r="AC202" s="245"/>
      <c r="AD202" s="245"/>
      <c r="AE202" s="241"/>
      <c r="AF202" s="245"/>
      <c r="AG202" s="245"/>
      <c r="AH202" s="245"/>
      <c r="AI202" s="245"/>
      <c r="AJ202" s="245"/>
      <c r="AK202" s="245"/>
      <c r="AL202" s="247"/>
      <c r="AM202" s="247"/>
      <c r="AN202" s="247"/>
      <c r="AO202" s="247"/>
      <c r="AP202" s="247"/>
      <c r="AQ202" s="247"/>
      <c r="AR202" s="247"/>
      <c r="AS202" s="247"/>
      <c r="AT202" s="247"/>
      <c r="AU202" s="247"/>
      <c r="AV202" s="247"/>
      <c r="AW202" s="247"/>
    </row>
    <row r="203" ht="15.75" customHeight="1" spans="1:49">
      <c r="A203" s="240"/>
      <c r="B203" s="247"/>
      <c r="C203" s="247"/>
      <c r="D203" s="240"/>
      <c r="E203" s="243"/>
      <c r="F203" s="243"/>
      <c r="G203" s="244"/>
      <c r="H203" s="244"/>
      <c r="I203" s="241"/>
      <c r="J203" s="241"/>
      <c r="K203" s="241"/>
      <c r="L203" s="241"/>
      <c r="M203" s="241"/>
      <c r="N203" s="241"/>
      <c r="O203" s="241"/>
      <c r="P203" s="241"/>
      <c r="Q203" s="241"/>
      <c r="R203" s="241"/>
      <c r="S203" s="241"/>
      <c r="T203" s="245"/>
      <c r="U203" s="245"/>
      <c r="V203" s="245"/>
      <c r="W203" s="245"/>
      <c r="X203" s="245"/>
      <c r="Y203" s="245"/>
      <c r="Z203" s="245"/>
      <c r="AA203" s="245"/>
      <c r="AB203" s="246"/>
      <c r="AC203" s="245"/>
      <c r="AD203" s="245"/>
      <c r="AE203" s="241"/>
      <c r="AF203" s="245"/>
      <c r="AG203" s="245"/>
      <c r="AH203" s="245"/>
      <c r="AI203" s="245"/>
      <c r="AJ203" s="245"/>
      <c r="AK203" s="245"/>
      <c r="AL203" s="247"/>
      <c r="AM203" s="247"/>
      <c r="AN203" s="247"/>
      <c r="AO203" s="247"/>
      <c r="AP203" s="247"/>
      <c r="AQ203" s="247"/>
      <c r="AR203" s="247"/>
      <c r="AS203" s="247"/>
      <c r="AT203" s="247"/>
      <c r="AU203" s="247"/>
      <c r="AV203" s="247"/>
      <c r="AW203" s="247"/>
    </row>
    <row r="204" ht="15.75" customHeight="1" spans="1:49">
      <c r="A204" s="240"/>
      <c r="B204" s="247"/>
      <c r="C204" s="247"/>
      <c r="D204" s="240"/>
      <c r="E204" s="243"/>
      <c r="F204" s="243"/>
      <c r="G204" s="244"/>
      <c r="H204" s="244"/>
      <c r="I204" s="241"/>
      <c r="J204" s="241"/>
      <c r="K204" s="241"/>
      <c r="L204" s="241"/>
      <c r="M204" s="241"/>
      <c r="N204" s="241"/>
      <c r="O204" s="241"/>
      <c r="P204" s="241"/>
      <c r="Q204" s="241"/>
      <c r="R204" s="241"/>
      <c r="S204" s="241"/>
      <c r="T204" s="245"/>
      <c r="U204" s="245"/>
      <c r="V204" s="245"/>
      <c r="W204" s="245"/>
      <c r="X204" s="245"/>
      <c r="Y204" s="245"/>
      <c r="Z204" s="245"/>
      <c r="AA204" s="245"/>
      <c r="AB204" s="246"/>
      <c r="AC204" s="245"/>
      <c r="AD204" s="245"/>
      <c r="AE204" s="241"/>
      <c r="AF204" s="245"/>
      <c r="AG204" s="245"/>
      <c r="AH204" s="245"/>
      <c r="AI204" s="245"/>
      <c r="AJ204" s="245"/>
      <c r="AK204" s="245"/>
      <c r="AL204" s="247"/>
      <c r="AM204" s="247"/>
      <c r="AN204" s="247"/>
      <c r="AO204" s="247"/>
      <c r="AP204" s="247"/>
      <c r="AQ204" s="247"/>
      <c r="AR204" s="247"/>
      <c r="AS204" s="247"/>
      <c r="AT204" s="247"/>
      <c r="AU204" s="247"/>
      <c r="AV204" s="247"/>
      <c r="AW204" s="247"/>
    </row>
    <row r="205" ht="15.75" customHeight="1" spans="1:49">
      <c r="A205" s="240"/>
      <c r="B205" s="247"/>
      <c r="C205" s="247"/>
      <c r="D205" s="240"/>
      <c r="E205" s="243"/>
      <c r="F205" s="243"/>
      <c r="G205" s="244"/>
      <c r="H205" s="244"/>
      <c r="I205" s="241"/>
      <c r="J205" s="241"/>
      <c r="K205" s="241"/>
      <c r="L205" s="241"/>
      <c r="M205" s="241"/>
      <c r="N205" s="241"/>
      <c r="O205" s="241"/>
      <c r="P205" s="241"/>
      <c r="Q205" s="241"/>
      <c r="R205" s="241"/>
      <c r="S205" s="241"/>
      <c r="T205" s="245"/>
      <c r="U205" s="245"/>
      <c r="V205" s="245"/>
      <c r="W205" s="245"/>
      <c r="X205" s="245"/>
      <c r="Y205" s="245"/>
      <c r="Z205" s="245"/>
      <c r="AA205" s="245"/>
      <c r="AB205" s="246"/>
      <c r="AC205" s="245"/>
      <c r="AD205" s="245"/>
      <c r="AE205" s="241"/>
      <c r="AF205" s="245"/>
      <c r="AG205" s="245"/>
      <c r="AH205" s="245"/>
      <c r="AI205" s="245"/>
      <c r="AJ205" s="245"/>
      <c r="AK205" s="245"/>
      <c r="AL205" s="247"/>
      <c r="AM205" s="247"/>
      <c r="AN205" s="247"/>
      <c r="AO205" s="247"/>
      <c r="AP205" s="247"/>
      <c r="AQ205" s="247"/>
      <c r="AR205" s="247"/>
      <c r="AS205" s="247"/>
      <c r="AT205" s="247"/>
      <c r="AU205" s="247"/>
      <c r="AV205" s="247"/>
      <c r="AW205" s="247"/>
    </row>
    <row r="206" ht="15.75" customHeight="1" spans="1:49">
      <c r="A206" s="240"/>
      <c r="B206" s="247"/>
      <c r="C206" s="247"/>
      <c r="D206" s="240"/>
      <c r="E206" s="243"/>
      <c r="F206" s="243"/>
      <c r="G206" s="244"/>
      <c r="H206" s="244"/>
      <c r="I206" s="241"/>
      <c r="J206" s="241"/>
      <c r="K206" s="241"/>
      <c r="L206" s="241"/>
      <c r="M206" s="241"/>
      <c r="N206" s="241"/>
      <c r="O206" s="241"/>
      <c r="P206" s="241"/>
      <c r="Q206" s="241"/>
      <c r="R206" s="241"/>
      <c r="S206" s="241"/>
      <c r="T206" s="245"/>
      <c r="U206" s="245"/>
      <c r="V206" s="245"/>
      <c r="W206" s="245"/>
      <c r="X206" s="245"/>
      <c r="Y206" s="245"/>
      <c r="Z206" s="245"/>
      <c r="AA206" s="245"/>
      <c r="AB206" s="246"/>
      <c r="AC206" s="245"/>
      <c r="AD206" s="245"/>
      <c r="AE206" s="241"/>
      <c r="AF206" s="245"/>
      <c r="AG206" s="245"/>
      <c r="AH206" s="245"/>
      <c r="AI206" s="245"/>
      <c r="AJ206" s="245"/>
      <c r="AK206" s="245"/>
      <c r="AL206" s="247"/>
      <c r="AM206" s="247"/>
      <c r="AN206" s="247"/>
      <c r="AO206" s="247"/>
      <c r="AP206" s="247"/>
      <c r="AQ206" s="247"/>
      <c r="AR206" s="247"/>
      <c r="AS206" s="247"/>
      <c r="AT206" s="247"/>
      <c r="AU206" s="247"/>
      <c r="AV206" s="247"/>
      <c r="AW206" s="247"/>
    </row>
    <row r="207" ht="15.75" customHeight="1" spans="1:49">
      <c r="A207" s="240"/>
      <c r="B207" s="247"/>
      <c r="C207" s="247"/>
      <c r="D207" s="240"/>
      <c r="E207" s="243"/>
      <c r="F207" s="243"/>
      <c r="G207" s="244"/>
      <c r="H207" s="244"/>
      <c r="I207" s="241"/>
      <c r="J207" s="241"/>
      <c r="K207" s="241"/>
      <c r="L207" s="241"/>
      <c r="M207" s="241"/>
      <c r="N207" s="241"/>
      <c r="O207" s="241"/>
      <c r="P207" s="241"/>
      <c r="Q207" s="241"/>
      <c r="R207" s="241"/>
      <c r="S207" s="241"/>
      <c r="T207" s="245"/>
      <c r="U207" s="245"/>
      <c r="V207" s="245"/>
      <c r="W207" s="245"/>
      <c r="X207" s="245"/>
      <c r="Y207" s="245"/>
      <c r="Z207" s="245"/>
      <c r="AA207" s="245"/>
      <c r="AB207" s="246"/>
      <c r="AC207" s="245"/>
      <c r="AD207" s="245"/>
      <c r="AE207" s="241"/>
      <c r="AF207" s="245"/>
      <c r="AG207" s="245"/>
      <c r="AH207" s="245"/>
      <c r="AI207" s="245"/>
      <c r="AJ207" s="245"/>
      <c r="AK207" s="245"/>
      <c r="AL207" s="247"/>
      <c r="AM207" s="247"/>
      <c r="AN207" s="247"/>
      <c r="AO207" s="247"/>
      <c r="AP207" s="247"/>
      <c r="AQ207" s="247"/>
      <c r="AR207" s="247"/>
      <c r="AS207" s="247"/>
      <c r="AT207" s="247"/>
      <c r="AU207" s="247"/>
      <c r="AV207" s="247"/>
      <c r="AW207" s="247"/>
    </row>
    <row r="208" ht="15.75" customHeight="1" spans="1:49">
      <c r="A208" s="240"/>
      <c r="B208" s="247"/>
      <c r="C208" s="247"/>
      <c r="D208" s="240"/>
      <c r="E208" s="243"/>
      <c r="F208" s="243"/>
      <c r="G208" s="244"/>
      <c r="H208" s="244"/>
      <c r="I208" s="241"/>
      <c r="J208" s="241"/>
      <c r="K208" s="241"/>
      <c r="L208" s="241"/>
      <c r="M208" s="241"/>
      <c r="N208" s="241"/>
      <c r="O208" s="241"/>
      <c r="P208" s="241"/>
      <c r="Q208" s="241"/>
      <c r="R208" s="241"/>
      <c r="S208" s="241"/>
      <c r="T208" s="245"/>
      <c r="U208" s="245"/>
      <c r="V208" s="245"/>
      <c r="W208" s="245"/>
      <c r="X208" s="245"/>
      <c r="Y208" s="245"/>
      <c r="Z208" s="245"/>
      <c r="AA208" s="245"/>
      <c r="AB208" s="246"/>
      <c r="AC208" s="245"/>
      <c r="AD208" s="245"/>
      <c r="AE208" s="241"/>
      <c r="AF208" s="245"/>
      <c r="AG208" s="245"/>
      <c r="AH208" s="245"/>
      <c r="AI208" s="245"/>
      <c r="AJ208" s="245"/>
      <c r="AK208" s="245"/>
      <c r="AL208" s="247"/>
      <c r="AM208" s="247"/>
      <c r="AN208" s="247"/>
      <c r="AO208" s="247"/>
      <c r="AP208" s="247"/>
      <c r="AQ208" s="247"/>
      <c r="AR208" s="247"/>
      <c r="AS208" s="247"/>
      <c r="AT208" s="247"/>
      <c r="AU208" s="247"/>
      <c r="AV208" s="247"/>
      <c r="AW208" s="247"/>
    </row>
    <row r="209" ht="15.75" customHeight="1" spans="1:49">
      <c r="A209" s="240"/>
      <c r="B209" s="247"/>
      <c r="C209" s="247"/>
      <c r="D209" s="240"/>
      <c r="E209" s="243"/>
      <c r="F209" s="243"/>
      <c r="G209" s="244"/>
      <c r="H209" s="244"/>
      <c r="I209" s="241"/>
      <c r="J209" s="241"/>
      <c r="K209" s="241"/>
      <c r="L209" s="241"/>
      <c r="M209" s="241"/>
      <c r="N209" s="241"/>
      <c r="O209" s="241"/>
      <c r="P209" s="241"/>
      <c r="Q209" s="241"/>
      <c r="R209" s="241"/>
      <c r="S209" s="241"/>
      <c r="T209" s="245"/>
      <c r="U209" s="245"/>
      <c r="V209" s="245"/>
      <c r="W209" s="245"/>
      <c r="X209" s="245"/>
      <c r="Y209" s="245"/>
      <c r="Z209" s="245"/>
      <c r="AA209" s="245"/>
      <c r="AB209" s="246"/>
      <c r="AC209" s="245"/>
      <c r="AD209" s="245"/>
      <c r="AE209" s="241"/>
      <c r="AF209" s="245"/>
      <c r="AG209" s="245"/>
      <c r="AH209" s="245"/>
      <c r="AI209" s="245"/>
      <c r="AJ209" s="245"/>
      <c r="AK209" s="245"/>
      <c r="AL209" s="247"/>
      <c r="AM209" s="247"/>
      <c r="AN209" s="247"/>
      <c r="AO209" s="247"/>
      <c r="AP209" s="247"/>
      <c r="AQ209" s="247"/>
      <c r="AR209" s="247"/>
      <c r="AS209" s="247"/>
      <c r="AT209" s="247"/>
      <c r="AU209" s="247"/>
      <c r="AV209" s="247"/>
      <c r="AW209" s="247"/>
    </row>
    <row r="210" ht="15.75" customHeight="1" spans="1:49">
      <c r="A210" s="240"/>
      <c r="B210" s="247"/>
      <c r="C210" s="247"/>
      <c r="D210" s="240"/>
      <c r="E210" s="243"/>
      <c r="F210" s="243"/>
      <c r="G210" s="244"/>
      <c r="H210" s="244"/>
      <c r="I210" s="241"/>
      <c r="J210" s="241"/>
      <c r="K210" s="241"/>
      <c r="L210" s="241"/>
      <c r="M210" s="241"/>
      <c r="N210" s="241"/>
      <c r="O210" s="241"/>
      <c r="P210" s="241"/>
      <c r="Q210" s="241"/>
      <c r="R210" s="241"/>
      <c r="S210" s="241"/>
      <c r="T210" s="245"/>
      <c r="U210" s="245"/>
      <c r="V210" s="245"/>
      <c r="W210" s="245"/>
      <c r="X210" s="245"/>
      <c r="Y210" s="245"/>
      <c r="Z210" s="245"/>
      <c r="AA210" s="245"/>
      <c r="AB210" s="246"/>
      <c r="AC210" s="245"/>
      <c r="AD210" s="245"/>
      <c r="AE210" s="241"/>
      <c r="AF210" s="245"/>
      <c r="AG210" s="245"/>
      <c r="AH210" s="245"/>
      <c r="AI210" s="245"/>
      <c r="AJ210" s="245"/>
      <c r="AK210" s="245"/>
      <c r="AL210" s="247"/>
      <c r="AM210" s="247"/>
      <c r="AN210" s="247"/>
      <c r="AO210" s="247"/>
      <c r="AP210" s="247"/>
      <c r="AQ210" s="247"/>
      <c r="AR210" s="247"/>
      <c r="AS210" s="247"/>
      <c r="AT210" s="247"/>
      <c r="AU210" s="247"/>
      <c r="AV210" s="247"/>
      <c r="AW210" s="247"/>
    </row>
    <row r="211" ht="15.75" customHeight="1" spans="1:49">
      <c r="A211" s="240"/>
      <c r="B211" s="247"/>
      <c r="C211" s="247"/>
      <c r="D211" s="240"/>
      <c r="E211" s="243"/>
      <c r="F211" s="243"/>
      <c r="G211" s="244"/>
      <c r="H211" s="244"/>
      <c r="I211" s="241"/>
      <c r="J211" s="241"/>
      <c r="K211" s="241"/>
      <c r="L211" s="241"/>
      <c r="M211" s="241"/>
      <c r="N211" s="241"/>
      <c r="O211" s="241"/>
      <c r="P211" s="241"/>
      <c r="Q211" s="241"/>
      <c r="R211" s="241"/>
      <c r="S211" s="241"/>
      <c r="T211" s="245"/>
      <c r="U211" s="245"/>
      <c r="V211" s="245"/>
      <c r="W211" s="245"/>
      <c r="X211" s="245"/>
      <c r="Y211" s="245"/>
      <c r="Z211" s="245"/>
      <c r="AA211" s="245"/>
      <c r="AB211" s="246"/>
      <c r="AC211" s="245"/>
      <c r="AD211" s="245"/>
      <c r="AE211" s="241"/>
      <c r="AF211" s="245"/>
      <c r="AG211" s="245"/>
      <c r="AH211" s="245"/>
      <c r="AI211" s="245"/>
      <c r="AJ211" s="245"/>
      <c r="AK211" s="245"/>
      <c r="AL211" s="247"/>
      <c r="AM211" s="247"/>
      <c r="AN211" s="247"/>
      <c r="AO211" s="247"/>
      <c r="AP211" s="247"/>
      <c r="AQ211" s="247"/>
      <c r="AR211" s="247"/>
      <c r="AS211" s="247"/>
      <c r="AT211" s="247"/>
      <c r="AU211" s="247"/>
      <c r="AV211" s="247"/>
      <c r="AW211" s="247"/>
    </row>
    <row r="212" ht="15.75" customHeight="1" spans="1:49">
      <c r="A212" s="240"/>
      <c r="B212" s="247"/>
      <c r="C212" s="247"/>
      <c r="D212" s="240"/>
      <c r="E212" s="243"/>
      <c r="F212" s="243"/>
      <c r="G212" s="244"/>
      <c r="H212" s="244"/>
      <c r="I212" s="241"/>
      <c r="J212" s="241"/>
      <c r="K212" s="241"/>
      <c r="L212" s="241"/>
      <c r="M212" s="241"/>
      <c r="N212" s="241"/>
      <c r="O212" s="241"/>
      <c r="P212" s="241"/>
      <c r="Q212" s="241"/>
      <c r="R212" s="241"/>
      <c r="S212" s="241"/>
      <c r="T212" s="245"/>
      <c r="U212" s="245"/>
      <c r="V212" s="245"/>
      <c r="W212" s="245"/>
      <c r="X212" s="245"/>
      <c r="Y212" s="245"/>
      <c r="Z212" s="245"/>
      <c r="AA212" s="245"/>
      <c r="AB212" s="246"/>
      <c r="AC212" s="245"/>
      <c r="AD212" s="245"/>
      <c r="AE212" s="241"/>
      <c r="AF212" s="245"/>
      <c r="AG212" s="245"/>
      <c r="AH212" s="245"/>
      <c r="AI212" s="245"/>
      <c r="AJ212" s="245"/>
      <c r="AK212" s="245"/>
      <c r="AL212" s="247"/>
      <c r="AM212" s="247"/>
      <c r="AN212" s="247"/>
      <c r="AO212" s="247"/>
      <c r="AP212" s="247"/>
      <c r="AQ212" s="247"/>
      <c r="AR212" s="247"/>
      <c r="AS212" s="247"/>
      <c r="AT212" s="247"/>
      <c r="AU212" s="247"/>
      <c r="AV212" s="247"/>
      <c r="AW212" s="247"/>
    </row>
    <row r="213" ht="15.75" customHeight="1" spans="1:49">
      <c r="A213" s="240"/>
      <c r="B213" s="247"/>
      <c r="C213" s="247"/>
      <c r="D213" s="240"/>
      <c r="E213" s="243"/>
      <c r="F213" s="243"/>
      <c r="G213" s="244"/>
      <c r="H213" s="244"/>
      <c r="I213" s="241"/>
      <c r="J213" s="241"/>
      <c r="K213" s="241"/>
      <c r="L213" s="241"/>
      <c r="M213" s="241"/>
      <c r="N213" s="241"/>
      <c r="O213" s="241"/>
      <c r="P213" s="241"/>
      <c r="Q213" s="241"/>
      <c r="R213" s="241"/>
      <c r="S213" s="241"/>
      <c r="T213" s="245"/>
      <c r="U213" s="245"/>
      <c r="V213" s="245"/>
      <c r="W213" s="245"/>
      <c r="X213" s="245"/>
      <c r="Y213" s="245"/>
      <c r="Z213" s="245"/>
      <c r="AA213" s="245"/>
      <c r="AB213" s="246"/>
      <c r="AC213" s="245"/>
      <c r="AD213" s="245"/>
      <c r="AE213" s="241"/>
      <c r="AF213" s="245"/>
      <c r="AG213" s="245"/>
      <c r="AH213" s="245"/>
      <c r="AI213" s="245"/>
      <c r="AJ213" s="245"/>
      <c r="AK213" s="245"/>
      <c r="AL213" s="247"/>
      <c r="AM213" s="247"/>
      <c r="AN213" s="247"/>
      <c r="AO213" s="247"/>
      <c r="AP213" s="247"/>
      <c r="AQ213" s="247"/>
      <c r="AR213" s="247"/>
      <c r="AS213" s="247"/>
      <c r="AT213" s="247"/>
      <c r="AU213" s="247"/>
      <c r="AV213" s="247"/>
      <c r="AW213" s="247"/>
    </row>
    <row r="214" ht="15.75" customHeight="1" spans="1:49">
      <c r="A214" s="240"/>
      <c r="B214" s="247"/>
      <c r="C214" s="247"/>
      <c r="D214" s="240"/>
      <c r="E214" s="243"/>
      <c r="F214" s="243"/>
      <c r="G214" s="244"/>
      <c r="H214" s="244"/>
      <c r="I214" s="241"/>
      <c r="J214" s="241"/>
      <c r="K214" s="241"/>
      <c r="L214" s="241"/>
      <c r="M214" s="241"/>
      <c r="N214" s="241"/>
      <c r="O214" s="241"/>
      <c r="P214" s="241"/>
      <c r="Q214" s="241"/>
      <c r="R214" s="241"/>
      <c r="S214" s="241"/>
      <c r="T214" s="245"/>
      <c r="U214" s="245"/>
      <c r="V214" s="245"/>
      <c r="W214" s="245"/>
      <c r="X214" s="245"/>
      <c r="Y214" s="245"/>
      <c r="Z214" s="245"/>
      <c r="AA214" s="245"/>
      <c r="AB214" s="246"/>
      <c r="AC214" s="245"/>
      <c r="AD214" s="245"/>
      <c r="AE214" s="241"/>
      <c r="AF214" s="245"/>
      <c r="AG214" s="245"/>
      <c r="AH214" s="245"/>
      <c r="AI214" s="245"/>
      <c r="AJ214" s="245"/>
      <c r="AK214" s="245"/>
      <c r="AL214" s="247"/>
      <c r="AM214" s="247"/>
      <c r="AN214" s="247"/>
      <c r="AO214" s="247"/>
      <c r="AP214" s="247"/>
      <c r="AQ214" s="247"/>
      <c r="AR214" s="247"/>
      <c r="AS214" s="247"/>
      <c r="AT214" s="247"/>
      <c r="AU214" s="247"/>
      <c r="AV214" s="247"/>
      <c r="AW214" s="247"/>
    </row>
    <row r="215" ht="15.75" customHeight="1" spans="1:49">
      <c r="A215" s="240"/>
      <c r="B215" s="247"/>
      <c r="C215" s="247"/>
      <c r="D215" s="240"/>
      <c r="E215" s="243"/>
      <c r="F215" s="243"/>
      <c r="G215" s="244"/>
      <c r="H215" s="244"/>
      <c r="I215" s="241"/>
      <c r="J215" s="241"/>
      <c r="K215" s="241"/>
      <c r="L215" s="241"/>
      <c r="M215" s="241"/>
      <c r="N215" s="241"/>
      <c r="O215" s="241"/>
      <c r="P215" s="241"/>
      <c r="Q215" s="241"/>
      <c r="R215" s="241"/>
      <c r="S215" s="241"/>
      <c r="T215" s="245"/>
      <c r="U215" s="245"/>
      <c r="V215" s="245"/>
      <c r="W215" s="245"/>
      <c r="X215" s="245"/>
      <c r="Y215" s="245"/>
      <c r="Z215" s="245"/>
      <c r="AA215" s="245"/>
      <c r="AB215" s="246"/>
      <c r="AC215" s="245"/>
      <c r="AD215" s="245"/>
      <c r="AE215" s="241"/>
      <c r="AF215" s="245"/>
      <c r="AG215" s="245"/>
      <c r="AH215" s="245"/>
      <c r="AI215" s="245"/>
      <c r="AJ215" s="245"/>
      <c r="AK215" s="245"/>
      <c r="AL215" s="247"/>
      <c r="AM215" s="247"/>
      <c r="AN215" s="247"/>
      <c r="AO215" s="247"/>
      <c r="AP215" s="247"/>
      <c r="AQ215" s="247"/>
      <c r="AR215" s="247"/>
      <c r="AS215" s="247"/>
      <c r="AT215" s="247"/>
      <c r="AU215" s="247"/>
      <c r="AV215" s="247"/>
      <c r="AW215" s="247"/>
    </row>
    <row r="216" ht="15.75" customHeight="1" spans="1:49">
      <c r="A216" s="240"/>
      <c r="B216" s="247"/>
      <c r="C216" s="247"/>
      <c r="D216" s="240"/>
      <c r="E216" s="243"/>
      <c r="F216" s="243"/>
      <c r="G216" s="244"/>
      <c r="H216" s="244"/>
      <c r="I216" s="241"/>
      <c r="J216" s="241"/>
      <c r="K216" s="241"/>
      <c r="L216" s="241"/>
      <c r="M216" s="241"/>
      <c r="N216" s="241"/>
      <c r="O216" s="241"/>
      <c r="P216" s="241"/>
      <c r="Q216" s="241"/>
      <c r="R216" s="241"/>
      <c r="S216" s="241"/>
      <c r="T216" s="245"/>
      <c r="U216" s="245"/>
      <c r="V216" s="245"/>
      <c r="W216" s="245"/>
      <c r="X216" s="245"/>
      <c r="Y216" s="245"/>
      <c r="Z216" s="245"/>
      <c r="AA216" s="245"/>
      <c r="AB216" s="246"/>
      <c r="AC216" s="245"/>
      <c r="AD216" s="245"/>
      <c r="AE216" s="241"/>
      <c r="AF216" s="245"/>
      <c r="AG216" s="245"/>
      <c r="AH216" s="245"/>
      <c r="AI216" s="245"/>
      <c r="AJ216" s="245"/>
      <c r="AK216" s="245"/>
      <c r="AL216" s="247"/>
      <c r="AM216" s="247"/>
      <c r="AN216" s="247"/>
      <c r="AO216" s="247"/>
      <c r="AP216" s="247"/>
      <c r="AQ216" s="247"/>
      <c r="AR216" s="247"/>
      <c r="AS216" s="247"/>
      <c r="AT216" s="247"/>
      <c r="AU216" s="247"/>
      <c r="AV216" s="247"/>
      <c r="AW216" s="247"/>
    </row>
    <row r="217" ht="15.75" customHeight="1" spans="1:49">
      <c r="A217" s="240"/>
      <c r="B217" s="247"/>
      <c r="C217" s="247"/>
      <c r="D217" s="240"/>
      <c r="E217" s="243"/>
      <c r="F217" s="243"/>
      <c r="G217" s="244"/>
      <c r="H217" s="244"/>
      <c r="I217" s="241"/>
      <c r="J217" s="241"/>
      <c r="K217" s="241"/>
      <c r="L217" s="241"/>
      <c r="M217" s="241"/>
      <c r="N217" s="241"/>
      <c r="O217" s="241"/>
      <c r="P217" s="241"/>
      <c r="Q217" s="241"/>
      <c r="R217" s="241"/>
      <c r="S217" s="241"/>
      <c r="T217" s="245"/>
      <c r="U217" s="245"/>
      <c r="V217" s="245"/>
      <c r="W217" s="245"/>
      <c r="X217" s="245"/>
      <c r="Y217" s="245"/>
      <c r="Z217" s="245"/>
      <c r="AA217" s="245"/>
      <c r="AB217" s="246"/>
      <c r="AC217" s="245"/>
      <c r="AD217" s="245"/>
      <c r="AE217" s="241"/>
      <c r="AF217" s="245"/>
      <c r="AG217" s="245"/>
      <c r="AH217" s="245"/>
      <c r="AI217" s="245"/>
      <c r="AJ217" s="245"/>
      <c r="AK217" s="245"/>
      <c r="AL217" s="247"/>
      <c r="AM217" s="247"/>
      <c r="AN217" s="247"/>
      <c r="AO217" s="247"/>
      <c r="AP217" s="247"/>
      <c r="AQ217" s="247"/>
      <c r="AR217" s="247"/>
      <c r="AS217" s="247"/>
      <c r="AT217" s="247"/>
      <c r="AU217" s="247"/>
      <c r="AV217" s="247"/>
      <c r="AW217" s="247"/>
    </row>
    <row r="218" ht="15.75" customHeight="1" spans="1:49">
      <c r="A218" s="240"/>
      <c r="B218" s="247"/>
      <c r="C218" s="247"/>
      <c r="D218" s="240"/>
      <c r="E218" s="243"/>
      <c r="F218" s="243"/>
      <c r="G218" s="244"/>
      <c r="H218" s="244"/>
      <c r="I218" s="241"/>
      <c r="J218" s="241"/>
      <c r="K218" s="241"/>
      <c r="L218" s="241"/>
      <c r="M218" s="241"/>
      <c r="N218" s="241"/>
      <c r="O218" s="241"/>
      <c r="P218" s="241"/>
      <c r="Q218" s="241"/>
      <c r="R218" s="241"/>
      <c r="S218" s="241"/>
      <c r="T218" s="245"/>
      <c r="U218" s="245"/>
      <c r="V218" s="245"/>
      <c r="W218" s="245"/>
      <c r="X218" s="245"/>
      <c r="Y218" s="245"/>
      <c r="Z218" s="245"/>
      <c r="AA218" s="245"/>
      <c r="AB218" s="246"/>
      <c r="AC218" s="245"/>
      <c r="AD218" s="245"/>
      <c r="AE218" s="241"/>
      <c r="AF218" s="245"/>
      <c r="AG218" s="245"/>
      <c r="AH218" s="245"/>
      <c r="AI218" s="245"/>
      <c r="AJ218" s="245"/>
      <c r="AK218" s="245"/>
      <c r="AL218" s="247"/>
      <c r="AM218" s="247"/>
      <c r="AN218" s="247"/>
      <c r="AO218" s="247"/>
      <c r="AP218" s="247"/>
      <c r="AQ218" s="247"/>
      <c r="AR218" s="247"/>
      <c r="AS218" s="247"/>
      <c r="AT218" s="247"/>
      <c r="AU218" s="247"/>
      <c r="AV218" s="247"/>
      <c r="AW218" s="247"/>
    </row>
    <row r="219" ht="15.75" customHeight="1" spans="1:49">
      <c r="A219" s="240"/>
      <c r="B219" s="247"/>
      <c r="C219" s="247"/>
      <c r="D219" s="240"/>
      <c r="E219" s="243"/>
      <c r="F219" s="243"/>
      <c r="G219" s="244"/>
      <c r="H219" s="244"/>
      <c r="I219" s="241"/>
      <c r="J219" s="241"/>
      <c r="K219" s="241"/>
      <c r="L219" s="241"/>
      <c r="M219" s="241"/>
      <c r="N219" s="241"/>
      <c r="O219" s="241"/>
      <c r="P219" s="241"/>
      <c r="Q219" s="241"/>
      <c r="R219" s="241"/>
      <c r="S219" s="241"/>
      <c r="T219" s="245"/>
      <c r="U219" s="245"/>
      <c r="V219" s="245"/>
      <c r="W219" s="245"/>
      <c r="X219" s="245"/>
      <c r="Y219" s="245"/>
      <c r="Z219" s="245"/>
      <c r="AA219" s="245"/>
      <c r="AB219" s="246"/>
      <c r="AC219" s="245"/>
      <c r="AD219" s="245"/>
      <c r="AE219" s="241"/>
      <c r="AF219" s="245"/>
      <c r="AG219" s="245"/>
      <c r="AH219" s="245"/>
      <c r="AI219" s="245"/>
      <c r="AJ219" s="245"/>
      <c r="AK219" s="245"/>
      <c r="AL219" s="247"/>
      <c r="AM219" s="247"/>
      <c r="AN219" s="247"/>
      <c r="AO219" s="247"/>
      <c r="AP219" s="247"/>
      <c r="AQ219" s="247"/>
      <c r="AR219" s="247"/>
      <c r="AS219" s="247"/>
      <c r="AT219" s="247"/>
      <c r="AU219" s="247"/>
      <c r="AV219" s="247"/>
      <c r="AW219" s="247"/>
    </row>
    <row r="220" ht="15.75" customHeight="1" spans="1:49">
      <c r="A220" s="240"/>
      <c r="B220" s="247"/>
      <c r="C220" s="247"/>
      <c r="D220" s="240"/>
      <c r="E220" s="243"/>
      <c r="F220" s="243"/>
      <c r="G220" s="244"/>
      <c r="H220" s="244"/>
      <c r="I220" s="241"/>
      <c r="J220" s="241"/>
      <c r="K220" s="241"/>
      <c r="L220" s="241"/>
      <c r="M220" s="241"/>
      <c r="N220" s="241"/>
      <c r="O220" s="241"/>
      <c r="P220" s="241"/>
      <c r="Q220" s="241"/>
      <c r="R220" s="241"/>
      <c r="S220" s="241"/>
      <c r="T220" s="245"/>
      <c r="U220" s="245"/>
      <c r="V220" s="245"/>
      <c r="W220" s="245"/>
      <c r="X220" s="245"/>
      <c r="Y220" s="245"/>
      <c r="Z220" s="245"/>
      <c r="AA220" s="245"/>
      <c r="AB220" s="246"/>
      <c r="AC220" s="245"/>
      <c r="AD220" s="245"/>
      <c r="AE220" s="241"/>
      <c r="AF220" s="245"/>
      <c r="AG220" s="245"/>
      <c r="AH220" s="245"/>
      <c r="AI220" s="245"/>
      <c r="AJ220" s="245"/>
      <c r="AK220" s="245"/>
      <c r="AL220" s="247"/>
      <c r="AM220" s="247"/>
      <c r="AN220" s="247"/>
      <c r="AO220" s="247"/>
      <c r="AP220" s="247"/>
      <c r="AQ220" s="247"/>
      <c r="AR220" s="247"/>
      <c r="AS220" s="247"/>
      <c r="AT220" s="247"/>
      <c r="AU220" s="247"/>
      <c r="AV220" s="247"/>
      <c r="AW220" s="247"/>
    </row>
    <row r="221" ht="15.75" customHeight="1" spans="1:49">
      <c r="A221" s="240"/>
      <c r="B221" s="247"/>
      <c r="C221" s="247"/>
      <c r="D221" s="240"/>
      <c r="E221" s="243"/>
      <c r="F221" s="243"/>
      <c r="G221" s="244"/>
      <c r="H221" s="244"/>
      <c r="I221" s="241"/>
      <c r="J221" s="241"/>
      <c r="K221" s="241"/>
      <c r="L221" s="241"/>
      <c r="M221" s="241"/>
      <c r="N221" s="241"/>
      <c r="O221" s="241"/>
      <c r="P221" s="241"/>
      <c r="Q221" s="241"/>
      <c r="R221" s="241"/>
      <c r="S221" s="241"/>
      <c r="T221" s="245"/>
      <c r="U221" s="245"/>
      <c r="V221" s="245"/>
      <c r="W221" s="245"/>
      <c r="X221" s="245"/>
      <c r="Y221" s="245"/>
      <c r="Z221" s="245"/>
      <c r="AA221" s="245"/>
      <c r="AB221" s="246"/>
      <c r="AC221" s="245"/>
      <c r="AD221" s="245"/>
      <c r="AE221" s="241"/>
      <c r="AF221" s="245"/>
      <c r="AG221" s="245"/>
      <c r="AH221" s="245"/>
      <c r="AI221" s="245"/>
      <c r="AJ221" s="245"/>
      <c r="AK221" s="245"/>
      <c r="AL221" s="247"/>
      <c r="AM221" s="247"/>
      <c r="AN221" s="247"/>
      <c r="AO221" s="247"/>
      <c r="AP221" s="247"/>
      <c r="AQ221" s="247"/>
      <c r="AR221" s="247"/>
      <c r="AS221" s="247"/>
      <c r="AT221" s="247"/>
      <c r="AU221" s="247"/>
      <c r="AV221" s="247"/>
      <c r="AW221" s="247"/>
    </row>
    <row r="222" ht="15.75" customHeight="1" spans="1:49">
      <c r="A222" s="240"/>
      <c r="B222" s="247"/>
      <c r="C222" s="247"/>
      <c r="D222" s="240"/>
      <c r="E222" s="243"/>
      <c r="F222" s="243"/>
      <c r="G222" s="244"/>
      <c r="H222" s="244"/>
      <c r="I222" s="241"/>
      <c r="J222" s="241"/>
      <c r="K222" s="241"/>
      <c r="L222" s="241"/>
      <c r="M222" s="241"/>
      <c r="N222" s="241"/>
      <c r="O222" s="241"/>
      <c r="P222" s="241"/>
      <c r="Q222" s="241"/>
      <c r="R222" s="241"/>
      <c r="S222" s="241"/>
      <c r="T222" s="245"/>
      <c r="U222" s="245"/>
      <c r="V222" s="245"/>
      <c r="W222" s="245"/>
      <c r="X222" s="245"/>
      <c r="Y222" s="245"/>
      <c r="Z222" s="245"/>
      <c r="AA222" s="245"/>
      <c r="AB222" s="246"/>
      <c r="AC222" s="245"/>
      <c r="AD222" s="245"/>
      <c r="AE222" s="241"/>
      <c r="AF222" s="245"/>
      <c r="AG222" s="245"/>
      <c r="AH222" s="245"/>
      <c r="AI222" s="245"/>
      <c r="AJ222" s="245"/>
      <c r="AK222" s="245"/>
      <c r="AL222" s="247"/>
      <c r="AM222" s="247"/>
      <c r="AN222" s="247"/>
      <c r="AO222" s="247"/>
      <c r="AP222" s="247"/>
      <c r="AQ222" s="247"/>
      <c r="AR222" s="247"/>
      <c r="AS222" s="247"/>
      <c r="AT222" s="247"/>
      <c r="AU222" s="247"/>
      <c r="AV222" s="247"/>
      <c r="AW222" s="247"/>
    </row>
    <row r="223" ht="15.75" customHeight="1" spans="1:49">
      <c r="A223" s="240"/>
      <c r="B223" s="247"/>
      <c r="C223" s="247"/>
      <c r="D223" s="240"/>
      <c r="E223" s="243"/>
      <c r="F223" s="243"/>
      <c r="G223" s="244"/>
      <c r="H223" s="244"/>
      <c r="I223" s="241"/>
      <c r="J223" s="241"/>
      <c r="K223" s="241"/>
      <c r="L223" s="241"/>
      <c r="M223" s="241"/>
      <c r="N223" s="241"/>
      <c r="O223" s="241"/>
      <c r="P223" s="241"/>
      <c r="Q223" s="241"/>
      <c r="R223" s="241"/>
      <c r="S223" s="241"/>
      <c r="T223" s="245"/>
      <c r="U223" s="245"/>
      <c r="V223" s="245"/>
      <c r="W223" s="245"/>
      <c r="X223" s="245"/>
      <c r="Y223" s="245"/>
      <c r="Z223" s="245"/>
      <c r="AA223" s="245"/>
      <c r="AB223" s="246"/>
      <c r="AC223" s="245"/>
      <c r="AD223" s="245"/>
      <c r="AE223" s="241"/>
      <c r="AF223" s="245"/>
      <c r="AG223" s="245"/>
      <c r="AH223" s="245"/>
      <c r="AI223" s="245"/>
      <c r="AJ223" s="245"/>
      <c r="AK223" s="245"/>
      <c r="AL223" s="247"/>
      <c r="AM223" s="247"/>
      <c r="AN223" s="247"/>
      <c r="AO223" s="247"/>
      <c r="AP223" s="247"/>
      <c r="AQ223" s="247"/>
      <c r="AR223" s="247"/>
      <c r="AS223" s="247"/>
      <c r="AT223" s="247"/>
      <c r="AU223" s="247"/>
      <c r="AV223" s="247"/>
      <c r="AW223" s="247"/>
    </row>
    <row r="224" ht="15.75" customHeight="1" spans="1:49">
      <c r="A224" s="240"/>
      <c r="B224" s="247"/>
      <c r="C224" s="247"/>
      <c r="D224" s="240"/>
      <c r="E224" s="243"/>
      <c r="F224" s="243"/>
      <c r="G224" s="244"/>
      <c r="H224" s="244"/>
      <c r="I224" s="241"/>
      <c r="J224" s="241"/>
      <c r="K224" s="241"/>
      <c r="L224" s="241"/>
      <c r="M224" s="241"/>
      <c r="N224" s="241"/>
      <c r="O224" s="241"/>
      <c r="P224" s="241"/>
      <c r="Q224" s="241"/>
      <c r="R224" s="241"/>
      <c r="S224" s="241"/>
      <c r="T224" s="245"/>
      <c r="U224" s="245"/>
      <c r="V224" s="245"/>
      <c r="W224" s="245"/>
      <c r="X224" s="245"/>
      <c r="Y224" s="245"/>
      <c r="Z224" s="245"/>
      <c r="AA224" s="245"/>
      <c r="AB224" s="246"/>
      <c r="AC224" s="245"/>
      <c r="AD224" s="245"/>
      <c r="AE224" s="241"/>
      <c r="AF224" s="245"/>
      <c r="AG224" s="245"/>
      <c r="AH224" s="245"/>
      <c r="AI224" s="245"/>
      <c r="AJ224" s="245"/>
      <c r="AK224" s="245"/>
      <c r="AL224" s="247"/>
      <c r="AM224" s="247"/>
      <c r="AN224" s="247"/>
      <c r="AO224" s="247"/>
      <c r="AP224" s="247"/>
      <c r="AQ224" s="247"/>
      <c r="AR224" s="247"/>
      <c r="AS224" s="247"/>
      <c r="AT224" s="247"/>
      <c r="AU224" s="247"/>
      <c r="AV224" s="247"/>
      <c r="AW224" s="247"/>
    </row>
    <row r="225" ht="15.75" customHeight="1" spans="1:49">
      <c r="A225" s="240"/>
      <c r="B225" s="247"/>
      <c r="C225" s="247"/>
      <c r="D225" s="240"/>
      <c r="E225" s="243"/>
      <c r="F225" s="243"/>
      <c r="G225" s="244"/>
      <c r="H225" s="244"/>
      <c r="I225" s="241"/>
      <c r="J225" s="241"/>
      <c r="K225" s="241"/>
      <c r="L225" s="241"/>
      <c r="M225" s="241"/>
      <c r="N225" s="241"/>
      <c r="O225" s="241"/>
      <c r="P225" s="241"/>
      <c r="Q225" s="241"/>
      <c r="R225" s="241"/>
      <c r="S225" s="241"/>
      <c r="T225" s="245"/>
      <c r="U225" s="245"/>
      <c r="V225" s="245"/>
      <c r="W225" s="245"/>
      <c r="X225" s="245"/>
      <c r="Y225" s="245"/>
      <c r="Z225" s="245"/>
      <c r="AA225" s="245"/>
      <c r="AB225" s="246"/>
      <c r="AC225" s="245"/>
      <c r="AD225" s="245"/>
      <c r="AE225" s="241"/>
      <c r="AF225" s="245"/>
      <c r="AG225" s="245"/>
      <c r="AH225" s="245"/>
      <c r="AI225" s="245"/>
      <c r="AJ225" s="245"/>
      <c r="AK225" s="245"/>
      <c r="AL225" s="247"/>
      <c r="AM225" s="247"/>
      <c r="AN225" s="247"/>
      <c r="AO225" s="247"/>
      <c r="AP225" s="247"/>
      <c r="AQ225" s="247"/>
      <c r="AR225" s="247"/>
      <c r="AS225" s="247"/>
      <c r="AT225" s="247"/>
      <c r="AU225" s="247"/>
      <c r="AV225" s="247"/>
      <c r="AW225" s="247"/>
    </row>
    <row r="226" ht="15.75" customHeight="1" spans="1:49">
      <c r="A226" s="240"/>
      <c r="B226" s="247"/>
      <c r="C226" s="247"/>
      <c r="D226" s="240"/>
      <c r="E226" s="243"/>
      <c r="F226" s="243"/>
      <c r="G226" s="244"/>
      <c r="H226" s="244"/>
      <c r="I226" s="241"/>
      <c r="J226" s="241"/>
      <c r="K226" s="241"/>
      <c r="L226" s="241"/>
      <c r="M226" s="241"/>
      <c r="N226" s="241"/>
      <c r="O226" s="241"/>
      <c r="P226" s="241"/>
      <c r="Q226" s="241"/>
      <c r="R226" s="241"/>
      <c r="S226" s="241"/>
      <c r="T226" s="245"/>
      <c r="U226" s="245"/>
      <c r="V226" s="245"/>
      <c r="W226" s="245"/>
      <c r="X226" s="245"/>
      <c r="Y226" s="245"/>
      <c r="Z226" s="245"/>
      <c r="AA226" s="245"/>
      <c r="AB226" s="246"/>
      <c r="AC226" s="245"/>
      <c r="AD226" s="245"/>
      <c r="AE226" s="241"/>
      <c r="AF226" s="245"/>
      <c r="AG226" s="245"/>
      <c r="AH226" s="245"/>
      <c r="AI226" s="245"/>
      <c r="AJ226" s="245"/>
      <c r="AK226" s="245"/>
      <c r="AL226" s="247"/>
      <c r="AM226" s="247"/>
      <c r="AN226" s="247"/>
      <c r="AO226" s="247"/>
      <c r="AP226" s="247"/>
      <c r="AQ226" s="247"/>
      <c r="AR226" s="247"/>
      <c r="AS226" s="247"/>
      <c r="AT226" s="247"/>
      <c r="AU226" s="247"/>
      <c r="AV226" s="247"/>
      <c r="AW226" s="247"/>
    </row>
    <row r="227" ht="15.75" customHeight="1" spans="1:49">
      <c r="A227" s="240"/>
      <c r="B227" s="247"/>
      <c r="C227" s="247"/>
      <c r="D227" s="240"/>
      <c r="E227" s="243"/>
      <c r="F227" s="243"/>
      <c r="G227" s="244"/>
      <c r="H227" s="244"/>
      <c r="I227" s="241"/>
      <c r="J227" s="241"/>
      <c r="K227" s="241"/>
      <c r="L227" s="241"/>
      <c r="M227" s="241"/>
      <c r="N227" s="241"/>
      <c r="O227" s="241"/>
      <c r="P227" s="241"/>
      <c r="Q227" s="241"/>
      <c r="R227" s="241"/>
      <c r="S227" s="241"/>
      <c r="T227" s="245"/>
      <c r="U227" s="245"/>
      <c r="V227" s="245"/>
      <c r="W227" s="245"/>
      <c r="X227" s="245"/>
      <c r="Y227" s="245"/>
      <c r="Z227" s="245"/>
      <c r="AA227" s="245"/>
      <c r="AB227" s="246"/>
      <c r="AC227" s="245"/>
      <c r="AD227" s="245"/>
      <c r="AE227" s="241"/>
      <c r="AF227" s="245"/>
      <c r="AG227" s="245"/>
      <c r="AH227" s="245"/>
      <c r="AI227" s="245"/>
      <c r="AJ227" s="245"/>
      <c r="AK227" s="245"/>
      <c r="AL227" s="247"/>
      <c r="AM227" s="247"/>
      <c r="AN227" s="247"/>
      <c r="AO227" s="247"/>
      <c r="AP227" s="247"/>
      <c r="AQ227" s="247"/>
      <c r="AR227" s="247"/>
      <c r="AS227" s="247"/>
      <c r="AT227" s="247"/>
      <c r="AU227" s="247"/>
      <c r="AV227" s="247"/>
      <c r="AW227" s="247"/>
    </row>
    <row r="228" ht="15.75" customHeight="1" spans="1:49">
      <c r="A228" s="240"/>
      <c r="B228" s="247"/>
      <c r="C228" s="247"/>
      <c r="D228" s="240"/>
      <c r="E228" s="243"/>
      <c r="F228" s="243"/>
      <c r="G228" s="244"/>
      <c r="H228" s="244"/>
      <c r="I228" s="241"/>
      <c r="J228" s="241"/>
      <c r="K228" s="241"/>
      <c r="L228" s="241"/>
      <c r="M228" s="241"/>
      <c r="N228" s="241"/>
      <c r="O228" s="241"/>
      <c r="P228" s="241"/>
      <c r="Q228" s="241"/>
      <c r="R228" s="241"/>
      <c r="S228" s="241"/>
      <c r="T228" s="245"/>
      <c r="U228" s="245"/>
      <c r="V228" s="245"/>
      <c r="W228" s="245"/>
      <c r="X228" s="245"/>
      <c r="Y228" s="245"/>
      <c r="Z228" s="245"/>
      <c r="AA228" s="245"/>
      <c r="AB228" s="246"/>
      <c r="AC228" s="245"/>
      <c r="AD228" s="245"/>
      <c r="AE228" s="241"/>
      <c r="AF228" s="245"/>
      <c r="AG228" s="245"/>
      <c r="AH228" s="245"/>
      <c r="AI228" s="245"/>
      <c r="AJ228" s="245"/>
      <c r="AK228" s="245"/>
      <c r="AL228" s="247"/>
      <c r="AM228" s="247"/>
      <c r="AN228" s="247"/>
      <c r="AO228" s="247"/>
      <c r="AP228" s="247"/>
      <c r="AQ228" s="247"/>
      <c r="AR228" s="247"/>
      <c r="AS228" s="247"/>
      <c r="AT228" s="247"/>
      <c r="AU228" s="247"/>
      <c r="AV228" s="247"/>
      <c r="AW228" s="247"/>
    </row>
    <row r="229" ht="15.75" customHeight="1" spans="1:49">
      <c r="A229" s="240"/>
      <c r="B229" s="247"/>
      <c r="C229" s="247"/>
      <c r="D229" s="240"/>
      <c r="E229" s="243"/>
      <c r="F229" s="243"/>
      <c r="G229" s="244"/>
      <c r="H229" s="244"/>
      <c r="I229" s="241"/>
      <c r="J229" s="241"/>
      <c r="K229" s="241"/>
      <c r="L229" s="241"/>
      <c r="M229" s="241"/>
      <c r="N229" s="241"/>
      <c r="O229" s="241"/>
      <c r="P229" s="241"/>
      <c r="Q229" s="241"/>
      <c r="R229" s="241"/>
      <c r="S229" s="241"/>
      <c r="T229" s="245"/>
      <c r="U229" s="245"/>
      <c r="V229" s="245"/>
      <c r="W229" s="245"/>
      <c r="X229" s="245"/>
      <c r="Y229" s="245"/>
      <c r="Z229" s="245"/>
      <c r="AA229" s="245"/>
      <c r="AB229" s="246"/>
      <c r="AC229" s="245"/>
      <c r="AD229" s="245"/>
      <c r="AE229" s="241"/>
      <c r="AF229" s="245"/>
      <c r="AG229" s="245"/>
      <c r="AH229" s="245"/>
      <c r="AI229" s="245"/>
      <c r="AJ229" s="245"/>
      <c r="AK229" s="245"/>
      <c r="AL229" s="247"/>
      <c r="AM229" s="247"/>
      <c r="AN229" s="247"/>
      <c r="AO229" s="247"/>
      <c r="AP229" s="247"/>
      <c r="AQ229" s="247"/>
      <c r="AR229" s="247"/>
      <c r="AS229" s="247"/>
      <c r="AT229" s="247"/>
      <c r="AU229" s="247"/>
      <c r="AV229" s="247"/>
      <c r="AW229" s="247"/>
    </row>
    <row r="230" ht="15.75" customHeight="1" spans="1:49">
      <c r="A230" s="240"/>
      <c r="B230" s="247"/>
      <c r="C230" s="247"/>
      <c r="D230" s="240"/>
      <c r="E230" s="243"/>
      <c r="F230" s="243"/>
      <c r="G230" s="244"/>
      <c r="H230" s="244"/>
      <c r="I230" s="241"/>
      <c r="J230" s="241"/>
      <c r="K230" s="241"/>
      <c r="L230" s="241"/>
      <c r="M230" s="241"/>
      <c r="N230" s="241"/>
      <c r="O230" s="241"/>
      <c r="P230" s="241"/>
      <c r="Q230" s="241"/>
      <c r="R230" s="241"/>
      <c r="S230" s="241"/>
      <c r="T230" s="245"/>
      <c r="U230" s="245"/>
      <c r="V230" s="245"/>
      <c r="W230" s="245"/>
      <c r="X230" s="245"/>
      <c r="Y230" s="245"/>
      <c r="Z230" s="245"/>
      <c r="AA230" s="245"/>
      <c r="AB230" s="246"/>
      <c r="AC230" s="245"/>
      <c r="AD230" s="245"/>
      <c r="AE230" s="241"/>
      <c r="AF230" s="245"/>
      <c r="AG230" s="245"/>
      <c r="AH230" s="245"/>
      <c r="AI230" s="245"/>
      <c r="AJ230" s="245"/>
      <c r="AK230" s="245"/>
      <c r="AL230" s="247"/>
      <c r="AM230" s="247"/>
      <c r="AN230" s="247"/>
      <c r="AO230" s="247"/>
      <c r="AP230" s="247"/>
      <c r="AQ230" s="247"/>
      <c r="AR230" s="247"/>
      <c r="AS230" s="247"/>
      <c r="AT230" s="247"/>
      <c r="AU230" s="247"/>
      <c r="AV230" s="247"/>
      <c r="AW230" s="247"/>
    </row>
    <row r="231" ht="15.75" customHeight="1" spans="1:49">
      <c r="A231" s="240"/>
      <c r="B231" s="247"/>
      <c r="C231" s="247"/>
      <c r="D231" s="240"/>
      <c r="E231" s="243"/>
      <c r="F231" s="243"/>
      <c r="G231" s="244"/>
      <c r="H231" s="244"/>
      <c r="I231" s="241"/>
      <c r="J231" s="241"/>
      <c r="K231" s="241"/>
      <c r="L231" s="241"/>
      <c r="M231" s="241"/>
      <c r="N231" s="241"/>
      <c r="O231" s="241"/>
      <c r="P231" s="241"/>
      <c r="Q231" s="241"/>
      <c r="R231" s="241"/>
      <c r="S231" s="241"/>
      <c r="T231" s="245"/>
      <c r="U231" s="245"/>
      <c r="V231" s="245"/>
      <c r="W231" s="245"/>
      <c r="X231" s="245"/>
      <c r="Y231" s="245"/>
      <c r="Z231" s="245"/>
      <c r="AA231" s="245"/>
      <c r="AB231" s="246"/>
      <c r="AC231" s="245"/>
      <c r="AD231" s="245"/>
      <c r="AE231" s="241"/>
      <c r="AF231" s="245"/>
      <c r="AG231" s="245"/>
      <c r="AH231" s="245"/>
      <c r="AI231" s="245"/>
      <c r="AJ231" s="245"/>
      <c r="AK231" s="245"/>
      <c r="AL231" s="247"/>
      <c r="AM231" s="247"/>
      <c r="AN231" s="247"/>
      <c r="AO231" s="247"/>
      <c r="AP231" s="247"/>
      <c r="AQ231" s="247"/>
      <c r="AR231" s="247"/>
      <c r="AS231" s="247"/>
      <c r="AT231" s="247"/>
      <c r="AU231" s="247"/>
      <c r="AV231" s="247"/>
      <c r="AW231" s="247"/>
    </row>
    <row r="232" ht="15.75" customHeight="1" spans="1:49">
      <c r="A232" s="240"/>
      <c r="B232" s="247"/>
      <c r="C232" s="247"/>
      <c r="D232" s="240"/>
      <c r="E232" s="243"/>
      <c r="F232" s="243"/>
      <c r="G232" s="244"/>
      <c r="H232" s="244"/>
      <c r="I232" s="241"/>
      <c r="J232" s="241"/>
      <c r="K232" s="241"/>
      <c r="L232" s="241"/>
      <c r="M232" s="241"/>
      <c r="N232" s="241"/>
      <c r="O232" s="241"/>
      <c r="P232" s="241"/>
      <c r="Q232" s="241"/>
      <c r="R232" s="241"/>
      <c r="S232" s="241"/>
      <c r="T232" s="245"/>
      <c r="U232" s="245"/>
      <c r="V232" s="245"/>
      <c r="W232" s="245"/>
      <c r="X232" s="245"/>
      <c r="Y232" s="245"/>
      <c r="Z232" s="245"/>
      <c r="AA232" s="245"/>
      <c r="AB232" s="246"/>
      <c r="AC232" s="245"/>
      <c r="AD232" s="245"/>
      <c r="AE232" s="241"/>
      <c r="AF232" s="245"/>
      <c r="AG232" s="245"/>
      <c r="AH232" s="245"/>
      <c r="AI232" s="245"/>
      <c r="AJ232" s="245"/>
      <c r="AK232" s="245"/>
      <c r="AL232" s="247"/>
      <c r="AM232" s="247"/>
      <c r="AN232" s="247"/>
      <c r="AO232" s="247"/>
      <c r="AP232" s="247"/>
      <c r="AQ232" s="247"/>
      <c r="AR232" s="247"/>
      <c r="AS232" s="247"/>
      <c r="AT232" s="247"/>
      <c r="AU232" s="247"/>
      <c r="AV232" s="247"/>
      <c r="AW232" s="247"/>
    </row>
    <row r="233" ht="15.75" customHeight="1" spans="1:49">
      <c r="A233" s="240"/>
      <c r="B233" s="247"/>
      <c r="C233" s="247"/>
      <c r="D233" s="240"/>
      <c r="E233" s="243"/>
      <c r="F233" s="243"/>
      <c r="G233" s="244"/>
      <c r="H233" s="244"/>
      <c r="I233" s="241"/>
      <c r="J233" s="241"/>
      <c r="K233" s="241"/>
      <c r="L233" s="241"/>
      <c r="M233" s="241"/>
      <c r="N233" s="241"/>
      <c r="O233" s="241"/>
      <c r="P233" s="241"/>
      <c r="Q233" s="241"/>
      <c r="R233" s="241"/>
      <c r="S233" s="241"/>
      <c r="T233" s="245"/>
      <c r="U233" s="245"/>
      <c r="V233" s="245"/>
      <c r="W233" s="245"/>
      <c r="X233" s="245"/>
      <c r="Y233" s="245"/>
      <c r="Z233" s="245"/>
      <c r="AA233" s="245"/>
      <c r="AB233" s="246"/>
      <c r="AC233" s="245"/>
      <c r="AD233" s="245"/>
      <c r="AE233" s="241"/>
      <c r="AF233" s="245"/>
      <c r="AG233" s="245"/>
      <c r="AH233" s="245"/>
      <c r="AI233" s="245"/>
      <c r="AJ233" s="245"/>
      <c r="AK233" s="245"/>
      <c r="AL233" s="247"/>
      <c r="AM233" s="247"/>
      <c r="AN233" s="247"/>
      <c r="AO233" s="247"/>
      <c r="AP233" s="247"/>
      <c r="AQ233" s="247"/>
      <c r="AR233" s="247"/>
      <c r="AS233" s="247"/>
      <c r="AT233" s="247"/>
      <c r="AU233" s="247"/>
      <c r="AV233" s="247"/>
      <c r="AW233" s="247"/>
    </row>
    <row r="234" ht="15.75" customHeight="1" spans="1:49">
      <c r="A234" s="240"/>
      <c r="B234" s="247"/>
      <c r="C234" s="247"/>
      <c r="D234" s="240"/>
      <c r="E234" s="243"/>
      <c r="F234" s="243"/>
      <c r="G234" s="244"/>
      <c r="H234" s="244"/>
      <c r="I234" s="241"/>
      <c r="J234" s="241"/>
      <c r="K234" s="241"/>
      <c r="L234" s="241"/>
      <c r="M234" s="241"/>
      <c r="N234" s="241"/>
      <c r="O234" s="241"/>
      <c r="P234" s="241"/>
      <c r="Q234" s="241"/>
      <c r="R234" s="241"/>
      <c r="S234" s="241"/>
      <c r="T234" s="245"/>
      <c r="U234" s="245"/>
      <c r="V234" s="245"/>
      <c r="W234" s="245"/>
      <c r="X234" s="245"/>
      <c r="Y234" s="245"/>
      <c r="Z234" s="245"/>
      <c r="AA234" s="245"/>
      <c r="AB234" s="246"/>
      <c r="AC234" s="245"/>
      <c r="AD234" s="245"/>
      <c r="AE234" s="241"/>
      <c r="AF234" s="245"/>
      <c r="AG234" s="245"/>
      <c r="AH234" s="245"/>
      <c r="AI234" s="245"/>
      <c r="AJ234" s="245"/>
      <c r="AK234" s="245"/>
      <c r="AL234" s="247"/>
      <c r="AM234" s="247"/>
      <c r="AN234" s="247"/>
      <c r="AO234" s="247"/>
      <c r="AP234" s="247"/>
      <c r="AQ234" s="247"/>
      <c r="AR234" s="247"/>
      <c r="AS234" s="247"/>
      <c r="AT234" s="247"/>
      <c r="AU234" s="247"/>
      <c r="AV234" s="247"/>
      <c r="AW234" s="247"/>
    </row>
    <row r="235" ht="15.75" customHeight="1" spans="1:49">
      <c r="A235" s="240"/>
      <c r="B235" s="247"/>
      <c r="C235" s="247"/>
      <c r="D235" s="240"/>
      <c r="E235" s="243"/>
      <c r="F235" s="243"/>
      <c r="G235" s="244"/>
      <c r="H235" s="244"/>
      <c r="I235" s="241"/>
      <c r="J235" s="241"/>
      <c r="K235" s="241"/>
      <c r="L235" s="241"/>
      <c r="M235" s="241"/>
      <c r="N235" s="241"/>
      <c r="O235" s="241"/>
      <c r="P235" s="241"/>
      <c r="Q235" s="241"/>
      <c r="R235" s="241"/>
      <c r="S235" s="241"/>
      <c r="T235" s="245"/>
      <c r="U235" s="245"/>
      <c r="V235" s="245"/>
      <c r="W235" s="245"/>
      <c r="X235" s="245"/>
      <c r="Y235" s="245"/>
      <c r="Z235" s="245"/>
      <c r="AA235" s="245"/>
      <c r="AB235" s="246"/>
      <c r="AC235" s="245"/>
      <c r="AD235" s="245"/>
      <c r="AE235" s="241"/>
      <c r="AF235" s="245"/>
      <c r="AG235" s="245"/>
      <c r="AH235" s="245"/>
      <c r="AI235" s="245"/>
      <c r="AJ235" s="245"/>
      <c r="AK235" s="245"/>
      <c r="AL235" s="247"/>
      <c r="AM235" s="247"/>
      <c r="AN235" s="247"/>
      <c r="AO235" s="247"/>
      <c r="AP235" s="247"/>
      <c r="AQ235" s="247"/>
      <c r="AR235" s="247"/>
      <c r="AS235" s="247"/>
      <c r="AT235" s="247"/>
      <c r="AU235" s="247"/>
      <c r="AV235" s="247"/>
      <c r="AW235" s="247"/>
    </row>
    <row r="236" ht="15.75" customHeight="1" spans="1:49">
      <c r="A236" s="240"/>
      <c r="B236" s="247"/>
      <c r="C236" s="247"/>
      <c r="D236" s="240"/>
      <c r="E236" s="243"/>
      <c r="F236" s="243"/>
      <c r="G236" s="244"/>
      <c r="H236" s="244"/>
      <c r="I236" s="241"/>
      <c r="J236" s="241"/>
      <c r="K236" s="241"/>
      <c r="L236" s="241"/>
      <c r="M236" s="241"/>
      <c r="N236" s="241"/>
      <c r="O236" s="241"/>
      <c r="P236" s="241"/>
      <c r="Q236" s="241"/>
      <c r="R236" s="241"/>
      <c r="S236" s="241"/>
      <c r="T236" s="245"/>
      <c r="U236" s="245"/>
      <c r="V236" s="245"/>
      <c r="W236" s="245"/>
      <c r="X236" s="245"/>
      <c r="Y236" s="245"/>
      <c r="Z236" s="245"/>
      <c r="AA236" s="245"/>
      <c r="AB236" s="246"/>
      <c r="AC236" s="245"/>
      <c r="AD236" s="245"/>
      <c r="AE236" s="241"/>
      <c r="AF236" s="245"/>
      <c r="AG236" s="245"/>
      <c r="AH236" s="245"/>
      <c r="AI236" s="245"/>
      <c r="AJ236" s="245"/>
      <c r="AK236" s="245"/>
      <c r="AL236" s="247"/>
      <c r="AM236" s="247"/>
      <c r="AN236" s="247"/>
      <c r="AO236" s="247"/>
      <c r="AP236" s="247"/>
      <c r="AQ236" s="247"/>
      <c r="AR236" s="247"/>
      <c r="AS236" s="247"/>
      <c r="AT236" s="247"/>
      <c r="AU236" s="247"/>
      <c r="AV236" s="247"/>
      <c r="AW236" s="247"/>
    </row>
    <row r="237" ht="15.75" customHeight="1" spans="1:49">
      <c r="A237" s="240"/>
      <c r="B237" s="247"/>
      <c r="C237" s="247"/>
      <c r="D237" s="240"/>
      <c r="E237" s="243"/>
      <c r="F237" s="243"/>
      <c r="G237" s="244"/>
      <c r="H237" s="244"/>
      <c r="I237" s="241"/>
      <c r="J237" s="241"/>
      <c r="K237" s="241"/>
      <c r="L237" s="241"/>
      <c r="M237" s="241"/>
      <c r="N237" s="241"/>
      <c r="O237" s="241"/>
      <c r="P237" s="241"/>
      <c r="Q237" s="241"/>
      <c r="R237" s="241"/>
      <c r="S237" s="241"/>
      <c r="T237" s="245"/>
      <c r="U237" s="245"/>
      <c r="V237" s="245"/>
      <c r="W237" s="245"/>
      <c r="X237" s="245"/>
      <c r="Y237" s="245"/>
      <c r="Z237" s="245"/>
      <c r="AA237" s="245"/>
      <c r="AB237" s="246"/>
      <c r="AC237" s="245"/>
      <c r="AD237" s="245"/>
      <c r="AE237" s="241"/>
      <c r="AF237" s="245"/>
      <c r="AG237" s="245"/>
      <c r="AH237" s="245"/>
      <c r="AI237" s="245"/>
      <c r="AJ237" s="245"/>
      <c r="AK237" s="245"/>
      <c r="AL237" s="247"/>
      <c r="AM237" s="247"/>
      <c r="AN237" s="247"/>
      <c r="AO237" s="247"/>
      <c r="AP237" s="247"/>
      <c r="AQ237" s="247"/>
      <c r="AR237" s="247"/>
      <c r="AS237" s="247"/>
      <c r="AT237" s="247"/>
      <c r="AU237" s="247"/>
      <c r="AV237" s="247"/>
      <c r="AW237" s="247"/>
    </row>
    <row r="238" ht="15.75" customHeight="1" spans="1:49">
      <c r="A238" s="240"/>
      <c r="B238" s="247"/>
      <c r="C238" s="247"/>
      <c r="D238" s="240"/>
      <c r="E238" s="243"/>
      <c r="F238" s="243"/>
      <c r="G238" s="244"/>
      <c r="H238" s="244"/>
      <c r="I238" s="241"/>
      <c r="J238" s="241"/>
      <c r="K238" s="241"/>
      <c r="L238" s="241"/>
      <c r="M238" s="241"/>
      <c r="N238" s="241"/>
      <c r="O238" s="241"/>
      <c r="P238" s="241"/>
      <c r="Q238" s="241"/>
      <c r="R238" s="241"/>
      <c r="S238" s="241"/>
      <c r="T238" s="245"/>
      <c r="U238" s="245"/>
      <c r="V238" s="245"/>
      <c r="W238" s="245"/>
      <c r="X238" s="245"/>
      <c r="Y238" s="245"/>
      <c r="Z238" s="245"/>
      <c r="AA238" s="245"/>
      <c r="AB238" s="246"/>
      <c r="AC238" s="245"/>
      <c r="AD238" s="245"/>
      <c r="AE238" s="241"/>
      <c r="AF238" s="245"/>
      <c r="AG238" s="245"/>
      <c r="AH238" s="245"/>
      <c r="AI238" s="245"/>
      <c r="AJ238" s="245"/>
      <c r="AK238" s="245"/>
      <c r="AL238" s="247"/>
      <c r="AM238" s="247"/>
      <c r="AN238" s="247"/>
      <c r="AO238" s="247"/>
      <c r="AP238" s="247"/>
      <c r="AQ238" s="247"/>
      <c r="AR238" s="247"/>
      <c r="AS238" s="247"/>
      <c r="AT238" s="247"/>
      <c r="AU238" s="247"/>
      <c r="AV238" s="247"/>
      <c r="AW238" s="247"/>
    </row>
    <row r="239" ht="15.75" customHeight="1" spans="1:49">
      <c r="A239" s="240"/>
      <c r="B239" s="247"/>
      <c r="C239" s="247"/>
      <c r="D239" s="240"/>
      <c r="E239" s="243"/>
      <c r="F239" s="243"/>
      <c r="G239" s="244"/>
      <c r="H239" s="244"/>
      <c r="I239" s="241"/>
      <c r="J239" s="241"/>
      <c r="K239" s="241"/>
      <c r="L239" s="241"/>
      <c r="M239" s="241"/>
      <c r="N239" s="241"/>
      <c r="O239" s="241"/>
      <c r="P239" s="241"/>
      <c r="Q239" s="241"/>
      <c r="R239" s="241"/>
      <c r="S239" s="241"/>
      <c r="T239" s="245"/>
      <c r="U239" s="245"/>
      <c r="V239" s="245"/>
      <c r="W239" s="245"/>
      <c r="X239" s="245"/>
      <c r="Y239" s="245"/>
      <c r="Z239" s="245"/>
      <c r="AA239" s="245"/>
      <c r="AB239" s="246"/>
      <c r="AC239" s="245"/>
      <c r="AD239" s="245"/>
      <c r="AE239" s="241"/>
      <c r="AF239" s="245"/>
      <c r="AG239" s="245"/>
      <c r="AH239" s="245"/>
      <c r="AI239" s="245"/>
      <c r="AJ239" s="245"/>
      <c r="AK239" s="245"/>
      <c r="AL239" s="247"/>
      <c r="AM239" s="247"/>
      <c r="AN239" s="247"/>
      <c r="AO239" s="247"/>
      <c r="AP239" s="247"/>
      <c r="AQ239" s="247"/>
      <c r="AR239" s="247"/>
      <c r="AS239" s="247"/>
      <c r="AT239" s="247"/>
      <c r="AU239" s="247"/>
      <c r="AV239" s="247"/>
      <c r="AW239" s="247"/>
    </row>
    <row r="240" ht="15.75" customHeight="1" spans="1:49">
      <c r="A240" s="240"/>
      <c r="B240" s="247"/>
      <c r="C240" s="247"/>
      <c r="D240" s="240"/>
      <c r="E240" s="243"/>
      <c r="F240" s="243"/>
      <c r="G240" s="244"/>
      <c r="H240" s="244"/>
      <c r="I240" s="241"/>
      <c r="J240" s="241"/>
      <c r="K240" s="241"/>
      <c r="L240" s="241"/>
      <c r="M240" s="241"/>
      <c r="N240" s="241"/>
      <c r="O240" s="241"/>
      <c r="P240" s="241"/>
      <c r="Q240" s="241"/>
      <c r="R240" s="241"/>
      <c r="S240" s="241"/>
      <c r="T240" s="245"/>
      <c r="U240" s="245"/>
      <c r="V240" s="245"/>
      <c r="W240" s="245"/>
      <c r="X240" s="245"/>
      <c r="Y240" s="245"/>
      <c r="Z240" s="245"/>
      <c r="AA240" s="245"/>
      <c r="AB240" s="246"/>
      <c r="AC240" s="245"/>
      <c r="AD240" s="245"/>
      <c r="AE240" s="241"/>
      <c r="AF240" s="245"/>
      <c r="AG240" s="245"/>
      <c r="AH240" s="245"/>
      <c r="AI240" s="245"/>
      <c r="AJ240" s="245"/>
      <c r="AK240" s="245"/>
      <c r="AL240" s="247"/>
      <c r="AM240" s="247"/>
      <c r="AN240" s="247"/>
      <c r="AO240" s="247"/>
      <c r="AP240" s="247"/>
      <c r="AQ240" s="247"/>
      <c r="AR240" s="247"/>
      <c r="AS240" s="247"/>
      <c r="AT240" s="247"/>
      <c r="AU240" s="247"/>
      <c r="AV240" s="247"/>
      <c r="AW240" s="247"/>
    </row>
    <row r="241" ht="15.75" customHeight="1" spans="1:49">
      <c r="A241" s="240"/>
      <c r="B241" s="247"/>
      <c r="C241" s="247"/>
      <c r="D241" s="240"/>
      <c r="E241" s="243"/>
      <c r="F241" s="243"/>
      <c r="G241" s="244"/>
      <c r="H241" s="244"/>
      <c r="I241" s="241"/>
      <c r="J241" s="241"/>
      <c r="K241" s="241"/>
      <c r="L241" s="241"/>
      <c r="M241" s="241"/>
      <c r="N241" s="241"/>
      <c r="O241" s="241"/>
      <c r="P241" s="241"/>
      <c r="Q241" s="241"/>
      <c r="R241" s="241"/>
      <c r="S241" s="241"/>
      <c r="T241" s="245"/>
      <c r="U241" s="245"/>
      <c r="V241" s="245"/>
      <c r="W241" s="245"/>
      <c r="X241" s="245"/>
      <c r="Y241" s="245"/>
      <c r="Z241" s="245"/>
      <c r="AA241" s="245"/>
      <c r="AB241" s="246"/>
      <c r="AC241" s="245"/>
      <c r="AD241" s="245"/>
      <c r="AE241" s="241"/>
      <c r="AF241" s="245"/>
      <c r="AG241" s="245"/>
      <c r="AH241" s="245"/>
      <c r="AI241" s="245"/>
      <c r="AJ241" s="245"/>
      <c r="AK241" s="245"/>
      <c r="AL241" s="247"/>
      <c r="AM241" s="247"/>
      <c r="AN241" s="247"/>
      <c r="AO241" s="247"/>
      <c r="AP241" s="247"/>
      <c r="AQ241" s="247"/>
      <c r="AR241" s="247"/>
      <c r="AS241" s="247"/>
      <c r="AT241" s="247"/>
      <c r="AU241" s="247"/>
      <c r="AV241" s="247"/>
      <c r="AW241" s="247"/>
    </row>
    <row r="242" ht="15.75" customHeight="1" spans="1:49">
      <c r="A242" s="240"/>
      <c r="B242" s="247"/>
      <c r="C242" s="247"/>
      <c r="D242" s="240"/>
      <c r="E242" s="243"/>
      <c r="F242" s="243"/>
      <c r="G242" s="244"/>
      <c r="H242" s="244"/>
      <c r="I242" s="241"/>
      <c r="J242" s="241"/>
      <c r="K242" s="241"/>
      <c r="L242" s="241"/>
      <c r="M242" s="241"/>
      <c r="N242" s="241"/>
      <c r="O242" s="241"/>
      <c r="P242" s="241"/>
      <c r="Q242" s="241"/>
      <c r="R242" s="241"/>
      <c r="S242" s="241"/>
      <c r="T242" s="245"/>
      <c r="U242" s="245"/>
      <c r="V242" s="245"/>
      <c r="W242" s="245"/>
      <c r="X242" s="245"/>
      <c r="Y242" s="245"/>
      <c r="Z242" s="245"/>
      <c r="AA242" s="245"/>
      <c r="AB242" s="246"/>
      <c r="AC242" s="245"/>
      <c r="AD242" s="245"/>
      <c r="AE242" s="241"/>
      <c r="AF242" s="245"/>
      <c r="AG242" s="245"/>
      <c r="AH242" s="245"/>
      <c r="AI242" s="245"/>
      <c r="AJ242" s="245"/>
      <c r="AK242" s="245"/>
      <c r="AL242" s="247"/>
      <c r="AM242" s="247"/>
      <c r="AN242" s="247"/>
      <c r="AO242" s="247"/>
      <c r="AP242" s="247"/>
      <c r="AQ242" s="247"/>
      <c r="AR242" s="247"/>
      <c r="AS242" s="247"/>
      <c r="AT242" s="247"/>
      <c r="AU242" s="247"/>
      <c r="AV242" s="247"/>
      <c r="AW242" s="247"/>
    </row>
    <row r="243" ht="15.75" customHeight="1" spans="1:49">
      <c r="A243" s="240"/>
      <c r="B243" s="247"/>
      <c r="C243" s="247"/>
      <c r="D243" s="240"/>
      <c r="E243" s="243"/>
      <c r="F243" s="243"/>
      <c r="G243" s="244"/>
      <c r="H243" s="244"/>
      <c r="I243" s="241"/>
      <c r="J243" s="241"/>
      <c r="K243" s="241"/>
      <c r="L243" s="241"/>
      <c r="M243" s="241"/>
      <c r="N243" s="241"/>
      <c r="O243" s="241"/>
      <c r="P243" s="241"/>
      <c r="Q243" s="241"/>
      <c r="R243" s="241"/>
      <c r="S243" s="241"/>
      <c r="T243" s="245"/>
      <c r="U243" s="245"/>
      <c r="V243" s="245"/>
      <c r="W243" s="245"/>
      <c r="X243" s="245"/>
      <c r="Y243" s="245"/>
      <c r="Z243" s="245"/>
      <c r="AA243" s="245"/>
      <c r="AB243" s="246"/>
      <c r="AC243" s="245"/>
      <c r="AD243" s="245"/>
      <c r="AE243" s="241"/>
      <c r="AF243" s="245"/>
      <c r="AG243" s="245"/>
      <c r="AH243" s="245"/>
      <c r="AI243" s="245"/>
      <c r="AJ243" s="245"/>
      <c r="AK243" s="245"/>
      <c r="AL243" s="247"/>
      <c r="AM243" s="247"/>
      <c r="AN243" s="247"/>
      <c r="AO243" s="247"/>
      <c r="AP243" s="247"/>
      <c r="AQ243" s="247"/>
      <c r="AR243" s="247"/>
      <c r="AS243" s="247"/>
      <c r="AT243" s="247"/>
      <c r="AU243" s="247"/>
      <c r="AV243" s="247"/>
      <c r="AW243" s="247"/>
    </row>
    <row r="244" ht="15.75" customHeight="1" spans="1:49">
      <c r="A244" s="240"/>
      <c r="B244" s="247"/>
      <c r="C244" s="247"/>
      <c r="D244" s="240"/>
      <c r="E244" s="243"/>
      <c r="F244" s="243"/>
      <c r="G244" s="244"/>
      <c r="H244" s="244"/>
      <c r="I244" s="241"/>
      <c r="J244" s="241"/>
      <c r="K244" s="241"/>
      <c r="L244" s="241"/>
      <c r="M244" s="241"/>
      <c r="N244" s="241"/>
      <c r="O244" s="241"/>
      <c r="P244" s="241"/>
      <c r="Q244" s="241"/>
      <c r="R244" s="241"/>
      <c r="S244" s="241"/>
      <c r="T244" s="245"/>
      <c r="U244" s="245"/>
      <c r="V244" s="245"/>
      <c r="W244" s="245"/>
      <c r="X244" s="245"/>
      <c r="Y244" s="245"/>
      <c r="Z244" s="245"/>
      <c r="AA244" s="245"/>
      <c r="AB244" s="246"/>
      <c r="AC244" s="245"/>
      <c r="AD244" s="245"/>
      <c r="AE244" s="241"/>
      <c r="AF244" s="245"/>
      <c r="AG244" s="245"/>
      <c r="AH244" s="245"/>
      <c r="AI244" s="245"/>
      <c r="AJ244" s="245"/>
      <c r="AK244" s="245"/>
      <c r="AL244" s="247"/>
      <c r="AM244" s="247"/>
      <c r="AN244" s="247"/>
      <c r="AO244" s="247"/>
      <c r="AP244" s="247"/>
      <c r="AQ244" s="247"/>
      <c r="AR244" s="247"/>
      <c r="AS244" s="247"/>
      <c r="AT244" s="247"/>
      <c r="AU244" s="247"/>
      <c r="AV244" s="247"/>
      <c r="AW244" s="247"/>
    </row>
    <row r="245" ht="15.75" customHeight="1" spans="1:49">
      <c r="A245" s="240"/>
      <c r="B245" s="247"/>
      <c r="C245" s="247"/>
      <c r="D245" s="240"/>
      <c r="E245" s="243"/>
      <c r="F245" s="243"/>
      <c r="G245" s="244"/>
      <c r="H245" s="244"/>
      <c r="I245" s="241"/>
      <c r="J245" s="241"/>
      <c r="K245" s="241"/>
      <c r="L245" s="241"/>
      <c r="M245" s="241"/>
      <c r="N245" s="241"/>
      <c r="O245" s="241"/>
      <c r="P245" s="241"/>
      <c r="Q245" s="241"/>
      <c r="R245" s="241"/>
      <c r="S245" s="241"/>
      <c r="T245" s="245"/>
      <c r="U245" s="245"/>
      <c r="V245" s="245"/>
      <c r="W245" s="245"/>
      <c r="X245" s="245"/>
      <c r="Y245" s="245"/>
      <c r="Z245" s="245"/>
      <c r="AA245" s="245"/>
      <c r="AB245" s="246"/>
      <c r="AC245" s="245"/>
      <c r="AD245" s="245"/>
      <c r="AE245" s="241"/>
      <c r="AF245" s="245"/>
      <c r="AG245" s="245"/>
      <c r="AH245" s="245"/>
      <c r="AI245" s="245"/>
      <c r="AJ245" s="245"/>
      <c r="AK245" s="245"/>
      <c r="AL245" s="247"/>
      <c r="AM245" s="247"/>
      <c r="AN245" s="247"/>
      <c r="AO245" s="247"/>
      <c r="AP245" s="247"/>
      <c r="AQ245" s="247"/>
      <c r="AR245" s="247"/>
      <c r="AS245" s="247"/>
      <c r="AT245" s="247"/>
      <c r="AU245" s="247"/>
      <c r="AV245" s="247"/>
      <c r="AW245" s="247"/>
    </row>
    <row r="246" ht="15.75" customHeight="1" spans="1:49">
      <c r="A246" s="240"/>
      <c r="B246" s="247"/>
      <c r="C246" s="247"/>
      <c r="D246" s="240"/>
      <c r="E246" s="243"/>
      <c r="F246" s="243"/>
      <c r="G246" s="244"/>
      <c r="H246" s="244"/>
      <c r="I246" s="241"/>
      <c r="J246" s="241"/>
      <c r="K246" s="241"/>
      <c r="L246" s="241"/>
      <c r="M246" s="241"/>
      <c r="N246" s="241"/>
      <c r="O246" s="241"/>
      <c r="P246" s="241"/>
      <c r="Q246" s="241"/>
      <c r="R246" s="241"/>
      <c r="S246" s="241"/>
      <c r="T246" s="245"/>
      <c r="U246" s="245"/>
      <c r="V246" s="245"/>
      <c r="W246" s="245"/>
      <c r="X246" s="245"/>
      <c r="Y246" s="245"/>
      <c r="Z246" s="245"/>
      <c r="AA246" s="245"/>
      <c r="AB246" s="246"/>
      <c r="AC246" s="245"/>
      <c r="AD246" s="245"/>
      <c r="AE246" s="241"/>
      <c r="AF246" s="245"/>
      <c r="AG246" s="245"/>
      <c r="AH246" s="245"/>
      <c r="AI246" s="245"/>
      <c r="AJ246" s="245"/>
      <c r="AK246" s="245"/>
      <c r="AL246" s="247"/>
      <c r="AM246" s="247"/>
      <c r="AN246" s="247"/>
      <c r="AO246" s="247"/>
      <c r="AP246" s="247"/>
      <c r="AQ246" s="247"/>
      <c r="AR246" s="247"/>
      <c r="AS246" s="247"/>
      <c r="AT246" s="247"/>
      <c r="AU246" s="247"/>
      <c r="AV246" s="247"/>
      <c r="AW246" s="247"/>
    </row>
    <row r="247" ht="15.75" customHeight="1" spans="1:49">
      <c r="A247" s="240"/>
      <c r="B247" s="247"/>
      <c r="C247" s="247"/>
      <c r="D247" s="240"/>
      <c r="E247" s="243"/>
      <c r="F247" s="243"/>
      <c r="G247" s="244"/>
      <c r="H247" s="244"/>
      <c r="I247" s="241"/>
      <c r="J247" s="241"/>
      <c r="K247" s="241"/>
      <c r="L247" s="241"/>
      <c r="M247" s="241"/>
      <c r="N247" s="241"/>
      <c r="O247" s="241"/>
      <c r="P247" s="241"/>
      <c r="Q247" s="241"/>
      <c r="R247" s="241"/>
      <c r="S247" s="241"/>
      <c r="T247" s="245"/>
      <c r="U247" s="245"/>
      <c r="V247" s="245"/>
      <c r="W247" s="245"/>
      <c r="X247" s="245"/>
      <c r="Y247" s="245"/>
      <c r="Z247" s="245"/>
      <c r="AA247" s="245"/>
      <c r="AB247" s="246"/>
      <c r="AC247" s="245"/>
      <c r="AD247" s="245"/>
      <c r="AE247" s="241"/>
      <c r="AF247" s="245"/>
      <c r="AG247" s="245"/>
      <c r="AH247" s="245"/>
      <c r="AI247" s="245"/>
      <c r="AJ247" s="245"/>
      <c r="AK247" s="245"/>
      <c r="AL247" s="247"/>
      <c r="AM247" s="247"/>
      <c r="AN247" s="247"/>
      <c r="AO247" s="247"/>
      <c r="AP247" s="247"/>
      <c r="AQ247" s="247"/>
      <c r="AR247" s="247"/>
      <c r="AS247" s="247"/>
      <c r="AT247" s="247"/>
      <c r="AU247" s="247"/>
      <c r="AV247" s="247"/>
      <c r="AW247" s="247"/>
    </row>
    <row r="248" ht="15.75" customHeight="1" spans="1:49">
      <c r="A248" s="240"/>
      <c r="B248" s="247"/>
      <c r="C248" s="247"/>
      <c r="D248" s="240"/>
      <c r="E248" s="243"/>
      <c r="F248" s="243"/>
      <c r="G248" s="244"/>
      <c r="H248" s="244"/>
      <c r="I248" s="241"/>
      <c r="J248" s="241"/>
      <c r="K248" s="241"/>
      <c r="L248" s="241"/>
      <c r="M248" s="241"/>
      <c r="N248" s="241"/>
      <c r="O248" s="241"/>
      <c r="P248" s="241"/>
      <c r="Q248" s="241"/>
      <c r="R248" s="241"/>
      <c r="S248" s="241"/>
      <c r="T248" s="245"/>
      <c r="U248" s="245"/>
      <c r="V248" s="245"/>
      <c r="W248" s="245"/>
      <c r="X248" s="245"/>
      <c r="Y248" s="245"/>
      <c r="Z248" s="245"/>
      <c r="AA248" s="245"/>
      <c r="AB248" s="246"/>
      <c r="AC248" s="245"/>
      <c r="AD248" s="245"/>
      <c r="AE248" s="241"/>
      <c r="AF248" s="245"/>
      <c r="AG248" s="245"/>
      <c r="AH248" s="245"/>
      <c r="AI248" s="245"/>
      <c r="AJ248" s="245"/>
      <c r="AK248" s="245"/>
      <c r="AL248" s="247"/>
      <c r="AM248" s="247"/>
      <c r="AN248" s="247"/>
      <c r="AO248" s="247"/>
      <c r="AP248" s="247"/>
      <c r="AQ248" s="247"/>
      <c r="AR248" s="247"/>
      <c r="AS248" s="247"/>
      <c r="AT248" s="247"/>
      <c r="AU248" s="247"/>
      <c r="AV248" s="247"/>
      <c r="AW248" s="247"/>
    </row>
    <row r="249" ht="15.75" customHeight="1" spans="1:49">
      <c r="A249" s="240"/>
      <c r="B249" s="247"/>
      <c r="C249" s="247"/>
      <c r="D249" s="240"/>
      <c r="E249" s="243"/>
      <c r="F249" s="243"/>
      <c r="G249" s="244"/>
      <c r="H249" s="244"/>
      <c r="I249" s="241"/>
      <c r="J249" s="241"/>
      <c r="K249" s="241"/>
      <c r="L249" s="241"/>
      <c r="M249" s="241"/>
      <c r="N249" s="241"/>
      <c r="O249" s="241"/>
      <c r="P249" s="241"/>
      <c r="Q249" s="241"/>
      <c r="R249" s="241"/>
      <c r="S249" s="241"/>
      <c r="T249" s="245"/>
      <c r="U249" s="245"/>
      <c r="V249" s="245"/>
      <c r="W249" s="245"/>
      <c r="X249" s="245"/>
      <c r="Y249" s="245"/>
      <c r="Z249" s="245"/>
      <c r="AA249" s="245"/>
      <c r="AB249" s="246"/>
      <c r="AC249" s="245"/>
      <c r="AD249" s="245"/>
      <c r="AE249" s="241"/>
      <c r="AF249" s="245"/>
      <c r="AG249" s="245"/>
      <c r="AH249" s="245"/>
      <c r="AI249" s="245"/>
      <c r="AJ249" s="245"/>
      <c r="AK249" s="245"/>
      <c r="AL249" s="247"/>
      <c r="AM249" s="247"/>
      <c r="AN249" s="247"/>
      <c r="AO249" s="247"/>
      <c r="AP249" s="247"/>
      <c r="AQ249" s="247"/>
      <c r="AR249" s="247"/>
      <c r="AS249" s="247"/>
      <c r="AT249" s="247"/>
      <c r="AU249" s="247"/>
      <c r="AV249" s="247"/>
      <c r="AW249" s="247"/>
    </row>
    <row r="250" ht="15.75" customHeight="1" spans="1:49">
      <c r="A250" s="240"/>
      <c r="B250" s="247"/>
      <c r="C250" s="247"/>
      <c r="D250" s="240"/>
      <c r="E250" s="243"/>
      <c r="F250" s="243"/>
      <c r="G250" s="244"/>
      <c r="H250" s="244"/>
      <c r="I250" s="241"/>
      <c r="J250" s="241"/>
      <c r="K250" s="241"/>
      <c r="L250" s="241"/>
      <c r="M250" s="241"/>
      <c r="N250" s="241"/>
      <c r="O250" s="241"/>
      <c r="P250" s="241"/>
      <c r="Q250" s="241"/>
      <c r="R250" s="241"/>
      <c r="S250" s="241"/>
      <c r="T250" s="245"/>
      <c r="U250" s="245"/>
      <c r="V250" s="245"/>
      <c r="W250" s="245"/>
      <c r="X250" s="245"/>
      <c r="Y250" s="245"/>
      <c r="Z250" s="245"/>
      <c r="AA250" s="245"/>
      <c r="AB250" s="246"/>
      <c r="AC250" s="245"/>
      <c r="AD250" s="245"/>
      <c r="AE250" s="241"/>
      <c r="AF250" s="245"/>
      <c r="AG250" s="245"/>
      <c r="AH250" s="245"/>
      <c r="AI250" s="245"/>
      <c r="AJ250" s="245"/>
      <c r="AK250" s="245"/>
      <c r="AL250" s="247"/>
      <c r="AM250" s="247"/>
      <c r="AN250" s="247"/>
      <c r="AO250" s="247"/>
      <c r="AP250" s="247"/>
      <c r="AQ250" s="247"/>
      <c r="AR250" s="247"/>
      <c r="AS250" s="247"/>
      <c r="AT250" s="247"/>
      <c r="AU250" s="247"/>
      <c r="AV250" s="247"/>
      <c r="AW250" s="247"/>
    </row>
    <row r="251" ht="15.75" customHeight="1" spans="1:49">
      <c r="A251" s="240"/>
      <c r="B251" s="247"/>
      <c r="C251" s="247"/>
      <c r="D251" s="240"/>
      <c r="E251" s="243"/>
      <c r="F251" s="243"/>
      <c r="G251" s="244"/>
      <c r="H251" s="244"/>
      <c r="I251" s="241"/>
      <c r="J251" s="241"/>
      <c r="K251" s="241"/>
      <c r="L251" s="241"/>
      <c r="M251" s="241"/>
      <c r="N251" s="241"/>
      <c r="O251" s="241"/>
      <c r="P251" s="241"/>
      <c r="Q251" s="241"/>
      <c r="R251" s="241"/>
      <c r="S251" s="241"/>
      <c r="T251" s="245"/>
      <c r="U251" s="245"/>
      <c r="V251" s="245"/>
      <c r="W251" s="245"/>
      <c r="X251" s="245"/>
      <c r="Y251" s="245"/>
      <c r="Z251" s="245"/>
      <c r="AA251" s="245"/>
      <c r="AB251" s="246"/>
      <c r="AC251" s="245"/>
      <c r="AD251" s="245"/>
      <c r="AE251" s="241"/>
      <c r="AF251" s="245"/>
      <c r="AG251" s="245"/>
      <c r="AH251" s="245"/>
      <c r="AI251" s="245"/>
      <c r="AJ251" s="245"/>
      <c r="AK251" s="245"/>
      <c r="AL251" s="247"/>
      <c r="AM251" s="247"/>
      <c r="AN251" s="247"/>
      <c r="AO251" s="247"/>
      <c r="AP251" s="247"/>
      <c r="AQ251" s="247"/>
      <c r="AR251" s="247"/>
      <c r="AS251" s="247"/>
      <c r="AT251" s="247"/>
      <c r="AU251" s="247"/>
      <c r="AV251" s="247"/>
      <c r="AW251" s="247"/>
    </row>
    <row r="252" ht="15.75" customHeight="1" spans="1:49">
      <c r="A252" s="240"/>
      <c r="B252" s="247"/>
      <c r="C252" s="247"/>
      <c r="D252" s="240"/>
      <c r="E252" s="243"/>
      <c r="F252" s="243"/>
      <c r="G252" s="244"/>
      <c r="H252" s="244"/>
      <c r="I252" s="241"/>
      <c r="J252" s="241"/>
      <c r="K252" s="241"/>
      <c r="L252" s="241"/>
      <c r="M252" s="241"/>
      <c r="N252" s="241"/>
      <c r="O252" s="241"/>
      <c r="P252" s="241"/>
      <c r="Q252" s="241"/>
      <c r="R252" s="241"/>
      <c r="S252" s="241"/>
      <c r="T252" s="245"/>
      <c r="U252" s="245"/>
      <c r="V252" s="245"/>
      <c r="W252" s="245"/>
      <c r="X252" s="245"/>
      <c r="Y252" s="245"/>
      <c r="Z252" s="245"/>
      <c r="AA252" s="245"/>
      <c r="AB252" s="246"/>
      <c r="AC252" s="245"/>
      <c r="AD252" s="245"/>
      <c r="AE252" s="241"/>
      <c r="AF252" s="245"/>
      <c r="AG252" s="245"/>
      <c r="AH252" s="245"/>
      <c r="AI252" s="245"/>
      <c r="AJ252" s="245"/>
      <c r="AK252" s="245"/>
      <c r="AL252" s="247"/>
      <c r="AM252" s="247"/>
      <c r="AN252" s="247"/>
      <c r="AO252" s="247"/>
      <c r="AP252" s="247"/>
      <c r="AQ252" s="247"/>
      <c r="AR252" s="247"/>
      <c r="AS252" s="247"/>
      <c r="AT252" s="247"/>
      <c r="AU252" s="247"/>
      <c r="AV252" s="247"/>
      <c r="AW252" s="247"/>
    </row>
    <row r="253" ht="15.75" customHeight="1" spans="1:49">
      <c r="A253" s="240"/>
      <c r="B253" s="247"/>
      <c r="C253" s="247"/>
      <c r="D253" s="240"/>
      <c r="E253" s="243"/>
      <c r="F253" s="243"/>
      <c r="G253" s="244"/>
      <c r="H253" s="244"/>
      <c r="I253" s="241"/>
      <c r="J253" s="241"/>
      <c r="K253" s="241"/>
      <c r="L253" s="241"/>
      <c r="M253" s="241"/>
      <c r="N253" s="241"/>
      <c r="O253" s="241"/>
      <c r="P253" s="241"/>
      <c r="Q253" s="241"/>
      <c r="R253" s="241"/>
      <c r="S253" s="241"/>
      <c r="T253" s="245"/>
      <c r="U253" s="245"/>
      <c r="V253" s="245"/>
      <c r="W253" s="245"/>
      <c r="X253" s="245"/>
      <c r="Y253" s="245"/>
      <c r="Z253" s="245"/>
      <c r="AA253" s="245"/>
      <c r="AB253" s="246"/>
      <c r="AC253" s="245"/>
      <c r="AD253" s="245"/>
      <c r="AE253" s="241"/>
      <c r="AF253" s="245"/>
      <c r="AG253" s="245"/>
      <c r="AH253" s="245"/>
      <c r="AI253" s="245"/>
      <c r="AJ253" s="245"/>
      <c r="AK253" s="245"/>
      <c r="AL253" s="247"/>
      <c r="AM253" s="247"/>
      <c r="AN253" s="247"/>
      <c r="AO253" s="247"/>
      <c r="AP253" s="247"/>
      <c r="AQ253" s="247"/>
      <c r="AR253" s="247"/>
      <c r="AS253" s="247"/>
      <c r="AT253" s="247"/>
      <c r="AU253" s="247"/>
      <c r="AV253" s="247"/>
      <c r="AW253" s="247"/>
    </row>
    <row r="254" ht="15.75" customHeight="1" spans="1:49">
      <c r="A254" s="240"/>
      <c r="B254" s="247"/>
      <c r="C254" s="247"/>
      <c r="D254" s="240"/>
      <c r="E254" s="243"/>
      <c r="F254" s="243"/>
      <c r="G254" s="244"/>
      <c r="H254" s="244"/>
      <c r="I254" s="241"/>
      <c r="J254" s="241"/>
      <c r="K254" s="241"/>
      <c r="L254" s="241"/>
      <c r="M254" s="241"/>
      <c r="N254" s="241"/>
      <c r="O254" s="241"/>
      <c r="P254" s="241"/>
      <c r="Q254" s="241"/>
      <c r="R254" s="241"/>
      <c r="S254" s="241"/>
      <c r="T254" s="245"/>
      <c r="U254" s="245"/>
      <c r="V254" s="245"/>
      <c r="W254" s="245"/>
      <c r="X254" s="245"/>
      <c r="Y254" s="245"/>
      <c r="Z254" s="245"/>
      <c r="AA254" s="245"/>
      <c r="AB254" s="246"/>
      <c r="AC254" s="245"/>
      <c r="AD254" s="245"/>
      <c r="AE254" s="241"/>
      <c r="AF254" s="245"/>
      <c r="AG254" s="245"/>
      <c r="AH254" s="245"/>
      <c r="AI254" s="245"/>
      <c r="AJ254" s="245"/>
      <c r="AK254" s="245"/>
      <c r="AL254" s="247"/>
      <c r="AM254" s="247"/>
      <c r="AN254" s="247"/>
      <c r="AO254" s="247"/>
      <c r="AP254" s="247"/>
      <c r="AQ254" s="247"/>
      <c r="AR254" s="247"/>
      <c r="AS254" s="247"/>
      <c r="AT254" s="247"/>
      <c r="AU254" s="247"/>
      <c r="AV254" s="247"/>
      <c r="AW254" s="247"/>
    </row>
    <row r="255" ht="15.75" customHeight="1" spans="1:49">
      <c r="A255" s="240"/>
      <c r="B255" s="247"/>
      <c r="C255" s="247"/>
      <c r="D255" s="240"/>
      <c r="E255" s="243"/>
      <c r="F255" s="243"/>
      <c r="G255" s="244"/>
      <c r="H255" s="244"/>
      <c r="I255" s="241"/>
      <c r="J255" s="241"/>
      <c r="K255" s="241"/>
      <c r="L255" s="241"/>
      <c r="M255" s="241"/>
      <c r="N255" s="241"/>
      <c r="O255" s="241"/>
      <c r="P255" s="241"/>
      <c r="Q255" s="241"/>
      <c r="R255" s="241"/>
      <c r="S255" s="241"/>
      <c r="T255" s="245"/>
      <c r="U255" s="245"/>
      <c r="V255" s="245"/>
      <c r="W255" s="245"/>
      <c r="X255" s="245"/>
      <c r="Y255" s="245"/>
      <c r="Z255" s="245"/>
      <c r="AA255" s="245"/>
      <c r="AB255" s="246"/>
      <c r="AC255" s="245"/>
      <c r="AD255" s="245"/>
      <c r="AE255" s="241"/>
      <c r="AF255" s="245"/>
      <c r="AG255" s="245"/>
      <c r="AH255" s="245"/>
      <c r="AI255" s="245"/>
      <c r="AJ255" s="245"/>
      <c r="AK255" s="245"/>
      <c r="AL255" s="247"/>
      <c r="AM255" s="247"/>
      <c r="AN255" s="247"/>
      <c r="AO255" s="247"/>
      <c r="AP255" s="247"/>
      <c r="AQ255" s="247"/>
      <c r="AR255" s="247"/>
      <c r="AS255" s="247"/>
      <c r="AT255" s="247"/>
      <c r="AU255" s="247"/>
      <c r="AV255" s="247"/>
      <c r="AW255" s="247"/>
    </row>
    <row r="256" ht="15.75" customHeight="1" spans="1:49">
      <c r="A256" s="240"/>
      <c r="B256" s="247"/>
      <c r="C256" s="247"/>
      <c r="D256" s="240"/>
      <c r="E256" s="243"/>
      <c r="F256" s="243"/>
      <c r="G256" s="244"/>
      <c r="H256" s="244"/>
      <c r="I256" s="241"/>
      <c r="J256" s="241"/>
      <c r="K256" s="241"/>
      <c r="L256" s="241"/>
      <c r="M256" s="241"/>
      <c r="N256" s="241"/>
      <c r="O256" s="241"/>
      <c r="P256" s="241"/>
      <c r="Q256" s="241"/>
      <c r="R256" s="241"/>
      <c r="S256" s="241"/>
      <c r="T256" s="245"/>
      <c r="U256" s="245"/>
      <c r="V256" s="245"/>
      <c r="W256" s="245"/>
      <c r="X256" s="245"/>
      <c r="Y256" s="245"/>
      <c r="Z256" s="245"/>
      <c r="AA256" s="245"/>
      <c r="AB256" s="246"/>
      <c r="AC256" s="245"/>
      <c r="AD256" s="245"/>
      <c r="AE256" s="241"/>
      <c r="AF256" s="245"/>
      <c r="AG256" s="245"/>
      <c r="AH256" s="245"/>
      <c r="AI256" s="245"/>
      <c r="AJ256" s="245"/>
      <c r="AK256" s="245"/>
      <c r="AL256" s="247"/>
      <c r="AM256" s="247"/>
      <c r="AN256" s="247"/>
      <c r="AO256" s="247"/>
      <c r="AP256" s="247"/>
      <c r="AQ256" s="247"/>
      <c r="AR256" s="247"/>
      <c r="AS256" s="247"/>
      <c r="AT256" s="247"/>
      <c r="AU256" s="247"/>
      <c r="AV256" s="247"/>
      <c r="AW256" s="247"/>
    </row>
    <row r="257" ht="15.75" customHeight="1" spans="1:49">
      <c r="A257" s="240"/>
      <c r="B257" s="247"/>
      <c r="C257" s="247"/>
      <c r="D257" s="240"/>
      <c r="E257" s="243"/>
      <c r="F257" s="243"/>
      <c r="G257" s="244"/>
      <c r="H257" s="244"/>
      <c r="I257" s="241"/>
      <c r="J257" s="241"/>
      <c r="K257" s="241"/>
      <c r="L257" s="241"/>
      <c r="M257" s="241"/>
      <c r="N257" s="241"/>
      <c r="O257" s="241"/>
      <c r="P257" s="241"/>
      <c r="Q257" s="241"/>
      <c r="R257" s="241"/>
      <c r="S257" s="241"/>
      <c r="T257" s="245"/>
      <c r="U257" s="245"/>
      <c r="V257" s="245"/>
      <c r="W257" s="245"/>
      <c r="X257" s="245"/>
      <c r="Y257" s="245"/>
      <c r="Z257" s="245"/>
      <c r="AA257" s="245"/>
      <c r="AB257" s="246"/>
      <c r="AC257" s="245"/>
      <c r="AD257" s="245"/>
      <c r="AE257" s="241"/>
      <c r="AF257" s="245"/>
      <c r="AG257" s="245"/>
      <c r="AH257" s="245"/>
      <c r="AI257" s="245"/>
      <c r="AJ257" s="245"/>
      <c r="AK257" s="245"/>
      <c r="AL257" s="247"/>
      <c r="AM257" s="247"/>
      <c r="AN257" s="247"/>
      <c r="AO257" s="247"/>
      <c r="AP257" s="247"/>
      <c r="AQ257" s="247"/>
      <c r="AR257" s="247"/>
      <c r="AS257" s="247"/>
      <c r="AT257" s="247"/>
      <c r="AU257" s="247"/>
      <c r="AV257" s="247"/>
      <c r="AW257" s="247"/>
    </row>
    <row r="258" ht="15.75" customHeight="1" spans="1:49">
      <c r="A258" s="240"/>
      <c r="B258" s="247"/>
      <c r="C258" s="247"/>
      <c r="D258" s="240"/>
      <c r="E258" s="243"/>
      <c r="F258" s="243"/>
      <c r="G258" s="244"/>
      <c r="H258" s="244"/>
      <c r="I258" s="241"/>
      <c r="J258" s="241"/>
      <c r="K258" s="241"/>
      <c r="L258" s="241"/>
      <c r="M258" s="241"/>
      <c r="N258" s="241"/>
      <c r="O258" s="241"/>
      <c r="P258" s="241"/>
      <c r="Q258" s="241"/>
      <c r="R258" s="241"/>
      <c r="S258" s="241"/>
      <c r="T258" s="245"/>
      <c r="U258" s="245"/>
      <c r="V258" s="245"/>
      <c r="W258" s="245"/>
      <c r="X258" s="245"/>
      <c r="Y258" s="245"/>
      <c r="Z258" s="245"/>
      <c r="AA258" s="245"/>
      <c r="AB258" s="246"/>
      <c r="AC258" s="245"/>
      <c r="AD258" s="245"/>
      <c r="AE258" s="241"/>
      <c r="AF258" s="245"/>
      <c r="AG258" s="245"/>
      <c r="AH258" s="245"/>
      <c r="AI258" s="245"/>
      <c r="AJ258" s="245"/>
      <c r="AK258" s="245"/>
      <c r="AL258" s="247"/>
      <c r="AM258" s="247"/>
      <c r="AN258" s="247"/>
      <c r="AO258" s="247"/>
      <c r="AP258" s="247"/>
      <c r="AQ258" s="247"/>
      <c r="AR258" s="247"/>
      <c r="AS258" s="247"/>
      <c r="AT258" s="247"/>
      <c r="AU258" s="247"/>
      <c r="AV258" s="247"/>
      <c r="AW258" s="247"/>
    </row>
    <row r="259" ht="15.75" customHeight="1" spans="1:49">
      <c r="A259" s="240"/>
      <c r="B259" s="247"/>
      <c r="C259" s="247"/>
      <c r="D259" s="240"/>
      <c r="E259" s="243"/>
      <c r="F259" s="243"/>
      <c r="G259" s="244"/>
      <c r="H259" s="244"/>
      <c r="I259" s="241"/>
      <c r="J259" s="241"/>
      <c r="K259" s="241"/>
      <c r="L259" s="241"/>
      <c r="M259" s="241"/>
      <c r="N259" s="241"/>
      <c r="O259" s="241"/>
      <c r="P259" s="241"/>
      <c r="Q259" s="241"/>
      <c r="R259" s="241"/>
      <c r="S259" s="241"/>
      <c r="T259" s="245"/>
      <c r="U259" s="245"/>
      <c r="V259" s="245"/>
      <c r="W259" s="245"/>
      <c r="X259" s="245"/>
      <c r="Y259" s="245"/>
      <c r="Z259" s="245"/>
      <c r="AA259" s="245"/>
      <c r="AB259" s="246"/>
      <c r="AC259" s="245"/>
      <c r="AD259" s="245"/>
      <c r="AE259" s="241"/>
      <c r="AF259" s="245"/>
      <c r="AG259" s="245"/>
      <c r="AH259" s="245"/>
      <c r="AI259" s="245"/>
      <c r="AJ259" s="245"/>
      <c r="AK259" s="245"/>
      <c r="AL259" s="247"/>
      <c r="AM259" s="247"/>
      <c r="AN259" s="247"/>
      <c r="AO259" s="247"/>
      <c r="AP259" s="247"/>
      <c r="AQ259" s="247"/>
      <c r="AR259" s="247"/>
      <c r="AS259" s="247"/>
      <c r="AT259" s="247"/>
      <c r="AU259" s="247"/>
      <c r="AV259" s="247"/>
      <c r="AW259" s="247"/>
    </row>
    <row r="260" ht="15.75" customHeight="1" spans="1:49">
      <c r="A260" s="240"/>
      <c r="B260" s="247"/>
      <c r="C260" s="247"/>
      <c r="D260" s="240"/>
      <c r="E260" s="243"/>
      <c r="F260" s="243"/>
      <c r="G260" s="244"/>
      <c r="H260" s="244"/>
      <c r="I260" s="241"/>
      <c r="J260" s="241"/>
      <c r="K260" s="241"/>
      <c r="L260" s="241"/>
      <c r="M260" s="241"/>
      <c r="N260" s="241"/>
      <c r="O260" s="241"/>
      <c r="P260" s="241"/>
      <c r="Q260" s="241"/>
      <c r="R260" s="241"/>
      <c r="S260" s="241"/>
      <c r="T260" s="245"/>
      <c r="U260" s="245"/>
      <c r="V260" s="245"/>
      <c r="W260" s="245"/>
      <c r="X260" s="245"/>
      <c r="Y260" s="245"/>
      <c r="Z260" s="245"/>
      <c r="AA260" s="245"/>
      <c r="AB260" s="246"/>
      <c r="AC260" s="245"/>
      <c r="AD260" s="245"/>
      <c r="AE260" s="241"/>
      <c r="AF260" s="245"/>
      <c r="AG260" s="245"/>
      <c r="AH260" s="245"/>
      <c r="AI260" s="245"/>
      <c r="AJ260" s="245"/>
      <c r="AK260" s="245"/>
      <c r="AL260" s="247"/>
      <c r="AM260" s="247"/>
      <c r="AN260" s="247"/>
      <c r="AO260" s="247"/>
      <c r="AP260" s="247"/>
      <c r="AQ260" s="247"/>
      <c r="AR260" s="247"/>
      <c r="AS260" s="247"/>
      <c r="AT260" s="247"/>
      <c r="AU260" s="247"/>
      <c r="AV260" s="247"/>
      <c r="AW260" s="247"/>
    </row>
    <row r="261" ht="15.6" spans="1:49">
      <c r="A261" s="240"/>
      <c r="B261" s="242"/>
      <c r="C261" s="242"/>
      <c r="D261" s="240"/>
      <c r="E261" s="243"/>
      <c r="F261" s="243"/>
      <c r="G261" s="244"/>
      <c r="H261" s="244"/>
      <c r="I261" s="241"/>
      <c r="J261" s="241"/>
      <c r="K261" s="241"/>
      <c r="L261" s="241"/>
      <c r="M261" s="241"/>
      <c r="N261" s="241"/>
      <c r="O261" s="241"/>
      <c r="P261" s="241"/>
      <c r="Q261" s="241"/>
      <c r="R261" s="241"/>
      <c r="S261" s="241"/>
      <c r="T261" s="245"/>
      <c r="U261" s="245"/>
      <c r="V261" s="245"/>
      <c r="W261" s="245"/>
      <c r="X261" s="245"/>
      <c r="Y261" s="245"/>
      <c r="Z261" s="245"/>
      <c r="AA261" s="245"/>
      <c r="AB261" s="246"/>
      <c r="AC261" s="245"/>
      <c r="AD261" s="245"/>
      <c r="AE261" s="241"/>
      <c r="AF261" s="245"/>
      <c r="AG261" s="245"/>
      <c r="AH261" s="245"/>
      <c r="AI261" s="245"/>
      <c r="AJ261" s="245"/>
      <c r="AK261" s="245"/>
      <c r="AL261" s="247"/>
      <c r="AM261" s="242"/>
      <c r="AN261" s="242"/>
      <c r="AO261" s="242"/>
      <c r="AP261" s="242"/>
      <c r="AQ261" s="242"/>
      <c r="AR261" s="242"/>
      <c r="AS261" s="242"/>
      <c r="AT261" s="242"/>
      <c r="AU261" s="242"/>
      <c r="AV261" s="242"/>
      <c r="AW261" s="242"/>
    </row>
    <row r="262" ht="15.6" spans="1:49">
      <c r="A262" s="240"/>
      <c r="B262" s="242"/>
      <c r="C262" s="242"/>
      <c r="D262" s="240"/>
      <c r="E262" s="243"/>
      <c r="F262" s="243"/>
      <c r="G262" s="244"/>
      <c r="H262" s="244"/>
      <c r="I262" s="241"/>
      <c r="J262" s="241"/>
      <c r="K262" s="241"/>
      <c r="L262" s="241"/>
      <c r="M262" s="241"/>
      <c r="N262" s="241"/>
      <c r="O262" s="241"/>
      <c r="P262" s="241"/>
      <c r="Q262" s="241"/>
      <c r="R262" s="241"/>
      <c r="S262" s="241"/>
      <c r="T262" s="245"/>
      <c r="U262" s="245"/>
      <c r="V262" s="245"/>
      <c r="W262" s="245"/>
      <c r="X262" s="245"/>
      <c r="Y262" s="245"/>
      <c r="Z262" s="245"/>
      <c r="AA262" s="245"/>
      <c r="AB262" s="246"/>
      <c r="AC262" s="245"/>
      <c r="AD262" s="245"/>
      <c r="AE262" s="241"/>
      <c r="AF262" s="245"/>
      <c r="AG262" s="245"/>
      <c r="AH262" s="245"/>
      <c r="AI262" s="245"/>
      <c r="AJ262" s="245"/>
      <c r="AK262" s="245"/>
      <c r="AL262" s="247"/>
      <c r="AM262" s="242"/>
      <c r="AN262" s="242"/>
      <c r="AO262" s="242"/>
      <c r="AP262" s="242"/>
      <c r="AQ262" s="242"/>
      <c r="AR262" s="242"/>
      <c r="AS262" s="242"/>
      <c r="AT262" s="242"/>
      <c r="AU262" s="242"/>
      <c r="AV262" s="242"/>
      <c r="AW262" s="242"/>
    </row>
    <row r="263" ht="15.6" spans="1:49">
      <c r="A263" s="240"/>
      <c r="B263" s="242"/>
      <c r="C263" s="242"/>
      <c r="D263" s="240"/>
      <c r="E263" s="243"/>
      <c r="F263" s="243"/>
      <c r="G263" s="244"/>
      <c r="H263" s="244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/>
      <c r="S263" s="241"/>
      <c r="T263" s="245"/>
      <c r="U263" s="245"/>
      <c r="V263" s="245"/>
      <c r="W263" s="245"/>
      <c r="X263" s="245"/>
      <c r="Y263" s="245"/>
      <c r="Z263" s="245"/>
      <c r="AA263" s="245"/>
      <c r="AB263" s="246"/>
      <c r="AC263" s="245"/>
      <c r="AD263" s="245"/>
      <c r="AE263" s="241"/>
      <c r="AF263" s="245"/>
      <c r="AG263" s="245"/>
      <c r="AH263" s="245"/>
      <c r="AI263" s="245"/>
      <c r="AJ263" s="245"/>
      <c r="AK263" s="245"/>
      <c r="AL263" s="247"/>
      <c r="AM263" s="242"/>
      <c r="AN263" s="242"/>
      <c r="AO263" s="242"/>
      <c r="AP263" s="242"/>
      <c r="AQ263" s="242"/>
      <c r="AR263" s="242"/>
      <c r="AS263" s="242"/>
      <c r="AT263" s="242"/>
      <c r="AU263" s="242"/>
      <c r="AV263" s="242"/>
      <c r="AW263" s="242"/>
    </row>
    <row r="264" ht="15.6" spans="1:49">
      <c r="A264" s="240"/>
      <c r="B264" s="242"/>
      <c r="C264" s="242"/>
      <c r="D264" s="240"/>
      <c r="E264" s="243"/>
      <c r="F264" s="243"/>
      <c r="G264" s="244"/>
      <c r="H264" s="244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5"/>
      <c r="U264" s="245"/>
      <c r="V264" s="245"/>
      <c r="W264" s="245"/>
      <c r="X264" s="245"/>
      <c r="Y264" s="245"/>
      <c r="Z264" s="245"/>
      <c r="AA264" s="245"/>
      <c r="AB264" s="246"/>
      <c r="AC264" s="245"/>
      <c r="AD264" s="245"/>
      <c r="AE264" s="241"/>
      <c r="AF264" s="245"/>
      <c r="AG264" s="245"/>
      <c r="AH264" s="245"/>
      <c r="AI264" s="245"/>
      <c r="AJ264" s="245"/>
      <c r="AK264" s="245"/>
      <c r="AL264" s="247"/>
      <c r="AM264" s="242"/>
      <c r="AN264" s="242"/>
      <c r="AO264" s="242"/>
      <c r="AP264" s="242"/>
      <c r="AQ264" s="242"/>
      <c r="AR264" s="242"/>
      <c r="AS264" s="242"/>
      <c r="AT264" s="242"/>
      <c r="AU264" s="242"/>
      <c r="AV264" s="242"/>
      <c r="AW264" s="242"/>
    </row>
    <row r="265" ht="15.6" spans="1:49">
      <c r="A265" s="240"/>
      <c r="B265" s="242"/>
      <c r="C265" s="242"/>
      <c r="D265" s="240"/>
      <c r="E265" s="243"/>
      <c r="F265" s="243"/>
      <c r="G265" s="244"/>
      <c r="H265" s="244"/>
      <c r="I265" s="241"/>
      <c r="J265" s="241"/>
      <c r="K265" s="241"/>
      <c r="L265" s="241"/>
      <c r="M265" s="241"/>
      <c r="N265" s="241"/>
      <c r="O265" s="241"/>
      <c r="P265" s="241"/>
      <c r="Q265" s="241"/>
      <c r="R265" s="241"/>
      <c r="S265" s="241"/>
      <c r="T265" s="245"/>
      <c r="U265" s="245"/>
      <c r="V265" s="245"/>
      <c r="W265" s="245"/>
      <c r="X265" s="245"/>
      <c r="Y265" s="245"/>
      <c r="Z265" s="245"/>
      <c r="AA265" s="245"/>
      <c r="AB265" s="246"/>
      <c r="AC265" s="245"/>
      <c r="AD265" s="245"/>
      <c r="AE265" s="241"/>
      <c r="AF265" s="245"/>
      <c r="AG265" s="245"/>
      <c r="AH265" s="245"/>
      <c r="AI265" s="245"/>
      <c r="AJ265" s="245"/>
      <c r="AK265" s="245"/>
      <c r="AL265" s="247"/>
      <c r="AM265" s="242"/>
      <c r="AN265" s="242"/>
      <c r="AO265" s="242"/>
      <c r="AP265" s="242"/>
      <c r="AQ265" s="242"/>
      <c r="AR265" s="242"/>
      <c r="AS265" s="242"/>
      <c r="AT265" s="242"/>
      <c r="AU265" s="242"/>
      <c r="AV265" s="242"/>
      <c r="AW265" s="242"/>
    </row>
    <row r="266" ht="15.6" spans="1:49">
      <c r="A266" s="240"/>
      <c r="B266" s="242"/>
      <c r="C266" s="242"/>
      <c r="D266" s="240"/>
      <c r="E266" s="243"/>
      <c r="F266" s="243"/>
      <c r="G266" s="244"/>
      <c r="H266" s="244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5"/>
      <c r="U266" s="245"/>
      <c r="V266" s="245"/>
      <c r="W266" s="245"/>
      <c r="X266" s="245"/>
      <c r="Y266" s="245"/>
      <c r="Z266" s="245"/>
      <c r="AA266" s="245"/>
      <c r="AB266" s="246"/>
      <c r="AC266" s="245"/>
      <c r="AD266" s="245"/>
      <c r="AE266" s="241"/>
      <c r="AF266" s="245"/>
      <c r="AG266" s="245"/>
      <c r="AH266" s="245"/>
      <c r="AI266" s="245"/>
      <c r="AJ266" s="245"/>
      <c r="AK266" s="245"/>
      <c r="AL266" s="247"/>
      <c r="AM266" s="242"/>
      <c r="AN266" s="242"/>
      <c r="AO266" s="242"/>
      <c r="AP266" s="242"/>
      <c r="AQ266" s="242"/>
      <c r="AR266" s="242"/>
      <c r="AS266" s="242"/>
      <c r="AT266" s="242"/>
      <c r="AU266" s="242"/>
      <c r="AV266" s="242"/>
      <c r="AW266" s="242"/>
    </row>
    <row r="267" ht="15.6" spans="1:49">
      <c r="A267" s="240"/>
      <c r="B267" s="242"/>
      <c r="C267" s="242"/>
      <c r="D267" s="240"/>
      <c r="E267" s="243"/>
      <c r="F267" s="243"/>
      <c r="G267" s="244"/>
      <c r="H267" s="244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5"/>
      <c r="U267" s="245"/>
      <c r="V267" s="245"/>
      <c r="W267" s="245"/>
      <c r="X267" s="245"/>
      <c r="Y267" s="245"/>
      <c r="Z267" s="245"/>
      <c r="AA267" s="245"/>
      <c r="AB267" s="246"/>
      <c r="AC267" s="245"/>
      <c r="AD267" s="245"/>
      <c r="AE267" s="241"/>
      <c r="AF267" s="245"/>
      <c r="AG267" s="245"/>
      <c r="AH267" s="245"/>
      <c r="AI267" s="245"/>
      <c r="AJ267" s="245"/>
      <c r="AK267" s="245"/>
      <c r="AL267" s="247"/>
      <c r="AM267" s="242"/>
      <c r="AN267" s="242"/>
      <c r="AO267" s="242"/>
      <c r="AP267" s="242"/>
      <c r="AQ267" s="242"/>
      <c r="AR267" s="242"/>
      <c r="AS267" s="242"/>
      <c r="AT267" s="242"/>
      <c r="AU267" s="242"/>
      <c r="AV267" s="242"/>
      <c r="AW267" s="242"/>
    </row>
    <row r="268" ht="15.6" spans="1:49">
      <c r="A268" s="240"/>
      <c r="B268" s="242"/>
      <c r="C268" s="242"/>
      <c r="D268" s="240"/>
      <c r="E268" s="243"/>
      <c r="F268" s="243"/>
      <c r="G268" s="244"/>
      <c r="H268" s="244"/>
      <c r="I268" s="241"/>
      <c r="J268" s="241"/>
      <c r="K268" s="241"/>
      <c r="L268" s="241"/>
      <c r="M268" s="241"/>
      <c r="N268" s="241"/>
      <c r="O268" s="241"/>
      <c r="P268" s="241"/>
      <c r="Q268" s="241"/>
      <c r="R268" s="241"/>
      <c r="S268" s="241"/>
      <c r="T268" s="245"/>
      <c r="U268" s="245"/>
      <c r="V268" s="245"/>
      <c r="W268" s="245"/>
      <c r="X268" s="245"/>
      <c r="Y268" s="245"/>
      <c r="Z268" s="245"/>
      <c r="AA268" s="245"/>
      <c r="AB268" s="246"/>
      <c r="AC268" s="245"/>
      <c r="AD268" s="245"/>
      <c r="AE268" s="241"/>
      <c r="AF268" s="245"/>
      <c r="AG268" s="245"/>
      <c r="AH268" s="245"/>
      <c r="AI268" s="245"/>
      <c r="AJ268" s="245"/>
      <c r="AK268" s="245"/>
      <c r="AL268" s="247"/>
      <c r="AM268" s="242"/>
      <c r="AN268" s="242"/>
      <c r="AO268" s="242"/>
      <c r="AP268" s="242"/>
      <c r="AQ268" s="242"/>
      <c r="AR268" s="242"/>
      <c r="AS268" s="242"/>
      <c r="AT268" s="242"/>
      <c r="AU268" s="242"/>
      <c r="AV268" s="242"/>
      <c r="AW268" s="242"/>
    </row>
    <row r="269" ht="15.6" spans="1:49">
      <c r="A269" s="240"/>
      <c r="B269" s="242"/>
      <c r="C269" s="242"/>
      <c r="D269" s="240"/>
      <c r="E269" s="243"/>
      <c r="F269" s="243"/>
      <c r="G269" s="244"/>
      <c r="H269" s="244"/>
      <c r="I269" s="241"/>
      <c r="J269" s="241"/>
      <c r="K269" s="241"/>
      <c r="L269" s="241"/>
      <c r="M269" s="241"/>
      <c r="N269" s="241"/>
      <c r="O269" s="241"/>
      <c r="P269" s="241"/>
      <c r="Q269" s="241"/>
      <c r="R269" s="241"/>
      <c r="S269" s="241"/>
      <c r="T269" s="245"/>
      <c r="U269" s="245"/>
      <c r="V269" s="245"/>
      <c r="W269" s="245"/>
      <c r="X269" s="245"/>
      <c r="Y269" s="245"/>
      <c r="Z269" s="245"/>
      <c r="AA269" s="245"/>
      <c r="AB269" s="246"/>
      <c r="AC269" s="245"/>
      <c r="AD269" s="245"/>
      <c r="AE269" s="241"/>
      <c r="AF269" s="245"/>
      <c r="AG269" s="245"/>
      <c r="AH269" s="245"/>
      <c r="AI269" s="245"/>
      <c r="AJ269" s="245"/>
      <c r="AK269" s="245"/>
      <c r="AL269" s="247"/>
      <c r="AM269" s="242"/>
      <c r="AN269" s="242"/>
      <c r="AO269" s="242"/>
      <c r="AP269" s="242"/>
      <c r="AQ269" s="242"/>
      <c r="AR269" s="242"/>
      <c r="AS269" s="242"/>
      <c r="AT269" s="242"/>
      <c r="AU269" s="242"/>
      <c r="AV269" s="242"/>
      <c r="AW269" s="242"/>
    </row>
    <row r="270" ht="15.6" spans="1:49">
      <c r="A270" s="240"/>
      <c r="B270" s="242"/>
      <c r="C270" s="242"/>
      <c r="D270" s="240"/>
      <c r="E270" s="243"/>
      <c r="F270" s="243"/>
      <c r="G270" s="244"/>
      <c r="H270" s="244"/>
      <c r="I270" s="241"/>
      <c r="J270" s="241"/>
      <c r="K270" s="241"/>
      <c r="L270" s="241"/>
      <c r="M270" s="241"/>
      <c r="N270" s="241"/>
      <c r="O270" s="241"/>
      <c r="P270" s="241"/>
      <c r="Q270" s="241"/>
      <c r="R270" s="241"/>
      <c r="S270" s="241"/>
      <c r="T270" s="245"/>
      <c r="U270" s="245"/>
      <c r="V270" s="245"/>
      <c r="W270" s="245"/>
      <c r="X270" s="245"/>
      <c r="Y270" s="245"/>
      <c r="Z270" s="245"/>
      <c r="AA270" s="245"/>
      <c r="AB270" s="246"/>
      <c r="AC270" s="245"/>
      <c r="AD270" s="245"/>
      <c r="AE270" s="241"/>
      <c r="AF270" s="245"/>
      <c r="AG270" s="245"/>
      <c r="AH270" s="245"/>
      <c r="AI270" s="245"/>
      <c r="AJ270" s="245"/>
      <c r="AK270" s="245"/>
      <c r="AL270" s="247"/>
      <c r="AM270" s="242"/>
      <c r="AN270" s="242"/>
      <c r="AO270" s="242"/>
      <c r="AP270" s="242"/>
      <c r="AQ270" s="242"/>
      <c r="AR270" s="242"/>
      <c r="AS270" s="242"/>
      <c r="AT270" s="242"/>
      <c r="AU270" s="242"/>
      <c r="AV270" s="242"/>
      <c r="AW270" s="242"/>
    </row>
    <row r="271" ht="15.6" spans="1:49">
      <c r="A271" s="240"/>
      <c r="B271" s="242"/>
      <c r="C271" s="242"/>
      <c r="D271" s="240"/>
      <c r="E271" s="243"/>
      <c r="F271" s="243"/>
      <c r="G271" s="244"/>
      <c r="H271" s="244"/>
      <c r="I271" s="241"/>
      <c r="J271" s="241"/>
      <c r="K271" s="241"/>
      <c r="L271" s="241"/>
      <c r="M271" s="241"/>
      <c r="N271" s="241"/>
      <c r="O271" s="241"/>
      <c r="P271" s="241"/>
      <c r="Q271" s="241"/>
      <c r="R271" s="241"/>
      <c r="S271" s="241"/>
      <c r="T271" s="245"/>
      <c r="U271" s="245"/>
      <c r="V271" s="245"/>
      <c r="W271" s="245"/>
      <c r="X271" s="245"/>
      <c r="Y271" s="245"/>
      <c r="Z271" s="245"/>
      <c r="AA271" s="245"/>
      <c r="AB271" s="246"/>
      <c r="AC271" s="245"/>
      <c r="AD271" s="245"/>
      <c r="AE271" s="241"/>
      <c r="AF271" s="245"/>
      <c r="AG271" s="245"/>
      <c r="AH271" s="245"/>
      <c r="AI271" s="245"/>
      <c r="AJ271" s="245"/>
      <c r="AK271" s="245"/>
      <c r="AL271" s="247"/>
      <c r="AM271" s="242"/>
      <c r="AN271" s="242"/>
      <c r="AO271" s="242"/>
      <c r="AP271" s="242"/>
      <c r="AQ271" s="242"/>
      <c r="AR271" s="242"/>
      <c r="AS271" s="242"/>
      <c r="AT271" s="242"/>
      <c r="AU271" s="242"/>
      <c r="AV271" s="242"/>
      <c r="AW271" s="242"/>
    </row>
    <row r="272" ht="15.6" spans="1:49">
      <c r="A272" s="240"/>
      <c r="B272" s="242"/>
      <c r="C272" s="242"/>
      <c r="D272" s="240"/>
      <c r="E272" s="243"/>
      <c r="F272" s="243"/>
      <c r="G272" s="244"/>
      <c r="H272" s="244"/>
      <c r="I272" s="241"/>
      <c r="J272" s="241"/>
      <c r="K272" s="241"/>
      <c r="L272" s="241"/>
      <c r="M272" s="241"/>
      <c r="N272" s="241"/>
      <c r="O272" s="241"/>
      <c r="P272" s="241"/>
      <c r="Q272" s="241"/>
      <c r="R272" s="241"/>
      <c r="S272" s="241"/>
      <c r="T272" s="245"/>
      <c r="U272" s="245"/>
      <c r="V272" s="245"/>
      <c r="W272" s="245"/>
      <c r="X272" s="245"/>
      <c r="Y272" s="245"/>
      <c r="Z272" s="245"/>
      <c r="AA272" s="245"/>
      <c r="AB272" s="246"/>
      <c r="AC272" s="245"/>
      <c r="AD272" s="245"/>
      <c r="AE272" s="241"/>
      <c r="AF272" s="245"/>
      <c r="AG272" s="245"/>
      <c r="AH272" s="245"/>
      <c r="AI272" s="245"/>
      <c r="AJ272" s="245"/>
      <c r="AK272" s="245"/>
      <c r="AL272" s="247"/>
      <c r="AM272" s="242"/>
      <c r="AN272" s="242"/>
      <c r="AO272" s="242"/>
      <c r="AP272" s="242"/>
      <c r="AQ272" s="242"/>
      <c r="AR272" s="242"/>
      <c r="AS272" s="242"/>
      <c r="AT272" s="242"/>
      <c r="AU272" s="242"/>
      <c r="AV272" s="242"/>
      <c r="AW272" s="242"/>
    </row>
    <row r="273" ht="15.6" spans="1:49">
      <c r="A273" s="240"/>
      <c r="B273" s="242"/>
      <c r="C273" s="242"/>
      <c r="D273" s="240"/>
      <c r="E273" s="243"/>
      <c r="F273" s="243"/>
      <c r="G273" s="244"/>
      <c r="H273" s="244"/>
      <c r="I273" s="241"/>
      <c r="J273" s="241"/>
      <c r="K273" s="241"/>
      <c r="L273" s="241"/>
      <c r="M273" s="241"/>
      <c r="N273" s="241"/>
      <c r="O273" s="241"/>
      <c r="P273" s="241"/>
      <c r="Q273" s="241"/>
      <c r="R273" s="241"/>
      <c r="S273" s="241"/>
      <c r="T273" s="245"/>
      <c r="U273" s="245"/>
      <c r="V273" s="245"/>
      <c r="W273" s="245"/>
      <c r="X273" s="245"/>
      <c r="Y273" s="245"/>
      <c r="Z273" s="245"/>
      <c r="AA273" s="245"/>
      <c r="AB273" s="246"/>
      <c r="AC273" s="245"/>
      <c r="AD273" s="245"/>
      <c r="AE273" s="241"/>
      <c r="AF273" s="245"/>
      <c r="AG273" s="245"/>
      <c r="AH273" s="245"/>
      <c r="AI273" s="245"/>
      <c r="AJ273" s="245"/>
      <c r="AK273" s="245"/>
      <c r="AL273" s="247"/>
      <c r="AM273" s="242"/>
      <c r="AN273" s="242"/>
      <c r="AO273" s="242"/>
      <c r="AP273" s="242"/>
      <c r="AQ273" s="242"/>
      <c r="AR273" s="242"/>
      <c r="AS273" s="242"/>
      <c r="AT273" s="242"/>
      <c r="AU273" s="242"/>
      <c r="AV273" s="242"/>
      <c r="AW273" s="242"/>
    </row>
    <row r="274" ht="15.6" spans="1:49">
      <c r="A274" s="240"/>
      <c r="B274" s="242"/>
      <c r="C274" s="242"/>
      <c r="D274" s="240"/>
      <c r="E274" s="243"/>
      <c r="F274" s="243"/>
      <c r="G274" s="244"/>
      <c r="H274" s="244"/>
      <c r="I274" s="241"/>
      <c r="J274" s="241"/>
      <c r="K274" s="241"/>
      <c r="L274" s="241"/>
      <c r="M274" s="241"/>
      <c r="N274" s="241"/>
      <c r="O274" s="241"/>
      <c r="P274" s="241"/>
      <c r="Q274" s="241"/>
      <c r="R274" s="241"/>
      <c r="S274" s="241"/>
      <c r="T274" s="245"/>
      <c r="U274" s="245"/>
      <c r="V274" s="245"/>
      <c r="W274" s="245"/>
      <c r="X274" s="245"/>
      <c r="Y274" s="245"/>
      <c r="Z274" s="245"/>
      <c r="AA274" s="245"/>
      <c r="AB274" s="246"/>
      <c r="AC274" s="245"/>
      <c r="AD274" s="245"/>
      <c r="AE274" s="241"/>
      <c r="AF274" s="245"/>
      <c r="AG274" s="245"/>
      <c r="AH274" s="245"/>
      <c r="AI274" s="245"/>
      <c r="AJ274" s="245"/>
      <c r="AK274" s="245"/>
      <c r="AL274" s="247"/>
      <c r="AM274" s="242"/>
      <c r="AN274" s="242"/>
      <c r="AO274" s="242"/>
      <c r="AP274" s="242"/>
      <c r="AQ274" s="242"/>
      <c r="AR274" s="242"/>
      <c r="AS274" s="242"/>
      <c r="AT274" s="242"/>
      <c r="AU274" s="242"/>
      <c r="AV274" s="242"/>
      <c r="AW274" s="242"/>
    </row>
    <row r="275" ht="15.6" spans="1:49">
      <c r="A275" s="240"/>
      <c r="B275" s="242"/>
      <c r="C275" s="242"/>
      <c r="D275" s="240"/>
      <c r="E275" s="243"/>
      <c r="F275" s="243"/>
      <c r="G275" s="244"/>
      <c r="H275" s="244"/>
      <c r="I275" s="241"/>
      <c r="J275" s="241"/>
      <c r="K275" s="241"/>
      <c r="L275" s="241"/>
      <c r="M275" s="241"/>
      <c r="N275" s="241"/>
      <c r="O275" s="241"/>
      <c r="P275" s="241"/>
      <c r="Q275" s="241"/>
      <c r="R275" s="241"/>
      <c r="S275" s="241"/>
      <c r="T275" s="245"/>
      <c r="U275" s="245"/>
      <c r="V275" s="245"/>
      <c r="W275" s="245"/>
      <c r="X275" s="245"/>
      <c r="Y275" s="245"/>
      <c r="Z275" s="245"/>
      <c r="AA275" s="245"/>
      <c r="AB275" s="246"/>
      <c r="AC275" s="245"/>
      <c r="AD275" s="245"/>
      <c r="AE275" s="241"/>
      <c r="AF275" s="245"/>
      <c r="AG275" s="245"/>
      <c r="AH275" s="245"/>
      <c r="AI275" s="245"/>
      <c r="AJ275" s="245"/>
      <c r="AK275" s="245"/>
      <c r="AL275" s="247"/>
      <c r="AM275" s="242"/>
      <c r="AN275" s="242"/>
      <c r="AO275" s="242"/>
      <c r="AP275" s="242"/>
      <c r="AQ275" s="242"/>
      <c r="AR275" s="242"/>
      <c r="AS275" s="242"/>
      <c r="AT275" s="242"/>
      <c r="AU275" s="242"/>
      <c r="AV275" s="242"/>
      <c r="AW275" s="242"/>
    </row>
    <row r="276" ht="15.6" spans="1:49">
      <c r="A276" s="240"/>
      <c r="B276" s="242"/>
      <c r="C276" s="242"/>
      <c r="D276" s="240"/>
      <c r="E276" s="243"/>
      <c r="F276" s="243"/>
      <c r="G276" s="244"/>
      <c r="H276" s="244"/>
      <c r="I276" s="241"/>
      <c r="J276" s="241"/>
      <c r="K276" s="241"/>
      <c r="L276" s="241"/>
      <c r="M276" s="241"/>
      <c r="N276" s="241"/>
      <c r="O276" s="241"/>
      <c r="P276" s="241"/>
      <c r="Q276" s="241"/>
      <c r="R276" s="241"/>
      <c r="S276" s="241"/>
      <c r="T276" s="245"/>
      <c r="U276" s="245"/>
      <c r="V276" s="245"/>
      <c r="W276" s="245"/>
      <c r="X276" s="245"/>
      <c r="Y276" s="245"/>
      <c r="Z276" s="245"/>
      <c r="AA276" s="245"/>
      <c r="AB276" s="246"/>
      <c r="AC276" s="245"/>
      <c r="AD276" s="245"/>
      <c r="AE276" s="241"/>
      <c r="AF276" s="245"/>
      <c r="AG276" s="245"/>
      <c r="AH276" s="245"/>
      <c r="AI276" s="245"/>
      <c r="AJ276" s="245"/>
      <c r="AK276" s="245"/>
      <c r="AL276" s="247"/>
      <c r="AM276" s="242"/>
      <c r="AN276" s="242"/>
      <c r="AO276" s="242"/>
      <c r="AP276" s="242"/>
      <c r="AQ276" s="242"/>
      <c r="AR276" s="242"/>
      <c r="AS276" s="242"/>
      <c r="AT276" s="242"/>
      <c r="AU276" s="242"/>
      <c r="AV276" s="242"/>
      <c r="AW276" s="242"/>
    </row>
    <row r="277" ht="15.6" spans="1:49">
      <c r="A277" s="240"/>
      <c r="B277" s="242"/>
      <c r="C277" s="242"/>
      <c r="D277" s="240"/>
      <c r="E277" s="243"/>
      <c r="F277" s="243"/>
      <c r="G277" s="244"/>
      <c r="H277" s="244"/>
      <c r="I277" s="241"/>
      <c r="J277" s="241"/>
      <c r="K277" s="241"/>
      <c r="L277" s="241"/>
      <c r="M277" s="241"/>
      <c r="N277" s="241"/>
      <c r="O277" s="241"/>
      <c r="P277" s="241"/>
      <c r="Q277" s="241"/>
      <c r="R277" s="241"/>
      <c r="S277" s="241"/>
      <c r="T277" s="245"/>
      <c r="U277" s="245"/>
      <c r="V277" s="245"/>
      <c r="W277" s="245"/>
      <c r="X277" s="245"/>
      <c r="Y277" s="245"/>
      <c r="Z277" s="245"/>
      <c r="AA277" s="245"/>
      <c r="AB277" s="246"/>
      <c r="AC277" s="245"/>
      <c r="AD277" s="245"/>
      <c r="AE277" s="241"/>
      <c r="AF277" s="245"/>
      <c r="AG277" s="245"/>
      <c r="AH277" s="245"/>
      <c r="AI277" s="245"/>
      <c r="AJ277" s="245"/>
      <c r="AK277" s="245"/>
      <c r="AL277" s="247"/>
      <c r="AM277" s="242"/>
      <c r="AN277" s="242"/>
      <c r="AO277" s="242"/>
      <c r="AP277" s="242"/>
      <c r="AQ277" s="242"/>
      <c r="AR277" s="242"/>
      <c r="AS277" s="242"/>
      <c r="AT277" s="242"/>
      <c r="AU277" s="242"/>
      <c r="AV277" s="242"/>
      <c r="AW277" s="242"/>
    </row>
    <row r="278" ht="15.6" spans="1:49">
      <c r="A278" s="240"/>
      <c r="B278" s="242"/>
      <c r="C278" s="242"/>
      <c r="D278" s="240"/>
      <c r="E278" s="243"/>
      <c r="F278" s="243"/>
      <c r="G278" s="244"/>
      <c r="H278" s="244"/>
      <c r="I278" s="241"/>
      <c r="J278" s="241"/>
      <c r="K278" s="241"/>
      <c r="L278" s="241"/>
      <c r="M278" s="241"/>
      <c r="N278" s="241"/>
      <c r="O278" s="241"/>
      <c r="P278" s="241"/>
      <c r="Q278" s="241"/>
      <c r="R278" s="241"/>
      <c r="S278" s="241"/>
      <c r="T278" s="245"/>
      <c r="U278" s="245"/>
      <c r="V278" s="245"/>
      <c r="W278" s="245"/>
      <c r="X278" s="245"/>
      <c r="Y278" s="245"/>
      <c r="Z278" s="245"/>
      <c r="AA278" s="245"/>
      <c r="AB278" s="246"/>
      <c r="AC278" s="245"/>
      <c r="AD278" s="245"/>
      <c r="AE278" s="241"/>
      <c r="AF278" s="245"/>
      <c r="AG278" s="245"/>
      <c r="AH278" s="245"/>
      <c r="AI278" s="245"/>
      <c r="AJ278" s="245"/>
      <c r="AK278" s="245"/>
      <c r="AL278" s="247"/>
      <c r="AM278" s="242"/>
      <c r="AN278" s="242"/>
      <c r="AO278" s="242"/>
      <c r="AP278" s="242"/>
      <c r="AQ278" s="242"/>
      <c r="AR278" s="242"/>
      <c r="AS278" s="242"/>
      <c r="AT278" s="242"/>
      <c r="AU278" s="242"/>
      <c r="AV278" s="242"/>
      <c r="AW278" s="242"/>
    </row>
    <row r="279" ht="15.6" spans="1:49">
      <c r="A279" s="240"/>
      <c r="B279" s="242"/>
      <c r="C279" s="242"/>
      <c r="D279" s="240"/>
      <c r="E279" s="243"/>
      <c r="F279" s="243"/>
      <c r="G279" s="244"/>
      <c r="H279" s="244"/>
      <c r="I279" s="241"/>
      <c r="J279" s="241"/>
      <c r="K279" s="241"/>
      <c r="L279" s="241"/>
      <c r="M279" s="241"/>
      <c r="N279" s="241"/>
      <c r="O279" s="241"/>
      <c r="P279" s="241"/>
      <c r="Q279" s="241"/>
      <c r="R279" s="241"/>
      <c r="S279" s="241"/>
      <c r="T279" s="245"/>
      <c r="U279" s="245"/>
      <c r="V279" s="245"/>
      <c r="W279" s="245"/>
      <c r="X279" s="245"/>
      <c r="Y279" s="245"/>
      <c r="Z279" s="245"/>
      <c r="AA279" s="245"/>
      <c r="AB279" s="246"/>
      <c r="AC279" s="245"/>
      <c r="AD279" s="245"/>
      <c r="AE279" s="241"/>
      <c r="AF279" s="245"/>
      <c r="AG279" s="245"/>
      <c r="AH279" s="245"/>
      <c r="AI279" s="245"/>
      <c r="AJ279" s="245"/>
      <c r="AK279" s="245"/>
      <c r="AL279" s="247"/>
      <c r="AM279" s="242"/>
      <c r="AN279" s="242"/>
      <c r="AO279" s="242"/>
      <c r="AP279" s="242"/>
      <c r="AQ279" s="242"/>
      <c r="AR279" s="242"/>
      <c r="AS279" s="242"/>
      <c r="AT279" s="242"/>
      <c r="AU279" s="242"/>
      <c r="AV279" s="242"/>
      <c r="AW279" s="242"/>
    </row>
    <row r="280" ht="15.6" spans="1:49">
      <c r="A280" s="240"/>
      <c r="B280" s="242"/>
      <c r="C280" s="242"/>
      <c r="D280" s="240"/>
      <c r="E280" s="243"/>
      <c r="F280" s="243"/>
      <c r="G280" s="244"/>
      <c r="H280" s="244"/>
      <c r="I280" s="241"/>
      <c r="J280" s="241"/>
      <c r="K280" s="241"/>
      <c r="L280" s="241"/>
      <c r="M280" s="241"/>
      <c r="N280" s="241"/>
      <c r="O280" s="241"/>
      <c r="P280" s="241"/>
      <c r="Q280" s="241"/>
      <c r="R280" s="241"/>
      <c r="S280" s="241"/>
      <c r="T280" s="245"/>
      <c r="U280" s="245"/>
      <c r="V280" s="245"/>
      <c r="W280" s="245"/>
      <c r="X280" s="245"/>
      <c r="Y280" s="245"/>
      <c r="Z280" s="245"/>
      <c r="AA280" s="245"/>
      <c r="AB280" s="246"/>
      <c r="AC280" s="245"/>
      <c r="AD280" s="245"/>
      <c r="AE280" s="241"/>
      <c r="AF280" s="245"/>
      <c r="AG280" s="245"/>
      <c r="AH280" s="245"/>
      <c r="AI280" s="245"/>
      <c r="AJ280" s="245"/>
      <c r="AK280" s="245"/>
      <c r="AL280" s="247"/>
      <c r="AM280" s="242"/>
      <c r="AN280" s="242"/>
      <c r="AO280" s="242"/>
      <c r="AP280" s="242"/>
      <c r="AQ280" s="242"/>
      <c r="AR280" s="242"/>
      <c r="AS280" s="242"/>
      <c r="AT280" s="242"/>
      <c r="AU280" s="242"/>
      <c r="AV280" s="242"/>
      <c r="AW280" s="242"/>
    </row>
    <row r="281" ht="15.6" spans="1:49">
      <c r="A281" s="240"/>
      <c r="B281" s="242"/>
      <c r="C281" s="242"/>
      <c r="D281" s="240"/>
      <c r="E281" s="243"/>
      <c r="F281" s="243"/>
      <c r="G281" s="244"/>
      <c r="H281" s="244"/>
      <c r="I281" s="241"/>
      <c r="J281" s="241"/>
      <c r="K281" s="241"/>
      <c r="L281" s="241"/>
      <c r="M281" s="241"/>
      <c r="N281" s="241"/>
      <c r="O281" s="241"/>
      <c r="P281" s="241"/>
      <c r="Q281" s="241"/>
      <c r="R281" s="241"/>
      <c r="S281" s="241"/>
      <c r="T281" s="245"/>
      <c r="U281" s="245"/>
      <c r="V281" s="245"/>
      <c r="W281" s="245"/>
      <c r="X281" s="245"/>
      <c r="Y281" s="245"/>
      <c r="Z281" s="245"/>
      <c r="AA281" s="245"/>
      <c r="AB281" s="246"/>
      <c r="AC281" s="245"/>
      <c r="AD281" s="245"/>
      <c r="AE281" s="241"/>
      <c r="AF281" s="245"/>
      <c r="AG281" s="245"/>
      <c r="AH281" s="245"/>
      <c r="AI281" s="245"/>
      <c r="AJ281" s="245"/>
      <c r="AK281" s="245"/>
      <c r="AL281" s="247"/>
      <c r="AM281" s="242"/>
      <c r="AN281" s="242"/>
      <c r="AO281" s="242"/>
      <c r="AP281" s="242"/>
      <c r="AQ281" s="242"/>
      <c r="AR281" s="242"/>
      <c r="AS281" s="242"/>
      <c r="AT281" s="242"/>
      <c r="AU281" s="242"/>
      <c r="AV281" s="242"/>
      <c r="AW281" s="242"/>
    </row>
    <row r="282" ht="15.6" spans="1:49">
      <c r="A282" s="240"/>
      <c r="B282" s="242"/>
      <c r="C282" s="242"/>
      <c r="D282" s="240"/>
      <c r="E282" s="243"/>
      <c r="F282" s="243"/>
      <c r="G282" s="244"/>
      <c r="H282" s="244"/>
      <c r="I282" s="241"/>
      <c r="J282" s="241"/>
      <c r="K282" s="241"/>
      <c r="L282" s="241"/>
      <c r="M282" s="241"/>
      <c r="N282" s="241"/>
      <c r="O282" s="241"/>
      <c r="P282" s="241"/>
      <c r="Q282" s="241"/>
      <c r="R282" s="241"/>
      <c r="S282" s="241"/>
      <c r="T282" s="245"/>
      <c r="U282" s="245"/>
      <c r="V282" s="245"/>
      <c r="W282" s="245"/>
      <c r="X282" s="245"/>
      <c r="Y282" s="245"/>
      <c r="Z282" s="245"/>
      <c r="AA282" s="245"/>
      <c r="AB282" s="246"/>
      <c r="AC282" s="245"/>
      <c r="AD282" s="245"/>
      <c r="AE282" s="241"/>
      <c r="AF282" s="245"/>
      <c r="AG282" s="245"/>
      <c r="AH282" s="245"/>
      <c r="AI282" s="245"/>
      <c r="AJ282" s="245"/>
      <c r="AK282" s="245"/>
      <c r="AL282" s="247"/>
      <c r="AM282" s="242"/>
      <c r="AN282" s="242"/>
      <c r="AO282" s="242"/>
      <c r="AP282" s="242"/>
      <c r="AQ282" s="242"/>
      <c r="AR282" s="242"/>
      <c r="AS282" s="242"/>
      <c r="AT282" s="242"/>
      <c r="AU282" s="242"/>
      <c r="AV282" s="242"/>
      <c r="AW282" s="242"/>
    </row>
    <row r="283" ht="15.6" spans="1:49">
      <c r="A283" s="240"/>
      <c r="B283" s="242"/>
      <c r="C283" s="242"/>
      <c r="D283" s="240"/>
      <c r="E283" s="243"/>
      <c r="F283" s="243"/>
      <c r="G283" s="244"/>
      <c r="H283" s="244"/>
      <c r="I283" s="241"/>
      <c r="J283" s="241"/>
      <c r="K283" s="241"/>
      <c r="L283" s="241"/>
      <c r="M283" s="241"/>
      <c r="N283" s="241"/>
      <c r="O283" s="241"/>
      <c r="P283" s="241"/>
      <c r="Q283" s="241"/>
      <c r="R283" s="241"/>
      <c r="S283" s="241"/>
      <c r="T283" s="245"/>
      <c r="U283" s="245"/>
      <c r="V283" s="245"/>
      <c r="W283" s="245"/>
      <c r="X283" s="245"/>
      <c r="Y283" s="245"/>
      <c r="Z283" s="245"/>
      <c r="AA283" s="245"/>
      <c r="AB283" s="246"/>
      <c r="AC283" s="245"/>
      <c r="AD283" s="245"/>
      <c r="AE283" s="241"/>
      <c r="AF283" s="245"/>
      <c r="AG283" s="245"/>
      <c r="AH283" s="245"/>
      <c r="AI283" s="245"/>
      <c r="AJ283" s="245"/>
      <c r="AK283" s="245"/>
      <c r="AL283" s="247"/>
      <c r="AM283" s="242"/>
      <c r="AN283" s="242"/>
      <c r="AO283" s="242"/>
      <c r="AP283" s="242"/>
      <c r="AQ283" s="242"/>
      <c r="AR283" s="242"/>
      <c r="AS283" s="242"/>
      <c r="AT283" s="242"/>
      <c r="AU283" s="242"/>
      <c r="AV283" s="242"/>
      <c r="AW283" s="242"/>
    </row>
    <row r="284" ht="15.6" spans="1:49">
      <c r="A284" s="240"/>
      <c r="B284" s="242"/>
      <c r="C284" s="242"/>
      <c r="D284" s="240"/>
      <c r="E284" s="243"/>
      <c r="F284" s="243"/>
      <c r="G284" s="244"/>
      <c r="H284" s="244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/>
      <c r="S284" s="241"/>
      <c r="T284" s="245"/>
      <c r="U284" s="245"/>
      <c r="V284" s="245"/>
      <c r="W284" s="245"/>
      <c r="X284" s="245"/>
      <c r="Y284" s="245"/>
      <c r="Z284" s="245"/>
      <c r="AA284" s="245"/>
      <c r="AB284" s="246"/>
      <c r="AC284" s="245"/>
      <c r="AD284" s="245"/>
      <c r="AE284" s="241"/>
      <c r="AF284" s="245"/>
      <c r="AG284" s="245"/>
      <c r="AH284" s="245"/>
      <c r="AI284" s="245"/>
      <c r="AJ284" s="245"/>
      <c r="AK284" s="245"/>
      <c r="AL284" s="247"/>
      <c r="AM284" s="242"/>
      <c r="AN284" s="242"/>
      <c r="AO284" s="242"/>
      <c r="AP284" s="242"/>
      <c r="AQ284" s="242"/>
      <c r="AR284" s="242"/>
      <c r="AS284" s="242"/>
      <c r="AT284" s="242"/>
      <c r="AU284" s="242"/>
      <c r="AV284" s="242"/>
      <c r="AW284" s="242"/>
    </row>
    <row r="285" ht="15.6" spans="1:49">
      <c r="A285" s="240"/>
      <c r="B285" s="242"/>
      <c r="C285" s="242"/>
      <c r="D285" s="240"/>
      <c r="E285" s="243"/>
      <c r="F285" s="243"/>
      <c r="G285" s="244"/>
      <c r="H285" s="244"/>
      <c r="I285" s="241"/>
      <c r="J285" s="241"/>
      <c r="K285" s="241"/>
      <c r="L285" s="241"/>
      <c r="M285" s="241"/>
      <c r="N285" s="241"/>
      <c r="O285" s="241"/>
      <c r="P285" s="241"/>
      <c r="Q285" s="241"/>
      <c r="R285" s="241"/>
      <c r="S285" s="241"/>
      <c r="T285" s="245"/>
      <c r="U285" s="245"/>
      <c r="V285" s="245"/>
      <c r="W285" s="245"/>
      <c r="X285" s="245"/>
      <c r="Y285" s="245"/>
      <c r="Z285" s="245"/>
      <c r="AA285" s="245"/>
      <c r="AB285" s="246"/>
      <c r="AC285" s="245"/>
      <c r="AD285" s="245"/>
      <c r="AE285" s="241"/>
      <c r="AF285" s="245"/>
      <c r="AG285" s="245"/>
      <c r="AH285" s="245"/>
      <c r="AI285" s="245"/>
      <c r="AJ285" s="245"/>
      <c r="AK285" s="245"/>
      <c r="AL285" s="247"/>
      <c r="AM285" s="242"/>
      <c r="AN285" s="242"/>
      <c r="AO285" s="242"/>
      <c r="AP285" s="242"/>
      <c r="AQ285" s="242"/>
      <c r="AR285" s="242"/>
      <c r="AS285" s="242"/>
      <c r="AT285" s="242"/>
      <c r="AU285" s="242"/>
      <c r="AV285" s="242"/>
      <c r="AW285" s="242"/>
    </row>
    <row r="286" ht="15.6" spans="1:49">
      <c r="A286" s="240"/>
      <c r="B286" s="242"/>
      <c r="C286" s="242"/>
      <c r="D286" s="240"/>
      <c r="E286" s="243"/>
      <c r="F286" s="243"/>
      <c r="G286" s="244"/>
      <c r="H286" s="244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5"/>
      <c r="U286" s="245"/>
      <c r="V286" s="245"/>
      <c r="W286" s="245"/>
      <c r="X286" s="245"/>
      <c r="Y286" s="245"/>
      <c r="Z286" s="245"/>
      <c r="AA286" s="245"/>
      <c r="AB286" s="246"/>
      <c r="AC286" s="245"/>
      <c r="AD286" s="245"/>
      <c r="AE286" s="241"/>
      <c r="AF286" s="245"/>
      <c r="AG286" s="245"/>
      <c r="AH286" s="245"/>
      <c r="AI286" s="245"/>
      <c r="AJ286" s="245"/>
      <c r="AK286" s="245"/>
      <c r="AL286" s="247"/>
      <c r="AM286" s="242"/>
      <c r="AN286" s="242"/>
      <c r="AO286" s="242"/>
      <c r="AP286" s="242"/>
      <c r="AQ286" s="242"/>
      <c r="AR286" s="242"/>
      <c r="AS286" s="242"/>
      <c r="AT286" s="242"/>
      <c r="AU286" s="242"/>
      <c r="AV286" s="242"/>
      <c r="AW286" s="242"/>
    </row>
    <row r="287" ht="15.6" spans="1:49">
      <c r="A287" s="240"/>
      <c r="B287" s="242"/>
      <c r="C287" s="242"/>
      <c r="D287" s="240"/>
      <c r="E287" s="243"/>
      <c r="F287" s="243"/>
      <c r="G287" s="244"/>
      <c r="H287" s="244"/>
      <c r="I287" s="241"/>
      <c r="J287" s="241"/>
      <c r="K287" s="241"/>
      <c r="L287" s="241"/>
      <c r="M287" s="241"/>
      <c r="N287" s="241"/>
      <c r="O287" s="241"/>
      <c r="P287" s="241"/>
      <c r="Q287" s="241"/>
      <c r="R287" s="241"/>
      <c r="S287" s="241"/>
      <c r="T287" s="245"/>
      <c r="U287" s="245"/>
      <c r="V287" s="245"/>
      <c r="W287" s="245"/>
      <c r="X287" s="245"/>
      <c r="Y287" s="245"/>
      <c r="Z287" s="245"/>
      <c r="AA287" s="245"/>
      <c r="AB287" s="246"/>
      <c r="AC287" s="245"/>
      <c r="AD287" s="245"/>
      <c r="AE287" s="241"/>
      <c r="AF287" s="245"/>
      <c r="AG287" s="245"/>
      <c r="AH287" s="245"/>
      <c r="AI287" s="245"/>
      <c r="AJ287" s="245"/>
      <c r="AK287" s="245"/>
      <c r="AL287" s="247"/>
      <c r="AM287" s="242"/>
      <c r="AN287" s="242"/>
      <c r="AO287" s="242"/>
      <c r="AP287" s="242"/>
      <c r="AQ287" s="242"/>
      <c r="AR287" s="242"/>
      <c r="AS287" s="242"/>
      <c r="AT287" s="242"/>
      <c r="AU287" s="242"/>
      <c r="AV287" s="242"/>
      <c r="AW287" s="242"/>
    </row>
    <row r="288" ht="15.6" spans="1:49">
      <c r="A288" s="240"/>
      <c r="B288" s="242"/>
      <c r="C288" s="242"/>
      <c r="D288" s="240"/>
      <c r="E288" s="243"/>
      <c r="F288" s="243"/>
      <c r="G288" s="244"/>
      <c r="H288" s="244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5"/>
      <c r="U288" s="245"/>
      <c r="V288" s="245"/>
      <c r="W288" s="245"/>
      <c r="X288" s="245"/>
      <c r="Y288" s="245"/>
      <c r="Z288" s="245"/>
      <c r="AA288" s="245"/>
      <c r="AB288" s="246"/>
      <c r="AC288" s="245"/>
      <c r="AD288" s="245"/>
      <c r="AE288" s="241"/>
      <c r="AF288" s="245"/>
      <c r="AG288" s="245"/>
      <c r="AH288" s="245"/>
      <c r="AI288" s="245"/>
      <c r="AJ288" s="245"/>
      <c r="AK288" s="245"/>
      <c r="AL288" s="247"/>
      <c r="AM288" s="242"/>
      <c r="AN288" s="242"/>
      <c r="AO288" s="242"/>
      <c r="AP288" s="242"/>
      <c r="AQ288" s="242"/>
      <c r="AR288" s="242"/>
      <c r="AS288" s="242"/>
      <c r="AT288" s="242"/>
      <c r="AU288" s="242"/>
      <c r="AV288" s="242"/>
      <c r="AW288" s="242"/>
    </row>
    <row r="289" ht="15.6" spans="1:49">
      <c r="A289" s="240"/>
      <c r="B289" s="242"/>
      <c r="C289" s="242"/>
      <c r="D289" s="240"/>
      <c r="E289" s="243"/>
      <c r="F289" s="243"/>
      <c r="G289" s="244"/>
      <c r="H289" s="244"/>
      <c r="I289" s="241"/>
      <c r="J289" s="241"/>
      <c r="K289" s="241"/>
      <c r="L289" s="241"/>
      <c r="M289" s="241"/>
      <c r="N289" s="241"/>
      <c r="O289" s="241"/>
      <c r="P289" s="241"/>
      <c r="Q289" s="241"/>
      <c r="R289" s="241"/>
      <c r="S289" s="241"/>
      <c r="T289" s="245"/>
      <c r="U289" s="245"/>
      <c r="V289" s="245"/>
      <c r="W289" s="245"/>
      <c r="X289" s="245"/>
      <c r="Y289" s="245"/>
      <c r="Z289" s="245"/>
      <c r="AA289" s="245"/>
      <c r="AB289" s="246"/>
      <c r="AC289" s="245"/>
      <c r="AD289" s="245"/>
      <c r="AE289" s="241"/>
      <c r="AF289" s="245"/>
      <c r="AG289" s="245"/>
      <c r="AH289" s="245"/>
      <c r="AI289" s="245"/>
      <c r="AJ289" s="245"/>
      <c r="AK289" s="245"/>
      <c r="AL289" s="247"/>
      <c r="AM289" s="242"/>
      <c r="AN289" s="242"/>
      <c r="AO289" s="242"/>
      <c r="AP289" s="242"/>
      <c r="AQ289" s="242"/>
      <c r="AR289" s="242"/>
      <c r="AS289" s="242"/>
      <c r="AT289" s="242"/>
      <c r="AU289" s="242"/>
      <c r="AV289" s="242"/>
      <c r="AW289" s="242"/>
    </row>
    <row r="290" ht="15.6" spans="1:49">
      <c r="A290" s="240"/>
      <c r="B290" s="242"/>
      <c r="C290" s="242"/>
      <c r="D290" s="240"/>
      <c r="E290" s="243"/>
      <c r="F290" s="243"/>
      <c r="G290" s="244"/>
      <c r="H290" s="244"/>
      <c r="I290" s="241"/>
      <c r="J290" s="241"/>
      <c r="K290" s="241"/>
      <c r="L290" s="241"/>
      <c r="M290" s="241"/>
      <c r="N290" s="241"/>
      <c r="O290" s="241"/>
      <c r="P290" s="241"/>
      <c r="Q290" s="241"/>
      <c r="R290" s="241"/>
      <c r="S290" s="241"/>
      <c r="T290" s="245"/>
      <c r="U290" s="245"/>
      <c r="V290" s="245"/>
      <c r="W290" s="245"/>
      <c r="X290" s="245"/>
      <c r="Y290" s="245"/>
      <c r="Z290" s="245"/>
      <c r="AA290" s="245"/>
      <c r="AB290" s="246"/>
      <c r="AC290" s="245"/>
      <c r="AD290" s="245"/>
      <c r="AE290" s="241"/>
      <c r="AF290" s="245"/>
      <c r="AG290" s="245"/>
      <c r="AH290" s="245"/>
      <c r="AI290" s="245"/>
      <c r="AJ290" s="245"/>
      <c r="AK290" s="245"/>
      <c r="AL290" s="247"/>
      <c r="AM290" s="242"/>
      <c r="AN290" s="242"/>
      <c r="AO290" s="242"/>
      <c r="AP290" s="242"/>
      <c r="AQ290" s="242"/>
      <c r="AR290" s="242"/>
      <c r="AS290" s="242"/>
      <c r="AT290" s="242"/>
      <c r="AU290" s="242"/>
      <c r="AV290" s="242"/>
      <c r="AW290" s="242"/>
    </row>
    <row r="291" ht="15.6" spans="1:49">
      <c r="A291" s="240"/>
      <c r="B291" s="242"/>
      <c r="C291" s="242"/>
      <c r="D291" s="240"/>
      <c r="E291" s="243"/>
      <c r="F291" s="243"/>
      <c r="G291" s="244"/>
      <c r="H291" s="244"/>
      <c r="I291" s="241"/>
      <c r="J291" s="241"/>
      <c r="K291" s="241"/>
      <c r="L291" s="241"/>
      <c r="M291" s="241"/>
      <c r="N291" s="241"/>
      <c r="O291" s="241"/>
      <c r="P291" s="241"/>
      <c r="Q291" s="241"/>
      <c r="R291" s="241"/>
      <c r="S291" s="241"/>
      <c r="T291" s="245"/>
      <c r="U291" s="245"/>
      <c r="V291" s="245"/>
      <c r="W291" s="245"/>
      <c r="X291" s="245"/>
      <c r="Y291" s="245"/>
      <c r="Z291" s="245"/>
      <c r="AA291" s="245"/>
      <c r="AB291" s="246"/>
      <c r="AC291" s="245"/>
      <c r="AD291" s="245"/>
      <c r="AE291" s="241"/>
      <c r="AF291" s="245"/>
      <c r="AG291" s="245"/>
      <c r="AH291" s="245"/>
      <c r="AI291" s="245"/>
      <c r="AJ291" s="245"/>
      <c r="AK291" s="245"/>
      <c r="AL291" s="247"/>
      <c r="AM291" s="242"/>
      <c r="AN291" s="242"/>
      <c r="AO291" s="242"/>
      <c r="AP291" s="242"/>
      <c r="AQ291" s="242"/>
      <c r="AR291" s="242"/>
      <c r="AS291" s="242"/>
      <c r="AT291" s="242"/>
      <c r="AU291" s="242"/>
      <c r="AV291" s="242"/>
      <c r="AW291" s="242"/>
    </row>
    <row r="292" ht="15.6" spans="1:49">
      <c r="A292" s="240"/>
      <c r="B292" s="242"/>
      <c r="C292" s="242"/>
      <c r="D292" s="240"/>
      <c r="E292" s="243"/>
      <c r="F292" s="243"/>
      <c r="G292" s="244"/>
      <c r="H292" s="244"/>
      <c r="I292" s="241"/>
      <c r="J292" s="241"/>
      <c r="K292" s="241"/>
      <c r="L292" s="241"/>
      <c r="M292" s="241"/>
      <c r="N292" s="241"/>
      <c r="O292" s="241"/>
      <c r="P292" s="241"/>
      <c r="Q292" s="241"/>
      <c r="R292" s="241"/>
      <c r="S292" s="241"/>
      <c r="T292" s="245"/>
      <c r="U292" s="245"/>
      <c r="V292" s="245"/>
      <c r="W292" s="245"/>
      <c r="X292" s="245"/>
      <c r="Y292" s="245"/>
      <c r="Z292" s="245"/>
      <c r="AA292" s="245"/>
      <c r="AB292" s="246"/>
      <c r="AC292" s="245"/>
      <c r="AD292" s="245"/>
      <c r="AE292" s="241"/>
      <c r="AF292" s="245"/>
      <c r="AG292" s="245"/>
      <c r="AH292" s="245"/>
      <c r="AI292" s="245"/>
      <c r="AJ292" s="245"/>
      <c r="AK292" s="245"/>
      <c r="AL292" s="247"/>
      <c r="AM292" s="242"/>
      <c r="AN292" s="242"/>
      <c r="AO292" s="242"/>
      <c r="AP292" s="242"/>
      <c r="AQ292" s="242"/>
      <c r="AR292" s="242"/>
      <c r="AS292" s="242"/>
      <c r="AT292" s="242"/>
      <c r="AU292" s="242"/>
      <c r="AV292" s="242"/>
      <c r="AW292" s="242"/>
    </row>
    <row r="293" ht="15.6" spans="1:49">
      <c r="A293" s="240"/>
      <c r="B293" s="242"/>
      <c r="C293" s="242"/>
      <c r="D293" s="240"/>
      <c r="E293" s="243"/>
      <c r="F293" s="243"/>
      <c r="G293" s="244"/>
      <c r="H293" s="244"/>
      <c r="I293" s="241"/>
      <c r="J293" s="241"/>
      <c r="K293" s="241"/>
      <c r="L293" s="241"/>
      <c r="M293" s="241"/>
      <c r="N293" s="241"/>
      <c r="O293" s="241"/>
      <c r="P293" s="241"/>
      <c r="Q293" s="241"/>
      <c r="R293" s="241"/>
      <c r="S293" s="241"/>
      <c r="T293" s="245"/>
      <c r="U293" s="245"/>
      <c r="V293" s="245"/>
      <c r="W293" s="245"/>
      <c r="X293" s="245"/>
      <c r="Y293" s="245"/>
      <c r="Z293" s="245"/>
      <c r="AA293" s="245"/>
      <c r="AB293" s="246"/>
      <c r="AC293" s="245"/>
      <c r="AD293" s="245"/>
      <c r="AE293" s="241"/>
      <c r="AF293" s="245"/>
      <c r="AG293" s="245"/>
      <c r="AH293" s="245"/>
      <c r="AI293" s="245"/>
      <c r="AJ293" s="245"/>
      <c r="AK293" s="245"/>
      <c r="AL293" s="247"/>
      <c r="AM293" s="242"/>
      <c r="AN293" s="242"/>
      <c r="AO293" s="242"/>
      <c r="AP293" s="242"/>
      <c r="AQ293" s="242"/>
      <c r="AR293" s="242"/>
      <c r="AS293" s="242"/>
      <c r="AT293" s="242"/>
      <c r="AU293" s="242"/>
      <c r="AV293" s="242"/>
      <c r="AW293" s="242"/>
    </row>
    <row r="294" ht="15.6" spans="1:49">
      <c r="A294" s="240"/>
      <c r="B294" s="242"/>
      <c r="C294" s="242"/>
      <c r="D294" s="240"/>
      <c r="E294" s="243"/>
      <c r="F294" s="243"/>
      <c r="G294" s="244"/>
      <c r="H294" s="244"/>
      <c r="I294" s="241"/>
      <c r="J294" s="241"/>
      <c r="K294" s="241"/>
      <c r="L294" s="241"/>
      <c r="M294" s="241"/>
      <c r="N294" s="241"/>
      <c r="O294" s="241"/>
      <c r="P294" s="241"/>
      <c r="Q294" s="241"/>
      <c r="R294" s="241"/>
      <c r="S294" s="241"/>
      <c r="T294" s="245"/>
      <c r="U294" s="245"/>
      <c r="V294" s="245"/>
      <c r="W294" s="245"/>
      <c r="X294" s="245"/>
      <c r="Y294" s="245"/>
      <c r="Z294" s="245"/>
      <c r="AA294" s="245"/>
      <c r="AB294" s="246"/>
      <c r="AC294" s="245"/>
      <c r="AD294" s="245"/>
      <c r="AE294" s="241"/>
      <c r="AF294" s="245"/>
      <c r="AG294" s="245"/>
      <c r="AH294" s="245"/>
      <c r="AI294" s="245"/>
      <c r="AJ294" s="245"/>
      <c r="AK294" s="245"/>
      <c r="AL294" s="247"/>
      <c r="AM294" s="242"/>
      <c r="AN294" s="242"/>
      <c r="AO294" s="242"/>
      <c r="AP294" s="242"/>
      <c r="AQ294" s="242"/>
      <c r="AR294" s="242"/>
      <c r="AS294" s="242"/>
      <c r="AT294" s="242"/>
      <c r="AU294" s="242"/>
      <c r="AV294" s="242"/>
      <c r="AW294" s="242"/>
    </row>
    <row r="295" ht="15.6" spans="1:49">
      <c r="A295" s="240"/>
      <c r="B295" s="242"/>
      <c r="C295" s="242"/>
      <c r="D295" s="240"/>
      <c r="E295" s="243"/>
      <c r="F295" s="243"/>
      <c r="G295" s="244"/>
      <c r="H295" s="244"/>
      <c r="I295" s="241"/>
      <c r="J295" s="241"/>
      <c r="K295" s="241"/>
      <c r="L295" s="241"/>
      <c r="M295" s="241"/>
      <c r="N295" s="241"/>
      <c r="O295" s="241"/>
      <c r="P295" s="241"/>
      <c r="Q295" s="241"/>
      <c r="R295" s="241"/>
      <c r="S295" s="241"/>
      <c r="T295" s="245"/>
      <c r="U295" s="245"/>
      <c r="V295" s="245"/>
      <c r="W295" s="245"/>
      <c r="X295" s="245"/>
      <c r="Y295" s="245"/>
      <c r="Z295" s="245"/>
      <c r="AA295" s="245"/>
      <c r="AB295" s="246"/>
      <c r="AC295" s="245"/>
      <c r="AD295" s="245"/>
      <c r="AE295" s="241"/>
      <c r="AF295" s="245"/>
      <c r="AG295" s="245"/>
      <c r="AH295" s="245"/>
      <c r="AI295" s="245"/>
      <c r="AJ295" s="245"/>
      <c r="AK295" s="245"/>
      <c r="AL295" s="247"/>
      <c r="AM295" s="242"/>
      <c r="AN295" s="242"/>
      <c r="AO295" s="242"/>
      <c r="AP295" s="242"/>
      <c r="AQ295" s="242"/>
      <c r="AR295" s="242"/>
      <c r="AS295" s="242"/>
      <c r="AT295" s="242"/>
      <c r="AU295" s="242"/>
      <c r="AV295" s="242"/>
      <c r="AW295" s="242"/>
    </row>
    <row r="296" ht="15.6" spans="1:49">
      <c r="A296" s="240"/>
      <c r="B296" s="242"/>
      <c r="C296" s="242"/>
      <c r="D296" s="240"/>
      <c r="E296" s="243"/>
      <c r="F296" s="243"/>
      <c r="G296" s="244"/>
      <c r="H296" s="244"/>
      <c r="I296" s="241"/>
      <c r="J296" s="241"/>
      <c r="K296" s="241"/>
      <c r="L296" s="241"/>
      <c r="M296" s="241"/>
      <c r="N296" s="241"/>
      <c r="O296" s="241"/>
      <c r="P296" s="241"/>
      <c r="Q296" s="241"/>
      <c r="R296" s="241"/>
      <c r="S296" s="241"/>
      <c r="T296" s="245"/>
      <c r="U296" s="245"/>
      <c r="V296" s="245"/>
      <c r="W296" s="245"/>
      <c r="X296" s="245"/>
      <c r="Y296" s="245"/>
      <c r="Z296" s="245"/>
      <c r="AA296" s="245"/>
      <c r="AB296" s="246"/>
      <c r="AC296" s="245"/>
      <c r="AD296" s="245"/>
      <c r="AE296" s="241"/>
      <c r="AF296" s="245"/>
      <c r="AG296" s="245"/>
      <c r="AH296" s="245"/>
      <c r="AI296" s="245"/>
      <c r="AJ296" s="245"/>
      <c r="AK296" s="245"/>
      <c r="AL296" s="247"/>
      <c r="AM296" s="242"/>
      <c r="AN296" s="242"/>
      <c r="AO296" s="242"/>
      <c r="AP296" s="242"/>
      <c r="AQ296" s="242"/>
      <c r="AR296" s="242"/>
      <c r="AS296" s="242"/>
      <c r="AT296" s="242"/>
      <c r="AU296" s="242"/>
      <c r="AV296" s="242"/>
      <c r="AW296" s="242"/>
    </row>
    <row r="297" ht="15.6" spans="1:49">
      <c r="A297" s="240"/>
      <c r="B297" s="242"/>
      <c r="C297" s="242"/>
      <c r="D297" s="240"/>
      <c r="E297" s="243"/>
      <c r="F297" s="243"/>
      <c r="G297" s="244"/>
      <c r="H297" s="244"/>
      <c r="I297" s="241"/>
      <c r="J297" s="241"/>
      <c r="K297" s="241"/>
      <c r="L297" s="241"/>
      <c r="M297" s="241"/>
      <c r="N297" s="241"/>
      <c r="O297" s="241"/>
      <c r="P297" s="241"/>
      <c r="Q297" s="241"/>
      <c r="R297" s="241"/>
      <c r="S297" s="241"/>
      <c r="T297" s="245"/>
      <c r="U297" s="245"/>
      <c r="V297" s="245"/>
      <c r="W297" s="245"/>
      <c r="X297" s="245"/>
      <c r="Y297" s="245"/>
      <c r="Z297" s="245"/>
      <c r="AA297" s="245"/>
      <c r="AB297" s="246"/>
      <c r="AC297" s="245"/>
      <c r="AD297" s="245"/>
      <c r="AE297" s="241"/>
      <c r="AF297" s="245"/>
      <c r="AG297" s="245"/>
      <c r="AH297" s="245"/>
      <c r="AI297" s="245"/>
      <c r="AJ297" s="245"/>
      <c r="AK297" s="245"/>
      <c r="AL297" s="247"/>
      <c r="AM297" s="242"/>
      <c r="AN297" s="242"/>
      <c r="AO297" s="242"/>
      <c r="AP297" s="242"/>
      <c r="AQ297" s="242"/>
      <c r="AR297" s="242"/>
      <c r="AS297" s="242"/>
      <c r="AT297" s="242"/>
      <c r="AU297" s="242"/>
      <c r="AV297" s="242"/>
      <c r="AW297" s="242"/>
    </row>
    <row r="298" ht="15.6" spans="1:49">
      <c r="A298" s="240"/>
      <c r="B298" s="242"/>
      <c r="C298" s="242"/>
      <c r="D298" s="240"/>
      <c r="E298" s="243"/>
      <c r="F298" s="243"/>
      <c r="G298" s="244"/>
      <c r="H298" s="244"/>
      <c r="I298" s="241"/>
      <c r="J298" s="241"/>
      <c r="K298" s="241"/>
      <c r="L298" s="241"/>
      <c r="M298" s="241"/>
      <c r="N298" s="241"/>
      <c r="O298" s="241"/>
      <c r="P298" s="241"/>
      <c r="Q298" s="241"/>
      <c r="R298" s="241"/>
      <c r="S298" s="241"/>
      <c r="T298" s="245"/>
      <c r="U298" s="245"/>
      <c r="V298" s="245"/>
      <c r="W298" s="245"/>
      <c r="X298" s="245"/>
      <c r="Y298" s="245"/>
      <c r="Z298" s="245"/>
      <c r="AA298" s="245"/>
      <c r="AB298" s="246"/>
      <c r="AC298" s="245"/>
      <c r="AD298" s="245"/>
      <c r="AE298" s="241"/>
      <c r="AF298" s="245"/>
      <c r="AG298" s="245"/>
      <c r="AH298" s="245"/>
      <c r="AI298" s="245"/>
      <c r="AJ298" s="245"/>
      <c r="AK298" s="245"/>
      <c r="AL298" s="247"/>
      <c r="AM298" s="242"/>
      <c r="AN298" s="242"/>
      <c r="AO298" s="242"/>
      <c r="AP298" s="242"/>
      <c r="AQ298" s="242"/>
      <c r="AR298" s="242"/>
      <c r="AS298" s="242"/>
      <c r="AT298" s="242"/>
      <c r="AU298" s="242"/>
      <c r="AV298" s="242"/>
      <c r="AW298" s="242"/>
    </row>
    <row r="299" ht="15.6" spans="1:49">
      <c r="A299" s="240"/>
      <c r="B299" s="242"/>
      <c r="C299" s="242"/>
      <c r="D299" s="240"/>
      <c r="E299" s="243"/>
      <c r="F299" s="243"/>
      <c r="G299" s="244"/>
      <c r="H299" s="244"/>
      <c r="I299" s="241"/>
      <c r="J299" s="241"/>
      <c r="K299" s="241"/>
      <c r="L299" s="241"/>
      <c r="M299" s="241"/>
      <c r="N299" s="241"/>
      <c r="O299" s="241"/>
      <c r="P299" s="241"/>
      <c r="Q299" s="241"/>
      <c r="R299" s="241"/>
      <c r="S299" s="241"/>
      <c r="T299" s="245"/>
      <c r="U299" s="245"/>
      <c r="V299" s="245"/>
      <c r="W299" s="245"/>
      <c r="X299" s="245"/>
      <c r="Y299" s="245"/>
      <c r="Z299" s="245"/>
      <c r="AA299" s="245"/>
      <c r="AB299" s="246"/>
      <c r="AC299" s="245"/>
      <c r="AD299" s="245"/>
      <c r="AE299" s="241"/>
      <c r="AF299" s="245"/>
      <c r="AG299" s="245"/>
      <c r="AH299" s="245"/>
      <c r="AI299" s="245"/>
      <c r="AJ299" s="245"/>
      <c r="AK299" s="245"/>
      <c r="AL299" s="247"/>
      <c r="AM299" s="242"/>
      <c r="AN299" s="242"/>
      <c r="AO299" s="242"/>
      <c r="AP299" s="242"/>
      <c r="AQ299" s="242"/>
      <c r="AR299" s="242"/>
      <c r="AS299" s="242"/>
      <c r="AT299" s="242"/>
      <c r="AU299" s="242"/>
      <c r="AV299" s="242"/>
      <c r="AW299" s="242"/>
    </row>
    <row r="300" ht="15.6" spans="1:49">
      <c r="A300" s="240"/>
      <c r="B300" s="242"/>
      <c r="C300" s="242"/>
      <c r="D300" s="240"/>
      <c r="E300" s="243"/>
      <c r="F300" s="243"/>
      <c r="G300" s="244"/>
      <c r="H300" s="244"/>
      <c r="I300" s="241"/>
      <c r="J300" s="241"/>
      <c r="K300" s="241"/>
      <c r="L300" s="241"/>
      <c r="M300" s="241"/>
      <c r="N300" s="241"/>
      <c r="O300" s="241"/>
      <c r="P300" s="241"/>
      <c r="Q300" s="241"/>
      <c r="R300" s="241"/>
      <c r="S300" s="241"/>
      <c r="T300" s="245"/>
      <c r="U300" s="245"/>
      <c r="V300" s="245"/>
      <c r="W300" s="245"/>
      <c r="X300" s="245"/>
      <c r="Y300" s="245"/>
      <c r="Z300" s="245"/>
      <c r="AA300" s="245"/>
      <c r="AB300" s="246"/>
      <c r="AC300" s="245"/>
      <c r="AD300" s="245"/>
      <c r="AE300" s="241"/>
      <c r="AF300" s="245"/>
      <c r="AG300" s="245"/>
      <c r="AH300" s="245"/>
      <c r="AI300" s="245"/>
      <c r="AJ300" s="245"/>
      <c r="AK300" s="245"/>
      <c r="AL300" s="247"/>
      <c r="AM300" s="242"/>
      <c r="AN300" s="242"/>
      <c r="AO300" s="242"/>
      <c r="AP300" s="242"/>
      <c r="AQ300" s="242"/>
      <c r="AR300" s="242"/>
      <c r="AS300" s="242"/>
      <c r="AT300" s="242"/>
      <c r="AU300" s="242"/>
      <c r="AV300" s="242"/>
      <c r="AW300" s="242"/>
    </row>
    <row r="301" ht="15.6" spans="1:49">
      <c r="A301" s="240"/>
      <c r="B301" s="242"/>
      <c r="C301" s="242"/>
      <c r="D301" s="240"/>
      <c r="E301" s="243"/>
      <c r="F301" s="243"/>
      <c r="G301" s="244"/>
      <c r="H301" s="244"/>
      <c r="I301" s="241"/>
      <c r="J301" s="241"/>
      <c r="K301" s="241"/>
      <c r="L301" s="241"/>
      <c r="M301" s="241"/>
      <c r="N301" s="241"/>
      <c r="O301" s="241"/>
      <c r="P301" s="241"/>
      <c r="Q301" s="241"/>
      <c r="R301" s="241"/>
      <c r="S301" s="241"/>
      <c r="T301" s="245"/>
      <c r="U301" s="245"/>
      <c r="V301" s="245"/>
      <c r="W301" s="245"/>
      <c r="X301" s="245"/>
      <c r="Y301" s="245"/>
      <c r="Z301" s="245"/>
      <c r="AA301" s="245"/>
      <c r="AB301" s="246"/>
      <c r="AC301" s="245"/>
      <c r="AD301" s="245"/>
      <c r="AE301" s="241"/>
      <c r="AF301" s="245"/>
      <c r="AG301" s="245"/>
      <c r="AH301" s="245"/>
      <c r="AI301" s="245"/>
      <c r="AJ301" s="245"/>
      <c r="AK301" s="245"/>
      <c r="AL301" s="247"/>
      <c r="AM301" s="242"/>
      <c r="AN301" s="242"/>
      <c r="AO301" s="242"/>
      <c r="AP301" s="242"/>
      <c r="AQ301" s="242"/>
      <c r="AR301" s="242"/>
      <c r="AS301" s="242"/>
      <c r="AT301" s="242"/>
      <c r="AU301" s="242"/>
      <c r="AV301" s="242"/>
      <c r="AW301" s="242"/>
    </row>
    <row r="302" ht="15.6" spans="1:49">
      <c r="A302" s="240"/>
      <c r="B302" s="242"/>
      <c r="C302" s="242"/>
      <c r="D302" s="240"/>
      <c r="E302" s="243"/>
      <c r="F302" s="243"/>
      <c r="G302" s="244"/>
      <c r="H302" s="244"/>
      <c r="I302" s="241"/>
      <c r="J302" s="241"/>
      <c r="K302" s="241"/>
      <c r="L302" s="241"/>
      <c r="M302" s="241"/>
      <c r="N302" s="241"/>
      <c r="O302" s="241"/>
      <c r="P302" s="241"/>
      <c r="Q302" s="241"/>
      <c r="R302" s="241"/>
      <c r="S302" s="241"/>
      <c r="T302" s="245"/>
      <c r="U302" s="245"/>
      <c r="V302" s="245"/>
      <c r="W302" s="245"/>
      <c r="X302" s="245"/>
      <c r="Y302" s="245"/>
      <c r="Z302" s="245"/>
      <c r="AA302" s="245"/>
      <c r="AB302" s="246"/>
      <c r="AC302" s="245"/>
      <c r="AD302" s="245"/>
      <c r="AE302" s="241"/>
      <c r="AF302" s="245"/>
      <c r="AG302" s="245"/>
      <c r="AH302" s="245"/>
      <c r="AI302" s="245"/>
      <c r="AJ302" s="245"/>
      <c r="AK302" s="245"/>
      <c r="AL302" s="247"/>
      <c r="AM302" s="242"/>
      <c r="AN302" s="242"/>
      <c r="AO302" s="242"/>
      <c r="AP302" s="242"/>
      <c r="AQ302" s="242"/>
      <c r="AR302" s="242"/>
      <c r="AS302" s="242"/>
      <c r="AT302" s="242"/>
      <c r="AU302" s="242"/>
      <c r="AV302" s="242"/>
      <c r="AW302" s="242"/>
    </row>
    <row r="303" ht="15.6" spans="1:49">
      <c r="A303" s="240"/>
      <c r="B303" s="242"/>
      <c r="C303" s="242"/>
      <c r="D303" s="240"/>
      <c r="E303" s="243"/>
      <c r="F303" s="243"/>
      <c r="G303" s="244"/>
      <c r="H303" s="244"/>
      <c r="I303" s="241"/>
      <c r="J303" s="241"/>
      <c r="K303" s="241"/>
      <c r="L303" s="241"/>
      <c r="M303" s="241"/>
      <c r="N303" s="241"/>
      <c r="O303" s="241"/>
      <c r="P303" s="241"/>
      <c r="Q303" s="241"/>
      <c r="R303" s="241"/>
      <c r="S303" s="241"/>
      <c r="T303" s="245"/>
      <c r="U303" s="245"/>
      <c r="V303" s="245"/>
      <c r="W303" s="245"/>
      <c r="X303" s="245"/>
      <c r="Y303" s="245"/>
      <c r="Z303" s="245"/>
      <c r="AA303" s="245"/>
      <c r="AB303" s="246"/>
      <c r="AC303" s="245"/>
      <c r="AD303" s="245"/>
      <c r="AE303" s="241"/>
      <c r="AF303" s="245"/>
      <c r="AG303" s="245"/>
      <c r="AH303" s="245"/>
      <c r="AI303" s="245"/>
      <c r="AJ303" s="245"/>
      <c r="AK303" s="245"/>
      <c r="AL303" s="247"/>
      <c r="AM303" s="242"/>
      <c r="AN303" s="242"/>
      <c r="AO303" s="242"/>
      <c r="AP303" s="242"/>
      <c r="AQ303" s="242"/>
      <c r="AR303" s="242"/>
      <c r="AS303" s="242"/>
      <c r="AT303" s="242"/>
      <c r="AU303" s="242"/>
      <c r="AV303" s="242"/>
      <c r="AW303" s="242"/>
    </row>
    <row r="304" ht="15.6" spans="1:49">
      <c r="A304" s="240"/>
      <c r="B304" s="242"/>
      <c r="C304" s="242"/>
      <c r="D304" s="240"/>
      <c r="E304" s="243"/>
      <c r="F304" s="243"/>
      <c r="G304" s="244"/>
      <c r="H304" s="244"/>
      <c r="I304" s="241"/>
      <c r="J304" s="241"/>
      <c r="K304" s="241"/>
      <c r="L304" s="241"/>
      <c r="M304" s="241"/>
      <c r="N304" s="241"/>
      <c r="O304" s="241"/>
      <c r="P304" s="241"/>
      <c r="Q304" s="241"/>
      <c r="R304" s="241"/>
      <c r="S304" s="241"/>
      <c r="T304" s="245"/>
      <c r="U304" s="245"/>
      <c r="V304" s="245"/>
      <c r="W304" s="245"/>
      <c r="X304" s="245"/>
      <c r="Y304" s="245"/>
      <c r="Z304" s="245"/>
      <c r="AA304" s="245"/>
      <c r="AB304" s="246"/>
      <c r="AC304" s="245"/>
      <c r="AD304" s="245"/>
      <c r="AE304" s="241"/>
      <c r="AF304" s="245"/>
      <c r="AG304" s="245"/>
      <c r="AH304" s="245"/>
      <c r="AI304" s="245"/>
      <c r="AJ304" s="245"/>
      <c r="AK304" s="245"/>
      <c r="AL304" s="247"/>
      <c r="AM304" s="242"/>
      <c r="AN304" s="242"/>
      <c r="AO304" s="242"/>
      <c r="AP304" s="242"/>
      <c r="AQ304" s="242"/>
      <c r="AR304" s="242"/>
      <c r="AS304" s="242"/>
      <c r="AT304" s="242"/>
      <c r="AU304" s="242"/>
      <c r="AV304" s="242"/>
      <c r="AW304" s="242"/>
    </row>
    <row r="305" ht="15.6" spans="1:49">
      <c r="A305" s="240"/>
      <c r="B305" s="242"/>
      <c r="C305" s="242"/>
      <c r="D305" s="240"/>
      <c r="E305" s="243"/>
      <c r="F305" s="243"/>
      <c r="G305" s="244"/>
      <c r="H305" s="244"/>
      <c r="I305" s="241"/>
      <c r="J305" s="241"/>
      <c r="K305" s="241"/>
      <c r="L305" s="241"/>
      <c r="M305" s="241"/>
      <c r="N305" s="241"/>
      <c r="O305" s="241"/>
      <c r="P305" s="241"/>
      <c r="Q305" s="241"/>
      <c r="R305" s="241"/>
      <c r="S305" s="241"/>
      <c r="T305" s="245"/>
      <c r="U305" s="245"/>
      <c r="V305" s="245"/>
      <c r="W305" s="245"/>
      <c r="X305" s="245"/>
      <c r="Y305" s="245"/>
      <c r="Z305" s="245"/>
      <c r="AA305" s="245"/>
      <c r="AB305" s="246"/>
      <c r="AC305" s="245"/>
      <c r="AD305" s="245"/>
      <c r="AE305" s="241"/>
      <c r="AF305" s="245"/>
      <c r="AG305" s="245"/>
      <c r="AH305" s="245"/>
      <c r="AI305" s="245"/>
      <c r="AJ305" s="245"/>
      <c r="AK305" s="245"/>
      <c r="AL305" s="247"/>
      <c r="AM305" s="242"/>
      <c r="AN305" s="242"/>
      <c r="AO305" s="242"/>
      <c r="AP305" s="242"/>
      <c r="AQ305" s="242"/>
      <c r="AR305" s="242"/>
      <c r="AS305" s="242"/>
      <c r="AT305" s="242"/>
      <c r="AU305" s="242"/>
      <c r="AV305" s="242"/>
      <c r="AW305" s="242"/>
    </row>
    <row r="306" ht="15.6" spans="1:49">
      <c r="A306" s="240"/>
      <c r="B306" s="242"/>
      <c r="C306" s="242"/>
      <c r="D306" s="240"/>
      <c r="E306" s="243"/>
      <c r="F306" s="243"/>
      <c r="G306" s="244"/>
      <c r="H306" s="244"/>
      <c r="I306" s="241"/>
      <c r="J306" s="241"/>
      <c r="K306" s="241"/>
      <c r="L306" s="241"/>
      <c r="M306" s="241"/>
      <c r="N306" s="241"/>
      <c r="O306" s="241"/>
      <c r="P306" s="241"/>
      <c r="Q306" s="241"/>
      <c r="R306" s="241"/>
      <c r="S306" s="241"/>
      <c r="T306" s="245"/>
      <c r="U306" s="245"/>
      <c r="V306" s="245"/>
      <c r="W306" s="245"/>
      <c r="X306" s="245"/>
      <c r="Y306" s="245"/>
      <c r="Z306" s="245"/>
      <c r="AA306" s="245"/>
      <c r="AB306" s="246"/>
      <c r="AC306" s="245"/>
      <c r="AD306" s="245"/>
      <c r="AE306" s="241"/>
      <c r="AF306" s="245"/>
      <c r="AG306" s="245"/>
      <c r="AH306" s="245"/>
      <c r="AI306" s="245"/>
      <c r="AJ306" s="245"/>
      <c r="AK306" s="245"/>
      <c r="AL306" s="247"/>
      <c r="AM306" s="242"/>
      <c r="AN306" s="242"/>
      <c r="AO306" s="242"/>
      <c r="AP306" s="242"/>
      <c r="AQ306" s="242"/>
      <c r="AR306" s="242"/>
      <c r="AS306" s="242"/>
      <c r="AT306" s="242"/>
      <c r="AU306" s="242"/>
      <c r="AV306" s="242"/>
      <c r="AW306" s="242"/>
    </row>
    <row r="307" ht="15.6" spans="1:49">
      <c r="A307" s="240"/>
      <c r="B307" s="242"/>
      <c r="C307" s="242"/>
      <c r="D307" s="240"/>
      <c r="E307" s="243"/>
      <c r="F307" s="243"/>
      <c r="G307" s="244"/>
      <c r="H307" s="244"/>
      <c r="I307" s="241"/>
      <c r="J307" s="241"/>
      <c r="K307" s="241"/>
      <c r="L307" s="241"/>
      <c r="M307" s="241"/>
      <c r="N307" s="241"/>
      <c r="O307" s="241"/>
      <c r="P307" s="241"/>
      <c r="Q307" s="241"/>
      <c r="R307" s="241"/>
      <c r="S307" s="241"/>
      <c r="T307" s="245"/>
      <c r="U307" s="245"/>
      <c r="V307" s="245"/>
      <c r="W307" s="245"/>
      <c r="X307" s="245"/>
      <c r="Y307" s="245"/>
      <c r="Z307" s="245"/>
      <c r="AA307" s="245"/>
      <c r="AB307" s="246"/>
      <c r="AC307" s="245"/>
      <c r="AD307" s="245"/>
      <c r="AE307" s="241"/>
      <c r="AF307" s="245"/>
      <c r="AG307" s="245"/>
      <c r="AH307" s="245"/>
      <c r="AI307" s="245"/>
      <c r="AJ307" s="245"/>
      <c r="AK307" s="245"/>
      <c r="AL307" s="247"/>
      <c r="AM307" s="242"/>
      <c r="AN307" s="242"/>
      <c r="AO307" s="242"/>
      <c r="AP307" s="242"/>
      <c r="AQ307" s="242"/>
      <c r="AR307" s="242"/>
      <c r="AS307" s="242"/>
      <c r="AT307" s="242"/>
      <c r="AU307" s="242"/>
      <c r="AV307" s="242"/>
      <c r="AW307" s="242"/>
    </row>
    <row r="308" ht="15.6" spans="1:49">
      <c r="A308" s="240"/>
      <c r="B308" s="242"/>
      <c r="C308" s="242"/>
      <c r="D308" s="240"/>
      <c r="E308" s="243"/>
      <c r="F308" s="243"/>
      <c r="G308" s="244"/>
      <c r="H308" s="244"/>
      <c r="I308" s="241"/>
      <c r="J308" s="241"/>
      <c r="K308" s="241"/>
      <c r="L308" s="241"/>
      <c r="M308" s="241"/>
      <c r="N308" s="241"/>
      <c r="O308" s="241"/>
      <c r="P308" s="241"/>
      <c r="Q308" s="241"/>
      <c r="R308" s="241"/>
      <c r="S308" s="241"/>
      <c r="T308" s="245"/>
      <c r="U308" s="245"/>
      <c r="V308" s="245"/>
      <c r="W308" s="245"/>
      <c r="X308" s="245"/>
      <c r="Y308" s="245"/>
      <c r="Z308" s="245"/>
      <c r="AA308" s="245"/>
      <c r="AB308" s="246"/>
      <c r="AC308" s="245"/>
      <c r="AD308" s="245"/>
      <c r="AE308" s="241"/>
      <c r="AF308" s="245"/>
      <c r="AG308" s="245"/>
      <c r="AH308" s="245"/>
      <c r="AI308" s="245"/>
      <c r="AJ308" s="245"/>
      <c r="AK308" s="245"/>
      <c r="AL308" s="247"/>
      <c r="AM308" s="242"/>
      <c r="AN308" s="242"/>
      <c r="AO308" s="242"/>
      <c r="AP308" s="242"/>
      <c r="AQ308" s="242"/>
      <c r="AR308" s="242"/>
      <c r="AS308" s="242"/>
      <c r="AT308" s="242"/>
      <c r="AU308" s="242"/>
      <c r="AV308" s="242"/>
      <c r="AW308" s="242"/>
    </row>
    <row r="309" ht="15.6" spans="1:49">
      <c r="A309" s="240"/>
      <c r="B309" s="242"/>
      <c r="C309" s="242"/>
      <c r="D309" s="240"/>
      <c r="E309" s="243"/>
      <c r="F309" s="243"/>
      <c r="G309" s="244"/>
      <c r="H309" s="244"/>
      <c r="I309" s="241"/>
      <c r="J309" s="241"/>
      <c r="K309" s="241"/>
      <c r="L309" s="241"/>
      <c r="M309" s="241"/>
      <c r="N309" s="241"/>
      <c r="O309" s="241"/>
      <c r="P309" s="241"/>
      <c r="Q309" s="241"/>
      <c r="R309" s="241"/>
      <c r="S309" s="241"/>
      <c r="T309" s="245"/>
      <c r="U309" s="245"/>
      <c r="V309" s="245"/>
      <c r="W309" s="245"/>
      <c r="X309" s="245"/>
      <c r="Y309" s="245"/>
      <c r="Z309" s="245"/>
      <c r="AA309" s="245"/>
      <c r="AB309" s="246"/>
      <c r="AC309" s="245"/>
      <c r="AD309" s="245"/>
      <c r="AE309" s="241"/>
      <c r="AF309" s="245"/>
      <c r="AG309" s="245"/>
      <c r="AH309" s="245"/>
      <c r="AI309" s="245"/>
      <c r="AJ309" s="245"/>
      <c r="AK309" s="245"/>
      <c r="AL309" s="247"/>
      <c r="AM309" s="242"/>
      <c r="AN309" s="242"/>
      <c r="AO309" s="242"/>
      <c r="AP309" s="242"/>
      <c r="AQ309" s="242"/>
      <c r="AR309" s="242"/>
      <c r="AS309" s="242"/>
      <c r="AT309" s="242"/>
      <c r="AU309" s="242"/>
      <c r="AV309" s="242"/>
      <c r="AW309" s="242"/>
    </row>
    <row r="310" ht="15.6" spans="1:49">
      <c r="A310" s="240"/>
      <c r="B310" s="242"/>
      <c r="C310" s="242"/>
      <c r="D310" s="240"/>
      <c r="E310" s="243"/>
      <c r="F310" s="243"/>
      <c r="G310" s="244"/>
      <c r="H310" s="244"/>
      <c r="I310" s="241"/>
      <c r="J310" s="241"/>
      <c r="K310" s="241"/>
      <c r="L310" s="241"/>
      <c r="M310" s="241"/>
      <c r="N310" s="241"/>
      <c r="O310" s="241"/>
      <c r="P310" s="241"/>
      <c r="Q310" s="241"/>
      <c r="R310" s="241"/>
      <c r="S310" s="241"/>
      <c r="T310" s="245"/>
      <c r="U310" s="245"/>
      <c r="V310" s="245"/>
      <c r="W310" s="245"/>
      <c r="X310" s="245"/>
      <c r="Y310" s="245"/>
      <c r="Z310" s="245"/>
      <c r="AA310" s="245"/>
      <c r="AB310" s="246"/>
      <c r="AC310" s="245"/>
      <c r="AD310" s="245"/>
      <c r="AE310" s="241"/>
      <c r="AF310" s="245"/>
      <c r="AG310" s="245"/>
      <c r="AH310" s="245"/>
      <c r="AI310" s="245"/>
      <c r="AJ310" s="245"/>
      <c r="AK310" s="245"/>
      <c r="AL310" s="247"/>
      <c r="AM310" s="242"/>
      <c r="AN310" s="242"/>
      <c r="AO310" s="242"/>
      <c r="AP310" s="242"/>
      <c r="AQ310" s="242"/>
      <c r="AR310" s="242"/>
      <c r="AS310" s="242"/>
      <c r="AT310" s="242"/>
      <c r="AU310" s="242"/>
      <c r="AV310" s="242"/>
      <c r="AW310" s="242"/>
    </row>
    <row r="311" ht="15.6" spans="1:49">
      <c r="A311" s="240"/>
      <c r="B311" s="242"/>
      <c r="C311" s="242"/>
      <c r="D311" s="240"/>
      <c r="E311" s="243"/>
      <c r="F311" s="243"/>
      <c r="G311" s="244"/>
      <c r="H311" s="244"/>
      <c r="I311" s="241"/>
      <c r="J311" s="241"/>
      <c r="K311" s="241"/>
      <c r="L311" s="241"/>
      <c r="M311" s="241"/>
      <c r="N311" s="241"/>
      <c r="O311" s="241"/>
      <c r="P311" s="241"/>
      <c r="Q311" s="241"/>
      <c r="R311" s="241"/>
      <c r="S311" s="241"/>
      <c r="T311" s="245"/>
      <c r="U311" s="245"/>
      <c r="V311" s="245"/>
      <c r="W311" s="245"/>
      <c r="X311" s="245"/>
      <c r="Y311" s="245"/>
      <c r="Z311" s="245"/>
      <c r="AA311" s="245"/>
      <c r="AB311" s="246"/>
      <c r="AC311" s="245"/>
      <c r="AD311" s="245"/>
      <c r="AE311" s="241"/>
      <c r="AF311" s="245"/>
      <c r="AG311" s="245"/>
      <c r="AH311" s="245"/>
      <c r="AI311" s="245"/>
      <c r="AJ311" s="245"/>
      <c r="AK311" s="245"/>
      <c r="AL311" s="247"/>
      <c r="AM311" s="242"/>
      <c r="AN311" s="242"/>
      <c r="AO311" s="242"/>
      <c r="AP311" s="242"/>
      <c r="AQ311" s="242"/>
      <c r="AR311" s="242"/>
      <c r="AS311" s="242"/>
      <c r="AT311" s="242"/>
      <c r="AU311" s="242"/>
      <c r="AV311" s="242"/>
      <c r="AW311" s="242"/>
    </row>
    <row r="312" ht="15.6" spans="1:49">
      <c r="A312" s="240"/>
      <c r="B312" s="242"/>
      <c r="C312" s="242"/>
      <c r="D312" s="240"/>
      <c r="E312" s="243"/>
      <c r="F312" s="243"/>
      <c r="G312" s="244"/>
      <c r="H312" s="244"/>
      <c r="I312" s="241"/>
      <c r="J312" s="241"/>
      <c r="K312" s="241"/>
      <c r="L312" s="241"/>
      <c r="M312" s="241"/>
      <c r="N312" s="241"/>
      <c r="O312" s="241"/>
      <c r="P312" s="241"/>
      <c r="Q312" s="241"/>
      <c r="R312" s="241"/>
      <c r="S312" s="241"/>
      <c r="T312" s="245"/>
      <c r="U312" s="245"/>
      <c r="V312" s="245"/>
      <c r="W312" s="245"/>
      <c r="X312" s="245"/>
      <c r="Y312" s="245"/>
      <c r="Z312" s="245"/>
      <c r="AA312" s="245"/>
      <c r="AB312" s="246"/>
      <c r="AC312" s="245"/>
      <c r="AD312" s="245"/>
      <c r="AE312" s="241"/>
      <c r="AF312" s="245"/>
      <c r="AG312" s="245"/>
      <c r="AH312" s="245"/>
      <c r="AI312" s="245"/>
      <c r="AJ312" s="245"/>
      <c r="AK312" s="245"/>
      <c r="AL312" s="247"/>
      <c r="AM312" s="242"/>
      <c r="AN312" s="242"/>
      <c r="AO312" s="242"/>
      <c r="AP312" s="242"/>
      <c r="AQ312" s="242"/>
      <c r="AR312" s="242"/>
      <c r="AS312" s="242"/>
      <c r="AT312" s="242"/>
      <c r="AU312" s="242"/>
      <c r="AV312" s="242"/>
      <c r="AW312" s="242"/>
    </row>
    <row r="313" ht="15.6" spans="1:49">
      <c r="A313" s="240"/>
      <c r="B313" s="242"/>
      <c r="C313" s="242"/>
      <c r="D313" s="240"/>
      <c r="E313" s="243"/>
      <c r="F313" s="243"/>
      <c r="G313" s="244"/>
      <c r="H313" s="244"/>
      <c r="I313" s="241"/>
      <c r="J313" s="241"/>
      <c r="K313" s="241"/>
      <c r="L313" s="241"/>
      <c r="M313" s="241"/>
      <c r="N313" s="241"/>
      <c r="O313" s="241"/>
      <c r="P313" s="241"/>
      <c r="Q313" s="241"/>
      <c r="R313" s="241"/>
      <c r="S313" s="241"/>
      <c r="T313" s="245"/>
      <c r="U313" s="245"/>
      <c r="V313" s="245"/>
      <c r="W313" s="245"/>
      <c r="X313" s="245"/>
      <c r="Y313" s="245"/>
      <c r="Z313" s="245"/>
      <c r="AA313" s="245"/>
      <c r="AB313" s="246"/>
      <c r="AC313" s="245"/>
      <c r="AD313" s="245"/>
      <c r="AE313" s="241"/>
      <c r="AF313" s="245"/>
      <c r="AG313" s="245"/>
      <c r="AH313" s="245"/>
      <c r="AI313" s="245"/>
      <c r="AJ313" s="245"/>
      <c r="AK313" s="245"/>
      <c r="AL313" s="247"/>
      <c r="AM313" s="242"/>
      <c r="AN313" s="242"/>
      <c r="AO313" s="242"/>
      <c r="AP313" s="242"/>
      <c r="AQ313" s="242"/>
      <c r="AR313" s="242"/>
      <c r="AS313" s="242"/>
      <c r="AT313" s="242"/>
      <c r="AU313" s="242"/>
      <c r="AV313" s="242"/>
      <c r="AW313" s="242"/>
    </row>
    <row r="314" ht="15.6" spans="1:49">
      <c r="A314" s="240"/>
      <c r="B314" s="242"/>
      <c r="C314" s="242"/>
      <c r="D314" s="240"/>
      <c r="E314" s="243"/>
      <c r="F314" s="243"/>
      <c r="G314" s="244"/>
      <c r="H314" s="244"/>
      <c r="I314" s="241"/>
      <c r="J314" s="241"/>
      <c r="K314" s="241"/>
      <c r="L314" s="241"/>
      <c r="M314" s="241"/>
      <c r="N314" s="241"/>
      <c r="O314" s="241"/>
      <c r="P314" s="241"/>
      <c r="Q314" s="241"/>
      <c r="R314" s="241"/>
      <c r="S314" s="241"/>
      <c r="T314" s="245"/>
      <c r="U314" s="245"/>
      <c r="V314" s="245"/>
      <c r="W314" s="245"/>
      <c r="X314" s="245"/>
      <c r="Y314" s="245"/>
      <c r="Z314" s="245"/>
      <c r="AA314" s="245"/>
      <c r="AB314" s="246"/>
      <c r="AC314" s="245"/>
      <c r="AD314" s="245"/>
      <c r="AE314" s="241"/>
      <c r="AF314" s="245"/>
      <c r="AG314" s="245"/>
      <c r="AH314" s="245"/>
      <c r="AI314" s="245"/>
      <c r="AJ314" s="245"/>
      <c r="AK314" s="245"/>
      <c r="AL314" s="247"/>
      <c r="AM314" s="242"/>
      <c r="AN314" s="242"/>
      <c r="AO314" s="242"/>
      <c r="AP314" s="242"/>
      <c r="AQ314" s="242"/>
      <c r="AR314" s="242"/>
      <c r="AS314" s="242"/>
      <c r="AT314" s="242"/>
      <c r="AU314" s="242"/>
      <c r="AV314" s="242"/>
      <c r="AW314" s="242"/>
    </row>
    <row r="315" ht="15.6" spans="1:49">
      <c r="A315" s="240"/>
      <c r="B315" s="242"/>
      <c r="C315" s="242"/>
      <c r="D315" s="240"/>
      <c r="E315" s="243"/>
      <c r="F315" s="243"/>
      <c r="G315" s="244"/>
      <c r="H315" s="244"/>
      <c r="I315" s="241"/>
      <c r="J315" s="241"/>
      <c r="K315" s="241"/>
      <c r="L315" s="241"/>
      <c r="M315" s="241"/>
      <c r="N315" s="241"/>
      <c r="O315" s="241"/>
      <c r="P315" s="241"/>
      <c r="Q315" s="241"/>
      <c r="R315" s="241"/>
      <c r="S315" s="241"/>
      <c r="T315" s="245"/>
      <c r="U315" s="245"/>
      <c r="V315" s="245"/>
      <c r="W315" s="245"/>
      <c r="X315" s="245"/>
      <c r="Y315" s="245"/>
      <c r="Z315" s="245"/>
      <c r="AA315" s="245"/>
      <c r="AB315" s="246"/>
      <c r="AC315" s="245"/>
      <c r="AD315" s="245"/>
      <c r="AE315" s="241"/>
      <c r="AF315" s="245"/>
      <c r="AG315" s="245"/>
      <c r="AH315" s="245"/>
      <c r="AI315" s="245"/>
      <c r="AJ315" s="245"/>
      <c r="AK315" s="245"/>
      <c r="AL315" s="247"/>
      <c r="AM315" s="242"/>
      <c r="AN315" s="242"/>
      <c r="AO315" s="242"/>
      <c r="AP315" s="242"/>
      <c r="AQ315" s="242"/>
      <c r="AR315" s="242"/>
      <c r="AS315" s="242"/>
      <c r="AT315" s="242"/>
      <c r="AU315" s="242"/>
      <c r="AV315" s="242"/>
      <c r="AW315" s="242"/>
    </row>
    <row r="316" ht="15.6" spans="1:49">
      <c r="A316" s="240"/>
      <c r="B316" s="242"/>
      <c r="C316" s="242"/>
      <c r="D316" s="240"/>
      <c r="E316" s="243"/>
      <c r="F316" s="243"/>
      <c r="G316" s="244"/>
      <c r="H316" s="244"/>
      <c r="I316" s="241"/>
      <c r="J316" s="241"/>
      <c r="K316" s="241"/>
      <c r="L316" s="241"/>
      <c r="M316" s="241"/>
      <c r="N316" s="241"/>
      <c r="O316" s="241"/>
      <c r="P316" s="241"/>
      <c r="Q316" s="241"/>
      <c r="R316" s="241"/>
      <c r="S316" s="241"/>
      <c r="T316" s="245"/>
      <c r="U316" s="245"/>
      <c r="V316" s="245"/>
      <c r="W316" s="245"/>
      <c r="X316" s="245"/>
      <c r="Y316" s="245"/>
      <c r="Z316" s="245"/>
      <c r="AA316" s="245"/>
      <c r="AB316" s="246"/>
      <c r="AC316" s="245"/>
      <c r="AD316" s="245"/>
      <c r="AE316" s="241"/>
      <c r="AF316" s="245"/>
      <c r="AG316" s="245"/>
      <c r="AH316" s="245"/>
      <c r="AI316" s="245"/>
      <c r="AJ316" s="245"/>
      <c r="AK316" s="245"/>
      <c r="AL316" s="247"/>
      <c r="AM316" s="242"/>
      <c r="AN316" s="242"/>
      <c r="AO316" s="242"/>
      <c r="AP316" s="242"/>
      <c r="AQ316" s="242"/>
      <c r="AR316" s="242"/>
      <c r="AS316" s="242"/>
      <c r="AT316" s="242"/>
      <c r="AU316" s="242"/>
      <c r="AV316" s="242"/>
      <c r="AW316" s="242"/>
    </row>
    <row r="317" ht="15.6" spans="1:49">
      <c r="A317" s="240"/>
      <c r="B317" s="242"/>
      <c r="C317" s="242"/>
      <c r="D317" s="240"/>
      <c r="E317" s="243"/>
      <c r="F317" s="243"/>
      <c r="G317" s="244"/>
      <c r="H317" s="244"/>
      <c r="I317" s="241"/>
      <c r="J317" s="241"/>
      <c r="K317" s="241"/>
      <c r="L317" s="241"/>
      <c r="M317" s="241"/>
      <c r="N317" s="241"/>
      <c r="O317" s="241"/>
      <c r="P317" s="241"/>
      <c r="Q317" s="241"/>
      <c r="R317" s="241"/>
      <c r="S317" s="241"/>
      <c r="T317" s="245"/>
      <c r="U317" s="245"/>
      <c r="V317" s="245"/>
      <c r="W317" s="245"/>
      <c r="X317" s="245"/>
      <c r="Y317" s="245"/>
      <c r="Z317" s="245"/>
      <c r="AA317" s="245"/>
      <c r="AB317" s="246"/>
      <c r="AC317" s="245"/>
      <c r="AD317" s="245"/>
      <c r="AE317" s="241"/>
      <c r="AF317" s="245"/>
      <c r="AG317" s="245"/>
      <c r="AH317" s="245"/>
      <c r="AI317" s="245"/>
      <c r="AJ317" s="245"/>
      <c r="AK317" s="245"/>
      <c r="AL317" s="247"/>
      <c r="AM317" s="242"/>
      <c r="AN317" s="242"/>
      <c r="AO317" s="242"/>
      <c r="AP317" s="242"/>
      <c r="AQ317" s="242"/>
      <c r="AR317" s="242"/>
      <c r="AS317" s="242"/>
      <c r="AT317" s="242"/>
      <c r="AU317" s="242"/>
      <c r="AV317" s="242"/>
      <c r="AW317" s="242"/>
    </row>
    <row r="318" ht="15.6" spans="1:49">
      <c r="A318" s="240"/>
      <c r="B318" s="242"/>
      <c r="C318" s="242"/>
      <c r="D318" s="240"/>
      <c r="E318" s="243"/>
      <c r="F318" s="243"/>
      <c r="G318" s="244"/>
      <c r="H318" s="244"/>
      <c r="I318" s="241"/>
      <c r="J318" s="241"/>
      <c r="K318" s="241"/>
      <c r="L318" s="241"/>
      <c r="M318" s="241"/>
      <c r="N318" s="241"/>
      <c r="O318" s="241"/>
      <c r="P318" s="241"/>
      <c r="Q318" s="241"/>
      <c r="R318" s="241"/>
      <c r="S318" s="241"/>
      <c r="T318" s="245"/>
      <c r="U318" s="245"/>
      <c r="V318" s="245"/>
      <c r="W318" s="245"/>
      <c r="X318" s="245"/>
      <c r="Y318" s="245"/>
      <c r="Z318" s="245"/>
      <c r="AA318" s="245"/>
      <c r="AB318" s="246"/>
      <c r="AC318" s="245"/>
      <c r="AD318" s="245"/>
      <c r="AE318" s="241"/>
      <c r="AF318" s="245"/>
      <c r="AG318" s="245"/>
      <c r="AH318" s="245"/>
      <c r="AI318" s="245"/>
      <c r="AJ318" s="245"/>
      <c r="AK318" s="245"/>
      <c r="AL318" s="247"/>
      <c r="AM318" s="242"/>
      <c r="AN318" s="242"/>
      <c r="AO318" s="242"/>
      <c r="AP318" s="242"/>
      <c r="AQ318" s="242"/>
      <c r="AR318" s="242"/>
      <c r="AS318" s="242"/>
      <c r="AT318" s="242"/>
      <c r="AU318" s="242"/>
      <c r="AV318" s="242"/>
      <c r="AW318" s="242"/>
    </row>
    <row r="319" ht="15.6" spans="1:49">
      <c r="A319" s="240"/>
      <c r="B319" s="242"/>
      <c r="C319" s="242"/>
      <c r="D319" s="240"/>
      <c r="E319" s="243"/>
      <c r="F319" s="243"/>
      <c r="G319" s="244"/>
      <c r="H319" s="244"/>
      <c r="I319" s="241"/>
      <c r="J319" s="241"/>
      <c r="K319" s="241"/>
      <c r="L319" s="241"/>
      <c r="M319" s="241"/>
      <c r="N319" s="241"/>
      <c r="O319" s="241"/>
      <c r="P319" s="241"/>
      <c r="Q319" s="241"/>
      <c r="R319" s="241"/>
      <c r="S319" s="241"/>
      <c r="T319" s="245"/>
      <c r="U319" s="245"/>
      <c r="V319" s="245"/>
      <c r="W319" s="245"/>
      <c r="X319" s="245"/>
      <c r="Y319" s="245"/>
      <c r="Z319" s="245"/>
      <c r="AA319" s="245"/>
      <c r="AB319" s="246"/>
      <c r="AC319" s="245"/>
      <c r="AD319" s="245"/>
      <c r="AE319" s="241"/>
      <c r="AF319" s="245"/>
      <c r="AG319" s="245"/>
      <c r="AH319" s="245"/>
      <c r="AI319" s="245"/>
      <c r="AJ319" s="245"/>
      <c r="AK319" s="245"/>
      <c r="AL319" s="247"/>
      <c r="AM319" s="242"/>
      <c r="AN319" s="242"/>
      <c r="AO319" s="242"/>
      <c r="AP319" s="242"/>
      <c r="AQ319" s="242"/>
      <c r="AR319" s="242"/>
      <c r="AS319" s="242"/>
      <c r="AT319" s="242"/>
      <c r="AU319" s="242"/>
      <c r="AV319" s="242"/>
      <c r="AW319" s="242"/>
    </row>
    <row r="320" ht="15.6" spans="1:49">
      <c r="A320" s="240"/>
      <c r="B320" s="242"/>
      <c r="C320" s="242"/>
      <c r="D320" s="240"/>
      <c r="E320" s="243"/>
      <c r="F320" s="243"/>
      <c r="G320" s="244"/>
      <c r="H320" s="244"/>
      <c r="I320" s="241"/>
      <c r="J320" s="241"/>
      <c r="K320" s="241"/>
      <c r="L320" s="241"/>
      <c r="M320" s="241"/>
      <c r="N320" s="241"/>
      <c r="O320" s="241"/>
      <c r="P320" s="241"/>
      <c r="Q320" s="241"/>
      <c r="R320" s="241"/>
      <c r="S320" s="241"/>
      <c r="T320" s="245"/>
      <c r="U320" s="245"/>
      <c r="V320" s="245"/>
      <c r="W320" s="245"/>
      <c r="X320" s="245"/>
      <c r="Y320" s="245"/>
      <c r="Z320" s="245"/>
      <c r="AA320" s="245"/>
      <c r="AB320" s="246"/>
      <c r="AC320" s="245"/>
      <c r="AD320" s="245"/>
      <c r="AE320" s="241"/>
      <c r="AF320" s="245"/>
      <c r="AG320" s="245"/>
      <c r="AH320" s="245"/>
      <c r="AI320" s="245"/>
      <c r="AJ320" s="245"/>
      <c r="AK320" s="245"/>
      <c r="AL320" s="247"/>
      <c r="AM320" s="242"/>
      <c r="AN320" s="242"/>
      <c r="AO320" s="242"/>
      <c r="AP320" s="242"/>
      <c r="AQ320" s="242"/>
      <c r="AR320" s="242"/>
      <c r="AS320" s="242"/>
      <c r="AT320" s="242"/>
      <c r="AU320" s="242"/>
      <c r="AV320" s="242"/>
      <c r="AW320" s="242"/>
    </row>
    <row r="321" ht="15.6" spans="1:49">
      <c r="A321" s="240"/>
      <c r="B321" s="242"/>
      <c r="C321" s="242"/>
      <c r="D321" s="240"/>
      <c r="E321" s="243"/>
      <c r="F321" s="243"/>
      <c r="G321" s="244"/>
      <c r="H321" s="244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5"/>
      <c r="U321" s="245"/>
      <c r="V321" s="245"/>
      <c r="W321" s="245"/>
      <c r="X321" s="245"/>
      <c r="Y321" s="245"/>
      <c r="Z321" s="245"/>
      <c r="AA321" s="245"/>
      <c r="AB321" s="246"/>
      <c r="AC321" s="245"/>
      <c r="AD321" s="245"/>
      <c r="AE321" s="241"/>
      <c r="AF321" s="245"/>
      <c r="AG321" s="245"/>
      <c r="AH321" s="245"/>
      <c r="AI321" s="245"/>
      <c r="AJ321" s="245"/>
      <c r="AK321" s="245"/>
      <c r="AL321" s="247"/>
      <c r="AM321" s="242"/>
      <c r="AN321" s="242"/>
      <c r="AO321" s="242"/>
      <c r="AP321" s="242"/>
      <c r="AQ321" s="242"/>
      <c r="AR321" s="242"/>
      <c r="AS321" s="242"/>
      <c r="AT321" s="242"/>
      <c r="AU321" s="242"/>
      <c r="AV321" s="242"/>
      <c r="AW321" s="242"/>
    </row>
    <row r="322" ht="15.6" spans="1:49">
      <c r="A322" s="240"/>
      <c r="B322" s="242"/>
      <c r="C322" s="242"/>
      <c r="D322" s="240"/>
      <c r="E322" s="243"/>
      <c r="F322" s="243"/>
      <c r="G322" s="244"/>
      <c r="H322" s="244"/>
      <c r="I322" s="241"/>
      <c r="J322" s="241"/>
      <c r="K322" s="241"/>
      <c r="L322" s="241"/>
      <c r="M322" s="241"/>
      <c r="N322" s="241"/>
      <c r="O322" s="241"/>
      <c r="P322" s="241"/>
      <c r="Q322" s="241"/>
      <c r="R322" s="241"/>
      <c r="S322" s="241"/>
      <c r="T322" s="245"/>
      <c r="U322" s="245"/>
      <c r="V322" s="245"/>
      <c r="W322" s="245"/>
      <c r="X322" s="245"/>
      <c r="Y322" s="245"/>
      <c r="Z322" s="245"/>
      <c r="AA322" s="245"/>
      <c r="AB322" s="246"/>
      <c r="AC322" s="245"/>
      <c r="AD322" s="245"/>
      <c r="AE322" s="241"/>
      <c r="AF322" s="245"/>
      <c r="AG322" s="245"/>
      <c r="AH322" s="245"/>
      <c r="AI322" s="245"/>
      <c r="AJ322" s="245"/>
      <c r="AK322" s="245"/>
      <c r="AL322" s="247"/>
      <c r="AM322" s="242"/>
      <c r="AN322" s="242"/>
      <c r="AO322" s="242"/>
      <c r="AP322" s="242"/>
      <c r="AQ322" s="242"/>
      <c r="AR322" s="242"/>
      <c r="AS322" s="242"/>
      <c r="AT322" s="242"/>
      <c r="AU322" s="242"/>
      <c r="AV322" s="242"/>
      <c r="AW322" s="242"/>
    </row>
    <row r="323" ht="15.6" spans="1:49">
      <c r="A323" s="240"/>
      <c r="B323" s="242"/>
      <c r="C323" s="242"/>
      <c r="D323" s="240"/>
      <c r="E323" s="243"/>
      <c r="F323" s="243"/>
      <c r="G323" s="244"/>
      <c r="H323" s="244"/>
      <c r="I323" s="241"/>
      <c r="J323" s="241"/>
      <c r="K323" s="241"/>
      <c r="L323" s="241"/>
      <c r="M323" s="241"/>
      <c r="N323" s="241"/>
      <c r="O323" s="241"/>
      <c r="P323" s="241"/>
      <c r="Q323" s="241"/>
      <c r="R323" s="241"/>
      <c r="S323" s="241"/>
      <c r="T323" s="245"/>
      <c r="U323" s="245"/>
      <c r="V323" s="245"/>
      <c r="W323" s="245"/>
      <c r="X323" s="245"/>
      <c r="Y323" s="245"/>
      <c r="Z323" s="245"/>
      <c r="AA323" s="245"/>
      <c r="AB323" s="246"/>
      <c r="AC323" s="245"/>
      <c r="AD323" s="245"/>
      <c r="AE323" s="241"/>
      <c r="AF323" s="245"/>
      <c r="AG323" s="245"/>
      <c r="AH323" s="245"/>
      <c r="AI323" s="245"/>
      <c r="AJ323" s="245"/>
      <c r="AK323" s="245"/>
      <c r="AL323" s="247"/>
      <c r="AM323" s="242"/>
      <c r="AN323" s="242"/>
      <c r="AO323" s="242"/>
      <c r="AP323" s="242"/>
      <c r="AQ323" s="242"/>
      <c r="AR323" s="242"/>
      <c r="AS323" s="242"/>
      <c r="AT323" s="242"/>
      <c r="AU323" s="242"/>
      <c r="AV323" s="242"/>
      <c r="AW323" s="242"/>
    </row>
    <row r="324" ht="15.6" spans="1:49">
      <c r="A324" s="240"/>
      <c r="B324" s="242"/>
      <c r="C324" s="242"/>
      <c r="D324" s="240"/>
      <c r="E324" s="243"/>
      <c r="F324" s="243"/>
      <c r="G324" s="244"/>
      <c r="H324" s="244"/>
      <c r="I324" s="241"/>
      <c r="J324" s="241"/>
      <c r="K324" s="241"/>
      <c r="L324" s="241"/>
      <c r="M324" s="241"/>
      <c r="N324" s="241"/>
      <c r="O324" s="241"/>
      <c r="P324" s="241"/>
      <c r="Q324" s="241"/>
      <c r="R324" s="241"/>
      <c r="S324" s="241"/>
      <c r="T324" s="245"/>
      <c r="U324" s="245"/>
      <c r="V324" s="245"/>
      <c r="W324" s="245"/>
      <c r="X324" s="245"/>
      <c r="Y324" s="245"/>
      <c r="Z324" s="245"/>
      <c r="AA324" s="245"/>
      <c r="AB324" s="246"/>
      <c r="AC324" s="245"/>
      <c r="AD324" s="245"/>
      <c r="AE324" s="241"/>
      <c r="AF324" s="245"/>
      <c r="AG324" s="245"/>
      <c r="AH324" s="245"/>
      <c r="AI324" s="245"/>
      <c r="AJ324" s="245"/>
      <c r="AK324" s="245"/>
      <c r="AL324" s="247"/>
      <c r="AM324" s="242"/>
      <c r="AN324" s="242"/>
      <c r="AO324" s="242"/>
      <c r="AP324" s="242"/>
      <c r="AQ324" s="242"/>
      <c r="AR324" s="242"/>
      <c r="AS324" s="242"/>
      <c r="AT324" s="242"/>
      <c r="AU324" s="242"/>
      <c r="AV324" s="242"/>
      <c r="AW324" s="242"/>
    </row>
    <row r="325" ht="15.6" spans="1:49">
      <c r="A325" s="240"/>
      <c r="B325" s="242"/>
      <c r="C325" s="242"/>
      <c r="D325" s="240"/>
      <c r="E325" s="243"/>
      <c r="F325" s="243"/>
      <c r="G325" s="244"/>
      <c r="H325" s="244"/>
      <c r="I325" s="241"/>
      <c r="J325" s="241"/>
      <c r="K325" s="241"/>
      <c r="L325" s="241"/>
      <c r="M325" s="241"/>
      <c r="N325" s="241"/>
      <c r="O325" s="241"/>
      <c r="P325" s="241"/>
      <c r="Q325" s="241"/>
      <c r="R325" s="241"/>
      <c r="S325" s="241"/>
      <c r="T325" s="245"/>
      <c r="U325" s="245"/>
      <c r="V325" s="245"/>
      <c r="W325" s="245"/>
      <c r="X325" s="245"/>
      <c r="Y325" s="245"/>
      <c r="Z325" s="245"/>
      <c r="AA325" s="245"/>
      <c r="AB325" s="246"/>
      <c r="AC325" s="245"/>
      <c r="AD325" s="245"/>
      <c r="AE325" s="241"/>
      <c r="AF325" s="245"/>
      <c r="AG325" s="245"/>
      <c r="AH325" s="245"/>
      <c r="AI325" s="245"/>
      <c r="AJ325" s="245"/>
      <c r="AK325" s="245"/>
      <c r="AL325" s="247"/>
      <c r="AM325" s="242"/>
      <c r="AN325" s="242"/>
      <c r="AO325" s="242"/>
      <c r="AP325" s="242"/>
      <c r="AQ325" s="242"/>
      <c r="AR325" s="242"/>
      <c r="AS325" s="242"/>
      <c r="AT325" s="242"/>
      <c r="AU325" s="242"/>
      <c r="AV325" s="242"/>
      <c r="AW325" s="242"/>
    </row>
    <row r="326" ht="15.6" spans="1:49">
      <c r="A326" s="240"/>
      <c r="B326" s="242"/>
      <c r="C326" s="242"/>
      <c r="D326" s="240"/>
      <c r="E326" s="243"/>
      <c r="F326" s="243"/>
      <c r="G326" s="244"/>
      <c r="H326" s="244"/>
      <c r="I326" s="241"/>
      <c r="J326" s="241"/>
      <c r="K326" s="241"/>
      <c r="L326" s="241"/>
      <c r="M326" s="241"/>
      <c r="N326" s="241"/>
      <c r="O326" s="241"/>
      <c r="P326" s="241"/>
      <c r="Q326" s="241"/>
      <c r="R326" s="241"/>
      <c r="S326" s="241"/>
      <c r="T326" s="245"/>
      <c r="U326" s="245"/>
      <c r="V326" s="245"/>
      <c r="W326" s="245"/>
      <c r="X326" s="245"/>
      <c r="Y326" s="245"/>
      <c r="Z326" s="245"/>
      <c r="AA326" s="245"/>
      <c r="AB326" s="246"/>
      <c r="AC326" s="245"/>
      <c r="AD326" s="245"/>
      <c r="AE326" s="241"/>
      <c r="AF326" s="245"/>
      <c r="AG326" s="245"/>
      <c r="AH326" s="245"/>
      <c r="AI326" s="245"/>
      <c r="AJ326" s="245"/>
      <c r="AK326" s="245"/>
      <c r="AL326" s="247"/>
      <c r="AM326" s="242"/>
      <c r="AN326" s="242"/>
      <c r="AO326" s="242"/>
      <c r="AP326" s="242"/>
      <c r="AQ326" s="242"/>
      <c r="AR326" s="242"/>
      <c r="AS326" s="242"/>
      <c r="AT326" s="242"/>
      <c r="AU326" s="242"/>
      <c r="AV326" s="242"/>
      <c r="AW326" s="242"/>
    </row>
    <row r="327" ht="15.6" spans="1:49">
      <c r="A327" s="240"/>
      <c r="B327" s="242"/>
      <c r="C327" s="242"/>
      <c r="D327" s="240"/>
      <c r="E327" s="243"/>
      <c r="F327" s="243"/>
      <c r="G327" s="244"/>
      <c r="H327" s="244"/>
      <c r="I327" s="241"/>
      <c r="J327" s="241"/>
      <c r="K327" s="241"/>
      <c r="L327" s="241"/>
      <c r="M327" s="241"/>
      <c r="N327" s="241"/>
      <c r="O327" s="241"/>
      <c r="P327" s="241"/>
      <c r="Q327" s="241"/>
      <c r="R327" s="241"/>
      <c r="S327" s="241"/>
      <c r="T327" s="245"/>
      <c r="U327" s="245"/>
      <c r="V327" s="245"/>
      <c r="W327" s="245"/>
      <c r="X327" s="245"/>
      <c r="Y327" s="245"/>
      <c r="Z327" s="245"/>
      <c r="AA327" s="245"/>
      <c r="AB327" s="246"/>
      <c r="AC327" s="245"/>
      <c r="AD327" s="245"/>
      <c r="AE327" s="241"/>
      <c r="AF327" s="245"/>
      <c r="AG327" s="245"/>
      <c r="AH327" s="245"/>
      <c r="AI327" s="245"/>
      <c r="AJ327" s="245"/>
      <c r="AK327" s="245"/>
      <c r="AL327" s="247"/>
      <c r="AM327" s="242"/>
      <c r="AN327" s="242"/>
      <c r="AO327" s="242"/>
      <c r="AP327" s="242"/>
      <c r="AQ327" s="242"/>
      <c r="AR327" s="242"/>
      <c r="AS327" s="242"/>
      <c r="AT327" s="242"/>
      <c r="AU327" s="242"/>
      <c r="AV327" s="242"/>
      <c r="AW327" s="242"/>
    </row>
    <row r="328" ht="15.6" spans="1:49">
      <c r="A328" s="240"/>
      <c r="B328" s="242"/>
      <c r="C328" s="242"/>
      <c r="D328" s="240"/>
      <c r="E328" s="243"/>
      <c r="F328" s="243"/>
      <c r="G328" s="244"/>
      <c r="H328" s="244"/>
      <c r="I328" s="241"/>
      <c r="J328" s="241"/>
      <c r="K328" s="241"/>
      <c r="L328" s="241"/>
      <c r="M328" s="241"/>
      <c r="N328" s="241"/>
      <c r="O328" s="241"/>
      <c r="P328" s="241"/>
      <c r="Q328" s="241"/>
      <c r="R328" s="241"/>
      <c r="S328" s="241"/>
      <c r="T328" s="245"/>
      <c r="U328" s="245"/>
      <c r="V328" s="245"/>
      <c r="W328" s="245"/>
      <c r="X328" s="245"/>
      <c r="Y328" s="245"/>
      <c r="Z328" s="245"/>
      <c r="AA328" s="245"/>
      <c r="AB328" s="246"/>
      <c r="AC328" s="245"/>
      <c r="AD328" s="245"/>
      <c r="AE328" s="241"/>
      <c r="AF328" s="245"/>
      <c r="AG328" s="245"/>
      <c r="AH328" s="245"/>
      <c r="AI328" s="245"/>
      <c r="AJ328" s="245"/>
      <c r="AK328" s="245"/>
      <c r="AL328" s="247"/>
      <c r="AM328" s="242"/>
      <c r="AN328" s="242"/>
      <c r="AO328" s="242"/>
      <c r="AP328" s="242"/>
      <c r="AQ328" s="242"/>
      <c r="AR328" s="242"/>
      <c r="AS328" s="242"/>
      <c r="AT328" s="242"/>
      <c r="AU328" s="242"/>
      <c r="AV328" s="242"/>
      <c r="AW328" s="242"/>
    </row>
    <row r="329" ht="15.6" spans="1:49">
      <c r="A329" s="240"/>
      <c r="B329" s="242"/>
      <c r="C329" s="242"/>
      <c r="D329" s="240"/>
      <c r="E329" s="243"/>
      <c r="F329" s="243"/>
      <c r="G329" s="244"/>
      <c r="H329" s="244"/>
      <c r="I329" s="241"/>
      <c r="J329" s="241"/>
      <c r="K329" s="241"/>
      <c r="L329" s="241"/>
      <c r="M329" s="241"/>
      <c r="N329" s="241"/>
      <c r="O329" s="241"/>
      <c r="P329" s="241"/>
      <c r="Q329" s="241"/>
      <c r="R329" s="241"/>
      <c r="S329" s="241"/>
      <c r="T329" s="245"/>
      <c r="U329" s="245"/>
      <c r="V329" s="245"/>
      <c r="W329" s="245"/>
      <c r="X329" s="245"/>
      <c r="Y329" s="245"/>
      <c r="Z329" s="245"/>
      <c r="AA329" s="245"/>
      <c r="AB329" s="246"/>
      <c r="AC329" s="245"/>
      <c r="AD329" s="245"/>
      <c r="AE329" s="241"/>
      <c r="AF329" s="245"/>
      <c r="AG329" s="245"/>
      <c r="AH329" s="245"/>
      <c r="AI329" s="245"/>
      <c r="AJ329" s="245"/>
      <c r="AK329" s="245"/>
      <c r="AL329" s="247"/>
      <c r="AM329" s="242"/>
      <c r="AN329" s="242"/>
      <c r="AO329" s="242"/>
      <c r="AP329" s="242"/>
      <c r="AQ329" s="242"/>
      <c r="AR329" s="242"/>
      <c r="AS329" s="242"/>
      <c r="AT329" s="242"/>
      <c r="AU329" s="242"/>
      <c r="AV329" s="242"/>
      <c r="AW329" s="242"/>
    </row>
    <row r="330" ht="15.6" spans="1:49">
      <c r="A330" s="240"/>
      <c r="B330" s="242"/>
      <c r="C330" s="242"/>
      <c r="D330" s="240"/>
      <c r="E330" s="243"/>
      <c r="F330" s="243"/>
      <c r="G330" s="244"/>
      <c r="H330" s="244"/>
      <c r="I330" s="241"/>
      <c r="J330" s="241"/>
      <c r="K330" s="241"/>
      <c r="L330" s="241"/>
      <c r="M330" s="241"/>
      <c r="N330" s="241"/>
      <c r="O330" s="241"/>
      <c r="P330" s="241"/>
      <c r="Q330" s="241"/>
      <c r="R330" s="241"/>
      <c r="S330" s="241"/>
      <c r="T330" s="245"/>
      <c r="U330" s="245"/>
      <c r="V330" s="245"/>
      <c r="W330" s="245"/>
      <c r="X330" s="245"/>
      <c r="Y330" s="245"/>
      <c r="Z330" s="245"/>
      <c r="AA330" s="245"/>
      <c r="AB330" s="246"/>
      <c r="AC330" s="245"/>
      <c r="AD330" s="245"/>
      <c r="AE330" s="241"/>
      <c r="AF330" s="245"/>
      <c r="AG330" s="245"/>
      <c r="AH330" s="245"/>
      <c r="AI330" s="245"/>
      <c r="AJ330" s="245"/>
      <c r="AK330" s="245"/>
      <c r="AL330" s="247"/>
      <c r="AM330" s="242"/>
      <c r="AN330" s="242"/>
      <c r="AO330" s="242"/>
      <c r="AP330" s="242"/>
      <c r="AQ330" s="242"/>
      <c r="AR330" s="242"/>
      <c r="AS330" s="242"/>
      <c r="AT330" s="242"/>
      <c r="AU330" s="242"/>
      <c r="AV330" s="242"/>
      <c r="AW330" s="242"/>
    </row>
    <row r="331" ht="15.6" spans="1:49">
      <c r="A331" s="240"/>
      <c r="B331" s="242"/>
      <c r="C331" s="242"/>
      <c r="D331" s="240"/>
      <c r="E331" s="243"/>
      <c r="F331" s="243"/>
      <c r="G331" s="244"/>
      <c r="H331" s="244"/>
      <c r="I331" s="241"/>
      <c r="J331" s="241"/>
      <c r="K331" s="241"/>
      <c r="L331" s="241"/>
      <c r="M331" s="241"/>
      <c r="N331" s="241"/>
      <c r="O331" s="241"/>
      <c r="P331" s="241"/>
      <c r="Q331" s="241"/>
      <c r="R331" s="241"/>
      <c r="S331" s="241"/>
      <c r="T331" s="245"/>
      <c r="U331" s="245"/>
      <c r="V331" s="245"/>
      <c r="W331" s="245"/>
      <c r="X331" s="245"/>
      <c r="Y331" s="245"/>
      <c r="Z331" s="245"/>
      <c r="AA331" s="245"/>
      <c r="AB331" s="246"/>
      <c r="AC331" s="245"/>
      <c r="AD331" s="245"/>
      <c r="AE331" s="241"/>
      <c r="AF331" s="245"/>
      <c r="AG331" s="245"/>
      <c r="AH331" s="245"/>
      <c r="AI331" s="245"/>
      <c r="AJ331" s="245"/>
      <c r="AK331" s="245"/>
      <c r="AL331" s="247"/>
      <c r="AM331" s="242"/>
      <c r="AN331" s="242"/>
      <c r="AO331" s="242"/>
      <c r="AP331" s="242"/>
      <c r="AQ331" s="242"/>
      <c r="AR331" s="242"/>
      <c r="AS331" s="242"/>
      <c r="AT331" s="242"/>
      <c r="AU331" s="242"/>
      <c r="AV331" s="242"/>
      <c r="AW331" s="242"/>
    </row>
    <row r="332" ht="15.6" spans="1:49">
      <c r="A332" s="240"/>
      <c r="B332" s="242"/>
      <c r="C332" s="242"/>
      <c r="D332" s="240"/>
      <c r="E332" s="243"/>
      <c r="F332" s="243"/>
      <c r="G332" s="244"/>
      <c r="H332" s="244"/>
      <c r="I332" s="241"/>
      <c r="J332" s="241"/>
      <c r="K332" s="241"/>
      <c r="L332" s="241"/>
      <c r="M332" s="241"/>
      <c r="N332" s="241"/>
      <c r="O332" s="241"/>
      <c r="P332" s="241"/>
      <c r="Q332" s="241"/>
      <c r="R332" s="241"/>
      <c r="S332" s="241"/>
      <c r="T332" s="245"/>
      <c r="U332" s="245"/>
      <c r="V332" s="245"/>
      <c r="W332" s="245"/>
      <c r="X332" s="245"/>
      <c r="Y332" s="245"/>
      <c r="Z332" s="245"/>
      <c r="AA332" s="245"/>
      <c r="AB332" s="246"/>
      <c r="AC332" s="245"/>
      <c r="AD332" s="245"/>
      <c r="AE332" s="241"/>
      <c r="AF332" s="245"/>
      <c r="AG332" s="245"/>
      <c r="AH332" s="245"/>
      <c r="AI332" s="245"/>
      <c r="AJ332" s="245"/>
      <c r="AK332" s="245"/>
      <c r="AL332" s="247"/>
      <c r="AM332" s="242"/>
      <c r="AN332" s="242"/>
      <c r="AO332" s="242"/>
      <c r="AP332" s="242"/>
      <c r="AQ332" s="242"/>
      <c r="AR332" s="242"/>
      <c r="AS332" s="242"/>
      <c r="AT332" s="242"/>
      <c r="AU332" s="242"/>
      <c r="AV332" s="242"/>
      <c r="AW332" s="242"/>
    </row>
    <row r="333" ht="15.6" spans="1:49">
      <c r="A333" s="240"/>
      <c r="B333" s="242"/>
      <c r="C333" s="242"/>
      <c r="D333" s="240"/>
      <c r="E333" s="243"/>
      <c r="F333" s="243"/>
      <c r="G333" s="244"/>
      <c r="H333" s="244"/>
      <c r="I333" s="241"/>
      <c r="J333" s="241"/>
      <c r="K333" s="241"/>
      <c r="L333" s="241"/>
      <c r="M333" s="241"/>
      <c r="N333" s="241"/>
      <c r="O333" s="241"/>
      <c r="P333" s="241"/>
      <c r="Q333" s="241"/>
      <c r="R333" s="241"/>
      <c r="S333" s="241"/>
      <c r="T333" s="245"/>
      <c r="U333" s="245"/>
      <c r="V333" s="245"/>
      <c r="W333" s="245"/>
      <c r="X333" s="245"/>
      <c r="Y333" s="245"/>
      <c r="Z333" s="245"/>
      <c r="AA333" s="245"/>
      <c r="AB333" s="246"/>
      <c r="AC333" s="245"/>
      <c r="AD333" s="245"/>
      <c r="AE333" s="241"/>
      <c r="AF333" s="245"/>
      <c r="AG333" s="245"/>
      <c r="AH333" s="245"/>
      <c r="AI333" s="245"/>
      <c r="AJ333" s="245"/>
      <c r="AK333" s="245"/>
      <c r="AL333" s="247"/>
      <c r="AM333" s="242"/>
      <c r="AN333" s="242"/>
      <c r="AO333" s="242"/>
      <c r="AP333" s="242"/>
      <c r="AQ333" s="242"/>
      <c r="AR333" s="242"/>
      <c r="AS333" s="242"/>
      <c r="AT333" s="242"/>
      <c r="AU333" s="242"/>
      <c r="AV333" s="242"/>
      <c r="AW333" s="242"/>
    </row>
    <row r="334" ht="15.6" spans="1:49">
      <c r="A334" s="240"/>
      <c r="B334" s="242"/>
      <c r="C334" s="242"/>
      <c r="D334" s="240"/>
      <c r="E334" s="243"/>
      <c r="F334" s="243"/>
      <c r="G334" s="244"/>
      <c r="H334" s="244"/>
      <c r="I334" s="241"/>
      <c r="J334" s="241"/>
      <c r="K334" s="241"/>
      <c r="L334" s="241"/>
      <c r="M334" s="241"/>
      <c r="N334" s="241"/>
      <c r="O334" s="241"/>
      <c r="P334" s="241"/>
      <c r="Q334" s="241"/>
      <c r="R334" s="241"/>
      <c r="S334" s="241"/>
      <c r="T334" s="245"/>
      <c r="U334" s="245"/>
      <c r="V334" s="245"/>
      <c r="W334" s="245"/>
      <c r="X334" s="245"/>
      <c r="Y334" s="245"/>
      <c r="Z334" s="245"/>
      <c r="AA334" s="245"/>
      <c r="AB334" s="246"/>
      <c r="AC334" s="245"/>
      <c r="AD334" s="245"/>
      <c r="AE334" s="241"/>
      <c r="AF334" s="245"/>
      <c r="AG334" s="245"/>
      <c r="AH334" s="245"/>
      <c r="AI334" s="245"/>
      <c r="AJ334" s="245"/>
      <c r="AK334" s="245"/>
      <c r="AL334" s="247"/>
      <c r="AM334" s="242"/>
      <c r="AN334" s="242"/>
      <c r="AO334" s="242"/>
      <c r="AP334" s="242"/>
      <c r="AQ334" s="242"/>
      <c r="AR334" s="242"/>
      <c r="AS334" s="242"/>
      <c r="AT334" s="242"/>
      <c r="AU334" s="242"/>
      <c r="AV334" s="242"/>
      <c r="AW334" s="242"/>
    </row>
    <row r="335" ht="15.6" spans="1:49">
      <c r="A335" s="240"/>
      <c r="B335" s="242"/>
      <c r="C335" s="242"/>
      <c r="D335" s="240"/>
      <c r="E335" s="243"/>
      <c r="F335" s="243"/>
      <c r="G335" s="244"/>
      <c r="H335" s="244"/>
      <c r="I335" s="241"/>
      <c r="J335" s="241"/>
      <c r="K335" s="241"/>
      <c r="L335" s="241"/>
      <c r="M335" s="241"/>
      <c r="N335" s="241"/>
      <c r="O335" s="241"/>
      <c r="P335" s="241"/>
      <c r="Q335" s="241"/>
      <c r="R335" s="241"/>
      <c r="S335" s="241"/>
      <c r="T335" s="245"/>
      <c r="U335" s="245"/>
      <c r="V335" s="245"/>
      <c r="W335" s="245"/>
      <c r="X335" s="245"/>
      <c r="Y335" s="245"/>
      <c r="Z335" s="245"/>
      <c r="AA335" s="245"/>
      <c r="AB335" s="246"/>
      <c r="AC335" s="245"/>
      <c r="AD335" s="245"/>
      <c r="AE335" s="241"/>
      <c r="AF335" s="245"/>
      <c r="AG335" s="245"/>
      <c r="AH335" s="245"/>
      <c r="AI335" s="245"/>
      <c r="AJ335" s="245"/>
      <c r="AK335" s="245"/>
      <c r="AL335" s="247"/>
      <c r="AM335" s="242"/>
      <c r="AN335" s="242"/>
      <c r="AO335" s="242"/>
      <c r="AP335" s="242"/>
      <c r="AQ335" s="242"/>
      <c r="AR335" s="242"/>
      <c r="AS335" s="242"/>
      <c r="AT335" s="242"/>
      <c r="AU335" s="242"/>
      <c r="AV335" s="242"/>
      <c r="AW335" s="242"/>
    </row>
    <row r="336" ht="15.6" spans="1:49">
      <c r="A336" s="240"/>
      <c r="B336" s="242"/>
      <c r="C336" s="242"/>
      <c r="D336" s="240"/>
      <c r="E336" s="243"/>
      <c r="F336" s="243"/>
      <c r="G336" s="244"/>
      <c r="H336" s="244"/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  <c r="S336" s="241"/>
      <c r="T336" s="245"/>
      <c r="U336" s="245"/>
      <c r="V336" s="245"/>
      <c r="W336" s="245"/>
      <c r="X336" s="245"/>
      <c r="Y336" s="245"/>
      <c r="Z336" s="245"/>
      <c r="AA336" s="245"/>
      <c r="AB336" s="246"/>
      <c r="AC336" s="245"/>
      <c r="AD336" s="245"/>
      <c r="AE336" s="241"/>
      <c r="AF336" s="245"/>
      <c r="AG336" s="245"/>
      <c r="AH336" s="245"/>
      <c r="AI336" s="245"/>
      <c r="AJ336" s="245"/>
      <c r="AK336" s="245"/>
      <c r="AL336" s="247"/>
      <c r="AM336" s="242"/>
      <c r="AN336" s="242"/>
      <c r="AO336" s="242"/>
      <c r="AP336" s="242"/>
      <c r="AQ336" s="242"/>
      <c r="AR336" s="242"/>
      <c r="AS336" s="242"/>
      <c r="AT336" s="242"/>
      <c r="AU336" s="242"/>
      <c r="AV336" s="242"/>
      <c r="AW336" s="242"/>
    </row>
    <row r="337" ht="15.6" spans="1:49">
      <c r="A337" s="240"/>
      <c r="B337" s="242"/>
      <c r="C337" s="242"/>
      <c r="D337" s="240"/>
      <c r="E337" s="243"/>
      <c r="F337" s="243"/>
      <c r="G337" s="244"/>
      <c r="H337" s="244"/>
      <c r="I337" s="241"/>
      <c r="J337" s="241"/>
      <c r="K337" s="241"/>
      <c r="L337" s="241"/>
      <c r="M337" s="241"/>
      <c r="N337" s="241"/>
      <c r="O337" s="241"/>
      <c r="P337" s="241"/>
      <c r="Q337" s="241"/>
      <c r="R337" s="241"/>
      <c r="S337" s="241"/>
      <c r="T337" s="245"/>
      <c r="U337" s="245"/>
      <c r="V337" s="245"/>
      <c r="W337" s="245"/>
      <c r="X337" s="245"/>
      <c r="Y337" s="245"/>
      <c r="Z337" s="245"/>
      <c r="AA337" s="245"/>
      <c r="AB337" s="246"/>
      <c r="AC337" s="245"/>
      <c r="AD337" s="245"/>
      <c r="AE337" s="241"/>
      <c r="AF337" s="245"/>
      <c r="AG337" s="245"/>
      <c r="AH337" s="245"/>
      <c r="AI337" s="245"/>
      <c r="AJ337" s="245"/>
      <c r="AK337" s="245"/>
      <c r="AL337" s="247"/>
      <c r="AM337" s="242"/>
      <c r="AN337" s="242"/>
      <c r="AO337" s="242"/>
      <c r="AP337" s="242"/>
      <c r="AQ337" s="242"/>
      <c r="AR337" s="242"/>
      <c r="AS337" s="242"/>
      <c r="AT337" s="242"/>
      <c r="AU337" s="242"/>
      <c r="AV337" s="242"/>
      <c r="AW337" s="242"/>
    </row>
    <row r="338" ht="15.6" spans="1:49">
      <c r="A338" s="240"/>
      <c r="B338" s="242"/>
      <c r="C338" s="242"/>
      <c r="D338" s="240"/>
      <c r="E338" s="243"/>
      <c r="F338" s="243"/>
      <c r="G338" s="244"/>
      <c r="H338" s="244"/>
      <c r="I338" s="241"/>
      <c r="J338" s="241"/>
      <c r="K338" s="241"/>
      <c r="L338" s="241"/>
      <c r="M338" s="241"/>
      <c r="N338" s="241"/>
      <c r="O338" s="241"/>
      <c r="P338" s="241"/>
      <c r="Q338" s="241"/>
      <c r="R338" s="241"/>
      <c r="S338" s="241"/>
      <c r="T338" s="245"/>
      <c r="U338" s="245"/>
      <c r="V338" s="245"/>
      <c r="W338" s="245"/>
      <c r="X338" s="245"/>
      <c r="Y338" s="245"/>
      <c r="Z338" s="245"/>
      <c r="AA338" s="245"/>
      <c r="AB338" s="246"/>
      <c r="AC338" s="245"/>
      <c r="AD338" s="245"/>
      <c r="AE338" s="241"/>
      <c r="AF338" s="245"/>
      <c r="AG338" s="245"/>
      <c r="AH338" s="245"/>
      <c r="AI338" s="245"/>
      <c r="AJ338" s="245"/>
      <c r="AK338" s="245"/>
      <c r="AL338" s="247"/>
      <c r="AM338" s="242"/>
      <c r="AN338" s="242"/>
      <c r="AO338" s="242"/>
      <c r="AP338" s="242"/>
      <c r="AQ338" s="242"/>
      <c r="AR338" s="242"/>
      <c r="AS338" s="242"/>
      <c r="AT338" s="242"/>
      <c r="AU338" s="242"/>
      <c r="AV338" s="242"/>
      <c r="AW338" s="242"/>
    </row>
    <row r="339" ht="15.6" spans="1:49">
      <c r="A339" s="240"/>
      <c r="B339" s="242"/>
      <c r="C339" s="242"/>
      <c r="D339" s="240"/>
      <c r="E339" s="243"/>
      <c r="F339" s="243"/>
      <c r="G339" s="244"/>
      <c r="H339" s="244"/>
      <c r="I339" s="241"/>
      <c r="J339" s="241"/>
      <c r="K339" s="241"/>
      <c r="L339" s="241"/>
      <c r="M339" s="241"/>
      <c r="N339" s="241"/>
      <c r="O339" s="241"/>
      <c r="P339" s="241"/>
      <c r="Q339" s="241"/>
      <c r="R339" s="241"/>
      <c r="S339" s="241"/>
      <c r="T339" s="245"/>
      <c r="U339" s="245"/>
      <c r="V339" s="245"/>
      <c r="W339" s="245"/>
      <c r="X339" s="245"/>
      <c r="Y339" s="245"/>
      <c r="Z339" s="245"/>
      <c r="AA339" s="245"/>
      <c r="AB339" s="246"/>
      <c r="AC339" s="245"/>
      <c r="AD339" s="245"/>
      <c r="AE339" s="241"/>
      <c r="AF339" s="245"/>
      <c r="AG339" s="245"/>
      <c r="AH339" s="245"/>
      <c r="AI339" s="245"/>
      <c r="AJ339" s="245"/>
      <c r="AK339" s="245"/>
      <c r="AL339" s="247"/>
      <c r="AM339" s="242"/>
      <c r="AN339" s="242"/>
      <c r="AO339" s="242"/>
      <c r="AP339" s="242"/>
      <c r="AQ339" s="242"/>
      <c r="AR339" s="242"/>
      <c r="AS339" s="242"/>
      <c r="AT339" s="242"/>
      <c r="AU339" s="242"/>
      <c r="AV339" s="242"/>
      <c r="AW339" s="242"/>
    </row>
    <row r="340" ht="15.6" spans="1:49">
      <c r="A340" s="240"/>
      <c r="B340" s="242"/>
      <c r="C340" s="242"/>
      <c r="D340" s="240"/>
      <c r="E340" s="243"/>
      <c r="F340" s="243"/>
      <c r="G340" s="244"/>
      <c r="H340" s="244"/>
      <c r="I340" s="241"/>
      <c r="J340" s="241"/>
      <c r="K340" s="241"/>
      <c r="L340" s="241"/>
      <c r="M340" s="241"/>
      <c r="N340" s="241"/>
      <c r="O340" s="241"/>
      <c r="P340" s="241"/>
      <c r="Q340" s="241"/>
      <c r="R340" s="241"/>
      <c r="S340" s="241"/>
      <c r="T340" s="245"/>
      <c r="U340" s="245"/>
      <c r="V340" s="245"/>
      <c r="W340" s="245"/>
      <c r="X340" s="245"/>
      <c r="Y340" s="245"/>
      <c r="Z340" s="245"/>
      <c r="AA340" s="245"/>
      <c r="AB340" s="246"/>
      <c r="AC340" s="245"/>
      <c r="AD340" s="245"/>
      <c r="AE340" s="241"/>
      <c r="AF340" s="245"/>
      <c r="AG340" s="245"/>
      <c r="AH340" s="245"/>
      <c r="AI340" s="245"/>
      <c r="AJ340" s="245"/>
      <c r="AK340" s="245"/>
      <c r="AL340" s="247"/>
      <c r="AM340" s="242"/>
      <c r="AN340" s="242"/>
      <c r="AO340" s="242"/>
      <c r="AP340" s="242"/>
      <c r="AQ340" s="242"/>
      <c r="AR340" s="242"/>
      <c r="AS340" s="242"/>
      <c r="AT340" s="242"/>
      <c r="AU340" s="242"/>
      <c r="AV340" s="242"/>
      <c r="AW340" s="242"/>
    </row>
    <row r="341" ht="15.6" spans="1:49">
      <c r="A341" s="240"/>
      <c r="B341" s="242"/>
      <c r="C341" s="242"/>
      <c r="D341" s="240"/>
      <c r="E341" s="243"/>
      <c r="F341" s="243"/>
      <c r="G341" s="244"/>
      <c r="H341" s="244"/>
      <c r="I341" s="241"/>
      <c r="J341" s="241"/>
      <c r="K341" s="241"/>
      <c r="L341" s="241"/>
      <c r="M341" s="241"/>
      <c r="N341" s="241"/>
      <c r="O341" s="241"/>
      <c r="P341" s="241"/>
      <c r="Q341" s="241"/>
      <c r="R341" s="241"/>
      <c r="S341" s="241"/>
      <c r="T341" s="245"/>
      <c r="U341" s="245"/>
      <c r="V341" s="245"/>
      <c r="W341" s="245"/>
      <c r="X341" s="245"/>
      <c r="Y341" s="245"/>
      <c r="Z341" s="245"/>
      <c r="AA341" s="245"/>
      <c r="AB341" s="246"/>
      <c r="AC341" s="245"/>
      <c r="AD341" s="245"/>
      <c r="AE341" s="241"/>
      <c r="AF341" s="245"/>
      <c r="AG341" s="245"/>
      <c r="AH341" s="245"/>
      <c r="AI341" s="245"/>
      <c r="AJ341" s="245"/>
      <c r="AK341" s="245"/>
      <c r="AL341" s="247"/>
      <c r="AM341" s="242"/>
      <c r="AN341" s="242"/>
      <c r="AO341" s="242"/>
      <c r="AP341" s="242"/>
      <c r="AQ341" s="242"/>
      <c r="AR341" s="242"/>
      <c r="AS341" s="242"/>
      <c r="AT341" s="242"/>
      <c r="AU341" s="242"/>
      <c r="AV341" s="242"/>
      <c r="AW341" s="242"/>
    </row>
    <row r="342" ht="15.6" spans="1:49">
      <c r="A342" s="240"/>
      <c r="B342" s="242"/>
      <c r="C342" s="242"/>
      <c r="D342" s="240"/>
      <c r="E342" s="243"/>
      <c r="F342" s="243"/>
      <c r="G342" s="244"/>
      <c r="H342" s="244"/>
      <c r="I342" s="241"/>
      <c r="J342" s="241"/>
      <c r="K342" s="241"/>
      <c r="L342" s="241"/>
      <c r="M342" s="241"/>
      <c r="N342" s="241"/>
      <c r="O342" s="241"/>
      <c r="P342" s="241"/>
      <c r="Q342" s="241"/>
      <c r="R342" s="241"/>
      <c r="S342" s="241"/>
      <c r="T342" s="245"/>
      <c r="U342" s="245"/>
      <c r="V342" s="245"/>
      <c r="W342" s="245"/>
      <c r="X342" s="245"/>
      <c r="Y342" s="245"/>
      <c r="Z342" s="245"/>
      <c r="AA342" s="245"/>
      <c r="AB342" s="246"/>
      <c r="AC342" s="245"/>
      <c r="AD342" s="245"/>
      <c r="AE342" s="241"/>
      <c r="AF342" s="245"/>
      <c r="AG342" s="245"/>
      <c r="AH342" s="245"/>
      <c r="AI342" s="245"/>
      <c r="AJ342" s="245"/>
      <c r="AK342" s="245"/>
      <c r="AL342" s="247"/>
      <c r="AM342" s="242"/>
      <c r="AN342" s="242"/>
      <c r="AO342" s="242"/>
      <c r="AP342" s="242"/>
      <c r="AQ342" s="242"/>
      <c r="AR342" s="242"/>
      <c r="AS342" s="242"/>
      <c r="AT342" s="242"/>
      <c r="AU342" s="242"/>
      <c r="AV342" s="242"/>
      <c r="AW342" s="242"/>
    </row>
    <row r="343" ht="15.6" spans="1:49">
      <c r="A343" s="240"/>
      <c r="B343" s="242"/>
      <c r="C343" s="242"/>
      <c r="D343" s="240"/>
      <c r="E343" s="243"/>
      <c r="F343" s="243"/>
      <c r="G343" s="244"/>
      <c r="H343" s="244"/>
      <c r="I343" s="241"/>
      <c r="J343" s="241"/>
      <c r="K343" s="241"/>
      <c r="L343" s="241"/>
      <c r="M343" s="241"/>
      <c r="N343" s="241"/>
      <c r="O343" s="241"/>
      <c r="P343" s="241"/>
      <c r="Q343" s="241"/>
      <c r="R343" s="241"/>
      <c r="S343" s="241"/>
      <c r="T343" s="245"/>
      <c r="U343" s="245"/>
      <c r="V343" s="245"/>
      <c r="W343" s="245"/>
      <c r="X343" s="245"/>
      <c r="Y343" s="245"/>
      <c r="Z343" s="245"/>
      <c r="AA343" s="245"/>
      <c r="AB343" s="246"/>
      <c r="AC343" s="245"/>
      <c r="AD343" s="245"/>
      <c r="AE343" s="241"/>
      <c r="AF343" s="245"/>
      <c r="AG343" s="245"/>
      <c r="AH343" s="245"/>
      <c r="AI343" s="245"/>
      <c r="AJ343" s="245"/>
      <c r="AK343" s="245"/>
      <c r="AL343" s="247"/>
      <c r="AM343" s="242"/>
      <c r="AN343" s="242"/>
      <c r="AO343" s="242"/>
      <c r="AP343" s="242"/>
      <c r="AQ343" s="242"/>
      <c r="AR343" s="242"/>
      <c r="AS343" s="242"/>
      <c r="AT343" s="242"/>
      <c r="AU343" s="242"/>
      <c r="AV343" s="242"/>
      <c r="AW343" s="242"/>
    </row>
    <row r="344" ht="15.6" spans="1:49">
      <c r="A344" s="240"/>
      <c r="B344" s="242"/>
      <c r="C344" s="242"/>
      <c r="D344" s="240"/>
      <c r="E344" s="243"/>
      <c r="F344" s="243"/>
      <c r="G344" s="244"/>
      <c r="H344" s="244"/>
      <c r="I344" s="241"/>
      <c r="J344" s="241"/>
      <c r="K344" s="241"/>
      <c r="L344" s="241"/>
      <c r="M344" s="241"/>
      <c r="N344" s="241"/>
      <c r="O344" s="241"/>
      <c r="P344" s="241"/>
      <c r="Q344" s="241"/>
      <c r="R344" s="241"/>
      <c r="S344" s="241"/>
      <c r="T344" s="245"/>
      <c r="U344" s="245"/>
      <c r="V344" s="245"/>
      <c r="W344" s="245"/>
      <c r="X344" s="245"/>
      <c r="Y344" s="245"/>
      <c r="Z344" s="245"/>
      <c r="AA344" s="245"/>
      <c r="AB344" s="246"/>
      <c r="AC344" s="245"/>
      <c r="AD344" s="245"/>
      <c r="AE344" s="241"/>
      <c r="AF344" s="245"/>
      <c r="AG344" s="245"/>
      <c r="AH344" s="245"/>
      <c r="AI344" s="245"/>
      <c r="AJ344" s="245"/>
      <c r="AK344" s="245"/>
      <c r="AL344" s="247"/>
      <c r="AM344" s="242"/>
      <c r="AN344" s="242"/>
      <c r="AO344" s="242"/>
      <c r="AP344" s="242"/>
      <c r="AQ344" s="242"/>
      <c r="AR344" s="242"/>
      <c r="AS344" s="242"/>
      <c r="AT344" s="242"/>
      <c r="AU344" s="242"/>
      <c r="AV344" s="242"/>
      <c r="AW344" s="242"/>
    </row>
    <row r="345" ht="15.6" spans="1:49">
      <c r="A345" s="240"/>
      <c r="B345" s="242"/>
      <c r="C345" s="242"/>
      <c r="D345" s="240"/>
      <c r="E345" s="243"/>
      <c r="F345" s="243"/>
      <c r="G345" s="244"/>
      <c r="H345" s="244"/>
      <c r="I345" s="241"/>
      <c r="J345" s="241"/>
      <c r="K345" s="241"/>
      <c r="L345" s="241"/>
      <c r="M345" s="241"/>
      <c r="N345" s="241"/>
      <c r="O345" s="241"/>
      <c r="P345" s="241"/>
      <c r="Q345" s="241"/>
      <c r="R345" s="241"/>
      <c r="S345" s="241"/>
      <c r="T345" s="245"/>
      <c r="U345" s="245"/>
      <c r="V345" s="245"/>
      <c r="W345" s="245"/>
      <c r="X345" s="245"/>
      <c r="Y345" s="245"/>
      <c r="Z345" s="245"/>
      <c r="AA345" s="245"/>
      <c r="AB345" s="246"/>
      <c r="AC345" s="245"/>
      <c r="AD345" s="245"/>
      <c r="AE345" s="241"/>
      <c r="AF345" s="245"/>
      <c r="AG345" s="245"/>
      <c r="AH345" s="245"/>
      <c r="AI345" s="245"/>
      <c r="AJ345" s="245"/>
      <c r="AK345" s="245"/>
      <c r="AL345" s="247"/>
      <c r="AM345" s="242"/>
      <c r="AN345" s="242"/>
      <c r="AO345" s="242"/>
      <c r="AP345" s="242"/>
      <c r="AQ345" s="242"/>
      <c r="AR345" s="242"/>
      <c r="AS345" s="242"/>
      <c r="AT345" s="242"/>
      <c r="AU345" s="242"/>
      <c r="AV345" s="242"/>
      <c r="AW345" s="242"/>
    </row>
    <row r="346" ht="15.6" spans="1:49">
      <c r="A346" s="240"/>
      <c r="B346" s="242"/>
      <c r="C346" s="242"/>
      <c r="D346" s="240"/>
      <c r="E346" s="243"/>
      <c r="F346" s="243"/>
      <c r="G346" s="244"/>
      <c r="H346" s="244"/>
      <c r="I346" s="241"/>
      <c r="J346" s="241"/>
      <c r="K346" s="241"/>
      <c r="L346" s="241"/>
      <c r="M346" s="241"/>
      <c r="N346" s="241"/>
      <c r="O346" s="241"/>
      <c r="P346" s="241"/>
      <c r="Q346" s="241"/>
      <c r="R346" s="241"/>
      <c r="S346" s="241"/>
      <c r="T346" s="245"/>
      <c r="U346" s="245"/>
      <c r="V346" s="245"/>
      <c r="W346" s="245"/>
      <c r="X346" s="245"/>
      <c r="Y346" s="245"/>
      <c r="Z346" s="245"/>
      <c r="AA346" s="245"/>
      <c r="AB346" s="246"/>
      <c r="AC346" s="245"/>
      <c r="AD346" s="245"/>
      <c r="AE346" s="241"/>
      <c r="AF346" s="245"/>
      <c r="AG346" s="245"/>
      <c r="AH346" s="245"/>
      <c r="AI346" s="245"/>
      <c r="AJ346" s="245"/>
      <c r="AK346" s="245"/>
      <c r="AL346" s="247"/>
      <c r="AM346" s="242"/>
      <c r="AN346" s="242"/>
      <c r="AO346" s="242"/>
      <c r="AP346" s="242"/>
      <c r="AQ346" s="242"/>
      <c r="AR346" s="242"/>
      <c r="AS346" s="242"/>
      <c r="AT346" s="242"/>
      <c r="AU346" s="242"/>
      <c r="AV346" s="242"/>
      <c r="AW346" s="242"/>
    </row>
    <row r="347" ht="15.6" spans="1:49">
      <c r="A347" s="240"/>
      <c r="B347" s="242"/>
      <c r="C347" s="242"/>
      <c r="D347" s="240"/>
      <c r="E347" s="243"/>
      <c r="F347" s="243"/>
      <c r="G347" s="244"/>
      <c r="H347" s="244"/>
      <c r="I347" s="241"/>
      <c r="J347" s="241"/>
      <c r="K347" s="241"/>
      <c r="L347" s="241"/>
      <c r="M347" s="241"/>
      <c r="N347" s="241"/>
      <c r="O347" s="241"/>
      <c r="P347" s="241"/>
      <c r="Q347" s="241"/>
      <c r="R347" s="241"/>
      <c r="S347" s="241"/>
      <c r="T347" s="245"/>
      <c r="U347" s="245"/>
      <c r="V347" s="245"/>
      <c r="W347" s="245"/>
      <c r="X347" s="245"/>
      <c r="Y347" s="245"/>
      <c r="Z347" s="245"/>
      <c r="AA347" s="245"/>
      <c r="AB347" s="246"/>
      <c r="AC347" s="245"/>
      <c r="AD347" s="245"/>
      <c r="AE347" s="241"/>
      <c r="AF347" s="245"/>
      <c r="AG347" s="245"/>
      <c r="AH347" s="245"/>
      <c r="AI347" s="245"/>
      <c r="AJ347" s="245"/>
      <c r="AK347" s="245"/>
      <c r="AL347" s="247"/>
      <c r="AM347" s="242"/>
      <c r="AN347" s="242"/>
      <c r="AO347" s="242"/>
      <c r="AP347" s="242"/>
      <c r="AQ347" s="242"/>
      <c r="AR347" s="242"/>
      <c r="AS347" s="242"/>
      <c r="AT347" s="242"/>
      <c r="AU347" s="242"/>
      <c r="AV347" s="242"/>
      <c r="AW347" s="242"/>
    </row>
    <row r="348" ht="15.6" spans="1:49">
      <c r="A348" s="240"/>
      <c r="B348" s="242"/>
      <c r="C348" s="242"/>
      <c r="D348" s="240"/>
      <c r="E348" s="243"/>
      <c r="F348" s="243"/>
      <c r="G348" s="244"/>
      <c r="H348" s="244"/>
      <c r="I348" s="241"/>
      <c r="J348" s="241"/>
      <c r="K348" s="241"/>
      <c r="L348" s="241"/>
      <c r="M348" s="241"/>
      <c r="N348" s="241"/>
      <c r="O348" s="241"/>
      <c r="P348" s="241"/>
      <c r="Q348" s="241"/>
      <c r="R348" s="241"/>
      <c r="S348" s="241"/>
      <c r="T348" s="245"/>
      <c r="U348" s="245"/>
      <c r="V348" s="245"/>
      <c r="W348" s="245"/>
      <c r="X348" s="245"/>
      <c r="Y348" s="245"/>
      <c r="Z348" s="245"/>
      <c r="AA348" s="245"/>
      <c r="AB348" s="246"/>
      <c r="AC348" s="245"/>
      <c r="AD348" s="245"/>
      <c r="AE348" s="241"/>
      <c r="AF348" s="245"/>
      <c r="AG348" s="245"/>
      <c r="AH348" s="245"/>
      <c r="AI348" s="245"/>
      <c r="AJ348" s="245"/>
      <c r="AK348" s="245"/>
      <c r="AL348" s="247"/>
      <c r="AM348" s="242"/>
      <c r="AN348" s="242"/>
      <c r="AO348" s="242"/>
      <c r="AP348" s="242"/>
      <c r="AQ348" s="242"/>
      <c r="AR348" s="242"/>
      <c r="AS348" s="242"/>
      <c r="AT348" s="242"/>
      <c r="AU348" s="242"/>
      <c r="AV348" s="242"/>
      <c r="AW348" s="242"/>
    </row>
    <row r="349" ht="15.6" spans="1:49">
      <c r="A349" s="240"/>
      <c r="B349" s="242"/>
      <c r="C349" s="242"/>
      <c r="D349" s="240"/>
      <c r="E349" s="243"/>
      <c r="F349" s="243"/>
      <c r="G349" s="244"/>
      <c r="H349" s="244"/>
      <c r="I349" s="241"/>
      <c r="J349" s="241"/>
      <c r="K349" s="241"/>
      <c r="L349" s="241"/>
      <c r="M349" s="241"/>
      <c r="N349" s="241"/>
      <c r="O349" s="241"/>
      <c r="P349" s="241"/>
      <c r="Q349" s="241"/>
      <c r="R349" s="241"/>
      <c r="S349" s="241"/>
      <c r="T349" s="245"/>
      <c r="U349" s="245"/>
      <c r="V349" s="245"/>
      <c r="W349" s="245"/>
      <c r="X349" s="245"/>
      <c r="Y349" s="245"/>
      <c r="Z349" s="245"/>
      <c r="AA349" s="245"/>
      <c r="AB349" s="246"/>
      <c r="AC349" s="245"/>
      <c r="AD349" s="245"/>
      <c r="AE349" s="241"/>
      <c r="AF349" s="245"/>
      <c r="AG349" s="245"/>
      <c r="AH349" s="245"/>
      <c r="AI349" s="245"/>
      <c r="AJ349" s="245"/>
      <c r="AK349" s="245"/>
      <c r="AL349" s="247"/>
      <c r="AM349" s="242"/>
      <c r="AN349" s="242"/>
      <c r="AO349" s="242"/>
      <c r="AP349" s="242"/>
      <c r="AQ349" s="242"/>
      <c r="AR349" s="242"/>
      <c r="AS349" s="242"/>
      <c r="AT349" s="242"/>
      <c r="AU349" s="242"/>
      <c r="AV349" s="242"/>
      <c r="AW349" s="242"/>
    </row>
    <row r="350" ht="15.6" spans="1:49">
      <c r="A350" s="240"/>
      <c r="B350" s="242"/>
      <c r="C350" s="242"/>
      <c r="D350" s="240"/>
      <c r="E350" s="243"/>
      <c r="F350" s="243"/>
      <c r="G350" s="244"/>
      <c r="H350" s="244"/>
      <c r="I350" s="241"/>
      <c r="J350" s="241"/>
      <c r="K350" s="241"/>
      <c r="L350" s="241"/>
      <c r="M350" s="241"/>
      <c r="N350" s="241"/>
      <c r="O350" s="241"/>
      <c r="P350" s="241"/>
      <c r="Q350" s="241"/>
      <c r="R350" s="241"/>
      <c r="S350" s="241"/>
      <c r="T350" s="245"/>
      <c r="U350" s="245"/>
      <c r="V350" s="245"/>
      <c r="W350" s="245"/>
      <c r="X350" s="245"/>
      <c r="Y350" s="245"/>
      <c r="Z350" s="245"/>
      <c r="AA350" s="245"/>
      <c r="AB350" s="246"/>
      <c r="AC350" s="245"/>
      <c r="AD350" s="245"/>
      <c r="AE350" s="241"/>
      <c r="AF350" s="245"/>
      <c r="AG350" s="245"/>
      <c r="AH350" s="245"/>
      <c r="AI350" s="245"/>
      <c r="AJ350" s="245"/>
      <c r="AK350" s="245"/>
      <c r="AL350" s="247"/>
      <c r="AM350" s="242"/>
      <c r="AN350" s="242"/>
      <c r="AO350" s="242"/>
      <c r="AP350" s="242"/>
      <c r="AQ350" s="242"/>
      <c r="AR350" s="242"/>
      <c r="AS350" s="242"/>
      <c r="AT350" s="242"/>
      <c r="AU350" s="242"/>
      <c r="AV350" s="242"/>
      <c r="AW350" s="242"/>
    </row>
    <row r="351" ht="15.6" spans="1:49">
      <c r="A351" s="240"/>
      <c r="B351" s="242"/>
      <c r="C351" s="242"/>
      <c r="D351" s="240"/>
      <c r="E351" s="243"/>
      <c r="F351" s="243"/>
      <c r="G351" s="244"/>
      <c r="H351" s="244"/>
      <c r="I351" s="241"/>
      <c r="J351" s="241"/>
      <c r="K351" s="241"/>
      <c r="L351" s="241"/>
      <c r="M351" s="241"/>
      <c r="N351" s="241"/>
      <c r="O351" s="241"/>
      <c r="P351" s="241"/>
      <c r="Q351" s="241"/>
      <c r="R351" s="241"/>
      <c r="S351" s="241"/>
      <c r="T351" s="245"/>
      <c r="U351" s="245"/>
      <c r="V351" s="245"/>
      <c r="W351" s="245"/>
      <c r="X351" s="245"/>
      <c r="Y351" s="245"/>
      <c r="Z351" s="245"/>
      <c r="AA351" s="245"/>
      <c r="AB351" s="246"/>
      <c r="AC351" s="245"/>
      <c r="AD351" s="245"/>
      <c r="AE351" s="241"/>
      <c r="AF351" s="245"/>
      <c r="AG351" s="245"/>
      <c r="AH351" s="245"/>
      <c r="AI351" s="245"/>
      <c r="AJ351" s="245"/>
      <c r="AK351" s="245"/>
      <c r="AL351" s="247"/>
      <c r="AM351" s="242"/>
      <c r="AN351" s="242"/>
      <c r="AO351" s="242"/>
      <c r="AP351" s="242"/>
      <c r="AQ351" s="242"/>
      <c r="AR351" s="242"/>
      <c r="AS351" s="242"/>
      <c r="AT351" s="242"/>
      <c r="AU351" s="242"/>
      <c r="AV351" s="242"/>
      <c r="AW351" s="242"/>
    </row>
    <row r="352" ht="15.6" spans="1:49">
      <c r="A352" s="240"/>
      <c r="B352" s="242"/>
      <c r="C352" s="242"/>
      <c r="D352" s="240"/>
      <c r="E352" s="243"/>
      <c r="F352" s="243"/>
      <c r="G352" s="244"/>
      <c r="H352" s="244"/>
      <c r="I352" s="241"/>
      <c r="J352" s="241"/>
      <c r="K352" s="241"/>
      <c r="L352" s="241"/>
      <c r="M352" s="241"/>
      <c r="N352" s="241"/>
      <c r="O352" s="241"/>
      <c r="P352" s="241"/>
      <c r="Q352" s="241"/>
      <c r="R352" s="241"/>
      <c r="S352" s="241"/>
      <c r="T352" s="245"/>
      <c r="U352" s="245"/>
      <c r="V352" s="245"/>
      <c r="W352" s="245"/>
      <c r="X352" s="245"/>
      <c r="Y352" s="245"/>
      <c r="Z352" s="245"/>
      <c r="AA352" s="245"/>
      <c r="AB352" s="246"/>
      <c r="AC352" s="245"/>
      <c r="AD352" s="245"/>
      <c r="AE352" s="241"/>
      <c r="AF352" s="245"/>
      <c r="AG352" s="245"/>
      <c r="AH352" s="245"/>
      <c r="AI352" s="245"/>
      <c r="AJ352" s="245"/>
      <c r="AK352" s="245"/>
      <c r="AL352" s="247"/>
      <c r="AM352" s="242"/>
      <c r="AN352" s="242"/>
      <c r="AO352" s="242"/>
      <c r="AP352" s="242"/>
      <c r="AQ352" s="242"/>
      <c r="AR352" s="242"/>
      <c r="AS352" s="242"/>
      <c r="AT352" s="242"/>
      <c r="AU352" s="242"/>
      <c r="AV352" s="242"/>
      <c r="AW352" s="242"/>
    </row>
    <row r="353" ht="15.6" spans="1:49">
      <c r="A353" s="240"/>
      <c r="B353" s="242"/>
      <c r="C353" s="242"/>
      <c r="D353" s="240"/>
      <c r="E353" s="243"/>
      <c r="F353" s="243"/>
      <c r="G353" s="244"/>
      <c r="H353" s="244"/>
      <c r="I353" s="241"/>
      <c r="J353" s="241"/>
      <c r="K353" s="241"/>
      <c r="L353" s="241"/>
      <c r="M353" s="241"/>
      <c r="N353" s="241"/>
      <c r="O353" s="241"/>
      <c r="P353" s="241"/>
      <c r="Q353" s="241"/>
      <c r="R353" s="241"/>
      <c r="S353" s="241"/>
      <c r="T353" s="245"/>
      <c r="U353" s="245"/>
      <c r="V353" s="245"/>
      <c r="W353" s="245"/>
      <c r="X353" s="245"/>
      <c r="Y353" s="245"/>
      <c r="Z353" s="245"/>
      <c r="AA353" s="245"/>
      <c r="AB353" s="246"/>
      <c r="AC353" s="245"/>
      <c r="AD353" s="245"/>
      <c r="AE353" s="241"/>
      <c r="AF353" s="245"/>
      <c r="AG353" s="245"/>
      <c r="AH353" s="245"/>
      <c r="AI353" s="245"/>
      <c r="AJ353" s="245"/>
      <c r="AK353" s="245"/>
      <c r="AL353" s="247"/>
      <c r="AM353" s="242"/>
      <c r="AN353" s="242"/>
      <c r="AO353" s="242"/>
      <c r="AP353" s="242"/>
      <c r="AQ353" s="242"/>
      <c r="AR353" s="242"/>
      <c r="AS353" s="242"/>
      <c r="AT353" s="242"/>
      <c r="AU353" s="242"/>
      <c r="AV353" s="242"/>
      <c r="AW353" s="242"/>
    </row>
    <row r="354" ht="15.6" spans="1:49">
      <c r="A354" s="240"/>
      <c r="B354" s="242"/>
      <c r="C354" s="242"/>
      <c r="D354" s="240"/>
      <c r="E354" s="243"/>
      <c r="F354" s="243"/>
      <c r="G354" s="244"/>
      <c r="H354" s="244"/>
      <c r="I354" s="241"/>
      <c r="J354" s="241"/>
      <c r="K354" s="241"/>
      <c r="L354" s="241"/>
      <c r="M354" s="241"/>
      <c r="N354" s="241"/>
      <c r="O354" s="241"/>
      <c r="P354" s="241"/>
      <c r="Q354" s="241"/>
      <c r="R354" s="241"/>
      <c r="S354" s="241"/>
      <c r="T354" s="245"/>
      <c r="U354" s="245"/>
      <c r="V354" s="245"/>
      <c r="W354" s="245"/>
      <c r="X354" s="245"/>
      <c r="Y354" s="245"/>
      <c r="Z354" s="245"/>
      <c r="AA354" s="245"/>
      <c r="AB354" s="246"/>
      <c r="AC354" s="245"/>
      <c r="AD354" s="245"/>
      <c r="AE354" s="241"/>
      <c r="AF354" s="245"/>
      <c r="AG354" s="245"/>
      <c r="AH354" s="245"/>
      <c r="AI354" s="245"/>
      <c r="AJ354" s="245"/>
      <c r="AK354" s="245"/>
      <c r="AL354" s="247"/>
      <c r="AM354" s="242"/>
      <c r="AN354" s="242"/>
      <c r="AO354" s="242"/>
      <c r="AP354" s="242"/>
      <c r="AQ354" s="242"/>
      <c r="AR354" s="242"/>
      <c r="AS354" s="242"/>
      <c r="AT354" s="242"/>
      <c r="AU354" s="242"/>
      <c r="AV354" s="242"/>
      <c r="AW354" s="242"/>
    </row>
    <row r="355" ht="15.6" spans="1:49">
      <c r="A355" s="240"/>
      <c r="B355" s="242"/>
      <c r="C355" s="242"/>
      <c r="D355" s="240"/>
      <c r="E355" s="243"/>
      <c r="F355" s="243"/>
      <c r="G355" s="244"/>
      <c r="H355" s="244"/>
      <c r="I355" s="241"/>
      <c r="J355" s="241"/>
      <c r="K355" s="241"/>
      <c r="L355" s="241"/>
      <c r="M355" s="241"/>
      <c r="N355" s="241"/>
      <c r="O355" s="241"/>
      <c r="P355" s="241"/>
      <c r="Q355" s="241"/>
      <c r="R355" s="241"/>
      <c r="S355" s="241"/>
      <c r="T355" s="245"/>
      <c r="U355" s="245"/>
      <c r="V355" s="245"/>
      <c r="W355" s="245"/>
      <c r="X355" s="245"/>
      <c r="Y355" s="245"/>
      <c r="Z355" s="245"/>
      <c r="AA355" s="245"/>
      <c r="AB355" s="246"/>
      <c r="AC355" s="245"/>
      <c r="AD355" s="245"/>
      <c r="AE355" s="241"/>
      <c r="AF355" s="245"/>
      <c r="AG355" s="245"/>
      <c r="AH355" s="245"/>
      <c r="AI355" s="245"/>
      <c r="AJ355" s="245"/>
      <c r="AK355" s="245"/>
      <c r="AL355" s="247"/>
      <c r="AM355" s="242"/>
      <c r="AN355" s="242"/>
      <c r="AO355" s="242"/>
      <c r="AP355" s="242"/>
      <c r="AQ355" s="242"/>
      <c r="AR355" s="242"/>
      <c r="AS355" s="242"/>
      <c r="AT355" s="242"/>
      <c r="AU355" s="242"/>
      <c r="AV355" s="242"/>
      <c r="AW355" s="242"/>
    </row>
    <row r="356" ht="15.6" spans="1:49">
      <c r="A356" s="240"/>
      <c r="B356" s="242"/>
      <c r="C356" s="242"/>
      <c r="D356" s="240"/>
      <c r="E356" s="243"/>
      <c r="F356" s="243"/>
      <c r="G356" s="244"/>
      <c r="H356" s="244"/>
      <c r="I356" s="241"/>
      <c r="J356" s="241"/>
      <c r="K356" s="241"/>
      <c r="L356" s="241"/>
      <c r="M356" s="241"/>
      <c r="N356" s="241"/>
      <c r="O356" s="241"/>
      <c r="P356" s="241"/>
      <c r="Q356" s="241"/>
      <c r="R356" s="241"/>
      <c r="S356" s="241"/>
      <c r="T356" s="245"/>
      <c r="U356" s="245"/>
      <c r="V356" s="245"/>
      <c r="W356" s="245"/>
      <c r="X356" s="245"/>
      <c r="Y356" s="245"/>
      <c r="Z356" s="245"/>
      <c r="AA356" s="245"/>
      <c r="AB356" s="246"/>
      <c r="AC356" s="245"/>
      <c r="AD356" s="245"/>
      <c r="AE356" s="241"/>
      <c r="AF356" s="245"/>
      <c r="AG356" s="245"/>
      <c r="AH356" s="245"/>
      <c r="AI356" s="245"/>
      <c r="AJ356" s="245"/>
      <c r="AK356" s="245"/>
      <c r="AL356" s="247"/>
      <c r="AM356" s="242"/>
      <c r="AN356" s="242"/>
      <c r="AO356" s="242"/>
      <c r="AP356" s="242"/>
      <c r="AQ356" s="242"/>
      <c r="AR356" s="242"/>
      <c r="AS356" s="242"/>
      <c r="AT356" s="242"/>
      <c r="AU356" s="242"/>
      <c r="AV356" s="242"/>
      <c r="AW356" s="242"/>
    </row>
    <row r="357" ht="15.6" spans="1:49">
      <c r="A357" s="240"/>
      <c r="B357" s="242"/>
      <c r="C357" s="242"/>
      <c r="D357" s="240"/>
      <c r="E357" s="243"/>
      <c r="F357" s="243"/>
      <c r="G357" s="244"/>
      <c r="H357" s="244"/>
      <c r="I357" s="241"/>
      <c r="J357" s="241"/>
      <c r="K357" s="241"/>
      <c r="L357" s="241"/>
      <c r="M357" s="241"/>
      <c r="N357" s="241"/>
      <c r="O357" s="241"/>
      <c r="P357" s="241"/>
      <c r="Q357" s="241"/>
      <c r="R357" s="241"/>
      <c r="S357" s="241"/>
      <c r="T357" s="245"/>
      <c r="U357" s="245"/>
      <c r="V357" s="245"/>
      <c r="W357" s="245"/>
      <c r="X357" s="245"/>
      <c r="Y357" s="245"/>
      <c r="Z357" s="245"/>
      <c r="AA357" s="245"/>
      <c r="AB357" s="246"/>
      <c r="AC357" s="245"/>
      <c r="AD357" s="245"/>
      <c r="AE357" s="241"/>
      <c r="AF357" s="245"/>
      <c r="AG357" s="245"/>
      <c r="AH357" s="245"/>
      <c r="AI357" s="245"/>
      <c r="AJ357" s="245"/>
      <c r="AK357" s="245"/>
      <c r="AL357" s="247"/>
      <c r="AM357" s="242"/>
      <c r="AN357" s="242"/>
      <c r="AO357" s="242"/>
      <c r="AP357" s="242"/>
      <c r="AQ357" s="242"/>
      <c r="AR357" s="242"/>
      <c r="AS357" s="242"/>
      <c r="AT357" s="242"/>
      <c r="AU357" s="242"/>
      <c r="AV357" s="242"/>
      <c r="AW357" s="242"/>
    </row>
    <row r="358" ht="15.6" spans="1:49">
      <c r="A358" s="240"/>
      <c r="B358" s="242"/>
      <c r="C358" s="242"/>
      <c r="D358" s="240"/>
      <c r="E358" s="243"/>
      <c r="F358" s="243"/>
      <c r="G358" s="244"/>
      <c r="H358" s="244"/>
      <c r="I358" s="241"/>
      <c r="J358" s="241"/>
      <c r="K358" s="241"/>
      <c r="L358" s="241"/>
      <c r="M358" s="241"/>
      <c r="N358" s="241"/>
      <c r="O358" s="241"/>
      <c r="P358" s="241"/>
      <c r="Q358" s="241"/>
      <c r="R358" s="241"/>
      <c r="S358" s="241"/>
      <c r="T358" s="245"/>
      <c r="U358" s="245"/>
      <c r="V358" s="245"/>
      <c r="W358" s="245"/>
      <c r="X358" s="245"/>
      <c r="Y358" s="245"/>
      <c r="Z358" s="245"/>
      <c r="AA358" s="245"/>
      <c r="AB358" s="246"/>
      <c r="AC358" s="245"/>
      <c r="AD358" s="245"/>
      <c r="AE358" s="241"/>
      <c r="AF358" s="245"/>
      <c r="AG358" s="245"/>
      <c r="AH358" s="245"/>
      <c r="AI358" s="245"/>
      <c r="AJ358" s="245"/>
      <c r="AK358" s="245"/>
      <c r="AL358" s="247"/>
      <c r="AM358" s="242"/>
      <c r="AN358" s="242"/>
      <c r="AO358" s="242"/>
      <c r="AP358" s="242"/>
      <c r="AQ358" s="242"/>
      <c r="AR358" s="242"/>
      <c r="AS358" s="242"/>
      <c r="AT358" s="242"/>
      <c r="AU358" s="242"/>
      <c r="AV358" s="242"/>
      <c r="AW358" s="242"/>
    </row>
    <row r="359" ht="15.6" spans="1:49">
      <c r="A359" s="240"/>
      <c r="B359" s="242"/>
      <c r="C359" s="242"/>
      <c r="D359" s="240"/>
      <c r="E359" s="243"/>
      <c r="F359" s="243"/>
      <c r="G359" s="244"/>
      <c r="H359" s="244"/>
      <c r="I359" s="241"/>
      <c r="J359" s="241"/>
      <c r="K359" s="241"/>
      <c r="L359" s="241"/>
      <c r="M359" s="241"/>
      <c r="N359" s="241"/>
      <c r="O359" s="241"/>
      <c r="P359" s="241"/>
      <c r="Q359" s="241"/>
      <c r="R359" s="241"/>
      <c r="S359" s="241"/>
      <c r="T359" s="245"/>
      <c r="U359" s="245"/>
      <c r="V359" s="245"/>
      <c r="W359" s="245"/>
      <c r="X359" s="245"/>
      <c r="Y359" s="245"/>
      <c r="Z359" s="245"/>
      <c r="AA359" s="245"/>
      <c r="AB359" s="246"/>
      <c r="AC359" s="245"/>
      <c r="AD359" s="245"/>
      <c r="AE359" s="241"/>
      <c r="AF359" s="245"/>
      <c r="AG359" s="245"/>
      <c r="AH359" s="245"/>
      <c r="AI359" s="245"/>
      <c r="AJ359" s="245"/>
      <c r="AK359" s="245"/>
      <c r="AL359" s="247"/>
      <c r="AM359" s="242"/>
      <c r="AN359" s="242"/>
      <c r="AO359" s="242"/>
      <c r="AP359" s="242"/>
      <c r="AQ359" s="242"/>
      <c r="AR359" s="242"/>
      <c r="AS359" s="242"/>
      <c r="AT359" s="242"/>
      <c r="AU359" s="242"/>
      <c r="AV359" s="242"/>
      <c r="AW359" s="242"/>
    </row>
    <row r="360" ht="15.6" spans="1:49">
      <c r="A360" s="240"/>
      <c r="B360" s="242"/>
      <c r="C360" s="242"/>
      <c r="D360" s="240"/>
      <c r="E360" s="243"/>
      <c r="F360" s="243"/>
      <c r="G360" s="244"/>
      <c r="H360" s="244"/>
      <c r="I360" s="241"/>
      <c r="J360" s="241"/>
      <c r="K360" s="241"/>
      <c r="L360" s="241"/>
      <c r="M360" s="241"/>
      <c r="N360" s="241"/>
      <c r="O360" s="241"/>
      <c r="P360" s="241"/>
      <c r="Q360" s="241"/>
      <c r="R360" s="241"/>
      <c r="S360" s="241"/>
      <c r="T360" s="245"/>
      <c r="U360" s="245"/>
      <c r="V360" s="245"/>
      <c r="W360" s="245"/>
      <c r="X360" s="245"/>
      <c r="Y360" s="245"/>
      <c r="Z360" s="245"/>
      <c r="AA360" s="245"/>
      <c r="AB360" s="246"/>
      <c r="AC360" s="245"/>
      <c r="AD360" s="245"/>
      <c r="AE360" s="241"/>
      <c r="AF360" s="245"/>
      <c r="AG360" s="245"/>
      <c r="AH360" s="245"/>
      <c r="AI360" s="245"/>
      <c r="AJ360" s="245"/>
      <c r="AK360" s="245"/>
      <c r="AL360" s="247"/>
      <c r="AM360" s="242"/>
      <c r="AN360" s="242"/>
      <c r="AO360" s="242"/>
      <c r="AP360" s="242"/>
      <c r="AQ360" s="242"/>
      <c r="AR360" s="242"/>
      <c r="AS360" s="242"/>
      <c r="AT360" s="242"/>
      <c r="AU360" s="242"/>
      <c r="AV360" s="242"/>
      <c r="AW360" s="242"/>
    </row>
    <row r="361" ht="15.6" spans="1:49">
      <c r="A361" s="240"/>
      <c r="B361" s="242"/>
      <c r="C361" s="242"/>
      <c r="D361" s="240"/>
      <c r="E361" s="243"/>
      <c r="F361" s="243"/>
      <c r="G361" s="244"/>
      <c r="H361" s="244"/>
      <c r="I361" s="241"/>
      <c r="J361" s="241"/>
      <c r="K361" s="241"/>
      <c r="L361" s="241"/>
      <c r="M361" s="241"/>
      <c r="N361" s="241"/>
      <c r="O361" s="241"/>
      <c r="P361" s="241"/>
      <c r="Q361" s="241"/>
      <c r="R361" s="241"/>
      <c r="S361" s="241"/>
      <c r="T361" s="245"/>
      <c r="U361" s="245"/>
      <c r="V361" s="245"/>
      <c r="W361" s="245"/>
      <c r="X361" s="245"/>
      <c r="Y361" s="245"/>
      <c r="Z361" s="245"/>
      <c r="AA361" s="245"/>
      <c r="AB361" s="246"/>
      <c r="AC361" s="245"/>
      <c r="AD361" s="245"/>
      <c r="AE361" s="241"/>
      <c r="AF361" s="245"/>
      <c r="AG361" s="245"/>
      <c r="AH361" s="245"/>
      <c r="AI361" s="245"/>
      <c r="AJ361" s="245"/>
      <c r="AK361" s="245"/>
      <c r="AL361" s="247"/>
      <c r="AM361" s="242"/>
      <c r="AN361" s="242"/>
      <c r="AO361" s="242"/>
      <c r="AP361" s="242"/>
      <c r="AQ361" s="242"/>
      <c r="AR361" s="242"/>
      <c r="AS361" s="242"/>
      <c r="AT361" s="242"/>
      <c r="AU361" s="242"/>
      <c r="AV361" s="242"/>
      <c r="AW361" s="242"/>
    </row>
    <row r="362" ht="15.6" spans="1:49">
      <c r="A362" s="240"/>
      <c r="B362" s="242"/>
      <c r="C362" s="242"/>
      <c r="D362" s="240"/>
      <c r="E362" s="243"/>
      <c r="F362" s="243"/>
      <c r="G362" s="244"/>
      <c r="H362" s="244"/>
      <c r="I362" s="241"/>
      <c r="J362" s="241"/>
      <c r="K362" s="241"/>
      <c r="L362" s="241"/>
      <c r="M362" s="241"/>
      <c r="N362" s="241"/>
      <c r="O362" s="241"/>
      <c r="P362" s="241"/>
      <c r="Q362" s="241"/>
      <c r="R362" s="241"/>
      <c r="S362" s="241"/>
      <c r="T362" s="245"/>
      <c r="U362" s="245"/>
      <c r="V362" s="245"/>
      <c r="W362" s="245"/>
      <c r="X362" s="245"/>
      <c r="Y362" s="245"/>
      <c r="Z362" s="245"/>
      <c r="AA362" s="245"/>
      <c r="AB362" s="246"/>
      <c r="AC362" s="245"/>
      <c r="AD362" s="245"/>
      <c r="AE362" s="241"/>
      <c r="AF362" s="245"/>
      <c r="AG362" s="245"/>
      <c r="AH362" s="245"/>
      <c r="AI362" s="245"/>
      <c r="AJ362" s="245"/>
      <c r="AK362" s="245"/>
      <c r="AL362" s="247"/>
      <c r="AM362" s="242"/>
      <c r="AN362" s="242"/>
      <c r="AO362" s="242"/>
      <c r="AP362" s="242"/>
      <c r="AQ362" s="242"/>
      <c r="AR362" s="242"/>
      <c r="AS362" s="242"/>
      <c r="AT362" s="242"/>
      <c r="AU362" s="242"/>
      <c r="AV362" s="242"/>
      <c r="AW362" s="242"/>
    </row>
    <row r="363" ht="15.6" spans="1:49">
      <c r="A363" s="240"/>
      <c r="B363" s="242"/>
      <c r="C363" s="242"/>
      <c r="D363" s="240"/>
      <c r="E363" s="243"/>
      <c r="F363" s="243"/>
      <c r="G363" s="244"/>
      <c r="H363" s="244"/>
      <c r="I363" s="241"/>
      <c r="J363" s="241"/>
      <c r="K363" s="241"/>
      <c r="L363" s="241"/>
      <c r="M363" s="241"/>
      <c r="N363" s="241"/>
      <c r="O363" s="241"/>
      <c r="P363" s="241"/>
      <c r="Q363" s="241"/>
      <c r="R363" s="241"/>
      <c r="S363" s="241"/>
      <c r="T363" s="245"/>
      <c r="U363" s="245"/>
      <c r="V363" s="245"/>
      <c r="W363" s="245"/>
      <c r="X363" s="245"/>
      <c r="Y363" s="245"/>
      <c r="Z363" s="245"/>
      <c r="AA363" s="245"/>
      <c r="AB363" s="246"/>
      <c r="AC363" s="245"/>
      <c r="AD363" s="245"/>
      <c r="AE363" s="241"/>
      <c r="AF363" s="245"/>
      <c r="AG363" s="245"/>
      <c r="AH363" s="245"/>
      <c r="AI363" s="245"/>
      <c r="AJ363" s="245"/>
      <c r="AK363" s="245"/>
      <c r="AL363" s="247"/>
      <c r="AM363" s="242"/>
      <c r="AN363" s="242"/>
      <c r="AO363" s="242"/>
      <c r="AP363" s="242"/>
      <c r="AQ363" s="242"/>
      <c r="AR363" s="242"/>
      <c r="AS363" s="242"/>
      <c r="AT363" s="242"/>
      <c r="AU363" s="242"/>
      <c r="AV363" s="242"/>
      <c r="AW363" s="242"/>
    </row>
    <row r="364" ht="15.6" spans="1:49">
      <c r="A364" s="240"/>
      <c r="B364" s="242"/>
      <c r="C364" s="242"/>
      <c r="D364" s="240"/>
      <c r="E364" s="243"/>
      <c r="F364" s="243"/>
      <c r="G364" s="244"/>
      <c r="H364" s="244"/>
      <c r="I364" s="241"/>
      <c r="J364" s="241"/>
      <c r="K364" s="241"/>
      <c r="L364" s="241"/>
      <c r="M364" s="241"/>
      <c r="N364" s="241"/>
      <c r="O364" s="241"/>
      <c r="P364" s="241"/>
      <c r="Q364" s="241"/>
      <c r="R364" s="241"/>
      <c r="S364" s="241"/>
      <c r="T364" s="245"/>
      <c r="U364" s="245"/>
      <c r="V364" s="245"/>
      <c r="W364" s="245"/>
      <c r="X364" s="245"/>
      <c r="Y364" s="245"/>
      <c r="Z364" s="245"/>
      <c r="AA364" s="245"/>
      <c r="AB364" s="246"/>
      <c r="AC364" s="245"/>
      <c r="AD364" s="245"/>
      <c r="AE364" s="241"/>
      <c r="AF364" s="245"/>
      <c r="AG364" s="245"/>
      <c r="AH364" s="245"/>
      <c r="AI364" s="245"/>
      <c r="AJ364" s="245"/>
      <c r="AK364" s="245"/>
      <c r="AL364" s="247"/>
      <c r="AM364" s="242"/>
      <c r="AN364" s="242"/>
      <c r="AO364" s="242"/>
      <c r="AP364" s="242"/>
      <c r="AQ364" s="242"/>
      <c r="AR364" s="242"/>
      <c r="AS364" s="242"/>
      <c r="AT364" s="242"/>
      <c r="AU364" s="242"/>
      <c r="AV364" s="242"/>
      <c r="AW364" s="242"/>
    </row>
    <row r="365" ht="15.6" spans="1:49">
      <c r="A365" s="240"/>
      <c r="B365" s="242"/>
      <c r="C365" s="242"/>
      <c r="D365" s="240"/>
      <c r="E365" s="243"/>
      <c r="F365" s="243"/>
      <c r="G365" s="244"/>
      <c r="H365" s="244"/>
      <c r="I365" s="241"/>
      <c r="J365" s="241"/>
      <c r="K365" s="241"/>
      <c r="L365" s="241"/>
      <c r="M365" s="241"/>
      <c r="N365" s="241"/>
      <c r="O365" s="241"/>
      <c r="P365" s="241"/>
      <c r="Q365" s="241"/>
      <c r="R365" s="241"/>
      <c r="S365" s="241"/>
      <c r="T365" s="245"/>
      <c r="U365" s="245"/>
      <c r="V365" s="245"/>
      <c r="W365" s="245"/>
      <c r="X365" s="245"/>
      <c r="Y365" s="245"/>
      <c r="Z365" s="245"/>
      <c r="AA365" s="245"/>
      <c r="AB365" s="246"/>
      <c r="AC365" s="245"/>
      <c r="AD365" s="245"/>
      <c r="AE365" s="241"/>
      <c r="AF365" s="245"/>
      <c r="AG365" s="245"/>
      <c r="AH365" s="245"/>
      <c r="AI365" s="245"/>
      <c r="AJ365" s="245"/>
      <c r="AK365" s="245"/>
      <c r="AL365" s="247"/>
      <c r="AM365" s="242"/>
      <c r="AN365" s="242"/>
      <c r="AO365" s="242"/>
      <c r="AP365" s="242"/>
      <c r="AQ365" s="242"/>
      <c r="AR365" s="242"/>
      <c r="AS365" s="242"/>
      <c r="AT365" s="242"/>
      <c r="AU365" s="242"/>
      <c r="AV365" s="242"/>
      <c r="AW365" s="242"/>
    </row>
    <row r="366" ht="15.6" spans="1:49">
      <c r="A366" s="240"/>
      <c r="B366" s="242"/>
      <c r="C366" s="242"/>
      <c r="D366" s="240"/>
      <c r="E366" s="243"/>
      <c r="F366" s="243"/>
      <c r="G366" s="244"/>
      <c r="H366" s="244"/>
      <c r="I366" s="241"/>
      <c r="J366" s="241"/>
      <c r="K366" s="241"/>
      <c r="L366" s="241"/>
      <c r="M366" s="241"/>
      <c r="N366" s="241"/>
      <c r="O366" s="241"/>
      <c r="P366" s="241"/>
      <c r="Q366" s="241"/>
      <c r="R366" s="241"/>
      <c r="S366" s="241"/>
      <c r="T366" s="245"/>
      <c r="U366" s="245"/>
      <c r="V366" s="245"/>
      <c r="W366" s="245"/>
      <c r="X366" s="245"/>
      <c r="Y366" s="245"/>
      <c r="Z366" s="245"/>
      <c r="AA366" s="245"/>
      <c r="AB366" s="246"/>
      <c r="AC366" s="245"/>
      <c r="AD366" s="245"/>
      <c r="AE366" s="241"/>
      <c r="AF366" s="245"/>
      <c r="AG366" s="245"/>
      <c r="AH366" s="245"/>
      <c r="AI366" s="245"/>
      <c r="AJ366" s="245"/>
      <c r="AK366" s="245"/>
      <c r="AL366" s="247"/>
      <c r="AM366" s="242"/>
      <c r="AN366" s="242"/>
      <c r="AO366" s="242"/>
      <c r="AP366" s="242"/>
      <c r="AQ366" s="242"/>
      <c r="AR366" s="242"/>
      <c r="AS366" s="242"/>
      <c r="AT366" s="242"/>
      <c r="AU366" s="242"/>
      <c r="AV366" s="242"/>
      <c r="AW366" s="242"/>
    </row>
    <row r="367" ht="15.6" spans="1:49">
      <c r="A367" s="240"/>
      <c r="B367" s="242"/>
      <c r="C367" s="242"/>
      <c r="D367" s="240"/>
      <c r="E367" s="243"/>
      <c r="F367" s="243"/>
      <c r="G367" s="244"/>
      <c r="H367" s="244"/>
      <c r="I367" s="241"/>
      <c r="J367" s="241"/>
      <c r="K367" s="241"/>
      <c r="L367" s="241"/>
      <c r="M367" s="241"/>
      <c r="N367" s="241"/>
      <c r="O367" s="241"/>
      <c r="P367" s="241"/>
      <c r="Q367" s="241"/>
      <c r="R367" s="241"/>
      <c r="S367" s="241"/>
      <c r="T367" s="245"/>
      <c r="U367" s="245"/>
      <c r="V367" s="245"/>
      <c r="W367" s="245"/>
      <c r="X367" s="245"/>
      <c r="Y367" s="245"/>
      <c r="Z367" s="245"/>
      <c r="AA367" s="245"/>
      <c r="AB367" s="246"/>
      <c r="AC367" s="245"/>
      <c r="AD367" s="245"/>
      <c r="AE367" s="241"/>
      <c r="AF367" s="245"/>
      <c r="AG367" s="245"/>
      <c r="AH367" s="245"/>
      <c r="AI367" s="245"/>
      <c r="AJ367" s="245"/>
      <c r="AK367" s="245"/>
      <c r="AL367" s="247"/>
      <c r="AM367" s="242"/>
      <c r="AN367" s="242"/>
      <c r="AO367" s="242"/>
      <c r="AP367" s="242"/>
      <c r="AQ367" s="242"/>
      <c r="AR367" s="242"/>
      <c r="AS367" s="242"/>
      <c r="AT367" s="242"/>
      <c r="AU367" s="242"/>
      <c r="AV367" s="242"/>
      <c r="AW367" s="242"/>
    </row>
    <row r="368" ht="15.6" spans="1:49">
      <c r="A368" s="240"/>
      <c r="B368" s="242"/>
      <c r="C368" s="242"/>
      <c r="D368" s="240"/>
      <c r="E368" s="243"/>
      <c r="F368" s="243"/>
      <c r="G368" s="244"/>
      <c r="H368" s="244"/>
      <c r="I368" s="241"/>
      <c r="J368" s="241"/>
      <c r="K368" s="241"/>
      <c r="L368" s="241"/>
      <c r="M368" s="241"/>
      <c r="N368" s="241"/>
      <c r="O368" s="241"/>
      <c r="P368" s="241"/>
      <c r="Q368" s="241"/>
      <c r="R368" s="241"/>
      <c r="S368" s="241"/>
      <c r="T368" s="245"/>
      <c r="U368" s="245"/>
      <c r="V368" s="245"/>
      <c r="W368" s="245"/>
      <c r="X368" s="245"/>
      <c r="Y368" s="245"/>
      <c r="Z368" s="245"/>
      <c r="AA368" s="245"/>
      <c r="AB368" s="246"/>
      <c r="AC368" s="245"/>
      <c r="AD368" s="245"/>
      <c r="AE368" s="241"/>
      <c r="AF368" s="245"/>
      <c r="AG368" s="245"/>
      <c r="AH368" s="245"/>
      <c r="AI368" s="245"/>
      <c r="AJ368" s="245"/>
      <c r="AK368" s="245"/>
      <c r="AL368" s="247"/>
      <c r="AM368" s="242"/>
      <c r="AN368" s="242"/>
      <c r="AO368" s="242"/>
      <c r="AP368" s="242"/>
      <c r="AQ368" s="242"/>
      <c r="AR368" s="242"/>
      <c r="AS368" s="242"/>
      <c r="AT368" s="242"/>
      <c r="AU368" s="242"/>
      <c r="AV368" s="242"/>
      <c r="AW368" s="242"/>
    </row>
    <row r="369" ht="15.6" spans="1:49">
      <c r="A369" s="240"/>
      <c r="B369" s="242"/>
      <c r="C369" s="242"/>
      <c r="D369" s="240"/>
      <c r="E369" s="243"/>
      <c r="F369" s="243"/>
      <c r="G369" s="244"/>
      <c r="H369" s="244"/>
      <c r="I369" s="241"/>
      <c r="J369" s="241"/>
      <c r="K369" s="241"/>
      <c r="L369" s="241"/>
      <c r="M369" s="241"/>
      <c r="N369" s="241"/>
      <c r="O369" s="241"/>
      <c r="P369" s="241"/>
      <c r="Q369" s="241"/>
      <c r="R369" s="241"/>
      <c r="S369" s="241"/>
      <c r="T369" s="245"/>
      <c r="U369" s="245"/>
      <c r="V369" s="245"/>
      <c r="W369" s="245"/>
      <c r="X369" s="245"/>
      <c r="Y369" s="245"/>
      <c r="Z369" s="245"/>
      <c r="AA369" s="245"/>
      <c r="AB369" s="246"/>
      <c r="AC369" s="245"/>
      <c r="AD369" s="245"/>
      <c r="AE369" s="241"/>
      <c r="AF369" s="245"/>
      <c r="AG369" s="245"/>
      <c r="AH369" s="245"/>
      <c r="AI369" s="245"/>
      <c r="AJ369" s="245"/>
      <c r="AK369" s="245"/>
      <c r="AL369" s="247"/>
      <c r="AM369" s="242"/>
      <c r="AN369" s="242"/>
      <c r="AO369" s="242"/>
      <c r="AP369" s="242"/>
      <c r="AQ369" s="242"/>
      <c r="AR369" s="242"/>
      <c r="AS369" s="242"/>
      <c r="AT369" s="242"/>
      <c r="AU369" s="242"/>
      <c r="AV369" s="242"/>
      <c r="AW369" s="242"/>
    </row>
    <row r="370" ht="15.6" spans="1:49">
      <c r="A370" s="240"/>
      <c r="B370" s="242"/>
      <c r="C370" s="242"/>
      <c r="D370" s="240"/>
      <c r="E370" s="243"/>
      <c r="F370" s="243"/>
      <c r="G370" s="244"/>
      <c r="H370" s="244"/>
      <c r="I370" s="241"/>
      <c r="J370" s="241"/>
      <c r="K370" s="241"/>
      <c r="L370" s="241"/>
      <c r="M370" s="241"/>
      <c r="N370" s="241"/>
      <c r="O370" s="241"/>
      <c r="P370" s="241"/>
      <c r="Q370" s="241"/>
      <c r="R370" s="241"/>
      <c r="S370" s="241"/>
      <c r="T370" s="245"/>
      <c r="U370" s="245"/>
      <c r="V370" s="245"/>
      <c r="W370" s="245"/>
      <c r="X370" s="245"/>
      <c r="Y370" s="245"/>
      <c r="Z370" s="245"/>
      <c r="AA370" s="245"/>
      <c r="AB370" s="246"/>
      <c r="AC370" s="245"/>
      <c r="AD370" s="245"/>
      <c r="AE370" s="241"/>
      <c r="AF370" s="245"/>
      <c r="AG370" s="245"/>
      <c r="AH370" s="245"/>
      <c r="AI370" s="245"/>
      <c r="AJ370" s="245"/>
      <c r="AK370" s="245"/>
      <c r="AL370" s="247"/>
      <c r="AM370" s="242"/>
      <c r="AN370" s="242"/>
      <c r="AO370" s="242"/>
      <c r="AP370" s="242"/>
      <c r="AQ370" s="242"/>
      <c r="AR370" s="242"/>
      <c r="AS370" s="242"/>
      <c r="AT370" s="242"/>
      <c r="AU370" s="242"/>
      <c r="AV370" s="242"/>
      <c r="AW370" s="242"/>
    </row>
    <row r="371" ht="15.6" spans="1:49">
      <c r="A371" s="240"/>
      <c r="B371" s="242"/>
      <c r="C371" s="242"/>
      <c r="D371" s="240"/>
      <c r="E371" s="243"/>
      <c r="F371" s="243"/>
      <c r="G371" s="244"/>
      <c r="H371" s="244"/>
      <c r="I371" s="241"/>
      <c r="J371" s="241"/>
      <c r="K371" s="241"/>
      <c r="L371" s="241"/>
      <c r="M371" s="241"/>
      <c r="N371" s="241"/>
      <c r="O371" s="241"/>
      <c r="P371" s="241"/>
      <c r="Q371" s="241"/>
      <c r="R371" s="241"/>
      <c r="S371" s="241"/>
      <c r="T371" s="245"/>
      <c r="U371" s="245"/>
      <c r="V371" s="245"/>
      <c r="W371" s="245"/>
      <c r="X371" s="245"/>
      <c r="Y371" s="245"/>
      <c r="Z371" s="245"/>
      <c r="AA371" s="245"/>
      <c r="AB371" s="246"/>
      <c r="AC371" s="245"/>
      <c r="AD371" s="245"/>
      <c r="AE371" s="241"/>
      <c r="AF371" s="245"/>
      <c r="AG371" s="245"/>
      <c r="AH371" s="245"/>
      <c r="AI371" s="245"/>
      <c r="AJ371" s="245"/>
      <c r="AK371" s="245"/>
      <c r="AL371" s="247"/>
      <c r="AM371" s="242"/>
      <c r="AN371" s="242"/>
      <c r="AO371" s="242"/>
      <c r="AP371" s="242"/>
      <c r="AQ371" s="242"/>
      <c r="AR371" s="242"/>
      <c r="AS371" s="242"/>
      <c r="AT371" s="242"/>
      <c r="AU371" s="242"/>
      <c r="AV371" s="242"/>
      <c r="AW371" s="242"/>
    </row>
    <row r="372" ht="15.6" spans="1:49">
      <c r="A372" s="240"/>
      <c r="B372" s="242"/>
      <c r="C372" s="242"/>
      <c r="D372" s="240"/>
      <c r="E372" s="243"/>
      <c r="F372" s="243"/>
      <c r="G372" s="244"/>
      <c r="H372" s="244"/>
      <c r="I372" s="241"/>
      <c r="J372" s="241"/>
      <c r="K372" s="241"/>
      <c r="L372" s="241"/>
      <c r="M372" s="241"/>
      <c r="N372" s="241"/>
      <c r="O372" s="241"/>
      <c r="P372" s="241"/>
      <c r="Q372" s="241"/>
      <c r="R372" s="241"/>
      <c r="S372" s="241"/>
      <c r="T372" s="245"/>
      <c r="U372" s="245"/>
      <c r="V372" s="245"/>
      <c r="W372" s="245"/>
      <c r="X372" s="245"/>
      <c r="Y372" s="245"/>
      <c r="Z372" s="245"/>
      <c r="AA372" s="245"/>
      <c r="AB372" s="246"/>
      <c r="AC372" s="245"/>
      <c r="AD372" s="245"/>
      <c r="AE372" s="241"/>
      <c r="AF372" s="245"/>
      <c r="AG372" s="245"/>
      <c r="AH372" s="245"/>
      <c r="AI372" s="245"/>
      <c r="AJ372" s="245"/>
      <c r="AK372" s="245"/>
      <c r="AL372" s="247"/>
      <c r="AM372" s="242"/>
      <c r="AN372" s="242"/>
      <c r="AO372" s="242"/>
      <c r="AP372" s="242"/>
      <c r="AQ372" s="242"/>
      <c r="AR372" s="242"/>
      <c r="AS372" s="242"/>
      <c r="AT372" s="242"/>
      <c r="AU372" s="242"/>
      <c r="AV372" s="242"/>
      <c r="AW372" s="242"/>
    </row>
    <row r="373" ht="15.6" spans="1:49">
      <c r="A373" s="240"/>
      <c r="B373" s="242"/>
      <c r="C373" s="242"/>
      <c r="D373" s="240"/>
      <c r="E373" s="243"/>
      <c r="F373" s="243"/>
      <c r="G373" s="244"/>
      <c r="H373" s="244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5"/>
      <c r="U373" s="245"/>
      <c r="V373" s="245"/>
      <c r="W373" s="245"/>
      <c r="X373" s="245"/>
      <c r="Y373" s="245"/>
      <c r="Z373" s="245"/>
      <c r="AA373" s="245"/>
      <c r="AB373" s="246"/>
      <c r="AC373" s="245"/>
      <c r="AD373" s="245"/>
      <c r="AE373" s="241"/>
      <c r="AF373" s="245"/>
      <c r="AG373" s="245"/>
      <c r="AH373" s="245"/>
      <c r="AI373" s="245"/>
      <c r="AJ373" s="245"/>
      <c r="AK373" s="245"/>
      <c r="AL373" s="247"/>
      <c r="AM373" s="242"/>
      <c r="AN373" s="242"/>
      <c r="AO373" s="242"/>
      <c r="AP373" s="242"/>
      <c r="AQ373" s="242"/>
      <c r="AR373" s="242"/>
      <c r="AS373" s="242"/>
      <c r="AT373" s="242"/>
      <c r="AU373" s="242"/>
      <c r="AV373" s="242"/>
      <c r="AW373" s="242"/>
    </row>
    <row r="374" ht="15.6" spans="1:49">
      <c r="A374" s="240"/>
      <c r="B374" s="242"/>
      <c r="C374" s="242"/>
      <c r="D374" s="240"/>
      <c r="E374" s="243"/>
      <c r="F374" s="243"/>
      <c r="G374" s="244"/>
      <c r="H374" s="244"/>
      <c r="I374" s="241"/>
      <c r="J374" s="241"/>
      <c r="K374" s="241"/>
      <c r="L374" s="241"/>
      <c r="M374" s="241"/>
      <c r="N374" s="241"/>
      <c r="O374" s="241"/>
      <c r="P374" s="241"/>
      <c r="Q374" s="241"/>
      <c r="R374" s="241"/>
      <c r="S374" s="241"/>
      <c r="T374" s="245"/>
      <c r="U374" s="245"/>
      <c r="V374" s="245"/>
      <c r="W374" s="245"/>
      <c r="X374" s="245"/>
      <c r="Y374" s="245"/>
      <c r="Z374" s="245"/>
      <c r="AA374" s="245"/>
      <c r="AB374" s="246"/>
      <c r="AC374" s="245"/>
      <c r="AD374" s="245"/>
      <c r="AE374" s="241"/>
      <c r="AF374" s="245"/>
      <c r="AG374" s="245"/>
      <c r="AH374" s="245"/>
      <c r="AI374" s="245"/>
      <c r="AJ374" s="245"/>
      <c r="AK374" s="245"/>
      <c r="AL374" s="247"/>
      <c r="AM374" s="242"/>
      <c r="AN374" s="242"/>
      <c r="AO374" s="242"/>
      <c r="AP374" s="242"/>
      <c r="AQ374" s="242"/>
      <c r="AR374" s="242"/>
      <c r="AS374" s="242"/>
      <c r="AT374" s="242"/>
      <c r="AU374" s="242"/>
      <c r="AV374" s="242"/>
      <c r="AW374" s="242"/>
    </row>
    <row r="375" ht="15.6" spans="1:49">
      <c r="A375" s="240"/>
      <c r="B375" s="242"/>
      <c r="C375" s="242"/>
      <c r="D375" s="240"/>
      <c r="E375" s="243"/>
      <c r="F375" s="243"/>
      <c r="G375" s="244"/>
      <c r="H375" s="244"/>
      <c r="I375" s="241"/>
      <c r="J375" s="241"/>
      <c r="K375" s="241"/>
      <c r="L375" s="241"/>
      <c r="M375" s="241"/>
      <c r="N375" s="241"/>
      <c r="O375" s="241"/>
      <c r="P375" s="241"/>
      <c r="Q375" s="241"/>
      <c r="R375" s="241"/>
      <c r="S375" s="241"/>
      <c r="T375" s="245"/>
      <c r="U375" s="245"/>
      <c r="V375" s="245"/>
      <c r="W375" s="245"/>
      <c r="X375" s="245"/>
      <c r="Y375" s="245"/>
      <c r="Z375" s="245"/>
      <c r="AA375" s="245"/>
      <c r="AB375" s="246"/>
      <c r="AC375" s="245"/>
      <c r="AD375" s="245"/>
      <c r="AE375" s="241"/>
      <c r="AF375" s="245"/>
      <c r="AG375" s="245"/>
      <c r="AH375" s="245"/>
      <c r="AI375" s="245"/>
      <c r="AJ375" s="245"/>
      <c r="AK375" s="245"/>
      <c r="AL375" s="247"/>
      <c r="AM375" s="242"/>
      <c r="AN375" s="242"/>
      <c r="AO375" s="242"/>
      <c r="AP375" s="242"/>
      <c r="AQ375" s="242"/>
      <c r="AR375" s="242"/>
      <c r="AS375" s="242"/>
      <c r="AT375" s="242"/>
      <c r="AU375" s="242"/>
      <c r="AV375" s="242"/>
      <c r="AW375" s="242"/>
    </row>
    <row r="376" ht="15.6" spans="1:49">
      <c r="A376" s="240"/>
      <c r="B376" s="242"/>
      <c r="C376" s="242"/>
      <c r="D376" s="240"/>
      <c r="E376" s="243"/>
      <c r="F376" s="243"/>
      <c r="G376" s="244"/>
      <c r="H376" s="244"/>
      <c r="I376" s="241"/>
      <c r="J376" s="241"/>
      <c r="K376" s="241"/>
      <c r="L376" s="241"/>
      <c r="M376" s="241"/>
      <c r="N376" s="241"/>
      <c r="O376" s="241"/>
      <c r="P376" s="241"/>
      <c r="Q376" s="241"/>
      <c r="R376" s="241"/>
      <c r="S376" s="241"/>
      <c r="T376" s="245"/>
      <c r="U376" s="245"/>
      <c r="V376" s="245"/>
      <c r="W376" s="245"/>
      <c r="X376" s="245"/>
      <c r="Y376" s="245"/>
      <c r="Z376" s="245"/>
      <c r="AA376" s="245"/>
      <c r="AB376" s="246"/>
      <c r="AC376" s="245"/>
      <c r="AD376" s="245"/>
      <c r="AE376" s="241"/>
      <c r="AF376" s="245"/>
      <c r="AG376" s="245"/>
      <c r="AH376" s="245"/>
      <c r="AI376" s="245"/>
      <c r="AJ376" s="245"/>
      <c r="AK376" s="245"/>
      <c r="AL376" s="247"/>
      <c r="AM376" s="242"/>
      <c r="AN376" s="242"/>
      <c r="AO376" s="242"/>
      <c r="AP376" s="242"/>
      <c r="AQ376" s="242"/>
      <c r="AR376" s="242"/>
      <c r="AS376" s="242"/>
      <c r="AT376" s="242"/>
      <c r="AU376" s="242"/>
      <c r="AV376" s="242"/>
      <c r="AW376" s="242"/>
    </row>
    <row r="377" ht="15.6" spans="1:49">
      <c r="A377" s="240"/>
      <c r="B377" s="242"/>
      <c r="C377" s="242"/>
      <c r="D377" s="240"/>
      <c r="E377" s="243"/>
      <c r="F377" s="243"/>
      <c r="G377" s="244"/>
      <c r="H377" s="244"/>
      <c r="I377" s="241"/>
      <c r="J377" s="241"/>
      <c r="K377" s="241"/>
      <c r="L377" s="241"/>
      <c r="M377" s="241"/>
      <c r="N377" s="241"/>
      <c r="O377" s="241"/>
      <c r="P377" s="241"/>
      <c r="Q377" s="241"/>
      <c r="R377" s="241"/>
      <c r="S377" s="241"/>
      <c r="T377" s="245"/>
      <c r="U377" s="245"/>
      <c r="V377" s="245"/>
      <c r="W377" s="245"/>
      <c r="X377" s="245"/>
      <c r="Y377" s="245"/>
      <c r="Z377" s="245"/>
      <c r="AA377" s="245"/>
      <c r="AB377" s="246"/>
      <c r="AC377" s="245"/>
      <c r="AD377" s="245"/>
      <c r="AE377" s="241"/>
      <c r="AF377" s="245"/>
      <c r="AG377" s="245"/>
      <c r="AH377" s="245"/>
      <c r="AI377" s="245"/>
      <c r="AJ377" s="245"/>
      <c r="AK377" s="245"/>
      <c r="AL377" s="247"/>
      <c r="AM377" s="242"/>
      <c r="AN377" s="242"/>
      <c r="AO377" s="242"/>
      <c r="AP377" s="242"/>
      <c r="AQ377" s="242"/>
      <c r="AR377" s="242"/>
      <c r="AS377" s="242"/>
      <c r="AT377" s="242"/>
      <c r="AU377" s="242"/>
      <c r="AV377" s="242"/>
      <c r="AW377" s="242"/>
    </row>
    <row r="378" ht="15.6" spans="1:49">
      <c r="A378" s="240"/>
      <c r="B378" s="242"/>
      <c r="C378" s="242"/>
      <c r="D378" s="240"/>
      <c r="E378" s="243"/>
      <c r="F378" s="243"/>
      <c r="G378" s="244"/>
      <c r="H378" s="244"/>
      <c r="I378" s="241"/>
      <c r="J378" s="241"/>
      <c r="K378" s="241"/>
      <c r="L378" s="241"/>
      <c r="M378" s="241"/>
      <c r="N378" s="241"/>
      <c r="O378" s="241"/>
      <c r="P378" s="241"/>
      <c r="Q378" s="241"/>
      <c r="R378" s="241"/>
      <c r="S378" s="241"/>
      <c r="T378" s="245"/>
      <c r="U378" s="245"/>
      <c r="V378" s="245"/>
      <c r="W378" s="245"/>
      <c r="X378" s="245"/>
      <c r="Y378" s="245"/>
      <c r="Z378" s="245"/>
      <c r="AA378" s="245"/>
      <c r="AB378" s="246"/>
      <c r="AC378" s="245"/>
      <c r="AD378" s="245"/>
      <c r="AE378" s="241"/>
      <c r="AF378" s="245"/>
      <c r="AG378" s="245"/>
      <c r="AH378" s="245"/>
      <c r="AI378" s="245"/>
      <c r="AJ378" s="245"/>
      <c r="AK378" s="245"/>
      <c r="AL378" s="247"/>
      <c r="AM378" s="242"/>
      <c r="AN378" s="242"/>
      <c r="AO378" s="242"/>
      <c r="AP378" s="242"/>
      <c r="AQ378" s="242"/>
      <c r="AR378" s="242"/>
      <c r="AS378" s="242"/>
      <c r="AT378" s="242"/>
      <c r="AU378" s="242"/>
      <c r="AV378" s="242"/>
      <c r="AW378" s="242"/>
    </row>
    <row r="379" ht="15.6" spans="1:49">
      <c r="A379" s="240"/>
      <c r="B379" s="242"/>
      <c r="C379" s="242"/>
      <c r="D379" s="240"/>
      <c r="E379" s="243"/>
      <c r="F379" s="243"/>
      <c r="G379" s="244"/>
      <c r="H379" s="244"/>
      <c r="I379" s="241"/>
      <c r="J379" s="241"/>
      <c r="K379" s="241"/>
      <c r="L379" s="241"/>
      <c r="M379" s="241"/>
      <c r="N379" s="241"/>
      <c r="O379" s="241"/>
      <c r="P379" s="241"/>
      <c r="Q379" s="241"/>
      <c r="R379" s="241"/>
      <c r="S379" s="241"/>
      <c r="T379" s="245"/>
      <c r="U379" s="245"/>
      <c r="V379" s="245"/>
      <c r="W379" s="245"/>
      <c r="X379" s="245"/>
      <c r="Y379" s="245"/>
      <c r="Z379" s="245"/>
      <c r="AA379" s="245"/>
      <c r="AB379" s="246"/>
      <c r="AC379" s="245"/>
      <c r="AD379" s="245"/>
      <c r="AE379" s="241"/>
      <c r="AF379" s="245"/>
      <c r="AG379" s="245"/>
      <c r="AH379" s="245"/>
      <c r="AI379" s="245"/>
      <c r="AJ379" s="245"/>
      <c r="AK379" s="245"/>
      <c r="AL379" s="247"/>
      <c r="AM379" s="242"/>
      <c r="AN379" s="242"/>
      <c r="AO379" s="242"/>
      <c r="AP379" s="242"/>
      <c r="AQ379" s="242"/>
      <c r="AR379" s="242"/>
      <c r="AS379" s="242"/>
      <c r="AT379" s="242"/>
      <c r="AU379" s="242"/>
      <c r="AV379" s="242"/>
      <c r="AW379" s="242"/>
    </row>
    <row r="380" ht="15.6" spans="1:49">
      <c r="A380" s="240"/>
      <c r="B380" s="242"/>
      <c r="C380" s="242"/>
      <c r="D380" s="240"/>
      <c r="E380" s="243"/>
      <c r="F380" s="243"/>
      <c r="G380" s="244"/>
      <c r="H380" s="244"/>
      <c r="I380" s="241"/>
      <c r="J380" s="241"/>
      <c r="K380" s="241"/>
      <c r="L380" s="241"/>
      <c r="M380" s="241"/>
      <c r="N380" s="241"/>
      <c r="O380" s="241"/>
      <c r="P380" s="241"/>
      <c r="Q380" s="241"/>
      <c r="R380" s="241"/>
      <c r="S380" s="241"/>
      <c r="T380" s="245"/>
      <c r="U380" s="245"/>
      <c r="V380" s="245"/>
      <c r="W380" s="245"/>
      <c r="X380" s="245"/>
      <c r="Y380" s="245"/>
      <c r="Z380" s="245"/>
      <c r="AA380" s="245"/>
      <c r="AB380" s="246"/>
      <c r="AC380" s="245"/>
      <c r="AD380" s="245"/>
      <c r="AE380" s="241"/>
      <c r="AF380" s="245"/>
      <c r="AG380" s="245"/>
      <c r="AH380" s="245"/>
      <c r="AI380" s="245"/>
      <c r="AJ380" s="245"/>
      <c r="AK380" s="245"/>
      <c r="AL380" s="247"/>
      <c r="AM380" s="242"/>
      <c r="AN380" s="242"/>
      <c r="AO380" s="242"/>
      <c r="AP380" s="242"/>
      <c r="AQ380" s="242"/>
      <c r="AR380" s="242"/>
      <c r="AS380" s="242"/>
      <c r="AT380" s="242"/>
      <c r="AU380" s="242"/>
      <c r="AV380" s="242"/>
      <c r="AW380" s="242"/>
    </row>
    <row r="381" ht="15.6" spans="1:49">
      <c r="A381" s="240"/>
      <c r="B381" s="242"/>
      <c r="C381" s="242"/>
      <c r="D381" s="240"/>
      <c r="E381" s="243"/>
      <c r="F381" s="243"/>
      <c r="G381" s="244"/>
      <c r="H381" s="244"/>
      <c r="I381" s="241"/>
      <c r="J381" s="241"/>
      <c r="K381" s="241"/>
      <c r="L381" s="241"/>
      <c r="M381" s="241"/>
      <c r="N381" s="241"/>
      <c r="O381" s="241"/>
      <c r="P381" s="241"/>
      <c r="Q381" s="241"/>
      <c r="R381" s="241"/>
      <c r="S381" s="241"/>
      <c r="T381" s="245"/>
      <c r="U381" s="245"/>
      <c r="V381" s="245"/>
      <c r="W381" s="245"/>
      <c r="X381" s="245"/>
      <c r="Y381" s="245"/>
      <c r="Z381" s="245"/>
      <c r="AA381" s="245"/>
      <c r="AB381" s="246"/>
      <c r="AC381" s="245"/>
      <c r="AD381" s="245"/>
      <c r="AE381" s="241"/>
      <c r="AF381" s="245"/>
      <c r="AG381" s="245"/>
      <c r="AH381" s="245"/>
      <c r="AI381" s="245"/>
      <c r="AJ381" s="245"/>
      <c r="AK381" s="245"/>
      <c r="AL381" s="247"/>
      <c r="AM381" s="242"/>
      <c r="AN381" s="242"/>
      <c r="AO381" s="242"/>
      <c r="AP381" s="242"/>
      <c r="AQ381" s="242"/>
      <c r="AR381" s="242"/>
      <c r="AS381" s="242"/>
      <c r="AT381" s="242"/>
      <c r="AU381" s="242"/>
      <c r="AV381" s="242"/>
      <c r="AW381" s="242"/>
    </row>
    <row r="382" ht="15.6" spans="1:49">
      <c r="A382" s="240"/>
      <c r="B382" s="242"/>
      <c r="C382" s="242"/>
      <c r="D382" s="240"/>
      <c r="E382" s="243"/>
      <c r="F382" s="243"/>
      <c r="G382" s="244"/>
      <c r="H382" s="244"/>
      <c r="I382" s="241"/>
      <c r="J382" s="241"/>
      <c r="K382" s="241"/>
      <c r="L382" s="241"/>
      <c r="M382" s="241"/>
      <c r="N382" s="241"/>
      <c r="O382" s="241"/>
      <c r="P382" s="241"/>
      <c r="Q382" s="241"/>
      <c r="R382" s="241"/>
      <c r="S382" s="241"/>
      <c r="T382" s="245"/>
      <c r="U382" s="245"/>
      <c r="V382" s="245"/>
      <c r="W382" s="245"/>
      <c r="X382" s="245"/>
      <c r="Y382" s="245"/>
      <c r="Z382" s="245"/>
      <c r="AA382" s="245"/>
      <c r="AB382" s="246"/>
      <c r="AC382" s="245"/>
      <c r="AD382" s="245"/>
      <c r="AE382" s="241"/>
      <c r="AF382" s="245"/>
      <c r="AG382" s="245"/>
      <c r="AH382" s="245"/>
      <c r="AI382" s="245"/>
      <c r="AJ382" s="245"/>
      <c r="AK382" s="245"/>
      <c r="AL382" s="247"/>
      <c r="AM382" s="242"/>
      <c r="AN382" s="242"/>
      <c r="AO382" s="242"/>
      <c r="AP382" s="242"/>
      <c r="AQ382" s="242"/>
      <c r="AR382" s="242"/>
      <c r="AS382" s="242"/>
      <c r="AT382" s="242"/>
      <c r="AU382" s="242"/>
      <c r="AV382" s="242"/>
      <c r="AW382" s="242"/>
    </row>
    <row r="383" ht="15.6" spans="1:49">
      <c r="A383" s="240"/>
      <c r="B383" s="242"/>
      <c r="C383" s="242"/>
      <c r="D383" s="240"/>
      <c r="E383" s="243"/>
      <c r="F383" s="243"/>
      <c r="G383" s="244"/>
      <c r="H383" s="244"/>
      <c r="I383" s="241"/>
      <c r="J383" s="241"/>
      <c r="K383" s="241"/>
      <c r="L383" s="241"/>
      <c r="M383" s="241"/>
      <c r="N383" s="241"/>
      <c r="O383" s="241"/>
      <c r="P383" s="241"/>
      <c r="Q383" s="241"/>
      <c r="R383" s="241"/>
      <c r="S383" s="241"/>
      <c r="T383" s="245"/>
      <c r="U383" s="245"/>
      <c r="V383" s="245"/>
      <c r="W383" s="245"/>
      <c r="X383" s="245"/>
      <c r="Y383" s="245"/>
      <c r="Z383" s="245"/>
      <c r="AA383" s="245"/>
      <c r="AB383" s="246"/>
      <c r="AC383" s="245"/>
      <c r="AD383" s="245"/>
      <c r="AE383" s="241"/>
      <c r="AF383" s="245"/>
      <c r="AG383" s="245"/>
      <c r="AH383" s="245"/>
      <c r="AI383" s="245"/>
      <c r="AJ383" s="245"/>
      <c r="AK383" s="245"/>
      <c r="AL383" s="247"/>
      <c r="AM383" s="242"/>
      <c r="AN383" s="242"/>
      <c r="AO383" s="242"/>
      <c r="AP383" s="242"/>
      <c r="AQ383" s="242"/>
      <c r="AR383" s="242"/>
      <c r="AS383" s="242"/>
      <c r="AT383" s="242"/>
      <c r="AU383" s="242"/>
      <c r="AV383" s="242"/>
      <c r="AW383" s="242"/>
    </row>
    <row r="384" ht="15.6" spans="1:49">
      <c r="A384" s="240"/>
      <c r="B384" s="242"/>
      <c r="C384" s="242"/>
      <c r="D384" s="240"/>
      <c r="E384" s="243"/>
      <c r="F384" s="243"/>
      <c r="G384" s="244"/>
      <c r="H384" s="244"/>
      <c r="I384" s="241"/>
      <c r="J384" s="241"/>
      <c r="K384" s="241"/>
      <c r="L384" s="241"/>
      <c r="M384" s="241"/>
      <c r="N384" s="241"/>
      <c r="O384" s="241"/>
      <c r="P384" s="241"/>
      <c r="Q384" s="241"/>
      <c r="R384" s="241"/>
      <c r="S384" s="241"/>
      <c r="T384" s="245"/>
      <c r="U384" s="245"/>
      <c r="V384" s="245"/>
      <c r="W384" s="245"/>
      <c r="X384" s="245"/>
      <c r="Y384" s="245"/>
      <c r="Z384" s="245"/>
      <c r="AA384" s="245"/>
      <c r="AB384" s="246"/>
      <c r="AC384" s="245"/>
      <c r="AD384" s="245"/>
      <c r="AE384" s="241"/>
      <c r="AF384" s="245"/>
      <c r="AG384" s="245"/>
      <c r="AH384" s="245"/>
      <c r="AI384" s="245"/>
      <c r="AJ384" s="245"/>
      <c r="AK384" s="245"/>
      <c r="AL384" s="247"/>
      <c r="AM384" s="242"/>
      <c r="AN384" s="242"/>
      <c r="AO384" s="242"/>
      <c r="AP384" s="242"/>
      <c r="AQ384" s="242"/>
      <c r="AR384" s="242"/>
      <c r="AS384" s="242"/>
      <c r="AT384" s="242"/>
      <c r="AU384" s="242"/>
      <c r="AV384" s="242"/>
      <c r="AW384" s="242"/>
    </row>
    <row r="385" ht="15.6" spans="1:49">
      <c r="A385" s="240"/>
      <c r="B385" s="242"/>
      <c r="C385" s="242"/>
      <c r="D385" s="240"/>
      <c r="E385" s="243"/>
      <c r="F385" s="243"/>
      <c r="G385" s="244"/>
      <c r="H385" s="244"/>
      <c r="I385" s="241"/>
      <c r="J385" s="241"/>
      <c r="K385" s="241"/>
      <c r="L385" s="241"/>
      <c r="M385" s="241"/>
      <c r="N385" s="241"/>
      <c r="O385" s="241"/>
      <c r="P385" s="241"/>
      <c r="Q385" s="241"/>
      <c r="R385" s="241"/>
      <c r="S385" s="241"/>
      <c r="T385" s="245"/>
      <c r="U385" s="245"/>
      <c r="V385" s="245"/>
      <c r="W385" s="245"/>
      <c r="X385" s="245"/>
      <c r="Y385" s="245"/>
      <c r="Z385" s="245"/>
      <c r="AA385" s="245"/>
      <c r="AB385" s="246"/>
      <c r="AC385" s="245"/>
      <c r="AD385" s="245"/>
      <c r="AE385" s="241"/>
      <c r="AF385" s="245"/>
      <c r="AG385" s="245"/>
      <c r="AH385" s="245"/>
      <c r="AI385" s="245"/>
      <c r="AJ385" s="245"/>
      <c r="AK385" s="245"/>
      <c r="AL385" s="247"/>
      <c r="AM385" s="242"/>
      <c r="AN385" s="242"/>
      <c r="AO385" s="242"/>
      <c r="AP385" s="242"/>
      <c r="AQ385" s="242"/>
      <c r="AR385" s="242"/>
      <c r="AS385" s="242"/>
      <c r="AT385" s="242"/>
      <c r="AU385" s="242"/>
      <c r="AV385" s="242"/>
      <c r="AW385" s="242"/>
    </row>
    <row r="386" ht="15.6" spans="1:49">
      <c r="A386" s="240"/>
      <c r="B386" s="242"/>
      <c r="C386" s="242"/>
      <c r="D386" s="240"/>
      <c r="E386" s="243"/>
      <c r="F386" s="243"/>
      <c r="G386" s="244"/>
      <c r="H386" s="244"/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  <c r="S386" s="241"/>
      <c r="T386" s="245"/>
      <c r="U386" s="245"/>
      <c r="V386" s="245"/>
      <c r="W386" s="245"/>
      <c r="X386" s="245"/>
      <c r="Y386" s="245"/>
      <c r="Z386" s="245"/>
      <c r="AA386" s="245"/>
      <c r="AB386" s="246"/>
      <c r="AC386" s="245"/>
      <c r="AD386" s="245"/>
      <c r="AE386" s="241"/>
      <c r="AF386" s="245"/>
      <c r="AG386" s="245"/>
      <c r="AH386" s="245"/>
      <c r="AI386" s="245"/>
      <c r="AJ386" s="245"/>
      <c r="AK386" s="245"/>
      <c r="AL386" s="247"/>
      <c r="AM386" s="242"/>
      <c r="AN386" s="242"/>
      <c r="AO386" s="242"/>
      <c r="AP386" s="242"/>
      <c r="AQ386" s="242"/>
      <c r="AR386" s="242"/>
      <c r="AS386" s="242"/>
      <c r="AT386" s="242"/>
      <c r="AU386" s="242"/>
      <c r="AV386" s="242"/>
      <c r="AW386" s="242"/>
    </row>
    <row r="387" ht="15.6" spans="1:49">
      <c r="A387" s="240"/>
      <c r="B387" s="242"/>
      <c r="C387" s="242"/>
      <c r="D387" s="240"/>
      <c r="E387" s="243"/>
      <c r="F387" s="243"/>
      <c r="G387" s="244"/>
      <c r="H387" s="244"/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  <c r="S387" s="241"/>
      <c r="T387" s="245"/>
      <c r="U387" s="245"/>
      <c r="V387" s="245"/>
      <c r="W387" s="245"/>
      <c r="X387" s="245"/>
      <c r="Y387" s="245"/>
      <c r="Z387" s="245"/>
      <c r="AA387" s="245"/>
      <c r="AB387" s="246"/>
      <c r="AC387" s="245"/>
      <c r="AD387" s="245"/>
      <c r="AE387" s="241"/>
      <c r="AF387" s="245"/>
      <c r="AG387" s="245"/>
      <c r="AH387" s="245"/>
      <c r="AI387" s="245"/>
      <c r="AJ387" s="245"/>
      <c r="AK387" s="245"/>
      <c r="AL387" s="247"/>
      <c r="AM387" s="242"/>
      <c r="AN387" s="242"/>
      <c r="AO387" s="242"/>
      <c r="AP387" s="242"/>
      <c r="AQ387" s="242"/>
      <c r="AR387" s="242"/>
      <c r="AS387" s="242"/>
      <c r="AT387" s="242"/>
      <c r="AU387" s="242"/>
      <c r="AV387" s="242"/>
      <c r="AW387" s="242"/>
    </row>
    <row r="388" ht="15.6" spans="1:49">
      <c r="A388" s="240"/>
      <c r="B388" s="242"/>
      <c r="C388" s="242"/>
      <c r="D388" s="240"/>
      <c r="E388" s="243"/>
      <c r="F388" s="243"/>
      <c r="G388" s="244"/>
      <c r="H388" s="244"/>
      <c r="I388" s="241"/>
      <c r="J388" s="241"/>
      <c r="K388" s="241"/>
      <c r="L388" s="241"/>
      <c r="M388" s="241"/>
      <c r="N388" s="241"/>
      <c r="O388" s="241"/>
      <c r="P388" s="241"/>
      <c r="Q388" s="241"/>
      <c r="R388" s="241"/>
      <c r="S388" s="241"/>
      <c r="T388" s="245"/>
      <c r="U388" s="245"/>
      <c r="V388" s="245"/>
      <c r="W388" s="245"/>
      <c r="X388" s="245"/>
      <c r="Y388" s="245"/>
      <c r="Z388" s="245"/>
      <c r="AA388" s="245"/>
      <c r="AB388" s="246"/>
      <c r="AC388" s="245"/>
      <c r="AD388" s="245"/>
      <c r="AE388" s="241"/>
      <c r="AF388" s="245"/>
      <c r="AG388" s="245"/>
      <c r="AH388" s="245"/>
      <c r="AI388" s="245"/>
      <c r="AJ388" s="245"/>
      <c r="AK388" s="245"/>
      <c r="AL388" s="247"/>
      <c r="AM388" s="242"/>
      <c r="AN388" s="242"/>
      <c r="AO388" s="242"/>
      <c r="AP388" s="242"/>
      <c r="AQ388" s="242"/>
      <c r="AR388" s="242"/>
      <c r="AS388" s="242"/>
      <c r="AT388" s="242"/>
      <c r="AU388" s="242"/>
      <c r="AV388" s="242"/>
      <c r="AW388" s="242"/>
    </row>
    <row r="389" ht="15.6" spans="1:49">
      <c r="A389" s="240"/>
      <c r="B389" s="242"/>
      <c r="C389" s="242"/>
      <c r="D389" s="240"/>
      <c r="E389" s="243"/>
      <c r="F389" s="243"/>
      <c r="G389" s="244"/>
      <c r="H389" s="244"/>
      <c r="I389" s="241"/>
      <c r="J389" s="241"/>
      <c r="K389" s="241"/>
      <c r="L389" s="241"/>
      <c r="M389" s="241"/>
      <c r="N389" s="241"/>
      <c r="O389" s="241"/>
      <c r="P389" s="241"/>
      <c r="Q389" s="241"/>
      <c r="R389" s="241"/>
      <c r="S389" s="241"/>
      <c r="T389" s="245"/>
      <c r="U389" s="245"/>
      <c r="V389" s="245"/>
      <c r="W389" s="245"/>
      <c r="X389" s="245"/>
      <c r="Y389" s="245"/>
      <c r="Z389" s="245"/>
      <c r="AA389" s="245"/>
      <c r="AB389" s="246"/>
      <c r="AC389" s="245"/>
      <c r="AD389" s="245"/>
      <c r="AE389" s="241"/>
      <c r="AF389" s="245"/>
      <c r="AG389" s="245"/>
      <c r="AH389" s="245"/>
      <c r="AI389" s="245"/>
      <c r="AJ389" s="245"/>
      <c r="AK389" s="245"/>
      <c r="AL389" s="247"/>
      <c r="AM389" s="242"/>
      <c r="AN389" s="242"/>
      <c r="AO389" s="242"/>
      <c r="AP389" s="242"/>
      <c r="AQ389" s="242"/>
      <c r="AR389" s="242"/>
      <c r="AS389" s="242"/>
      <c r="AT389" s="242"/>
      <c r="AU389" s="242"/>
      <c r="AV389" s="242"/>
      <c r="AW389" s="242"/>
    </row>
    <row r="390" ht="15.6" spans="1:49">
      <c r="A390" s="240"/>
      <c r="B390" s="242"/>
      <c r="C390" s="242"/>
      <c r="D390" s="240"/>
      <c r="E390" s="243"/>
      <c r="F390" s="243"/>
      <c r="G390" s="244"/>
      <c r="H390" s="244"/>
      <c r="I390" s="241"/>
      <c r="J390" s="241"/>
      <c r="K390" s="241"/>
      <c r="L390" s="241"/>
      <c r="M390" s="241"/>
      <c r="N390" s="241"/>
      <c r="O390" s="241"/>
      <c r="P390" s="241"/>
      <c r="Q390" s="241"/>
      <c r="R390" s="241"/>
      <c r="S390" s="241"/>
      <c r="T390" s="245"/>
      <c r="U390" s="245"/>
      <c r="V390" s="245"/>
      <c r="W390" s="245"/>
      <c r="X390" s="245"/>
      <c r="Y390" s="245"/>
      <c r="Z390" s="245"/>
      <c r="AA390" s="245"/>
      <c r="AB390" s="246"/>
      <c r="AC390" s="245"/>
      <c r="AD390" s="245"/>
      <c r="AE390" s="241"/>
      <c r="AF390" s="245"/>
      <c r="AG390" s="245"/>
      <c r="AH390" s="245"/>
      <c r="AI390" s="245"/>
      <c r="AJ390" s="245"/>
      <c r="AK390" s="245"/>
      <c r="AL390" s="247"/>
      <c r="AM390" s="242"/>
      <c r="AN390" s="242"/>
      <c r="AO390" s="242"/>
      <c r="AP390" s="242"/>
      <c r="AQ390" s="242"/>
      <c r="AR390" s="242"/>
      <c r="AS390" s="242"/>
      <c r="AT390" s="242"/>
      <c r="AU390" s="242"/>
      <c r="AV390" s="242"/>
      <c r="AW390" s="242"/>
    </row>
    <row r="391" ht="15.6" spans="1:49">
      <c r="A391" s="240"/>
      <c r="B391" s="242"/>
      <c r="C391" s="242"/>
      <c r="D391" s="240"/>
      <c r="E391" s="243"/>
      <c r="F391" s="243"/>
      <c r="G391" s="244"/>
      <c r="H391" s="244"/>
      <c r="I391" s="241"/>
      <c r="J391" s="241"/>
      <c r="K391" s="241"/>
      <c r="L391" s="241"/>
      <c r="M391" s="241"/>
      <c r="N391" s="241"/>
      <c r="O391" s="241"/>
      <c r="P391" s="241"/>
      <c r="Q391" s="241"/>
      <c r="R391" s="241"/>
      <c r="S391" s="241"/>
      <c r="T391" s="245"/>
      <c r="U391" s="245"/>
      <c r="V391" s="245"/>
      <c r="W391" s="245"/>
      <c r="X391" s="245"/>
      <c r="Y391" s="245"/>
      <c r="Z391" s="245"/>
      <c r="AA391" s="245"/>
      <c r="AB391" s="246"/>
      <c r="AC391" s="245"/>
      <c r="AD391" s="245"/>
      <c r="AE391" s="241"/>
      <c r="AF391" s="245"/>
      <c r="AG391" s="245"/>
      <c r="AH391" s="245"/>
      <c r="AI391" s="245"/>
      <c r="AJ391" s="245"/>
      <c r="AK391" s="245"/>
      <c r="AL391" s="247"/>
      <c r="AM391" s="242"/>
      <c r="AN391" s="242"/>
      <c r="AO391" s="242"/>
      <c r="AP391" s="242"/>
      <c r="AQ391" s="242"/>
      <c r="AR391" s="242"/>
      <c r="AS391" s="242"/>
      <c r="AT391" s="242"/>
      <c r="AU391" s="242"/>
      <c r="AV391" s="242"/>
      <c r="AW391" s="242"/>
    </row>
    <row r="392" ht="15.6" spans="1:49">
      <c r="A392" s="240"/>
      <c r="B392" s="242"/>
      <c r="C392" s="242"/>
      <c r="D392" s="240"/>
      <c r="E392" s="243"/>
      <c r="F392" s="243"/>
      <c r="G392" s="244"/>
      <c r="H392" s="244"/>
      <c r="I392" s="241"/>
      <c r="J392" s="241"/>
      <c r="K392" s="241"/>
      <c r="L392" s="241"/>
      <c r="M392" s="241"/>
      <c r="N392" s="241"/>
      <c r="O392" s="241"/>
      <c r="P392" s="241"/>
      <c r="Q392" s="241"/>
      <c r="R392" s="241"/>
      <c r="S392" s="241"/>
      <c r="T392" s="245"/>
      <c r="U392" s="245"/>
      <c r="V392" s="245"/>
      <c r="W392" s="245"/>
      <c r="X392" s="245"/>
      <c r="Y392" s="245"/>
      <c r="Z392" s="245"/>
      <c r="AA392" s="245"/>
      <c r="AB392" s="246"/>
      <c r="AC392" s="245"/>
      <c r="AD392" s="245"/>
      <c r="AE392" s="241"/>
      <c r="AF392" s="245"/>
      <c r="AG392" s="245"/>
      <c r="AH392" s="245"/>
      <c r="AI392" s="245"/>
      <c r="AJ392" s="245"/>
      <c r="AK392" s="245"/>
      <c r="AL392" s="247"/>
      <c r="AM392" s="242"/>
      <c r="AN392" s="242"/>
      <c r="AO392" s="242"/>
      <c r="AP392" s="242"/>
      <c r="AQ392" s="242"/>
      <c r="AR392" s="242"/>
      <c r="AS392" s="242"/>
      <c r="AT392" s="242"/>
      <c r="AU392" s="242"/>
      <c r="AV392" s="242"/>
      <c r="AW392" s="242"/>
    </row>
    <row r="393" ht="15.6" spans="1:49">
      <c r="A393" s="240"/>
      <c r="B393" s="242"/>
      <c r="C393" s="242"/>
      <c r="D393" s="240"/>
      <c r="E393" s="243"/>
      <c r="F393" s="243"/>
      <c r="G393" s="244"/>
      <c r="H393" s="244"/>
      <c r="I393" s="241"/>
      <c r="J393" s="241"/>
      <c r="K393" s="241"/>
      <c r="L393" s="241"/>
      <c r="M393" s="241"/>
      <c r="N393" s="241"/>
      <c r="O393" s="241"/>
      <c r="P393" s="241"/>
      <c r="Q393" s="241"/>
      <c r="R393" s="241"/>
      <c r="S393" s="241"/>
      <c r="T393" s="245"/>
      <c r="U393" s="245"/>
      <c r="V393" s="245"/>
      <c r="W393" s="245"/>
      <c r="X393" s="245"/>
      <c r="Y393" s="245"/>
      <c r="Z393" s="245"/>
      <c r="AA393" s="245"/>
      <c r="AB393" s="246"/>
      <c r="AC393" s="245"/>
      <c r="AD393" s="245"/>
      <c r="AE393" s="241"/>
      <c r="AF393" s="245"/>
      <c r="AG393" s="245"/>
      <c r="AH393" s="245"/>
      <c r="AI393" s="245"/>
      <c r="AJ393" s="245"/>
      <c r="AK393" s="245"/>
      <c r="AL393" s="247"/>
      <c r="AM393" s="242"/>
      <c r="AN393" s="242"/>
      <c r="AO393" s="242"/>
      <c r="AP393" s="242"/>
      <c r="AQ393" s="242"/>
      <c r="AR393" s="242"/>
      <c r="AS393" s="242"/>
      <c r="AT393" s="242"/>
      <c r="AU393" s="242"/>
      <c r="AV393" s="242"/>
      <c r="AW393" s="242"/>
    </row>
    <row r="394" ht="15.6" spans="1:49">
      <c r="A394" s="240"/>
      <c r="B394" s="242"/>
      <c r="C394" s="242"/>
      <c r="D394" s="240"/>
      <c r="E394" s="243"/>
      <c r="F394" s="243"/>
      <c r="G394" s="244"/>
      <c r="H394" s="244"/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  <c r="S394" s="241"/>
      <c r="T394" s="245"/>
      <c r="U394" s="245"/>
      <c r="V394" s="245"/>
      <c r="W394" s="245"/>
      <c r="X394" s="245"/>
      <c r="Y394" s="245"/>
      <c r="Z394" s="245"/>
      <c r="AA394" s="245"/>
      <c r="AB394" s="246"/>
      <c r="AC394" s="245"/>
      <c r="AD394" s="245"/>
      <c r="AE394" s="241"/>
      <c r="AF394" s="245"/>
      <c r="AG394" s="245"/>
      <c r="AH394" s="245"/>
      <c r="AI394" s="245"/>
      <c r="AJ394" s="245"/>
      <c r="AK394" s="245"/>
      <c r="AL394" s="247"/>
      <c r="AM394" s="242"/>
      <c r="AN394" s="242"/>
      <c r="AO394" s="242"/>
      <c r="AP394" s="242"/>
      <c r="AQ394" s="242"/>
      <c r="AR394" s="242"/>
      <c r="AS394" s="242"/>
      <c r="AT394" s="242"/>
      <c r="AU394" s="242"/>
      <c r="AV394" s="242"/>
      <c r="AW394" s="242"/>
    </row>
    <row r="395" ht="15.6" spans="1:49">
      <c r="A395" s="240"/>
      <c r="B395" s="242"/>
      <c r="C395" s="242"/>
      <c r="D395" s="240"/>
      <c r="E395" s="243"/>
      <c r="F395" s="243"/>
      <c r="G395" s="244"/>
      <c r="H395" s="244"/>
      <c r="I395" s="241"/>
      <c r="J395" s="241"/>
      <c r="K395" s="241"/>
      <c r="L395" s="241"/>
      <c r="M395" s="241"/>
      <c r="N395" s="241"/>
      <c r="O395" s="241"/>
      <c r="P395" s="241"/>
      <c r="Q395" s="241"/>
      <c r="R395" s="241"/>
      <c r="S395" s="241"/>
      <c r="T395" s="245"/>
      <c r="U395" s="245"/>
      <c r="V395" s="245"/>
      <c r="W395" s="245"/>
      <c r="X395" s="245"/>
      <c r="Y395" s="245"/>
      <c r="Z395" s="245"/>
      <c r="AA395" s="245"/>
      <c r="AB395" s="246"/>
      <c r="AC395" s="245"/>
      <c r="AD395" s="245"/>
      <c r="AE395" s="241"/>
      <c r="AF395" s="245"/>
      <c r="AG395" s="245"/>
      <c r="AH395" s="245"/>
      <c r="AI395" s="245"/>
      <c r="AJ395" s="245"/>
      <c r="AK395" s="245"/>
      <c r="AL395" s="247"/>
      <c r="AM395" s="242"/>
      <c r="AN395" s="242"/>
      <c r="AO395" s="242"/>
      <c r="AP395" s="242"/>
      <c r="AQ395" s="242"/>
      <c r="AR395" s="242"/>
      <c r="AS395" s="242"/>
      <c r="AT395" s="242"/>
      <c r="AU395" s="242"/>
      <c r="AV395" s="242"/>
      <c r="AW395" s="242"/>
    </row>
    <row r="396" ht="15.6" spans="1:49">
      <c r="A396" s="240"/>
      <c r="B396" s="242"/>
      <c r="C396" s="242"/>
      <c r="D396" s="240"/>
      <c r="E396" s="243"/>
      <c r="F396" s="243"/>
      <c r="G396" s="244"/>
      <c r="H396" s="244"/>
      <c r="I396" s="241"/>
      <c r="J396" s="241"/>
      <c r="K396" s="241"/>
      <c r="L396" s="241"/>
      <c r="M396" s="241"/>
      <c r="N396" s="241"/>
      <c r="O396" s="241"/>
      <c r="P396" s="241"/>
      <c r="Q396" s="241"/>
      <c r="R396" s="241"/>
      <c r="S396" s="241"/>
      <c r="T396" s="245"/>
      <c r="U396" s="245"/>
      <c r="V396" s="245"/>
      <c r="W396" s="245"/>
      <c r="X396" s="245"/>
      <c r="Y396" s="245"/>
      <c r="Z396" s="245"/>
      <c r="AA396" s="245"/>
      <c r="AB396" s="246"/>
      <c r="AC396" s="245"/>
      <c r="AD396" s="245"/>
      <c r="AE396" s="241"/>
      <c r="AF396" s="245"/>
      <c r="AG396" s="245"/>
      <c r="AH396" s="245"/>
      <c r="AI396" s="245"/>
      <c r="AJ396" s="245"/>
      <c r="AK396" s="245"/>
      <c r="AL396" s="247"/>
      <c r="AM396" s="242"/>
      <c r="AN396" s="242"/>
      <c r="AO396" s="242"/>
      <c r="AP396" s="242"/>
      <c r="AQ396" s="242"/>
      <c r="AR396" s="242"/>
      <c r="AS396" s="242"/>
      <c r="AT396" s="242"/>
      <c r="AU396" s="242"/>
      <c r="AV396" s="242"/>
      <c r="AW396" s="242"/>
    </row>
    <row r="397" ht="15.6" spans="1:49">
      <c r="A397" s="240"/>
      <c r="B397" s="242"/>
      <c r="C397" s="242"/>
      <c r="D397" s="240"/>
      <c r="E397" s="243"/>
      <c r="F397" s="243"/>
      <c r="G397" s="244"/>
      <c r="H397" s="244"/>
      <c r="I397" s="241"/>
      <c r="J397" s="241"/>
      <c r="K397" s="241"/>
      <c r="L397" s="241"/>
      <c r="M397" s="241"/>
      <c r="N397" s="241"/>
      <c r="O397" s="241"/>
      <c r="P397" s="241"/>
      <c r="Q397" s="241"/>
      <c r="R397" s="241"/>
      <c r="S397" s="241"/>
      <c r="T397" s="245"/>
      <c r="U397" s="245"/>
      <c r="V397" s="245"/>
      <c r="W397" s="245"/>
      <c r="X397" s="245"/>
      <c r="Y397" s="245"/>
      <c r="Z397" s="245"/>
      <c r="AA397" s="245"/>
      <c r="AB397" s="246"/>
      <c r="AC397" s="245"/>
      <c r="AD397" s="245"/>
      <c r="AE397" s="241"/>
      <c r="AF397" s="245"/>
      <c r="AG397" s="245"/>
      <c r="AH397" s="245"/>
      <c r="AI397" s="245"/>
      <c r="AJ397" s="245"/>
      <c r="AK397" s="245"/>
      <c r="AL397" s="247"/>
      <c r="AM397" s="242"/>
      <c r="AN397" s="242"/>
      <c r="AO397" s="242"/>
      <c r="AP397" s="242"/>
      <c r="AQ397" s="242"/>
      <c r="AR397" s="242"/>
      <c r="AS397" s="242"/>
      <c r="AT397" s="242"/>
      <c r="AU397" s="242"/>
      <c r="AV397" s="242"/>
      <c r="AW397" s="242"/>
    </row>
    <row r="398" ht="15.6" spans="1:49">
      <c r="A398" s="240"/>
      <c r="B398" s="242"/>
      <c r="C398" s="242"/>
      <c r="D398" s="240"/>
      <c r="E398" s="243"/>
      <c r="F398" s="243"/>
      <c r="G398" s="244"/>
      <c r="H398" s="244"/>
      <c r="I398" s="241"/>
      <c r="J398" s="241"/>
      <c r="K398" s="241"/>
      <c r="L398" s="241"/>
      <c r="M398" s="241"/>
      <c r="N398" s="241"/>
      <c r="O398" s="241"/>
      <c r="P398" s="241"/>
      <c r="Q398" s="241"/>
      <c r="R398" s="241"/>
      <c r="S398" s="241"/>
      <c r="T398" s="245"/>
      <c r="U398" s="245"/>
      <c r="V398" s="245"/>
      <c r="W398" s="245"/>
      <c r="X398" s="245"/>
      <c r="Y398" s="245"/>
      <c r="Z398" s="245"/>
      <c r="AA398" s="245"/>
      <c r="AB398" s="246"/>
      <c r="AC398" s="245"/>
      <c r="AD398" s="245"/>
      <c r="AE398" s="241"/>
      <c r="AF398" s="245"/>
      <c r="AG398" s="245"/>
      <c r="AH398" s="245"/>
      <c r="AI398" s="245"/>
      <c r="AJ398" s="245"/>
      <c r="AK398" s="245"/>
      <c r="AL398" s="247"/>
      <c r="AM398" s="242"/>
      <c r="AN398" s="242"/>
      <c r="AO398" s="242"/>
      <c r="AP398" s="242"/>
      <c r="AQ398" s="242"/>
      <c r="AR398" s="242"/>
      <c r="AS398" s="242"/>
      <c r="AT398" s="242"/>
      <c r="AU398" s="242"/>
      <c r="AV398" s="242"/>
      <c r="AW398" s="242"/>
    </row>
    <row r="399" ht="15.6" spans="1:49">
      <c r="A399" s="240"/>
      <c r="B399" s="242"/>
      <c r="C399" s="242"/>
      <c r="D399" s="240"/>
      <c r="E399" s="243"/>
      <c r="F399" s="243"/>
      <c r="G399" s="244"/>
      <c r="H399" s="244"/>
      <c r="I399" s="241"/>
      <c r="J399" s="241"/>
      <c r="K399" s="241"/>
      <c r="L399" s="241"/>
      <c r="M399" s="241"/>
      <c r="N399" s="241"/>
      <c r="O399" s="241"/>
      <c r="P399" s="241"/>
      <c r="Q399" s="241"/>
      <c r="R399" s="241"/>
      <c r="S399" s="241"/>
      <c r="T399" s="245"/>
      <c r="U399" s="245"/>
      <c r="V399" s="245"/>
      <c r="W399" s="245"/>
      <c r="X399" s="245"/>
      <c r="Y399" s="245"/>
      <c r="Z399" s="245"/>
      <c r="AA399" s="245"/>
      <c r="AB399" s="246"/>
      <c r="AC399" s="245"/>
      <c r="AD399" s="245"/>
      <c r="AE399" s="241"/>
      <c r="AF399" s="245"/>
      <c r="AG399" s="245"/>
      <c r="AH399" s="245"/>
      <c r="AI399" s="245"/>
      <c r="AJ399" s="245"/>
      <c r="AK399" s="245"/>
      <c r="AL399" s="247"/>
      <c r="AM399" s="242"/>
      <c r="AN399" s="242"/>
      <c r="AO399" s="242"/>
      <c r="AP399" s="242"/>
      <c r="AQ399" s="242"/>
      <c r="AR399" s="242"/>
      <c r="AS399" s="242"/>
      <c r="AT399" s="242"/>
      <c r="AU399" s="242"/>
      <c r="AV399" s="242"/>
      <c r="AW399" s="242"/>
    </row>
    <row r="400" ht="15.6" spans="1:49">
      <c r="A400" s="240"/>
      <c r="B400" s="242"/>
      <c r="C400" s="242"/>
      <c r="D400" s="240"/>
      <c r="E400" s="243"/>
      <c r="F400" s="243"/>
      <c r="G400" s="244"/>
      <c r="H400" s="244"/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  <c r="S400" s="241"/>
      <c r="T400" s="245"/>
      <c r="U400" s="245"/>
      <c r="V400" s="245"/>
      <c r="W400" s="245"/>
      <c r="X400" s="245"/>
      <c r="Y400" s="245"/>
      <c r="Z400" s="245"/>
      <c r="AA400" s="245"/>
      <c r="AB400" s="246"/>
      <c r="AC400" s="245"/>
      <c r="AD400" s="245"/>
      <c r="AE400" s="241"/>
      <c r="AF400" s="245"/>
      <c r="AG400" s="245"/>
      <c r="AH400" s="245"/>
      <c r="AI400" s="245"/>
      <c r="AJ400" s="245"/>
      <c r="AK400" s="245"/>
      <c r="AL400" s="247"/>
      <c r="AM400" s="242"/>
      <c r="AN400" s="242"/>
      <c r="AO400" s="242"/>
      <c r="AP400" s="242"/>
      <c r="AQ400" s="242"/>
      <c r="AR400" s="242"/>
      <c r="AS400" s="242"/>
      <c r="AT400" s="242"/>
      <c r="AU400" s="242"/>
      <c r="AV400" s="242"/>
      <c r="AW400" s="242"/>
    </row>
    <row r="401" ht="15.6" spans="1:49">
      <c r="A401" s="240"/>
      <c r="B401" s="242"/>
      <c r="C401" s="242"/>
      <c r="D401" s="240"/>
      <c r="E401" s="243"/>
      <c r="F401" s="243"/>
      <c r="G401" s="244"/>
      <c r="H401" s="244"/>
      <c r="I401" s="241"/>
      <c r="J401" s="241"/>
      <c r="K401" s="241"/>
      <c r="L401" s="241"/>
      <c r="M401" s="241"/>
      <c r="N401" s="241"/>
      <c r="O401" s="241"/>
      <c r="P401" s="241"/>
      <c r="Q401" s="241"/>
      <c r="R401" s="241"/>
      <c r="S401" s="241"/>
      <c r="T401" s="245"/>
      <c r="U401" s="245"/>
      <c r="V401" s="245"/>
      <c r="W401" s="245"/>
      <c r="X401" s="245"/>
      <c r="Y401" s="245"/>
      <c r="Z401" s="245"/>
      <c r="AA401" s="245"/>
      <c r="AB401" s="246"/>
      <c r="AC401" s="245"/>
      <c r="AD401" s="245"/>
      <c r="AE401" s="241"/>
      <c r="AF401" s="245"/>
      <c r="AG401" s="245"/>
      <c r="AH401" s="245"/>
      <c r="AI401" s="245"/>
      <c r="AJ401" s="245"/>
      <c r="AK401" s="245"/>
      <c r="AL401" s="247"/>
      <c r="AM401" s="242"/>
      <c r="AN401" s="242"/>
      <c r="AO401" s="242"/>
      <c r="AP401" s="242"/>
      <c r="AQ401" s="242"/>
      <c r="AR401" s="242"/>
      <c r="AS401" s="242"/>
      <c r="AT401" s="242"/>
      <c r="AU401" s="242"/>
      <c r="AV401" s="242"/>
      <c r="AW401" s="242"/>
    </row>
    <row r="402" ht="15.6" spans="1:49">
      <c r="A402" s="240"/>
      <c r="B402" s="242"/>
      <c r="C402" s="242"/>
      <c r="D402" s="240"/>
      <c r="E402" s="243"/>
      <c r="F402" s="243"/>
      <c r="G402" s="244"/>
      <c r="H402" s="244"/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  <c r="S402" s="241"/>
      <c r="T402" s="245"/>
      <c r="U402" s="245"/>
      <c r="V402" s="245"/>
      <c r="W402" s="245"/>
      <c r="X402" s="245"/>
      <c r="Y402" s="245"/>
      <c r="Z402" s="245"/>
      <c r="AA402" s="245"/>
      <c r="AB402" s="246"/>
      <c r="AC402" s="245"/>
      <c r="AD402" s="245"/>
      <c r="AE402" s="241"/>
      <c r="AF402" s="245"/>
      <c r="AG402" s="245"/>
      <c r="AH402" s="245"/>
      <c r="AI402" s="245"/>
      <c r="AJ402" s="245"/>
      <c r="AK402" s="245"/>
      <c r="AL402" s="247"/>
      <c r="AM402" s="242"/>
      <c r="AN402" s="242"/>
      <c r="AO402" s="242"/>
      <c r="AP402" s="242"/>
      <c r="AQ402" s="242"/>
      <c r="AR402" s="242"/>
      <c r="AS402" s="242"/>
      <c r="AT402" s="242"/>
      <c r="AU402" s="242"/>
      <c r="AV402" s="242"/>
      <c r="AW402" s="242"/>
    </row>
    <row r="403" ht="15.6" spans="1:49">
      <c r="A403" s="240"/>
      <c r="B403" s="242"/>
      <c r="C403" s="242"/>
      <c r="D403" s="240"/>
      <c r="E403" s="243"/>
      <c r="F403" s="243"/>
      <c r="G403" s="244"/>
      <c r="H403" s="244"/>
      <c r="I403" s="241"/>
      <c r="J403" s="241"/>
      <c r="K403" s="241"/>
      <c r="L403" s="241"/>
      <c r="M403" s="241"/>
      <c r="N403" s="241"/>
      <c r="O403" s="241"/>
      <c r="P403" s="241"/>
      <c r="Q403" s="241"/>
      <c r="R403" s="241"/>
      <c r="S403" s="241"/>
      <c r="T403" s="245"/>
      <c r="U403" s="245"/>
      <c r="V403" s="245"/>
      <c r="W403" s="245"/>
      <c r="X403" s="245"/>
      <c r="Y403" s="245"/>
      <c r="Z403" s="245"/>
      <c r="AA403" s="245"/>
      <c r="AB403" s="246"/>
      <c r="AC403" s="245"/>
      <c r="AD403" s="245"/>
      <c r="AE403" s="241"/>
      <c r="AF403" s="245"/>
      <c r="AG403" s="245"/>
      <c r="AH403" s="245"/>
      <c r="AI403" s="245"/>
      <c r="AJ403" s="245"/>
      <c r="AK403" s="245"/>
      <c r="AL403" s="247"/>
      <c r="AM403" s="242"/>
      <c r="AN403" s="242"/>
      <c r="AO403" s="242"/>
      <c r="AP403" s="242"/>
      <c r="AQ403" s="242"/>
      <c r="AR403" s="242"/>
      <c r="AS403" s="242"/>
      <c r="AT403" s="242"/>
      <c r="AU403" s="242"/>
      <c r="AV403" s="242"/>
      <c r="AW403" s="242"/>
    </row>
    <row r="404" ht="15.6" spans="1:49">
      <c r="A404" s="240"/>
      <c r="B404" s="242"/>
      <c r="C404" s="242"/>
      <c r="D404" s="240"/>
      <c r="E404" s="243"/>
      <c r="F404" s="243"/>
      <c r="G404" s="244"/>
      <c r="H404" s="244"/>
      <c r="I404" s="241"/>
      <c r="J404" s="241"/>
      <c r="K404" s="241"/>
      <c r="L404" s="241"/>
      <c r="M404" s="241"/>
      <c r="N404" s="241"/>
      <c r="O404" s="241"/>
      <c r="P404" s="241"/>
      <c r="Q404" s="241"/>
      <c r="R404" s="241"/>
      <c r="S404" s="241"/>
      <c r="T404" s="245"/>
      <c r="U404" s="245"/>
      <c r="V404" s="245"/>
      <c r="W404" s="245"/>
      <c r="X404" s="245"/>
      <c r="Y404" s="245"/>
      <c r="Z404" s="245"/>
      <c r="AA404" s="245"/>
      <c r="AB404" s="246"/>
      <c r="AC404" s="245"/>
      <c r="AD404" s="245"/>
      <c r="AE404" s="241"/>
      <c r="AF404" s="245"/>
      <c r="AG404" s="245"/>
      <c r="AH404" s="245"/>
      <c r="AI404" s="245"/>
      <c r="AJ404" s="245"/>
      <c r="AK404" s="245"/>
      <c r="AL404" s="247"/>
      <c r="AM404" s="242"/>
      <c r="AN404" s="242"/>
      <c r="AO404" s="242"/>
      <c r="AP404" s="242"/>
      <c r="AQ404" s="242"/>
      <c r="AR404" s="242"/>
      <c r="AS404" s="242"/>
      <c r="AT404" s="242"/>
      <c r="AU404" s="242"/>
      <c r="AV404" s="242"/>
      <c r="AW404" s="242"/>
    </row>
    <row r="405" ht="15.6" spans="1:49">
      <c r="A405" s="240"/>
      <c r="B405" s="242"/>
      <c r="C405" s="242"/>
      <c r="D405" s="240"/>
      <c r="E405" s="243"/>
      <c r="F405" s="243"/>
      <c r="G405" s="244"/>
      <c r="H405" s="244"/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  <c r="S405" s="241"/>
      <c r="T405" s="245"/>
      <c r="U405" s="245"/>
      <c r="V405" s="245"/>
      <c r="W405" s="245"/>
      <c r="X405" s="245"/>
      <c r="Y405" s="245"/>
      <c r="Z405" s="245"/>
      <c r="AA405" s="245"/>
      <c r="AB405" s="246"/>
      <c r="AC405" s="245"/>
      <c r="AD405" s="245"/>
      <c r="AE405" s="241"/>
      <c r="AF405" s="245"/>
      <c r="AG405" s="245"/>
      <c r="AH405" s="245"/>
      <c r="AI405" s="245"/>
      <c r="AJ405" s="245"/>
      <c r="AK405" s="245"/>
      <c r="AL405" s="247"/>
      <c r="AM405" s="242"/>
      <c r="AN405" s="242"/>
      <c r="AO405" s="242"/>
      <c r="AP405" s="242"/>
      <c r="AQ405" s="242"/>
      <c r="AR405" s="242"/>
      <c r="AS405" s="242"/>
      <c r="AT405" s="242"/>
      <c r="AU405" s="242"/>
      <c r="AV405" s="242"/>
      <c r="AW405" s="242"/>
    </row>
    <row r="406" ht="15.6" spans="1:49">
      <c r="A406" s="240"/>
      <c r="B406" s="242"/>
      <c r="C406" s="242"/>
      <c r="D406" s="240"/>
      <c r="E406" s="243"/>
      <c r="F406" s="243"/>
      <c r="G406" s="244"/>
      <c r="H406" s="244"/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  <c r="S406" s="241"/>
      <c r="T406" s="245"/>
      <c r="U406" s="245"/>
      <c r="V406" s="245"/>
      <c r="W406" s="245"/>
      <c r="X406" s="245"/>
      <c r="Y406" s="245"/>
      <c r="Z406" s="245"/>
      <c r="AA406" s="245"/>
      <c r="AB406" s="246"/>
      <c r="AC406" s="245"/>
      <c r="AD406" s="245"/>
      <c r="AE406" s="241"/>
      <c r="AF406" s="245"/>
      <c r="AG406" s="245"/>
      <c r="AH406" s="245"/>
      <c r="AI406" s="245"/>
      <c r="AJ406" s="245"/>
      <c r="AK406" s="245"/>
      <c r="AL406" s="247"/>
      <c r="AM406" s="242"/>
      <c r="AN406" s="242"/>
      <c r="AO406" s="242"/>
      <c r="AP406" s="242"/>
      <c r="AQ406" s="242"/>
      <c r="AR406" s="242"/>
      <c r="AS406" s="242"/>
      <c r="AT406" s="242"/>
      <c r="AU406" s="242"/>
      <c r="AV406" s="242"/>
      <c r="AW406" s="242"/>
    </row>
    <row r="407" ht="15.6" spans="1:49">
      <c r="A407" s="240"/>
      <c r="B407" s="242"/>
      <c r="C407" s="242"/>
      <c r="D407" s="240"/>
      <c r="E407" s="243"/>
      <c r="F407" s="243"/>
      <c r="G407" s="244"/>
      <c r="H407" s="244"/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  <c r="S407" s="241"/>
      <c r="T407" s="245"/>
      <c r="U407" s="245"/>
      <c r="V407" s="245"/>
      <c r="W407" s="245"/>
      <c r="X407" s="245"/>
      <c r="Y407" s="245"/>
      <c r="Z407" s="245"/>
      <c r="AA407" s="245"/>
      <c r="AB407" s="246"/>
      <c r="AC407" s="245"/>
      <c r="AD407" s="245"/>
      <c r="AE407" s="241"/>
      <c r="AF407" s="245"/>
      <c r="AG407" s="245"/>
      <c r="AH407" s="245"/>
      <c r="AI407" s="245"/>
      <c r="AJ407" s="245"/>
      <c r="AK407" s="245"/>
      <c r="AL407" s="247"/>
      <c r="AM407" s="242"/>
      <c r="AN407" s="242"/>
      <c r="AO407" s="242"/>
      <c r="AP407" s="242"/>
      <c r="AQ407" s="242"/>
      <c r="AR407" s="242"/>
      <c r="AS407" s="242"/>
      <c r="AT407" s="242"/>
      <c r="AU407" s="242"/>
      <c r="AV407" s="242"/>
      <c r="AW407" s="242"/>
    </row>
    <row r="408" ht="15.6" spans="1:49">
      <c r="A408" s="240"/>
      <c r="B408" s="242"/>
      <c r="C408" s="242"/>
      <c r="D408" s="240"/>
      <c r="E408" s="243"/>
      <c r="F408" s="243"/>
      <c r="G408" s="244"/>
      <c r="H408" s="244"/>
      <c r="I408" s="241"/>
      <c r="J408" s="241"/>
      <c r="K408" s="241"/>
      <c r="L408" s="241"/>
      <c r="M408" s="241"/>
      <c r="N408" s="241"/>
      <c r="O408" s="241"/>
      <c r="P408" s="241"/>
      <c r="Q408" s="241"/>
      <c r="R408" s="241"/>
      <c r="S408" s="241"/>
      <c r="T408" s="245"/>
      <c r="U408" s="245"/>
      <c r="V408" s="245"/>
      <c r="W408" s="245"/>
      <c r="X408" s="245"/>
      <c r="Y408" s="245"/>
      <c r="Z408" s="245"/>
      <c r="AA408" s="245"/>
      <c r="AB408" s="246"/>
      <c r="AC408" s="245"/>
      <c r="AD408" s="245"/>
      <c r="AE408" s="241"/>
      <c r="AF408" s="245"/>
      <c r="AG408" s="245"/>
      <c r="AH408" s="245"/>
      <c r="AI408" s="245"/>
      <c r="AJ408" s="245"/>
      <c r="AK408" s="245"/>
      <c r="AL408" s="247"/>
      <c r="AM408" s="242"/>
      <c r="AN408" s="242"/>
      <c r="AO408" s="242"/>
      <c r="AP408" s="242"/>
      <c r="AQ408" s="242"/>
      <c r="AR408" s="242"/>
      <c r="AS408" s="242"/>
      <c r="AT408" s="242"/>
      <c r="AU408" s="242"/>
      <c r="AV408" s="242"/>
      <c r="AW408" s="242"/>
    </row>
    <row r="409" ht="15.6" spans="1:49">
      <c r="A409" s="240"/>
      <c r="B409" s="242"/>
      <c r="C409" s="242"/>
      <c r="D409" s="240"/>
      <c r="E409" s="243"/>
      <c r="F409" s="243"/>
      <c r="G409" s="244"/>
      <c r="H409" s="244"/>
      <c r="I409" s="241"/>
      <c r="J409" s="241"/>
      <c r="K409" s="241"/>
      <c r="L409" s="241"/>
      <c r="M409" s="241"/>
      <c r="N409" s="241"/>
      <c r="O409" s="241"/>
      <c r="P409" s="241"/>
      <c r="Q409" s="241"/>
      <c r="R409" s="241"/>
      <c r="S409" s="241"/>
      <c r="T409" s="245"/>
      <c r="U409" s="245"/>
      <c r="V409" s="245"/>
      <c r="W409" s="245"/>
      <c r="X409" s="245"/>
      <c r="Y409" s="245"/>
      <c r="Z409" s="245"/>
      <c r="AA409" s="245"/>
      <c r="AB409" s="246"/>
      <c r="AC409" s="245"/>
      <c r="AD409" s="245"/>
      <c r="AE409" s="241"/>
      <c r="AF409" s="245"/>
      <c r="AG409" s="245"/>
      <c r="AH409" s="245"/>
      <c r="AI409" s="245"/>
      <c r="AJ409" s="245"/>
      <c r="AK409" s="245"/>
      <c r="AL409" s="247"/>
      <c r="AM409" s="242"/>
      <c r="AN409" s="242"/>
      <c r="AO409" s="242"/>
      <c r="AP409" s="242"/>
      <c r="AQ409" s="242"/>
      <c r="AR409" s="242"/>
      <c r="AS409" s="242"/>
      <c r="AT409" s="242"/>
      <c r="AU409" s="242"/>
      <c r="AV409" s="242"/>
      <c r="AW409" s="242"/>
    </row>
    <row r="410" ht="15.6" spans="1:49">
      <c r="A410" s="240"/>
      <c r="B410" s="242"/>
      <c r="C410" s="242"/>
      <c r="D410" s="240"/>
      <c r="E410" s="243"/>
      <c r="F410" s="243"/>
      <c r="G410" s="244"/>
      <c r="H410" s="244"/>
      <c r="I410" s="241"/>
      <c r="J410" s="241"/>
      <c r="K410" s="241"/>
      <c r="L410" s="241"/>
      <c r="M410" s="241"/>
      <c r="N410" s="241"/>
      <c r="O410" s="241"/>
      <c r="P410" s="241"/>
      <c r="Q410" s="241"/>
      <c r="R410" s="241"/>
      <c r="S410" s="241"/>
      <c r="T410" s="245"/>
      <c r="U410" s="245"/>
      <c r="V410" s="245"/>
      <c r="W410" s="245"/>
      <c r="X410" s="245"/>
      <c r="Y410" s="245"/>
      <c r="Z410" s="245"/>
      <c r="AA410" s="245"/>
      <c r="AB410" s="246"/>
      <c r="AC410" s="245"/>
      <c r="AD410" s="245"/>
      <c r="AE410" s="241"/>
      <c r="AF410" s="245"/>
      <c r="AG410" s="245"/>
      <c r="AH410" s="245"/>
      <c r="AI410" s="245"/>
      <c r="AJ410" s="245"/>
      <c r="AK410" s="245"/>
      <c r="AL410" s="247"/>
      <c r="AM410" s="242"/>
      <c r="AN410" s="242"/>
      <c r="AO410" s="242"/>
      <c r="AP410" s="242"/>
      <c r="AQ410" s="242"/>
      <c r="AR410" s="242"/>
      <c r="AS410" s="242"/>
      <c r="AT410" s="242"/>
      <c r="AU410" s="242"/>
      <c r="AV410" s="242"/>
      <c r="AW410" s="242"/>
    </row>
    <row r="411" ht="15.6" spans="1:49">
      <c r="A411" s="240"/>
      <c r="B411" s="242"/>
      <c r="C411" s="242"/>
      <c r="D411" s="240"/>
      <c r="E411" s="243"/>
      <c r="F411" s="243"/>
      <c r="G411" s="244"/>
      <c r="H411" s="244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5"/>
      <c r="U411" s="245"/>
      <c r="V411" s="245"/>
      <c r="W411" s="245"/>
      <c r="X411" s="245"/>
      <c r="Y411" s="245"/>
      <c r="Z411" s="245"/>
      <c r="AA411" s="245"/>
      <c r="AB411" s="246"/>
      <c r="AC411" s="245"/>
      <c r="AD411" s="245"/>
      <c r="AE411" s="241"/>
      <c r="AF411" s="245"/>
      <c r="AG411" s="245"/>
      <c r="AH411" s="245"/>
      <c r="AI411" s="245"/>
      <c r="AJ411" s="245"/>
      <c r="AK411" s="245"/>
      <c r="AL411" s="247"/>
      <c r="AM411" s="242"/>
      <c r="AN411" s="242"/>
      <c r="AO411" s="242"/>
      <c r="AP411" s="242"/>
      <c r="AQ411" s="242"/>
      <c r="AR411" s="242"/>
      <c r="AS411" s="242"/>
      <c r="AT411" s="242"/>
      <c r="AU411" s="242"/>
      <c r="AV411" s="242"/>
      <c r="AW411" s="242"/>
    </row>
    <row r="412" ht="15.6" spans="1:49">
      <c r="A412" s="240"/>
      <c r="B412" s="242"/>
      <c r="C412" s="242"/>
      <c r="D412" s="240"/>
      <c r="E412" s="243"/>
      <c r="F412" s="243"/>
      <c r="G412" s="244"/>
      <c r="H412" s="244"/>
      <c r="I412" s="241"/>
      <c r="J412" s="241"/>
      <c r="K412" s="241"/>
      <c r="L412" s="241"/>
      <c r="M412" s="241"/>
      <c r="N412" s="241"/>
      <c r="O412" s="241"/>
      <c r="P412" s="241"/>
      <c r="Q412" s="241"/>
      <c r="R412" s="241"/>
      <c r="S412" s="241"/>
      <c r="T412" s="245"/>
      <c r="U412" s="245"/>
      <c r="V412" s="245"/>
      <c r="W412" s="245"/>
      <c r="X412" s="245"/>
      <c r="Y412" s="245"/>
      <c r="Z412" s="245"/>
      <c r="AA412" s="245"/>
      <c r="AB412" s="246"/>
      <c r="AC412" s="245"/>
      <c r="AD412" s="245"/>
      <c r="AE412" s="241"/>
      <c r="AF412" s="245"/>
      <c r="AG412" s="245"/>
      <c r="AH412" s="245"/>
      <c r="AI412" s="245"/>
      <c r="AJ412" s="245"/>
      <c r="AK412" s="245"/>
      <c r="AL412" s="247"/>
      <c r="AM412" s="242"/>
      <c r="AN412" s="242"/>
      <c r="AO412" s="242"/>
      <c r="AP412" s="242"/>
      <c r="AQ412" s="242"/>
      <c r="AR412" s="242"/>
      <c r="AS412" s="242"/>
      <c r="AT412" s="242"/>
      <c r="AU412" s="242"/>
      <c r="AV412" s="242"/>
      <c r="AW412" s="242"/>
    </row>
    <row r="413" ht="15.6" spans="1:49">
      <c r="A413" s="240"/>
      <c r="B413" s="242"/>
      <c r="C413" s="242"/>
      <c r="D413" s="240"/>
      <c r="E413" s="243"/>
      <c r="F413" s="243"/>
      <c r="G413" s="244"/>
      <c r="H413" s="244"/>
      <c r="I413" s="241"/>
      <c r="J413" s="241"/>
      <c r="K413" s="241"/>
      <c r="L413" s="241"/>
      <c r="M413" s="241"/>
      <c r="N413" s="241"/>
      <c r="O413" s="241"/>
      <c r="P413" s="241"/>
      <c r="Q413" s="241"/>
      <c r="R413" s="241"/>
      <c r="S413" s="241"/>
      <c r="T413" s="245"/>
      <c r="U413" s="245"/>
      <c r="V413" s="245"/>
      <c r="W413" s="245"/>
      <c r="X413" s="245"/>
      <c r="Y413" s="245"/>
      <c r="Z413" s="245"/>
      <c r="AA413" s="245"/>
      <c r="AB413" s="246"/>
      <c r="AC413" s="245"/>
      <c r="AD413" s="245"/>
      <c r="AE413" s="241"/>
      <c r="AF413" s="245"/>
      <c r="AG413" s="245"/>
      <c r="AH413" s="245"/>
      <c r="AI413" s="245"/>
      <c r="AJ413" s="245"/>
      <c r="AK413" s="245"/>
      <c r="AL413" s="247"/>
      <c r="AM413" s="242"/>
      <c r="AN413" s="242"/>
      <c r="AO413" s="242"/>
      <c r="AP413" s="242"/>
      <c r="AQ413" s="242"/>
      <c r="AR413" s="242"/>
      <c r="AS413" s="242"/>
      <c r="AT413" s="242"/>
      <c r="AU413" s="242"/>
      <c r="AV413" s="242"/>
      <c r="AW413" s="242"/>
    </row>
    <row r="414" ht="15.6" spans="1:49">
      <c r="A414" s="240"/>
      <c r="B414" s="242"/>
      <c r="C414" s="242"/>
      <c r="D414" s="240"/>
      <c r="E414" s="243"/>
      <c r="F414" s="243"/>
      <c r="G414" s="244"/>
      <c r="H414" s="244"/>
      <c r="I414" s="241"/>
      <c r="J414" s="241"/>
      <c r="K414" s="241"/>
      <c r="L414" s="241"/>
      <c r="M414" s="241"/>
      <c r="N414" s="241"/>
      <c r="O414" s="241"/>
      <c r="P414" s="241"/>
      <c r="Q414" s="241"/>
      <c r="R414" s="241"/>
      <c r="S414" s="241"/>
      <c r="T414" s="245"/>
      <c r="U414" s="245"/>
      <c r="V414" s="245"/>
      <c r="W414" s="245"/>
      <c r="X414" s="245"/>
      <c r="Y414" s="245"/>
      <c r="Z414" s="245"/>
      <c r="AA414" s="245"/>
      <c r="AB414" s="246"/>
      <c r="AC414" s="245"/>
      <c r="AD414" s="245"/>
      <c r="AE414" s="241"/>
      <c r="AF414" s="245"/>
      <c r="AG414" s="245"/>
      <c r="AH414" s="245"/>
      <c r="AI414" s="245"/>
      <c r="AJ414" s="245"/>
      <c r="AK414" s="245"/>
      <c r="AL414" s="247"/>
      <c r="AM414" s="242"/>
      <c r="AN414" s="242"/>
      <c r="AO414" s="242"/>
      <c r="AP414" s="242"/>
      <c r="AQ414" s="242"/>
      <c r="AR414" s="242"/>
      <c r="AS414" s="242"/>
      <c r="AT414" s="242"/>
      <c r="AU414" s="242"/>
      <c r="AV414" s="242"/>
      <c r="AW414" s="242"/>
    </row>
    <row r="415" ht="15.6" spans="1:49">
      <c r="A415" s="240"/>
      <c r="B415" s="242"/>
      <c r="C415" s="242"/>
      <c r="D415" s="240"/>
      <c r="E415" s="243"/>
      <c r="F415" s="243"/>
      <c r="G415" s="244"/>
      <c r="H415" s="244"/>
      <c r="I415" s="241"/>
      <c r="J415" s="241"/>
      <c r="K415" s="241"/>
      <c r="L415" s="241"/>
      <c r="M415" s="241"/>
      <c r="N415" s="241"/>
      <c r="O415" s="241"/>
      <c r="P415" s="241"/>
      <c r="Q415" s="241"/>
      <c r="R415" s="241"/>
      <c r="S415" s="241"/>
      <c r="T415" s="245"/>
      <c r="U415" s="245"/>
      <c r="V415" s="245"/>
      <c r="W415" s="245"/>
      <c r="X415" s="245"/>
      <c r="Y415" s="245"/>
      <c r="Z415" s="245"/>
      <c r="AA415" s="245"/>
      <c r="AB415" s="246"/>
      <c r="AC415" s="245"/>
      <c r="AD415" s="245"/>
      <c r="AE415" s="241"/>
      <c r="AF415" s="245"/>
      <c r="AG415" s="245"/>
      <c r="AH415" s="245"/>
      <c r="AI415" s="245"/>
      <c r="AJ415" s="245"/>
      <c r="AK415" s="245"/>
      <c r="AL415" s="247"/>
      <c r="AM415" s="242"/>
      <c r="AN415" s="242"/>
      <c r="AO415" s="242"/>
      <c r="AP415" s="242"/>
      <c r="AQ415" s="242"/>
      <c r="AR415" s="242"/>
      <c r="AS415" s="242"/>
      <c r="AT415" s="242"/>
      <c r="AU415" s="242"/>
      <c r="AV415" s="242"/>
      <c r="AW415" s="242"/>
    </row>
    <row r="416" ht="15.6" spans="1:49">
      <c r="A416" s="240"/>
      <c r="B416" s="242"/>
      <c r="C416" s="242"/>
      <c r="D416" s="240"/>
      <c r="E416" s="243"/>
      <c r="F416" s="243"/>
      <c r="G416" s="244"/>
      <c r="H416" s="244"/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  <c r="S416" s="241"/>
      <c r="T416" s="245"/>
      <c r="U416" s="245"/>
      <c r="V416" s="245"/>
      <c r="W416" s="245"/>
      <c r="X416" s="245"/>
      <c r="Y416" s="245"/>
      <c r="Z416" s="245"/>
      <c r="AA416" s="245"/>
      <c r="AB416" s="246"/>
      <c r="AC416" s="245"/>
      <c r="AD416" s="245"/>
      <c r="AE416" s="241"/>
      <c r="AF416" s="245"/>
      <c r="AG416" s="245"/>
      <c r="AH416" s="245"/>
      <c r="AI416" s="245"/>
      <c r="AJ416" s="245"/>
      <c r="AK416" s="245"/>
      <c r="AL416" s="247"/>
      <c r="AM416" s="242"/>
      <c r="AN416" s="242"/>
      <c r="AO416" s="242"/>
      <c r="AP416" s="242"/>
      <c r="AQ416" s="242"/>
      <c r="AR416" s="242"/>
      <c r="AS416" s="242"/>
      <c r="AT416" s="242"/>
      <c r="AU416" s="242"/>
      <c r="AV416" s="242"/>
      <c r="AW416" s="242"/>
    </row>
    <row r="417" ht="15.6" spans="1:49">
      <c r="A417" s="240"/>
      <c r="B417" s="242"/>
      <c r="C417" s="242"/>
      <c r="D417" s="240"/>
      <c r="E417" s="243"/>
      <c r="F417" s="243"/>
      <c r="G417" s="244"/>
      <c r="H417" s="244"/>
      <c r="I417" s="241"/>
      <c r="J417" s="241"/>
      <c r="K417" s="241"/>
      <c r="L417" s="241"/>
      <c r="M417" s="241"/>
      <c r="N417" s="241"/>
      <c r="O417" s="241"/>
      <c r="P417" s="241"/>
      <c r="Q417" s="241"/>
      <c r="R417" s="241"/>
      <c r="S417" s="241"/>
      <c r="T417" s="245"/>
      <c r="U417" s="245"/>
      <c r="V417" s="245"/>
      <c r="W417" s="245"/>
      <c r="X417" s="245"/>
      <c r="Y417" s="245"/>
      <c r="Z417" s="245"/>
      <c r="AA417" s="245"/>
      <c r="AB417" s="246"/>
      <c r="AC417" s="245"/>
      <c r="AD417" s="245"/>
      <c r="AE417" s="241"/>
      <c r="AF417" s="245"/>
      <c r="AG417" s="245"/>
      <c r="AH417" s="245"/>
      <c r="AI417" s="245"/>
      <c r="AJ417" s="245"/>
      <c r="AK417" s="245"/>
      <c r="AL417" s="247"/>
      <c r="AM417" s="242"/>
      <c r="AN417" s="242"/>
      <c r="AO417" s="242"/>
      <c r="AP417" s="242"/>
      <c r="AQ417" s="242"/>
      <c r="AR417" s="242"/>
      <c r="AS417" s="242"/>
      <c r="AT417" s="242"/>
      <c r="AU417" s="242"/>
      <c r="AV417" s="242"/>
      <c r="AW417" s="242"/>
    </row>
    <row r="418" ht="15.6" spans="1:49">
      <c r="A418" s="240"/>
      <c r="B418" s="242"/>
      <c r="C418" s="242"/>
      <c r="D418" s="240"/>
      <c r="E418" s="243"/>
      <c r="F418" s="243"/>
      <c r="G418" s="244"/>
      <c r="H418" s="244"/>
      <c r="I418" s="241"/>
      <c r="J418" s="241"/>
      <c r="K418" s="241"/>
      <c r="L418" s="241"/>
      <c r="M418" s="241"/>
      <c r="N418" s="241"/>
      <c r="O418" s="241"/>
      <c r="P418" s="241"/>
      <c r="Q418" s="241"/>
      <c r="R418" s="241"/>
      <c r="S418" s="241"/>
      <c r="T418" s="245"/>
      <c r="U418" s="245"/>
      <c r="V418" s="245"/>
      <c r="W418" s="245"/>
      <c r="X418" s="245"/>
      <c r="Y418" s="245"/>
      <c r="Z418" s="245"/>
      <c r="AA418" s="245"/>
      <c r="AB418" s="246"/>
      <c r="AC418" s="245"/>
      <c r="AD418" s="245"/>
      <c r="AE418" s="241"/>
      <c r="AF418" s="245"/>
      <c r="AG418" s="245"/>
      <c r="AH418" s="245"/>
      <c r="AI418" s="245"/>
      <c r="AJ418" s="245"/>
      <c r="AK418" s="245"/>
      <c r="AL418" s="247"/>
      <c r="AM418" s="242"/>
      <c r="AN418" s="242"/>
      <c r="AO418" s="242"/>
      <c r="AP418" s="242"/>
      <c r="AQ418" s="242"/>
      <c r="AR418" s="242"/>
      <c r="AS418" s="242"/>
      <c r="AT418" s="242"/>
      <c r="AU418" s="242"/>
      <c r="AV418" s="242"/>
      <c r="AW418" s="242"/>
    </row>
    <row r="419" ht="15.6" spans="1:49">
      <c r="A419" s="240"/>
      <c r="B419" s="242"/>
      <c r="C419" s="242"/>
      <c r="D419" s="240"/>
      <c r="E419" s="243"/>
      <c r="F419" s="243"/>
      <c r="G419" s="244"/>
      <c r="H419" s="244"/>
      <c r="I419" s="241"/>
      <c r="J419" s="241"/>
      <c r="K419" s="241"/>
      <c r="L419" s="241"/>
      <c r="M419" s="241"/>
      <c r="N419" s="241"/>
      <c r="O419" s="241"/>
      <c r="P419" s="241"/>
      <c r="Q419" s="241"/>
      <c r="R419" s="241"/>
      <c r="S419" s="241"/>
      <c r="T419" s="245"/>
      <c r="U419" s="245"/>
      <c r="V419" s="245"/>
      <c r="W419" s="245"/>
      <c r="X419" s="245"/>
      <c r="Y419" s="245"/>
      <c r="Z419" s="245"/>
      <c r="AA419" s="245"/>
      <c r="AB419" s="246"/>
      <c r="AC419" s="245"/>
      <c r="AD419" s="245"/>
      <c r="AE419" s="241"/>
      <c r="AF419" s="245"/>
      <c r="AG419" s="245"/>
      <c r="AH419" s="245"/>
      <c r="AI419" s="245"/>
      <c r="AJ419" s="245"/>
      <c r="AK419" s="245"/>
      <c r="AL419" s="247"/>
      <c r="AM419" s="242"/>
      <c r="AN419" s="242"/>
      <c r="AO419" s="242"/>
      <c r="AP419" s="242"/>
      <c r="AQ419" s="242"/>
      <c r="AR419" s="242"/>
      <c r="AS419" s="242"/>
      <c r="AT419" s="242"/>
      <c r="AU419" s="242"/>
      <c r="AV419" s="242"/>
      <c r="AW419" s="242"/>
    </row>
    <row r="420" ht="15.6" spans="1:49">
      <c r="A420" s="240"/>
      <c r="B420" s="242"/>
      <c r="C420" s="242"/>
      <c r="D420" s="240"/>
      <c r="E420" s="243"/>
      <c r="F420" s="243"/>
      <c r="G420" s="244"/>
      <c r="H420" s="244"/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  <c r="S420" s="241"/>
      <c r="T420" s="245"/>
      <c r="U420" s="245"/>
      <c r="V420" s="245"/>
      <c r="W420" s="245"/>
      <c r="X420" s="245"/>
      <c r="Y420" s="245"/>
      <c r="Z420" s="245"/>
      <c r="AA420" s="245"/>
      <c r="AB420" s="246"/>
      <c r="AC420" s="245"/>
      <c r="AD420" s="245"/>
      <c r="AE420" s="241"/>
      <c r="AF420" s="245"/>
      <c r="AG420" s="245"/>
      <c r="AH420" s="245"/>
      <c r="AI420" s="245"/>
      <c r="AJ420" s="245"/>
      <c r="AK420" s="245"/>
      <c r="AL420" s="247"/>
      <c r="AM420" s="242"/>
      <c r="AN420" s="242"/>
      <c r="AO420" s="242"/>
      <c r="AP420" s="242"/>
      <c r="AQ420" s="242"/>
      <c r="AR420" s="242"/>
      <c r="AS420" s="242"/>
      <c r="AT420" s="242"/>
      <c r="AU420" s="242"/>
      <c r="AV420" s="242"/>
      <c r="AW420" s="242"/>
    </row>
    <row r="421" ht="15.6" spans="1:49">
      <c r="A421" s="240"/>
      <c r="B421" s="242"/>
      <c r="C421" s="242"/>
      <c r="D421" s="240"/>
      <c r="E421" s="243"/>
      <c r="F421" s="243"/>
      <c r="G421" s="244"/>
      <c r="H421" s="244"/>
      <c r="I421" s="241"/>
      <c r="J421" s="241"/>
      <c r="K421" s="241"/>
      <c r="L421" s="241"/>
      <c r="M421" s="241"/>
      <c r="N421" s="241"/>
      <c r="O421" s="241"/>
      <c r="P421" s="241"/>
      <c r="Q421" s="241"/>
      <c r="R421" s="241"/>
      <c r="S421" s="241"/>
      <c r="T421" s="245"/>
      <c r="U421" s="245"/>
      <c r="V421" s="245"/>
      <c r="W421" s="245"/>
      <c r="X421" s="245"/>
      <c r="Y421" s="245"/>
      <c r="Z421" s="245"/>
      <c r="AA421" s="245"/>
      <c r="AB421" s="246"/>
      <c r="AC421" s="245"/>
      <c r="AD421" s="245"/>
      <c r="AE421" s="241"/>
      <c r="AF421" s="245"/>
      <c r="AG421" s="245"/>
      <c r="AH421" s="245"/>
      <c r="AI421" s="245"/>
      <c r="AJ421" s="245"/>
      <c r="AK421" s="245"/>
      <c r="AL421" s="247"/>
      <c r="AM421" s="242"/>
      <c r="AN421" s="242"/>
      <c r="AO421" s="242"/>
      <c r="AP421" s="242"/>
      <c r="AQ421" s="242"/>
      <c r="AR421" s="242"/>
      <c r="AS421" s="242"/>
      <c r="AT421" s="242"/>
      <c r="AU421" s="242"/>
      <c r="AV421" s="242"/>
      <c r="AW421" s="242"/>
    </row>
    <row r="422" ht="15.6" spans="1:49">
      <c r="A422" s="240"/>
      <c r="B422" s="242"/>
      <c r="C422" s="242"/>
      <c r="D422" s="240"/>
      <c r="E422" s="243"/>
      <c r="F422" s="243"/>
      <c r="G422" s="244"/>
      <c r="H422" s="244"/>
      <c r="I422" s="241"/>
      <c r="J422" s="241"/>
      <c r="K422" s="241"/>
      <c r="L422" s="241"/>
      <c r="M422" s="241"/>
      <c r="N422" s="241"/>
      <c r="O422" s="241"/>
      <c r="P422" s="241"/>
      <c r="Q422" s="241"/>
      <c r="R422" s="241"/>
      <c r="S422" s="241"/>
      <c r="T422" s="245"/>
      <c r="U422" s="245"/>
      <c r="V422" s="245"/>
      <c r="W422" s="245"/>
      <c r="X422" s="245"/>
      <c r="Y422" s="245"/>
      <c r="Z422" s="245"/>
      <c r="AA422" s="245"/>
      <c r="AB422" s="246"/>
      <c r="AC422" s="245"/>
      <c r="AD422" s="245"/>
      <c r="AE422" s="241"/>
      <c r="AF422" s="245"/>
      <c r="AG422" s="245"/>
      <c r="AH422" s="245"/>
      <c r="AI422" s="245"/>
      <c r="AJ422" s="245"/>
      <c r="AK422" s="245"/>
      <c r="AL422" s="247"/>
      <c r="AM422" s="242"/>
      <c r="AN422" s="242"/>
      <c r="AO422" s="242"/>
      <c r="AP422" s="242"/>
      <c r="AQ422" s="242"/>
      <c r="AR422" s="242"/>
      <c r="AS422" s="242"/>
      <c r="AT422" s="242"/>
      <c r="AU422" s="242"/>
      <c r="AV422" s="242"/>
      <c r="AW422" s="242"/>
    </row>
    <row r="423" ht="15.6" spans="1:49">
      <c r="A423" s="240"/>
      <c r="B423" s="242"/>
      <c r="C423" s="242"/>
      <c r="D423" s="240"/>
      <c r="E423" s="243"/>
      <c r="F423" s="243"/>
      <c r="G423" s="244"/>
      <c r="H423" s="244"/>
      <c r="I423" s="241"/>
      <c r="J423" s="241"/>
      <c r="K423" s="241"/>
      <c r="L423" s="241"/>
      <c r="M423" s="241"/>
      <c r="N423" s="241"/>
      <c r="O423" s="241"/>
      <c r="P423" s="241"/>
      <c r="Q423" s="241"/>
      <c r="R423" s="241"/>
      <c r="S423" s="241"/>
      <c r="T423" s="245"/>
      <c r="U423" s="245"/>
      <c r="V423" s="245"/>
      <c r="W423" s="245"/>
      <c r="X423" s="245"/>
      <c r="Y423" s="245"/>
      <c r="Z423" s="245"/>
      <c r="AA423" s="245"/>
      <c r="AB423" s="246"/>
      <c r="AC423" s="245"/>
      <c r="AD423" s="245"/>
      <c r="AE423" s="241"/>
      <c r="AF423" s="245"/>
      <c r="AG423" s="245"/>
      <c r="AH423" s="245"/>
      <c r="AI423" s="245"/>
      <c r="AJ423" s="245"/>
      <c r="AK423" s="245"/>
      <c r="AL423" s="247"/>
      <c r="AM423" s="242"/>
      <c r="AN423" s="242"/>
      <c r="AO423" s="242"/>
      <c r="AP423" s="242"/>
      <c r="AQ423" s="242"/>
      <c r="AR423" s="242"/>
      <c r="AS423" s="242"/>
      <c r="AT423" s="242"/>
      <c r="AU423" s="242"/>
      <c r="AV423" s="242"/>
      <c r="AW423" s="242"/>
    </row>
    <row r="424" ht="15.6" spans="1:49">
      <c r="A424" s="240"/>
      <c r="B424" s="242"/>
      <c r="C424" s="242"/>
      <c r="D424" s="240"/>
      <c r="E424" s="243"/>
      <c r="F424" s="243"/>
      <c r="G424" s="244"/>
      <c r="H424" s="244"/>
      <c r="I424" s="241"/>
      <c r="J424" s="241"/>
      <c r="K424" s="241"/>
      <c r="L424" s="241"/>
      <c r="M424" s="241"/>
      <c r="N424" s="241"/>
      <c r="O424" s="241"/>
      <c r="P424" s="241"/>
      <c r="Q424" s="241"/>
      <c r="R424" s="241"/>
      <c r="S424" s="241"/>
      <c r="T424" s="245"/>
      <c r="U424" s="245"/>
      <c r="V424" s="245"/>
      <c r="W424" s="245"/>
      <c r="X424" s="245"/>
      <c r="Y424" s="245"/>
      <c r="Z424" s="245"/>
      <c r="AA424" s="245"/>
      <c r="AB424" s="246"/>
      <c r="AC424" s="245"/>
      <c r="AD424" s="245"/>
      <c r="AE424" s="241"/>
      <c r="AF424" s="245"/>
      <c r="AG424" s="245"/>
      <c r="AH424" s="245"/>
      <c r="AI424" s="245"/>
      <c r="AJ424" s="245"/>
      <c r="AK424" s="245"/>
      <c r="AL424" s="247"/>
      <c r="AM424" s="242"/>
      <c r="AN424" s="242"/>
      <c r="AO424" s="242"/>
      <c r="AP424" s="242"/>
      <c r="AQ424" s="242"/>
      <c r="AR424" s="242"/>
      <c r="AS424" s="242"/>
      <c r="AT424" s="242"/>
      <c r="AU424" s="242"/>
      <c r="AV424" s="242"/>
      <c r="AW424" s="242"/>
    </row>
    <row r="425" ht="15.6" spans="1:49">
      <c r="A425" s="240"/>
      <c r="B425" s="242"/>
      <c r="C425" s="242"/>
      <c r="D425" s="240"/>
      <c r="E425" s="243"/>
      <c r="F425" s="243"/>
      <c r="G425" s="244"/>
      <c r="H425" s="244"/>
      <c r="I425" s="241"/>
      <c r="J425" s="241"/>
      <c r="K425" s="241"/>
      <c r="L425" s="241"/>
      <c r="M425" s="241"/>
      <c r="N425" s="241"/>
      <c r="O425" s="241"/>
      <c r="P425" s="241"/>
      <c r="Q425" s="241"/>
      <c r="R425" s="241"/>
      <c r="S425" s="241"/>
      <c r="T425" s="245"/>
      <c r="U425" s="245"/>
      <c r="V425" s="245"/>
      <c r="W425" s="245"/>
      <c r="X425" s="245"/>
      <c r="Y425" s="245"/>
      <c r="Z425" s="245"/>
      <c r="AA425" s="245"/>
      <c r="AB425" s="246"/>
      <c r="AC425" s="245"/>
      <c r="AD425" s="245"/>
      <c r="AE425" s="241"/>
      <c r="AF425" s="245"/>
      <c r="AG425" s="245"/>
      <c r="AH425" s="245"/>
      <c r="AI425" s="245"/>
      <c r="AJ425" s="245"/>
      <c r="AK425" s="245"/>
      <c r="AL425" s="247"/>
      <c r="AM425" s="242"/>
      <c r="AN425" s="242"/>
      <c r="AO425" s="242"/>
      <c r="AP425" s="242"/>
      <c r="AQ425" s="242"/>
      <c r="AR425" s="242"/>
      <c r="AS425" s="242"/>
      <c r="AT425" s="242"/>
      <c r="AU425" s="242"/>
      <c r="AV425" s="242"/>
      <c r="AW425" s="242"/>
    </row>
    <row r="426" ht="15.6" spans="1:49">
      <c r="A426" s="240"/>
      <c r="B426" s="242"/>
      <c r="C426" s="242"/>
      <c r="D426" s="240"/>
      <c r="E426" s="243"/>
      <c r="F426" s="243"/>
      <c r="G426" s="244"/>
      <c r="H426" s="244"/>
      <c r="I426" s="241"/>
      <c r="J426" s="241"/>
      <c r="K426" s="241"/>
      <c r="L426" s="241"/>
      <c r="M426" s="241"/>
      <c r="N426" s="241"/>
      <c r="O426" s="241"/>
      <c r="P426" s="241"/>
      <c r="Q426" s="241"/>
      <c r="R426" s="241"/>
      <c r="S426" s="241"/>
      <c r="T426" s="245"/>
      <c r="U426" s="245"/>
      <c r="V426" s="245"/>
      <c r="W426" s="245"/>
      <c r="X426" s="245"/>
      <c r="Y426" s="245"/>
      <c r="Z426" s="245"/>
      <c r="AA426" s="245"/>
      <c r="AB426" s="246"/>
      <c r="AC426" s="245"/>
      <c r="AD426" s="245"/>
      <c r="AE426" s="241"/>
      <c r="AF426" s="245"/>
      <c r="AG426" s="245"/>
      <c r="AH426" s="245"/>
      <c r="AI426" s="245"/>
      <c r="AJ426" s="245"/>
      <c r="AK426" s="245"/>
      <c r="AL426" s="247"/>
      <c r="AM426" s="242"/>
      <c r="AN426" s="242"/>
      <c r="AO426" s="242"/>
      <c r="AP426" s="242"/>
      <c r="AQ426" s="242"/>
      <c r="AR426" s="242"/>
      <c r="AS426" s="242"/>
      <c r="AT426" s="242"/>
      <c r="AU426" s="242"/>
      <c r="AV426" s="242"/>
      <c r="AW426" s="242"/>
    </row>
    <row r="427" ht="15.6" spans="1:49">
      <c r="A427" s="240"/>
      <c r="B427" s="242"/>
      <c r="C427" s="242"/>
      <c r="D427" s="240"/>
      <c r="E427" s="243"/>
      <c r="F427" s="243"/>
      <c r="G427" s="244"/>
      <c r="H427" s="244"/>
      <c r="I427" s="241"/>
      <c r="J427" s="241"/>
      <c r="K427" s="241"/>
      <c r="L427" s="241"/>
      <c r="M427" s="241"/>
      <c r="N427" s="241"/>
      <c r="O427" s="241"/>
      <c r="P427" s="241"/>
      <c r="Q427" s="241"/>
      <c r="R427" s="241"/>
      <c r="S427" s="241"/>
      <c r="T427" s="245"/>
      <c r="U427" s="245"/>
      <c r="V427" s="245"/>
      <c r="W427" s="245"/>
      <c r="X427" s="245"/>
      <c r="Y427" s="245"/>
      <c r="Z427" s="245"/>
      <c r="AA427" s="245"/>
      <c r="AB427" s="246"/>
      <c r="AC427" s="245"/>
      <c r="AD427" s="245"/>
      <c r="AE427" s="241"/>
      <c r="AF427" s="245"/>
      <c r="AG427" s="245"/>
      <c r="AH427" s="245"/>
      <c r="AI427" s="245"/>
      <c r="AJ427" s="245"/>
      <c r="AK427" s="245"/>
      <c r="AL427" s="247"/>
      <c r="AM427" s="242"/>
      <c r="AN427" s="242"/>
      <c r="AO427" s="242"/>
      <c r="AP427" s="242"/>
      <c r="AQ427" s="242"/>
      <c r="AR427" s="242"/>
      <c r="AS427" s="242"/>
      <c r="AT427" s="242"/>
      <c r="AU427" s="242"/>
      <c r="AV427" s="242"/>
      <c r="AW427" s="242"/>
    </row>
    <row r="428" ht="15.6" spans="1:49">
      <c r="A428" s="240"/>
      <c r="B428" s="242"/>
      <c r="C428" s="242"/>
      <c r="D428" s="240"/>
      <c r="E428" s="243"/>
      <c r="F428" s="243"/>
      <c r="G428" s="244"/>
      <c r="H428" s="244"/>
      <c r="I428" s="241"/>
      <c r="J428" s="241"/>
      <c r="K428" s="241"/>
      <c r="L428" s="241"/>
      <c r="M428" s="241"/>
      <c r="N428" s="241"/>
      <c r="O428" s="241"/>
      <c r="P428" s="241"/>
      <c r="Q428" s="241"/>
      <c r="R428" s="241"/>
      <c r="S428" s="241"/>
      <c r="T428" s="245"/>
      <c r="U428" s="245"/>
      <c r="V428" s="245"/>
      <c r="W428" s="245"/>
      <c r="X428" s="245"/>
      <c r="Y428" s="245"/>
      <c r="Z428" s="245"/>
      <c r="AA428" s="245"/>
      <c r="AB428" s="246"/>
      <c r="AC428" s="245"/>
      <c r="AD428" s="245"/>
      <c r="AE428" s="241"/>
      <c r="AF428" s="245"/>
      <c r="AG428" s="245"/>
      <c r="AH428" s="245"/>
      <c r="AI428" s="245"/>
      <c r="AJ428" s="245"/>
      <c r="AK428" s="245"/>
      <c r="AL428" s="247"/>
      <c r="AM428" s="242"/>
      <c r="AN428" s="242"/>
      <c r="AO428" s="242"/>
      <c r="AP428" s="242"/>
      <c r="AQ428" s="242"/>
      <c r="AR428" s="242"/>
      <c r="AS428" s="242"/>
      <c r="AT428" s="242"/>
      <c r="AU428" s="242"/>
      <c r="AV428" s="242"/>
      <c r="AW428" s="242"/>
    </row>
    <row r="429" ht="15.6" spans="1:49">
      <c r="A429" s="240"/>
      <c r="B429" s="242"/>
      <c r="C429" s="242"/>
      <c r="D429" s="240"/>
      <c r="E429" s="243"/>
      <c r="F429" s="243"/>
      <c r="G429" s="244"/>
      <c r="H429" s="244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5"/>
      <c r="U429" s="245"/>
      <c r="V429" s="245"/>
      <c r="W429" s="245"/>
      <c r="X429" s="245"/>
      <c r="Y429" s="245"/>
      <c r="Z429" s="245"/>
      <c r="AA429" s="245"/>
      <c r="AB429" s="246"/>
      <c r="AC429" s="245"/>
      <c r="AD429" s="245"/>
      <c r="AE429" s="241"/>
      <c r="AF429" s="245"/>
      <c r="AG429" s="245"/>
      <c r="AH429" s="245"/>
      <c r="AI429" s="245"/>
      <c r="AJ429" s="245"/>
      <c r="AK429" s="245"/>
      <c r="AL429" s="247"/>
      <c r="AM429" s="242"/>
      <c r="AN429" s="242"/>
      <c r="AO429" s="242"/>
      <c r="AP429" s="242"/>
      <c r="AQ429" s="242"/>
      <c r="AR429" s="242"/>
      <c r="AS429" s="242"/>
      <c r="AT429" s="242"/>
      <c r="AU429" s="242"/>
      <c r="AV429" s="242"/>
      <c r="AW429" s="242"/>
    </row>
    <row r="430" ht="15.6" spans="1:49">
      <c r="A430" s="240"/>
      <c r="B430" s="242"/>
      <c r="C430" s="242"/>
      <c r="D430" s="240"/>
      <c r="E430" s="243"/>
      <c r="F430" s="243"/>
      <c r="G430" s="244"/>
      <c r="H430" s="244"/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  <c r="S430" s="241"/>
      <c r="T430" s="245"/>
      <c r="U430" s="245"/>
      <c r="V430" s="245"/>
      <c r="W430" s="245"/>
      <c r="X430" s="245"/>
      <c r="Y430" s="245"/>
      <c r="Z430" s="245"/>
      <c r="AA430" s="245"/>
      <c r="AB430" s="246"/>
      <c r="AC430" s="245"/>
      <c r="AD430" s="245"/>
      <c r="AE430" s="241"/>
      <c r="AF430" s="245"/>
      <c r="AG430" s="245"/>
      <c r="AH430" s="245"/>
      <c r="AI430" s="245"/>
      <c r="AJ430" s="245"/>
      <c r="AK430" s="245"/>
      <c r="AL430" s="247"/>
      <c r="AM430" s="242"/>
      <c r="AN430" s="242"/>
      <c r="AO430" s="242"/>
      <c r="AP430" s="242"/>
      <c r="AQ430" s="242"/>
      <c r="AR430" s="242"/>
      <c r="AS430" s="242"/>
      <c r="AT430" s="242"/>
      <c r="AU430" s="242"/>
      <c r="AV430" s="242"/>
      <c r="AW430" s="242"/>
    </row>
    <row r="431" ht="15.6" spans="1:49">
      <c r="A431" s="240"/>
      <c r="B431" s="242"/>
      <c r="C431" s="242"/>
      <c r="D431" s="240"/>
      <c r="E431" s="243"/>
      <c r="F431" s="243"/>
      <c r="G431" s="244"/>
      <c r="H431" s="244"/>
      <c r="I431" s="241"/>
      <c r="J431" s="241"/>
      <c r="K431" s="241"/>
      <c r="L431" s="241"/>
      <c r="M431" s="241"/>
      <c r="N431" s="241"/>
      <c r="O431" s="241"/>
      <c r="P431" s="241"/>
      <c r="Q431" s="241"/>
      <c r="R431" s="241"/>
      <c r="S431" s="241"/>
      <c r="T431" s="245"/>
      <c r="U431" s="245"/>
      <c r="V431" s="245"/>
      <c r="W431" s="245"/>
      <c r="X431" s="245"/>
      <c r="Y431" s="245"/>
      <c r="Z431" s="245"/>
      <c r="AA431" s="245"/>
      <c r="AB431" s="246"/>
      <c r="AC431" s="245"/>
      <c r="AD431" s="245"/>
      <c r="AE431" s="241"/>
      <c r="AF431" s="245"/>
      <c r="AG431" s="245"/>
      <c r="AH431" s="245"/>
      <c r="AI431" s="245"/>
      <c r="AJ431" s="245"/>
      <c r="AK431" s="245"/>
      <c r="AL431" s="247"/>
      <c r="AM431" s="242"/>
      <c r="AN431" s="242"/>
      <c r="AO431" s="242"/>
      <c r="AP431" s="242"/>
      <c r="AQ431" s="242"/>
      <c r="AR431" s="242"/>
      <c r="AS431" s="242"/>
      <c r="AT431" s="242"/>
      <c r="AU431" s="242"/>
      <c r="AV431" s="242"/>
      <c r="AW431" s="242"/>
    </row>
    <row r="432" ht="15.6" spans="1:49">
      <c r="A432" s="240"/>
      <c r="B432" s="242"/>
      <c r="C432" s="242"/>
      <c r="D432" s="240"/>
      <c r="E432" s="243"/>
      <c r="F432" s="243"/>
      <c r="G432" s="244"/>
      <c r="H432" s="244"/>
      <c r="I432" s="241"/>
      <c r="J432" s="241"/>
      <c r="K432" s="241"/>
      <c r="L432" s="241"/>
      <c r="M432" s="241"/>
      <c r="N432" s="241"/>
      <c r="O432" s="241"/>
      <c r="P432" s="241"/>
      <c r="Q432" s="241"/>
      <c r="R432" s="241"/>
      <c r="S432" s="241"/>
      <c r="T432" s="245"/>
      <c r="U432" s="245"/>
      <c r="V432" s="245"/>
      <c r="W432" s="245"/>
      <c r="X432" s="245"/>
      <c r="Y432" s="245"/>
      <c r="Z432" s="245"/>
      <c r="AA432" s="245"/>
      <c r="AB432" s="246"/>
      <c r="AC432" s="245"/>
      <c r="AD432" s="245"/>
      <c r="AE432" s="241"/>
      <c r="AF432" s="245"/>
      <c r="AG432" s="245"/>
      <c r="AH432" s="245"/>
      <c r="AI432" s="245"/>
      <c r="AJ432" s="245"/>
      <c r="AK432" s="245"/>
      <c r="AL432" s="247"/>
      <c r="AM432" s="242"/>
      <c r="AN432" s="242"/>
      <c r="AO432" s="242"/>
      <c r="AP432" s="242"/>
      <c r="AQ432" s="242"/>
      <c r="AR432" s="242"/>
      <c r="AS432" s="242"/>
      <c r="AT432" s="242"/>
      <c r="AU432" s="242"/>
      <c r="AV432" s="242"/>
      <c r="AW432" s="242"/>
    </row>
    <row r="433" ht="15.6" spans="1:49">
      <c r="A433" s="240"/>
      <c r="B433" s="242"/>
      <c r="C433" s="242"/>
      <c r="D433" s="240"/>
      <c r="E433" s="243"/>
      <c r="F433" s="243"/>
      <c r="G433" s="244"/>
      <c r="H433" s="244"/>
      <c r="I433" s="241"/>
      <c r="J433" s="241"/>
      <c r="K433" s="241"/>
      <c r="L433" s="241"/>
      <c r="M433" s="241"/>
      <c r="N433" s="241"/>
      <c r="O433" s="241"/>
      <c r="P433" s="241"/>
      <c r="Q433" s="241"/>
      <c r="R433" s="241"/>
      <c r="S433" s="241"/>
      <c r="T433" s="245"/>
      <c r="U433" s="245"/>
      <c r="V433" s="245"/>
      <c r="W433" s="245"/>
      <c r="X433" s="245"/>
      <c r="Y433" s="245"/>
      <c r="Z433" s="245"/>
      <c r="AA433" s="245"/>
      <c r="AB433" s="246"/>
      <c r="AC433" s="245"/>
      <c r="AD433" s="245"/>
      <c r="AE433" s="241"/>
      <c r="AF433" s="245"/>
      <c r="AG433" s="245"/>
      <c r="AH433" s="245"/>
      <c r="AI433" s="245"/>
      <c r="AJ433" s="245"/>
      <c r="AK433" s="245"/>
      <c r="AL433" s="247"/>
      <c r="AM433" s="242"/>
      <c r="AN433" s="242"/>
      <c r="AO433" s="242"/>
      <c r="AP433" s="242"/>
      <c r="AQ433" s="242"/>
      <c r="AR433" s="242"/>
      <c r="AS433" s="242"/>
      <c r="AT433" s="242"/>
      <c r="AU433" s="242"/>
      <c r="AV433" s="242"/>
      <c r="AW433" s="242"/>
    </row>
    <row r="434" ht="15.6" spans="1:49">
      <c r="A434" s="240"/>
      <c r="B434" s="242"/>
      <c r="C434" s="242"/>
      <c r="D434" s="240"/>
      <c r="E434" s="243"/>
      <c r="F434" s="243"/>
      <c r="G434" s="244"/>
      <c r="H434" s="244"/>
      <c r="I434" s="241"/>
      <c r="J434" s="241"/>
      <c r="K434" s="241"/>
      <c r="L434" s="241"/>
      <c r="M434" s="241"/>
      <c r="N434" s="241"/>
      <c r="O434" s="241"/>
      <c r="P434" s="241"/>
      <c r="Q434" s="241"/>
      <c r="R434" s="241"/>
      <c r="S434" s="241"/>
      <c r="T434" s="245"/>
      <c r="U434" s="245"/>
      <c r="V434" s="245"/>
      <c r="W434" s="245"/>
      <c r="X434" s="245"/>
      <c r="Y434" s="245"/>
      <c r="Z434" s="245"/>
      <c r="AA434" s="245"/>
      <c r="AB434" s="246"/>
      <c r="AC434" s="245"/>
      <c r="AD434" s="245"/>
      <c r="AE434" s="241"/>
      <c r="AF434" s="245"/>
      <c r="AG434" s="245"/>
      <c r="AH434" s="245"/>
      <c r="AI434" s="245"/>
      <c r="AJ434" s="245"/>
      <c r="AK434" s="245"/>
      <c r="AL434" s="247"/>
      <c r="AM434" s="242"/>
      <c r="AN434" s="242"/>
      <c r="AO434" s="242"/>
      <c r="AP434" s="242"/>
      <c r="AQ434" s="242"/>
      <c r="AR434" s="242"/>
      <c r="AS434" s="242"/>
      <c r="AT434" s="242"/>
      <c r="AU434" s="242"/>
      <c r="AV434" s="242"/>
      <c r="AW434" s="242"/>
    </row>
    <row r="435" ht="15.6" spans="1:49">
      <c r="A435" s="240"/>
      <c r="B435" s="242"/>
      <c r="C435" s="242"/>
      <c r="D435" s="240"/>
      <c r="E435" s="243"/>
      <c r="F435" s="243"/>
      <c r="G435" s="244"/>
      <c r="H435" s="244"/>
      <c r="I435" s="241"/>
      <c r="J435" s="241"/>
      <c r="K435" s="241"/>
      <c r="L435" s="241"/>
      <c r="M435" s="241"/>
      <c r="N435" s="241"/>
      <c r="O435" s="241"/>
      <c r="P435" s="241"/>
      <c r="Q435" s="241"/>
      <c r="R435" s="241"/>
      <c r="S435" s="241"/>
      <c r="T435" s="245"/>
      <c r="U435" s="245"/>
      <c r="V435" s="245"/>
      <c r="W435" s="245"/>
      <c r="X435" s="245"/>
      <c r="Y435" s="245"/>
      <c r="Z435" s="245"/>
      <c r="AA435" s="245"/>
      <c r="AB435" s="246"/>
      <c r="AC435" s="245"/>
      <c r="AD435" s="245"/>
      <c r="AE435" s="241"/>
      <c r="AF435" s="245"/>
      <c r="AG435" s="245"/>
      <c r="AH435" s="245"/>
      <c r="AI435" s="245"/>
      <c r="AJ435" s="245"/>
      <c r="AK435" s="245"/>
      <c r="AL435" s="247"/>
      <c r="AM435" s="242"/>
      <c r="AN435" s="242"/>
      <c r="AO435" s="242"/>
      <c r="AP435" s="242"/>
      <c r="AQ435" s="242"/>
      <c r="AR435" s="242"/>
      <c r="AS435" s="242"/>
      <c r="AT435" s="242"/>
      <c r="AU435" s="242"/>
      <c r="AV435" s="242"/>
      <c r="AW435" s="242"/>
    </row>
    <row r="436" ht="15.6" spans="1:49">
      <c r="A436" s="240"/>
      <c r="B436" s="242"/>
      <c r="C436" s="242"/>
      <c r="D436" s="240"/>
      <c r="E436" s="243"/>
      <c r="F436" s="243"/>
      <c r="G436" s="244"/>
      <c r="H436" s="244"/>
      <c r="I436" s="241"/>
      <c r="J436" s="241"/>
      <c r="K436" s="241"/>
      <c r="L436" s="241"/>
      <c r="M436" s="241"/>
      <c r="N436" s="241"/>
      <c r="O436" s="241"/>
      <c r="P436" s="241"/>
      <c r="Q436" s="241"/>
      <c r="R436" s="241"/>
      <c r="S436" s="241"/>
      <c r="T436" s="245"/>
      <c r="U436" s="245"/>
      <c r="V436" s="245"/>
      <c r="W436" s="245"/>
      <c r="X436" s="245"/>
      <c r="Y436" s="245"/>
      <c r="Z436" s="245"/>
      <c r="AA436" s="245"/>
      <c r="AB436" s="246"/>
      <c r="AC436" s="245"/>
      <c r="AD436" s="245"/>
      <c r="AE436" s="241"/>
      <c r="AF436" s="245"/>
      <c r="AG436" s="245"/>
      <c r="AH436" s="245"/>
      <c r="AI436" s="245"/>
      <c r="AJ436" s="245"/>
      <c r="AK436" s="245"/>
      <c r="AL436" s="247"/>
      <c r="AM436" s="242"/>
      <c r="AN436" s="242"/>
      <c r="AO436" s="242"/>
      <c r="AP436" s="242"/>
      <c r="AQ436" s="242"/>
      <c r="AR436" s="242"/>
      <c r="AS436" s="242"/>
      <c r="AT436" s="242"/>
      <c r="AU436" s="242"/>
      <c r="AV436" s="242"/>
      <c r="AW436" s="242"/>
    </row>
    <row r="437" ht="15.6" spans="1:49">
      <c r="A437" s="240"/>
      <c r="B437" s="242"/>
      <c r="C437" s="242"/>
      <c r="D437" s="240"/>
      <c r="E437" s="243"/>
      <c r="F437" s="243"/>
      <c r="G437" s="244"/>
      <c r="H437" s="244"/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  <c r="S437" s="241"/>
      <c r="T437" s="245"/>
      <c r="U437" s="245"/>
      <c r="V437" s="245"/>
      <c r="W437" s="245"/>
      <c r="X437" s="245"/>
      <c r="Y437" s="245"/>
      <c r="Z437" s="245"/>
      <c r="AA437" s="245"/>
      <c r="AB437" s="246"/>
      <c r="AC437" s="245"/>
      <c r="AD437" s="245"/>
      <c r="AE437" s="241"/>
      <c r="AF437" s="245"/>
      <c r="AG437" s="245"/>
      <c r="AH437" s="245"/>
      <c r="AI437" s="245"/>
      <c r="AJ437" s="245"/>
      <c r="AK437" s="245"/>
      <c r="AL437" s="247"/>
      <c r="AM437" s="242"/>
      <c r="AN437" s="242"/>
      <c r="AO437" s="242"/>
      <c r="AP437" s="242"/>
      <c r="AQ437" s="242"/>
      <c r="AR437" s="242"/>
      <c r="AS437" s="242"/>
      <c r="AT437" s="242"/>
      <c r="AU437" s="242"/>
      <c r="AV437" s="242"/>
      <c r="AW437" s="242"/>
    </row>
    <row r="438" ht="15.6" spans="1:49">
      <c r="A438" s="240"/>
      <c r="B438" s="242"/>
      <c r="C438" s="242"/>
      <c r="D438" s="240"/>
      <c r="E438" s="243"/>
      <c r="F438" s="243"/>
      <c r="G438" s="244"/>
      <c r="H438" s="244"/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  <c r="S438" s="241"/>
      <c r="T438" s="245"/>
      <c r="U438" s="245"/>
      <c r="V438" s="245"/>
      <c r="W438" s="245"/>
      <c r="X438" s="245"/>
      <c r="Y438" s="245"/>
      <c r="Z438" s="245"/>
      <c r="AA438" s="245"/>
      <c r="AB438" s="246"/>
      <c r="AC438" s="245"/>
      <c r="AD438" s="245"/>
      <c r="AE438" s="241"/>
      <c r="AF438" s="245"/>
      <c r="AG438" s="245"/>
      <c r="AH438" s="245"/>
      <c r="AI438" s="245"/>
      <c r="AJ438" s="245"/>
      <c r="AK438" s="245"/>
      <c r="AL438" s="247"/>
      <c r="AM438" s="242"/>
      <c r="AN438" s="242"/>
      <c r="AO438" s="242"/>
      <c r="AP438" s="242"/>
      <c r="AQ438" s="242"/>
      <c r="AR438" s="242"/>
      <c r="AS438" s="242"/>
      <c r="AT438" s="242"/>
      <c r="AU438" s="242"/>
      <c r="AV438" s="242"/>
      <c r="AW438" s="242"/>
    </row>
    <row r="439" ht="15.6" spans="1:49">
      <c r="A439" s="240"/>
      <c r="B439" s="242"/>
      <c r="C439" s="242"/>
      <c r="D439" s="240"/>
      <c r="E439" s="243"/>
      <c r="F439" s="243"/>
      <c r="G439" s="244"/>
      <c r="H439" s="244"/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  <c r="S439" s="241"/>
      <c r="T439" s="245"/>
      <c r="U439" s="245"/>
      <c r="V439" s="245"/>
      <c r="W439" s="245"/>
      <c r="X439" s="245"/>
      <c r="Y439" s="245"/>
      <c r="Z439" s="245"/>
      <c r="AA439" s="245"/>
      <c r="AB439" s="246"/>
      <c r="AC439" s="245"/>
      <c r="AD439" s="245"/>
      <c r="AE439" s="241"/>
      <c r="AF439" s="245"/>
      <c r="AG439" s="245"/>
      <c r="AH439" s="245"/>
      <c r="AI439" s="245"/>
      <c r="AJ439" s="245"/>
      <c r="AK439" s="245"/>
      <c r="AL439" s="247"/>
      <c r="AM439" s="242"/>
      <c r="AN439" s="242"/>
      <c r="AO439" s="242"/>
      <c r="AP439" s="242"/>
      <c r="AQ439" s="242"/>
      <c r="AR439" s="242"/>
      <c r="AS439" s="242"/>
      <c r="AT439" s="242"/>
      <c r="AU439" s="242"/>
      <c r="AV439" s="242"/>
      <c r="AW439" s="242"/>
    </row>
    <row r="440" ht="15.6" spans="1:49">
      <c r="A440" s="240"/>
      <c r="B440" s="242"/>
      <c r="C440" s="242"/>
      <c r="D440" s="240"/>
      <c r="E440" s="243"/>
      <c r="F440" s="243"/>
      <c r="G440" s="244"/>
      <c r="H440" s="244"/>
      <c r="I440" s="241"/>
      <c r="J440" s="241"/>
      <c r="K440" s="241"/>
      <c r="L440" s="241"/>
      <c r="M440" s="241"/>
      <c r="N440" s="241"/>
      <c r="O440" s="241"/>
      <c r="P440" s="241"/>
      <c r="Q440" s="241"/>
      <c r="R440" s="241"/>
      <c r="S440" s="241"/>
      <c r="T440" s="245"/>
      <c r="U440" s="245"/>
      <c r="V440" s="245"/>
      <c r="W440" s="245"/>
      <c r="X440" s="245"/>
      <c r="Y440" s="245"/>
      <c r="Z440" s="245"/>
      <c r="AA440" s="245"/>
      <c r="AB440" s="246"/>
      <c r="AC440" s="245"/>
      <c r="AD440" s="245"/>
      <c r="AE440" s="241"/>
      <c r="AF440" s="245"/>
      <c r="AG440" s="245"/>
      <c r="AH440" s="245"/>
      <c r="AI440" s="245"/>
      <c r="AJ440" s="245"/>
      <c r="AK440" s="245"/>
      <c r="AL440" s="247"/>
      <c r="AM440" s="242"/>
      <c r="AN440" s="242"/>
      <c r="AO440" s="242"/>
      <c r="AP440" s="242"/>
      <c r="AQ440" s="242"/>
      <c r="AR440" s="242"/>
      <c r="AS440" s="242"/>
      <c r="AT440" s="242"/>
      <c r="AU440" s="242"/>
      <c r="AV440" s="242"/>
      <c r="AW440" s="242"/>
    </row>
    <row r="441" ht="15.6" spans="1:49">
      <c r="A441" s="240"/>
      <c r="B441" s="242"/>
      <c r="C441" s="242"/>
      <c r="D441" s="240"/>
      <c r="E441" s="243"/>
      <c r="F441" s="243"/>
      <c r="G441" s="244"/>
      <c r="H441" s="244"/>
      <c r="I441" s="241"/>
      <c r="J441" s="241"/>
      <c r="K441" s="241"/>
      <c r="L441" s="241"/>
      <c r="M441" s="241"/>
      <c r="N441" s="241"/>
      <c r="O441" s="241"/>
      <c r="P441" s="241"/>
      <c r="Q441" s="241"/>
      <c r="R441" s="241"/>
      <c r="S441" s="241"/>
      <c r="T441" s="245"/>
      <c r="U441" s="245"/>
      <c r="V441" s="245"/>
      <c r="W441" s="245"/>
      <c r="X441" s="245"/>
      <c r="Y441" s="245"/>
      <c r="Z441" s="245"/>
      <c r="AA441" s="245"/>
      <c r="AB441" s="246"/>
      <c r="AC441" s="245"/>
      <c r="AD441" s="245"/>
      <c r="AE441" s="241"/>
      <c r="AF441" s="245"/>
      <c r="AG441" s="245"/>
      <c r="AH441" s="245"/>
      <c r="AI441" s="245"/>
      <c r="AJ441" s="245"/>
      <c r="AK441" s="245"/>
      <c r="AL441" s="247"/>
      <c r="AM441" s="242"/>
      <c r="AN441" s="242"/>
      <c r="AO441" s="242"/>
      <c r="AP441" s="242"/>
      <c r="AQ441" s="242"/>
      <c r="AR441" s="242"/>
      <c r="AS441" s="242"/>
      <c r="AT441" s="242"/>
      <c r="AU441" s="242"/>
      <c r="AV441" s="242"/>
      <c r="AW441" s="242"/>
    </row>
    <row r="442" ht="15.6" spans="1:49">
      <c r="A442" s="240"/>
      <c r="B442" s="242"/>
      <c r="C442" s="242"/>
      <c r="D442" s="240"/>
      <c r="E442" s="243"/>
      <c r="F442" s="243"/>
      <c r="G442" s="244"/>
      <c r="H442" s="244"/>
      <c r="I442" s="241"/>
      <c r="J442" s="241"/>
      <c r="K442" s="241"/>
      <c r="L442" s="241"/>
      <c r="M442" s="241"/>
      <c r="N442" s="241"/>
      <c r="O442" s="241"/>
      <c r="P442" s="241"/>
      <c r="Q442" s="241"/>
      <c r="R442" s="241"/>
      <c r="S442" s="241"/>
      <c r="T442" s="245"/>
      <c r="U442" s="245"/>
      <c r="V442" s="245"/>
      <c r="W442" s="245"/>
      <c r="X442" s="245"/>
      <c r="Y442" s="245"/>
      <c r="Z442" s="245"/>
      <c r="AA442" s="245"/>
      <c r="AB442" s="246"/>
      <c r="AC442" s="245"/>
      <c r="AD442" s="245"/>
      <c r="AE442" s="241"/>
      <c r="AF442" s="245"/>
      <c r="AG442" s="245"/>
      <c r="AH442" s="245"/>
      <c r="AI442" s="245"/>
      <c r="AJ442" s="245"/>
      <c r="AK442" s="245"/>
      <c r="AL442" s="247"/>
      <c r="AM442" s="242"/>
      <c r="AN442" s="242"/>
      <c r="AO442" s="242"/>
      <c r="AP442" s="242"/>
      <c r="AQ442" s="242"/>
      <c r="AR442" s="242"/>
      <c r="AS442" s="242"/>
      <c r="AT442" s="242"/>
      <c r="AU442" s="242"/>
      <c r="AV442" s="242"/>
      <c r="AW442" s="242"/>
    </row>
    <row r="443" ht="15.6" spans="1:49">
      <c r="A443" s="240"/>
      <c r="B443" s="242"/>
      <c r="C443" s="242"/>
      <c r="D443" s="240"/>
      <c r="E443" s="243"/>
      <c r="F443" s="243"/>
      <c r="G443" s="244"/>
      <c r="H443" s="244"/>
      <c r="I443" s="241"/>
      <c r="J443" s="241"/>
      <c r="K443" s="241"/>
      <c r="L443" s="241"/>
      <c r="M443" s="241"/>
      <c r="N443" s="241"/>
      <c r="O443" s="241"/>
      <c r="P443" s="241"/>
      <c r="Q443" s="241"/>
      <c r="R443" s="241"/>
      <c r="S443" s="241"/>
      <c r="T443" s="245"/>
      <c r="U443" s="245"/>
      <c r="V443" s="245"/>
      <c r="W443" s="245"/>
      <c r="X443" s="245"/>
      <c r="Y443" s="245"/>
      <c r="Z443" s="245"/>
      <c r="AA443" s="245"/>
      <c r="AB443" s="246"/>
      <c r="AC443" s="245"/>
      <c r="AD443" s="245"/>
      <c r="AE443" s="241"/>
      <c r="AF443" s="245"/>
      <c r="AG443" s="245"/>
      <c r="AH443" s="245"/>
      <c r="AI443" s="245"/>
      <c r="AJ443" s="245"/>
      <c r="AK443" s="245"/>
      <c r="AL443" s="247"/>
      <c r="AM443" s="242"/>
      <c r="AN443" s="242"/>
      <c r="AO443" s="242"/>
      <c r="AP443" s="242"/>
      <c r="AQ443" s="242"/>
      <c r="AR443" s="242"/>
      <c r="AS443" s="242"/>
      <c r="AT443" s="242"/>
      <c r="AU443" s="242"/>
      <c r="AV443" s="242"/>
      <c r="AW443" s="242"/>
    </row>
    <row r="444" ht="15.6" spans="1:49">
      <c r="A444" s="240"/>
      <c r="B444" s="242"/>
      <c r="C444" s="242"/>
      <c r="D444" s="240"/>
      <c r="E444" s="243"/>
      <c r="F444" s="243"/>
      <c r="G444" s="244"/>
      <c r="H444" s="244"/>
      <c r="I444" s="241"/>
      <c r="J444" s="241"/>
      <c r="K444" s="241"/>
      <c r="L444" s="241"/>
      <c r="M444" s="241"/>
      <c r="N444" s="241"/>
      <c r="O444" s="241"/>
      <c r="P444" s="241"/>
      <c r="Q444" s="241"/>
      <c r="R444" s="241"/>
      <c r="S444" s="241"/>
      <c r="T444" s="245"/>
      <c r="U444" s="245"/>
      <c r="V444" s="245"/>
      <c r="W444" s="245"/>
      <c r="X444" s="245"/>
      <c r="Y444" s="245"/>
      <c r="Z444" s="245"/>
      <c r="AA444" s="245"/>
      <c r="AB444" s="246"/>
      <c r="AC444" s="245"/>
      <c r="AD444" s="245"/>
      <c r="AE444" s="241"/>
      <c r="AF444" s="245"/>
      <c r="AG444" s="245"/>
      <c r="AH444" s="245"/>
      <c r="AI444" s="245"/>
      <c r="AJ444" s="245"/>
      <c r="AK444" s="245"/>
      <c r="AL444" s="247"/>
      <c r="AM444" s="242"/>
      <c r="AN444" s="242"/>
      <c r="AO444" s="242"/>
      <c r="AP444" s="242"/>
      <c r="AQ444" s="242"/>
      <c r="AR444" s="242"/>
      <c r="AS444" s="242"/>
      <c r="AT444" s="242"/>
      <c r="AU444" s="242"/>
      <c r="AV444" s="242"/>
      <c r="AW444" s="242"/>
    </row>
    <row r="445" ht="15.6" spans="1:49">
      <c r="A445" s="240"/>
      <c r="B445" s="242"/>
      <c r="C445" s="242"/>
      <c r="D445" s="240"/>
      <c r="E445" s="243"/>
      <c r="F445" s="243"/>
      <c r="G445" s="244"/>
      <c r="H445" s="244"/>
      <c r="I445" s="241"/>
      <c r="J445" s="241"/>
      <c r="K445" s="241"/>
      <c r="L445" s="241"/>
      <c r="M445" s="241"/>
      <c r="N445" s="241"/>
      <c r="O445" s="241"/>
      <c r="P445" s="241"/>
      <c r="Q445" s="241"/>
      <c r="R445" s="241"/>
      <c r="S445" s="241"/>
      <c r="T445" s="245"/>
      <c r="U445" s="245"/>
      <c r="V445" s="245"/>
      <c r="W445" s="245"/>
      <c r="X445" s="245"/>
      <c r="Y445" s="245"/>
      <c r="Z445" s="245"/>
      <c r="AA445" s="245"/>
      <c r="AB445" s="246"/>
      <c r="AC445" s="245"/>
      <c r="AD445" s="245"/>
      <c r="AE445" s="241"/>
      <c r="AF445" s="245"/>
      <c r="AG445" s="245"/>
      <c r="AH445" s="245"/>
      <c r="AI445" s="245"/>
      <c r="AJ445" s="245"/>
      <c r="AK445" s="245"/>
      <c r="AL445" s="247"/>
      <c r="AM445" s="242"/>
      <c r="AN445" s="242"/>
      <c r="AO445" s="242"/>
      <c r="AP445" s="242"/>
      <c r="AQ445" s="242"/>
      <c r="AR445" s="242"/>
      <c r="AS445" s="242"/>
      <c r="AT445" s="242"/>
      <c r="AU445" s="242"/>
      <c r="AV445" s="242"/>
      <c r="AW445" s="242"/>
    </row>
    <row r="446" ht="15.6" spans="1:49">
      <c r="A446" s="240"/>
      <c r="B446" s="242"/>
      <c r="C446" s="242"/>
      <c r="D446" s="240"/>
      <c r="E446" s="243"/>
      <c r="F446" s="243"/>
      <c r="G446" s="244"/>
      <c r="H446" s="244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5"/>
      <c r="U446" s="245"/>
      <c r="V446" s="245"/>
      <c r="W446" s="245"/>
      <c r="X446" s="245"/>
      <c r="Y446" s="245"/>
      <c r="Z446" s="245"/>
      <c r="AA446" s="245"/>
      <c r="AB446" s="246"/>
      <c r="AC446" s="245"/>
      <c r="AD446" s="245"/>
      <c r="AE446" s="241"/>
      <c r="AF446" s="245"/>
      <c r="AG446" s="245"/>
      <c r="AH446" s="245"/>
      <c r="AI446" s="245"/>
      <c r="AJ446" s="245"/>
      <c r="AK446" s="245"/>
      <c r="AL446" s="247"/>
      <c r="AM446" s="242"/>
      <c r="AN446" s="242"/>
      <c r="AO446" s="242"/>
      <c r="AP446" s="242"/>
      <c r="AQ446" s="242"/>
      <c r="AR446" s="242"/>
      <c r="AS446" s="242"/>
      <c r="AT446" s="242"/>
      <c r="AU446" s="242"/>
      <c r="AV446" s="242"/>
      <c r="AW446" s="242"/>
    </row>
    <row r="447" ht="15.6" spans="1:49">
      <c r="A447" s="240"/>
      <c r="B447" s="242"/>
      <c r="C447" s="242"/>
      <c r="D447" s="240"/>
      <c r="E447" s="243"/>
      <c r="F447" s="243"/>
      <c r="G447" s="244"/>
      <c r="H447" s="244"/>
      <c r="I447" s="241"/>
      <c r="J447" s="241"/>
      <c r="K447" s="241"/>
      <c r="L447" s="241"/>
      <c r="M447" s="241"/>
      <c r="N447" s="241"/>
      <c r="O447" s="241"/>
      <c r="P447" s="241"/>
      <c r="Q447" s="241"/>
      <c r="R447" s="241"/>
      <c r="S447" s="241"/>
      <c r="T447" s="245"/>
      <c r="U447" s="245"/>
      <c r="V447" s="245"/>
      <c r="W447" s="245"/>
      <c r="X447" s="245"/>
      <c r="Y447" s="245"/>
      <c r="Z447" s="245"/>
      <c r="AA447" s="245"/>
      <c r="AB447" s="246"/>
      <c r="AC447" s="245"/>
      <c r="AD447" s="245"/>
      <c r="AE447" s="241"/>
      <c r="AF447" s="245"/>
      <c r="AG447" s="245"/>
      <c r="AH447" s="245"/>
      <c r="AI447" s="245"/>
      <c r="AJ447" s="245"/>
      <c r="AK447" s="245"/>
      <c r="AL447" s="247"/>
      <c r="AM447" s="242"/>
      <c r="AN447" s="242"/>
      <c r="AO447" s="242"/>
      <c r="AP447" s="242"/>
      <c r="AQ447" s="242"/>
      <c r="AR447" s="242"/>
      <c r="AS447" s="242"/>
      <c r="AT447" s="242"/>
      <c r="AU447" s="242"/>
      <c r="AV447" s="242"/>
      <c r="AW447" s="242"/>
    </row>
    <row r="448" ht="15.6" spans="1:49">
      <c r="A448" s="240"/>
      <c r="B448" s="242"/>
      <c r="C448" s="242"/>
      <c r="D448" s="240"/>
      <c r="E448" s="243"/>
      <c r="F448" s="243"/>
      <c r="G448" s="244"/>
      <c r="H448" s="244"/>
      <c r="I448" s="241"/>
      <c r="J448" s="241"/>
      <c r="K448" s="241"/>
      <c r="L448" s="241"/>
      <c r="M448" s="241"/>
      <c r="N448" s="241"/>
      <c r="O448" s="241"/>
      <c r="P448" s="241"/>
      <c r="Q448" s="241"/>
      <c r="R448" s="241"/>
      <c r="S448" s="241"/>
      <c r="T448" s="245"/>
      <c r="U448" s="245"/>
      <c r="V448" s="245"/>
      <c r="W448" s="245"/>
      <c r="X448" s="245"/>
      <c r="Y448" s="245"/>
      <c r="Z448" s="245"/>
      <c r="AA448" s="245"/>
      <c r="AB448" s="246"/>
      <c r="AC448" s="245"/>
      <c r="AD448" s="245"/>
      <c r="AE448" s="241"/>
      <c r="AF448" s="245"/>
      <c r="AG448" s="245"/>
      <c r="AH448" s="245"/>
      <c r="AI448" s="245"/>
      <c r="AJ448" s="245"/>
      <c r="AK448" s="245"/>
      <c r="AL448" s="247"/>
      <c r="AM448" s="242"/>
      <c r="AN448" s="242"/>
      <c r="AO448" s="242"/>
      <c r="AP448" s="242"/>
      <c r="AQ448" s="242"/>
      <c r="AR448" s="242"/>
      <c r="AS448" s="242"/>
      <c r="AT448" s="242"/>
      <c r="AU448" s="242"/>
      <c r="AV448" s="242"/>
      <c r="AW448" s="242"/>
    </row>
    <row r="449" ht="15.6" spans="1:49">
      <c r="A449" s="240"/>
      <c r="B449" s="242"/>
      <c r="C449" s="242"/>
      <c r="D449" s="240"/>
      <c r="E449" s="243"/>
      <c r="F449" s="243"/>
      <c r="G449" s="244"/>
      <c r="H449" s="244"/>
      <c r="I449" s="241"/>
      <c r="J449" s="241"/>
      <c r="K449" s="241"/>
      <c r="L449" s="241"/>
      <c r="M449" s="241"/>
      <c r="N449" s="241"/>
      <c r="O449" s="241"/>
      <c r="P449" s="241"/>
      <c r="Q449" s="241"/>
      <c r="R449" s="241"/>
      <c r="S449" s="241"/>
      <c r="T449" s="245"/>
      <c r="U449" s="245"/>
      <c r="V449" s="245"/>
      <c r="W449" s="245"/>
      <c r="X449" s="245"/>
      <c r="Y449" s="245"/>
      <c r="Z449" s="245"/>
      <c r="AA449" s="245"/>
      <c r="AB449" s="246"/>
      <c r="AC449" s="245"/>
      <c r="AD449" s="245"/>
      <c r="AE449" s="241"/>
      <c r="AF449" s="245"/>
      <c r="AG449" s="245"/>
      <c r="AH449" s="245"/>
      <c r="AI449" s="245"/>
      <c r="AJ449" s="245"/>
      <c r="AK449" s="245"/>
      <c r="AL449" s="247"/>
      <c r="AM449" s="242"/>
      <c r="AN449" s="242"/>
      <c r="AO449" s="242"/>
      <c r="AP449" s="242"/>
      <c r="AQ449" s="242"/>
      <c r="AR449" s="242"/>
      <c r="AS449" s="242"/>
      <c r="AT449" s="242"/>
      <c r="AU449" s="242"/>
      <c r="AV449" s="242"/>
      <c r="AW449" s="242"/>
    </row>
    <row r="450" ht="15.6" spans="1:49">
      <c r="A450" s="240"/>
      <c r="B450" s="242"/>
      <c r="C450" s="242"/>
      <c r="D450" s="240"/>
      <c r="E450" s="243"/>
      <c r="F450" s="243"/>
      <c r="G450" s="244"/>
      <c r="H450" s="244"/>
      <c r="I450" s="241"/>
      <c r="J450" s="241"/>
      <c r="K450" s="241"/>
      <c r="L450" s="241"/>
      <c r="M450" s="241"/>
      <c r="N450" s="241"/>
      <c r="O450" s="241"/>
      <c r="P450" s="241"/>
      <c r="Q450" s="241"/>
      <c r="R450" s="241"/>
      <c r="S450" s="241"/>
      <c r="T450" s="245"/>
      <c r="U450" s="245"/>
      <c r="V450" s="245"/>
      <c r="W450" s="245"/>
      <c r="X450" s="245"/>
      <c r="Y450" s="245"/>
      <c r="Z450" s="245"/>
      <c r="AA450" s="245"/>
      <c r="AB450" s="246"/>
      <c r="AC450" s="245"/>
      <c r="AD450" s="245"/>
      <c r="AE450" s="241"/>
      <c r="AF450" s="245"/>
      <c r="AG450" s="245"/>
      <c r="AH450" s="245"/>
      <c r="AI450" s="245"/>
      <c r="AJ450" s="245"/>
      <c r="AK450" s="245"/>
      <c r="AL450" s="247"/>
      <c r="AM450" s="242"/>
      <c r="AN450" s="242"/>
      <c r="AO450" s="242"/>
      <c r="AP450" s="242"/>
      <c r="AQ450" s="242"/>
      <c r="AR450" s="242"/>
      <c r="AS450" s="242"/>
      <c r="AT450" s="242"/>
      <c r="AU450" s="242"/>
      <c r="AV450" s="242"/>
      <c r="AW450" s="242"/>
    </row>
    <row r="451" ht="15.6" spans="1:49">
      <c r="A451" s="240"/>
      <c r="B451" s="242"/>
      <c r="C451" s="242"/>
      <c r="D451" s="240"/>
      <c r="E451" s="243"/>
      <c r="F451" s="243"/>
      <c r="G451" s="244"/>
      <c r="H451" s="244"/>
      <c r="I451" s="241"/>
      <c r="J451" s="241"/>
      <c r="K451" s="241"/>
      <c r="L451" s="241"/>
      <c r="M451" s="241"/>
      <c r="N451" s="241"/>
      <c r="O451" s="241"/>
      <c r="P451" s="241"/>
      <c r="Q451" s="241"/>
      <c r="R451" s="241"/>
      <c r="S451" s="241"/>
      <c r="T451" s="245"/>
      <c r="U451" s="245"/>
      <c r="V451" s="245"/>
      <c r="W451" s="245"/>
      <c r="X451" s="245"/>
      <c r="Y451" s="245"/>
      <c r="Z451" s="245"/>
      <c r="AA451" s="245"/>
      <c r="AB451" s="246"/>
      <c r="AC451" s="245"/>
      <c r="AD451" s="245"/>
      <c r="AE451" s="241"/>
      <c r="AF451" s="245"/>
      <c r="AG451" s="245"/>
      <c r="AH451" s="245"/>
      <c r="AI451" s="245"/>
      <c r="AJ451" s="245"/>
      <c r="AK451" s="245"/>
      <c r="AL451" s="247"/>
      <c r="AM451" s="242"/>
      <c r="AN451" s="242"/>
      <c r="AO451" s="242"/>
      <c r="AP451" s="242"/>
      <c r="AQ451" s="242"/>
      <c r="AR451" s="242"/>
      <c r="AS451" s="242"/>
      <c r="AT451" s="242"/>
      <c r="AU451" s="242"/>
      <c r="AV451" s="242"/>
      <c r="AW451" s="242"/>
    </row>
    <row r="452" ht="15.6" spans="1:49">
      <c r="A452" s="240"/>
      <c r="B452" s="242"/>
      <c r="C452" s="242"/>
      <c r="D452" s="240"/>
      <c r="E452" s="243"/>
      <c r="F452" s="243"/>
      <c r="G452" s="244"/>
      <c r="H452" s="244"/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  <c r="S452" s="241"/>
      <c r="T452" s="245"/>
      <c r="U452" s="245"/>
      <c r="V452" s="245"/>
      <c r="W452" s="245"/>
      <c r="X452" s="245"/>
      <c r="Y452" s="245"/>
      <c r="Z452" s="245"/>
      <c r="AA452" s="245"/>
      <c r="AB452" s="246"/>
      <c r="AC452" s="245"/>
      <c r="AD452" s="245"/>
      <c r="AE452" s="241"/>
      <c r="AF452" s="245"/>
      <c r="AG452" s="245"/>
      <c r="AH452" s="245"/>
      <c r="AI452" s="245"/>
      <c r="AJ452" s="245"/>
      <c r="AK452" s="245"/>
      <c r="AL452" s="247"/>
      <c r="AM452" s="242"/>
      <c r="AN452" s="242"/>
      <c r="AO452" s="242"/>
      <c r="AP452" s="242"/>
      <c r="AQ452" s="242"/>
      <c r="AR452" s="242"/>
      <c r="AS452" s="242"/>
      <c r="AT452" s="242"/>
      <c r="AU452" s="242"/>
      <c r="AV452" s="242"/>
      <c r="AW452" s="242"/>
    </row>
    <row r="453" ht="15.6" spans="1:49">
      <c r="A453" s="240"/>
      <c r="B453" s="242"/>
      <c r="C453" s="242"/>
      <c r="D453" s="240"/>
      <c r="E453" s="243"/>
      <c r="F453" s="243"/>
      <c r="G453" s="244"/>
      <c r="H453" s="244"/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  <c r="S453" s="241"/>
      <c r="T453" s="245"/>
      <c r="U453" s="245"/>
      <c r="V453" s="245"/>
      <c r="W453" s="245"/>
      <c r="X453" s="245"/>
      <c r="Y453" s="245"/>
      <c r="Z453" s="245"/>
      <c r="AA453" s="245"/>
      <c r="AB453" s="246"/>
      <c r="AC453" s="245"/>
      <c r="AD453" s="245"/>
      <c r="AE453" s="241"/>
      <c r="AF453" s="245"/>
      <c r="AG453" s="245"/>
      <c r="AH453" s="245"/>
      <c r="AI453" s="245"/>
      <c r="AJ453" s="245"/>
      <c r="AK453" s="245"/>
      <c r="AL453" s="247"/>
      <c r="AM453" s="242"/>
      <c r="AN453" s="242"/>
      <c r="AO453" s="242"/>
      <c r="AP453" s="242"/>
      <c r="AQ453" s="242"/>
      <c r="AR453" s="242"/>
      <c r="AS453" s="242"/>
      <c r="AT453" s="242"/>
      <c r="AU453" s="242"/>
      <c r="AV453" s="242"/>
      <c r="AW453" s="242"/>
    </row>
    <row r="454" ht="15.6" spans="1:49">
      <c r="A454" s="240"/>
      <c r="B454" s="242"/>
      <c r="C454" s="242"/>
      <c r="D454" s="240"/>
      <c r="E454" s="243"/>
      <c r="F454" s="243"/>
      <c r="G454" s="244"/>
      <c r="H454" s="244"/>
      <c r="I454" s="241"/>
      <c r="J454" s="241"/>
      <c r="K454" s="241"/>
      <c r="L454" s="241"/>
      <c r="M454" s="241"/>
      <c r="N454" s="241"/>
      <c r="O454" s="241"/>
      <c r="P454" s="241"/>
      <c r="Q454" s="241"/>
      <c r="R454" s="241"/>
      <c r="S454" s="241"/>
      <c r="T454" s="245"/>
      <c r="U454" s="245"/>
      <c r="V454" s="245"/>
      <c r="W454" s="245"/>
      <c r="X454" s="245"/>
      <c r="Y454" s="245"/>
      <c r="Z454" s="245"/>
      <c r="AA454" s="245"/>
      <c r="AB454" s="246"/>
      <c r="AC454" s="245"/>
      <c r="AD454" s="245"/>
      <c r="AE454" s="241"/>
      <c r="AF454" s="245"/>
      <c r="AG454" s="245"/>
      <c r="AH454" s="245"/>
      <c r="AI454" s="245"/>
      <c r="AJ454" s="245"/>
      <c r="AK454" s="245"/>
      <c r="AL454" s="247"/>
      <c r="AM454" s="242"/>
      <c r="AN454" s="242"/>
      <c r="AO454" s="242"/>
      <c r="AP454" s="242"/>
      <c r="AQ454" s="242"/>
      <c r="AR454" s="242"/>
      <c r="AS454" s="242"/>
      <c r="AT454" s="242"/>
      <c r="AU454" s="242"/>
      <c r="AV454" s="242"/>
      <c r="AW454" s="242"/>
    </row>
    <row r="455" ht="15.6" spans="1:49">
      <c r="A455" s="240"/>
      <c r="B455" s="242"/>
      <c r="C455" s="242"/>
      <c r="D455" s="240"/>
      <c r="E455" s="243"/>
      <c r="F455" s="243"/>
      <c r="G455" s="244"/>
      <c r="H455" s="244"/>
      <c r="I455" s="241"/>
      <c r="J455" s="241"/>
      <c r="K455" s="241"/>
      <c r="L455" s="241"/>
      <c r="M455" s="241"/>
      <c r="N455" s="241"/>
      <c r="O455" s="241"/>
      <c r="P455" s="241"/>
      <c r="Q455" s="241"/>
      <c r="R455" s="241"/>
      <c r="S455" s="241"/>
      <c r="T455" s="245"/>
      <c r="U455" s="245"/>
      <c r="V455" s="245"/>
      <c r="W455" s="245"/>
      <c r="X455" s="245"/>
      <c r="Y455" s="245"/>
      <c r="Z455" s="245"/>
      <c r="AA455" s="245"/>
      <c r="AB455" s="246"/>
      <c r="AC455" s="245"/>
      <c r="AD455" s="245"/>
      <c r="AE455" s="241"/>
      <c r="AF455" s="245"/>
      <c r="AG455" s="245"/>
      <c r="AH455" s="245"/>
      <c r="AI455" s="245"/>
      <c r="AJ455" s="245"/>
      <c r="AK455" s="245"/>
      <c r="AL455" s="247"/>
      <c r="AM455" s="242"/>
      <c r="AN455" s="242"/>
      <c r="AO455" s="242"/>
      <c r="AP455" s="242"/>
      <c r="AQ455" s="242"/>
      <c r="AR455" s="242"/>
      <c r="AS455" s="242"/>
      <c r="AT455" s="242"/>
      <c r="AU455" s="242"/>
      <c r="AV455" s="242"/>
      <c r="AW455" s="242"/>
    </row>
    <row r="456" ht="15.6" spans="1:49">
      <c r="A456" s="242"/>
      <c r="B456" s="242"/>
      <c r="C456" s="242"/>
      <c r="D456" s="240"/>
      <c r="E456" s="243"/>
      <c r="F456" s="243"/>
      <c r="G456" s="244"/>
      <c r="H456" s="244"/>
      <c r="I456" s="241"/>
      <c r="J456" s="241"/>
      <c r="K456" s="241"/>
      <c r="L456" s="241"/>
      <c r="M456" s="241"/>
      <c r="N456" s="241"/>
      <c r="O456" s="241"/>
      <c r="P456" s="241"/>
      <c r="Q456" s="241"/>
      <c r="R456" s="241"/>
      <c r="S456" s="241"/>
      <c r="T456" s="245"/>
      <c r="U456" s="245"/>
      <c r="V456" s="245"/>
      <c r="W456" s="245"/>
      <c r="X456" s="245"/>
      <c r="Y456" s="245"/>
      <c r="Z456" s="245"/>
      <c r="AA456" s="245"/>
      <c r="AB456" s="246"/>
      <c r="AC456" s="245"/>
      <c r="AD456" s="245"/>
      <c r="AE456" s="241"/>
      <c r="AF456" s="245"/>
      <c r="AG456" s="245"/>
      <c r="AH456" s="245"/>
      <c r="AI456" s="245"/>
      <c r="AJ456" s="245"/>
      <c r="AK456" s="245"/>
      <c r="AL456" s="247"/>
      <c r="AM456" s="242"/>
      <c r="AN456" s="242"/>
      <c r="AO456" s="242"/>
      <c r="AP456" s="242"/>
      <c r="AQ456" s="242"/>
      <c r="AR456" s="242"/>
      <c r="AS456" s="242"/>
      <c r="AT456" s="242"/>
      <c r="AU456" s="242"/>
      <c r="AV456" s="242"/>
      <c r="AW456" s="242"/>
    </row>
    <row r="457" ht="15.6" spans="1:49">
      <c r="A457" s="242"/>
      <c r="B457" s="242"/>
      <c r="C457" s="242"/>
      <c r="D457" s="240"/>
      <c r="E457" s="243"/>
      <c r="F457" s="243"/>
      <c r="G457" s="244"/>
      <c r="H457" s="244"/>
      <c r="I457" s="241"/>
      <c r="J457" s="241"/>
      <c r="K457" s="241"/>
      <c r="L457" s="241"/>
      <c r="M457" s="241"/>
      <c r="N457" s="241"/>
      <c r="O457" s="241"/>
      <c r="P457" s="241"/>
      <c r="Q457" s="241"/>
      <c r="R457" s="241"/>
      <c r="S457" s="241"/>
      <c r="T457" s="245"/>
      <c r="U457" s="245"/>
      <c r="V457" s="245"/>
      <c r="W457" s="245"/>
      <c r="X457" s="245"/>
      <c r="Y457" s="245"/>
      <c r="Z457" s="245"/>
      <c r="AA457" s="245"/>
      <c r="AB457" s="246"/>
      <c r="AC457" s="245"/>
      <c r="AD457" s="245"/>
      <c r="AE457" s="241"/>
      <c r="AF457" s="245"/>
      <c r="AG457" s="245"/>
      <c r="AH457" s="245"/>
      <c r="AI457" s="245"/>
      <c r="AJ457" s="245"/>
      <c r="AK457" s="245"/>
      <c r="AL457" s="247"/>
      <c r="AM457" s="242"/>
      <c r="AN457" s="242"/>
      <c r="AO457" s="242"/>
      <c r="AP457" s="242"/>
      <c r="AQ457" s="242"/>
      <c r="AR457" s="242"/>
      <c r="AS457" s="242"/>
      <c r="AT457" s="242"/>
      <c r="AU457" s="242"/>
      <c r="AV457" s="242"/>
      <c r="AW457" s="242"/>
    </row>
    <row r="458" ht="15.6" spans="1:49">
      <c r="A458" s="242"/>
      <c r="B458" s="242"/>
      <c r="C458" s="242"/>
      <c r="D458" s="240"/>
      <c r="E458" s="243"/>
      <c r="F458" s="243"/>
      <c r="G458" s="244"/>
      <c r="H458" s="244"/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  <c r="S458" s="241"/>
      <c r="T458" s="245"/>
      <c r="U458" s="245"/>
      <c r="V458" s="245"/>
      <c r="W458" s="245"/>
      <c r="X458" s="245"/>
      <c r="Y458" s="245"/>
      <c r="Z458" s="245"/>
      <c r="AA458" s="245"/>
      <c r="AB458" s="246"/>
      <c r="AC458" s="245"/>
      <c r="AD458" s="245"/>
      <c r="AE458" s="241"/>
      <c r="AF458" s="245"/>
      <c r="AG458" s="245"/>
      <c r="AH458" s="245"/>
      <c r="AI458" s="245"/>
      <c r="AJ458" s="245"/>
      <c r="AK458" s="245"/>
      <c r="AL458" s="247"/>
      <c r="AM458" s="242"/>
      <c r="AN458" s="242"/>
      <c r="AO458" s="242"/>
      <c r="AP458" s="242"/>
      <c r="AQ458" s="242"/>
      <c r="AR458" s="242"/>
      <c r="AS458" s="242"/>
      <c r="AT458" s="242"/>
      <c r="AU458" s="242"/>
      <c r="AV458" s="242"/>
      <c r="AW458" s="242"/>
    </row>
    <row r="459" ht="15.6" spans="1:49">
      <c r="A459" s="242"/>
      <c r="B459" s="242"/>
      <c r="C459" s="242"/>
      <c r="D459" s="240"/>
      <c r="E459" s="243"/>
      <c r="F459" s="243"/>
      <c r="G459" s="244"/>
      <c r="H459" s="244"/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  <c r="S459" s="241"/>
      <c r="T459" s="245"/>
      <c r="U459" s="245"/>
      <c r="V459" s="245"/>
      <c r="W459" s="245"/>
      <c r="X459" s="245"/>
      <c r="Y459" s="245"/>
      <c r="Z459" s="245"/>
      <c r="AA459" s="245"/>
      <c r="AB459" s="246"/>
      <c r="AC459" s="245"/>
      <c r="AD459" s="245"/>
      <c r="AE459" s="241"/>
      <c r="AF459" s="245"/>
      <c r="AG459" s="245"/>
      <c r="AH459" s="245"/>
      <c r="AI459" s="245"/>
      <c r="AJ459" s="245"/>
      <c r="AK459" s="245"/>
      <c r="AL459" s="247"/>
      <c r="AM459" s="242"/>
      <c r="AN459" s="242"/>
      <c r="AO459" s="242"/>
      <c r="AP459" s="242"/>
      <c r="AQ459" s="242"/>
      <c r="AR459" s="242"/>
      <c r="AS459" s="242"/>
      <c r="AT459" s="242"/>
      <c r="AU459" s="242"/>
      <c r="AV459" s="242"/>
      <c r="AW459" s="242"/>
    </row>
    <row r="460" ht="15.6" spans="1:49">
      <c r="A460" s="242"/>
      <c r="B460" s="242"/>
      <c r="C460" s="242"/>
      <c r="D460" s="240"/>
      <c r="E460" s="243"/>
      <c r="F460" s="243"/>
      <c r="G460" s="244"/>
      <c r="H460" s="244"/>
      <c r="I460" s="241"/>
      <c r="J460" s="241"/>
      <c r="K460" s="241"/>
      <c r="L460" s="241"/>
      <c r="M460" s="241"/>
      <c r="N460" s="241"/>
      <c r="O460" s="241"/>
      <c r="P460" s="241"/>
      <c r="Q460" s="241"/>
      <c r="R460" s="241"/>
      <c r="S460" s="241"/>
      <c r="T460" s="245"/>
      <c r="U460" s="245"/>
      <c r="V460" s="245"/>
      <c r="W460" s="245"/>
      <c r="X460" s="245"/>
      <c r="Y460" s="245"/>
      <c r="Z460" s="245"/>
      <c r="AA460" s="245"/>
      <c r="AB460" s="246"/>
      <c r="AC460" s="245"/>
      <c r="AD460" s="245"/>
      <c r="AE460" s="241"/>
      <c r="AF460" s="245"/>
      <c r="AG460" s="245"/>
      <c r="AH460" s="245"/>
      <c r="AI460" s="245"/>
      <c r="AJ460" s="245"/>
      <c r="AK460" s="245"/>
      <c r="AL460" s="247"/>
      <c r="AM460" s="242"/>
      <c r="AN460" s="242"/>
      <c r="AO460" s="242"/>
      <c r="AP460" s="242"/>
      <c r="AQ460" s="242"/>
      <c r="AR460" s="242"/>
      <c r="AS460" s="242"/>
      <c r="AT460" s="242"/>
      <c r="AU460" s="242"/>
      <c r="AV460" s="242"/>
      <c r="AW460" s="242"/>
    </row>
    <row r="461" ht="15.6" spans="1:49">
      <c r="A461" s="242"/>
      <c r="B461" s="242"/>
      <c r="C461" s="242"/>
      <c r="D461" s="240"/>
      <c r="E461" s="243"/>
      <c r="F461" s="243"/>
      <c r="G461" s="244"/>
      <c r="H461" s="244"/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  <c r="S461" s="241"/>
      <c r="T461" s="245"/>
      <c r="U461" s="245"/>
      <c r="V461" s="245"/>
      <c r="W461" s="245"/>
      <c r="X461" s="245"/>
      <c r="Y461" s="245"/>
      <c r="Z461" s="245"/>
      <c r="AA461" s="245"/>
      <c r="AB461" s="246"/>
      <c r="AC461" s="245"/>
      <c r="AD461" s="245"/>
      <c r="AE461" s="241"/>
      <c r="AF461" s="245"/>
      <c r="AG461" s="245"/>
      <c r="AH461" s="245"/>
      <c r="AI461" s="245"/>
      <c r="AJ461" s="245"/>
      <c r="AK461" s="245"/>
      <c r="AL461" s="247"/>
      <c r="AM461" s="242"/>
      <c r="AN461" s="242"/>
      <c r="AO461" s="242"/>
      <c r="AP461" s="242"/>
      <c r="AQ461" s="242"/>
      <c r="AR461" s="242"/>
      <c r="AS461" s="242"/>
      <c r="AT461" s="242"/>
      <c r="AU461" s="242"/>
      <c r="AV461" s="242"/>
      <c r="AW461" s="242"/>
    </row>
    <row r="462" ht="15.6" spans="1:49">
      <c r="A462" s="242"/>
      <c r="B462" s="242"/>
      <c r="C462" s="242"/>
      <c r="D462" s="240"/>
      <c r="E462" s="243"/>
      <c r="F462" s="243"/>
      <c r="G462" s="244"/>
      <c r="H462" s="244"/>
      <c r="I462" s="241"/>
      <c r="J462" s="241"/>
      <c r="K462" s="241"/>
      <c r="L462" s="241"/>
      <c r="M462" s="241"/>
      <c r="N462" s="241"/>
      <c r="O462" s="241"/>
      <c r="P462" s="241"/>
      <c r="Q462" s="241"/>
      <c r="R462" s="241"/>
      <c r="S462" s="241"/>
      <c r="T462" s="245"/>
      <c r="U462" s="245"/>
      <c r="V462" s="245"/>
      <c r="W462" s="245"/>
      <c r="X462" s="245"/>
      <c r="Y462" s="245"/>
      <c r="Z462" s="245"/>
      <c r="AA462" s="245"/>
      <c r="AB462" s="246"/>
      <c r="AC462" s="245"/>
      <c r="AD462" s="245"/>
      <c r="AE462" s="241"/>
      <c r="AF462" s="245"/>
      <c r="AG462" s="245"/>
      <c r="AH462" s="245"/>
      <c r="AI462" s="245"/>
      <c r="AJ462" s="245"/>
      <c r="AK462" s="245"/>
      <c r="AL462" s="247"/>
      <c r="AM462" s="242"/>
      <c r="AN462" s="242"/>
      <c r="AO462" s="242"/>
      <c r="AP462" s="242"/>
      <c r="AQ462" s="242"/>
      <c r="AR462" s="242"/>
      <c r="AS462" s="242"/>
      <c r="AT462" s="242"/>
      <c r="AU462" s="242"/>
      <c r="AV462" s="242"/>
      <c r="AW462" s="242"/>
    </row>
    <row r="463" ht="15.6" spans="1:49">
      <c r="A463" s="242"/>
      <c r="B463" s="242"/>
      <c r="C463" s="242"/>
      <c r="D463" s="240"/>
      <c r="E463" s="243"/>
      <c r="F463" s="243"/>
      <c r="G463" s="244"/>
      <c r="H463" s="244"/>
      <c r="I463" s="241"/>
      <c r="J463" s="241"/>
      <c r="K463" s="241"/>
      <c r="L463" s="241"/>
      <c r="M463" s="241"/>
      <c r="N463" s="241"/>
      <c r="O463" s="241"/>
      <c r="P463" s="241"/>
      <c r="Q463" s="241"/>
      <c r="R463" s="241"/>
      <c r="S463" s="241"/>
      <c r="T463" s="245"/>
      <c r="U463" s="245"/>
      <c r="V463" s="245"/>
      <c r="W463" s="245"/>
      <c r="X463" s="245"/>
      <c r="Y463" s="245"/>
      <c r="Z463" s="245"/>
      <c r="AA463" s="245"/>
      <c r="AB463" s="246"/>
      <c r="AC463" s="245"/>
      <c r="AD463" s="245"/>
      <c r="AE463" s="241"/>
      <c r="AF463" s="245"/>
      <c r="AG463" s="245"/>
      <c r="AH463" s="245"/>
      <c r="AI463" s="245"/>
      <c r="AJ463" s="245"/>
      <c r="AK463" s="245"/>
      <c r="AL463" s="247"/>
      <c r="AM463" s="242"/>
      <c r="AN463" s="242"/>
      <c r="AO463" s="242"/>
      <c r="AP463" s="242"/>
      <c r="AQ463" s="242"/>
      <c r="AR463" s="242"/>
      <c r="AS463" s="242"/>
      <c r="AT463" s="242"/>
      <c r="AU463" s="242"/>
      <c r="AV463" s="242"/>
      <c r="AW463" s="242"/>
    </row>
    <row r="464" ht="15.6" spans="1:49">
      <c r="A464" s="242"/>
      <c r="B464" s="242"/>
      <c r="C464" s="242"/>
      <c r="D464" s="240"/>
      <c r="E464" s="243"/>
      <c r="F464" s="243"/>
      <c r="G464" s="244"/>
      <c r="H464" s="244"/>
      <c r="I464" s="241"/>
      <c r="J464" s="241"/>
      <c r="K464" s="241"/>
      <c r="L464" s="241"/>
      <c r="M464" s="241"/>
      <c r="N464" s="241"/>
      <c r="O464" s="241"/>
      <c r="P464" s="241"/>
      <c r="Q464" s="241"/>
      <c r="R464" s="241"/>
      <c r="S464" s="241"/>
      <c r="T464" s="245"/>
      <c r="U464" s="245"/>
      <c r="V464" s="245"/>
      <c r="W464" s="245"/>
      <c r="X464" s="245"/>
      <c r="Y464" s="245"/>
      <c r="Z464" s="245"/>
      <c r="AA464" s="245"/>
      <c r="AB464" s="246"/>
      <c r="AC464" s="245"/>
      <c r="AD464" s="245"/>
      <c r="AE464" s="241"/>
      <c r="AF464" s="245"/>
      <c r="AG464" s="245"/>
      <c r="AH464" s="245"/>
      <c r="AI464" s="245"/>
      <c r="AJ464" s="245"/>
      <c r="AK464" s="245"/>
      <c r="AL464" s="247"/>
      <c r="AM464" s="242"/>
      <c r="AN464" s="242"/>
      <c r="AO464" s="242"/>
      <c r="AP464" s="242"/>
      <c r="AQ464" s="242"/>
      <c r="AR464" s="242"/>
      <c r="AS464" s="242"/>
      <c r="AT464" s="242"/>
      <c r="AU464" s="242"/>
      <c r="AV464" s="242"/>
      <c r="AW464" s="242"/>
    </row>
    <row r="465" ht="15.6" spans="1:49">
      <c r="A465" s="242"/>
      <c r="B465" s="242"/>
      <c r="C465" s="242"/>
      <c r="D465" s="240"/>
      <c r="E465" s="243"/>
      <c r="F465" s="243"/>
      <c r="G465" s="244"/>
      <c r="H465" s="244"/>
      <c r="I465" s="241"/>
      <c r="J465" s="241"/>
      <c r="K465" s="241"/>
      <c r="L465" s="241"/>
      <c r="M465" s="241"/>
      <c r="N465" s="241"/>
      <c r="O465" s="241"/>
      <c r="P465" s="241"/>
      <c r="Q465" s="241"/>
      <c r="R465" s="241"/>
      <c r="S465" s="241"/>
      <c r="T465" s="245"/>
      <c r="U465" s="245"/>
      <c r="V465" s="245"/>
      <c r="W465" s="245"/>
      <c r="X465" s="245"/>
      <c r="Y465" s="245"/>
      <c r="Z465" s="245"/>
      <c r="AA465" s="245"/>
      <c r="AB465" s="246"/>
      <c r="AC465" s="245"/>
      <c r="AD465" s="245"/>
      <c r="AE465" s="241"/>
      <c r="AF465" s="245"/>
      <c r="AG465" s="245"/>
      <c r="AH465" s="245"/>
      <c r="AI465" s="245"/>
      <c r="AJ465" s="245"/>
      <c r="AK465" s="245"/>
      <c r="AL465" s="247"/>
      <c r="AM465" s="242"/>
      <c r="AN465" s="242"/>
      <c r="AO465" s="242"/>
      <c r="AP465" s="242"/>
      <c r="AQ465" s="242"/>
      <c r="AR465" s="242"/>
      <c r="AS465" s="242"/>
      <c r="AT465" s="242"/>
      <c r="AU465" s="242"/>
      <c r="AV465" s="242"/>
      <c r="AW465" s="242"/>
    </row>
    <row r="466" ht="15.6" spans="1:49">
      <c r="A466" s="242"/>
      <c r="B466" s="242"/>
      <c r="C466" s="242"/>
      <c r="D466" s="240"/>
      <c r="E466" s="243"/>
      <c r="F466" s="243"/>
      <c r="G466" s="244"/>
      <c r="H466" s="244"/>
      <c r="I466" s="241"/>
      <c r="J466" s="241"/>
      <c r="K466" s="241"/>
      <c r="L466" s="241"/>
      <c r="M466" s="241"/>
      <c r="N466" s="241"/>
      <c r="O466" s="241"/>
      <c r="P466" s="241"/>
      <c r="Q466" s="241"/>
      <c r="R466" s="241"/>
      <c r="S466" s="241"/>
      <c r="T466" s="245"/>
      <c r="U466" s="245"/>
      <c r="V466" s="245"/>
      <c r="W466" s="245"/>
      <c r="X466" s="245"/>
      <c r="Y466" s="245"/>
      <c r="Z466" s="245"/>
      <c r="AA466" s="245"/>
      <c r="AB466" s="246"/>
      <c r="AC466" s="245"/>
      <c r="AD466" s="245"/>
      <c r="AE466" s="241"/>
      <c r="AF466" s="245"/>
      <c r="AG466" s="245"/>
      <c r="AH466" s="245"/>
      <c r="AI466" s="245"/>
      <c r="AJ466" s="245"/>
      <c r="AK466" s="245"/>
      <c r="AL466" s="247"/>
      <c r="AM466" s="242"/>
      <c r="AN466" s="242"/>
      <c r="AO466" s="242"/>
      <c r="AP466" s="242"/>
      <c r="AQ466" s="242"/>
      <c r="AR466" s="242"/>
      <c r="AS466" s="242"/>
      <c r="AT466" s="242"/>
      <c r="AU466" s="242"/>
      <c r="AV466" s="242"/>
      <c r="AW466" s="242"/>
    </row>
    <row r="467" ht="15.6" spans="1:49">
      <c r="A467" s="242"/>
      <c r="B467" s="242"/>
      <c r="C467" s="242"/>
      <c r="D467" s="240"/>
      <c r="E467" s="243"/>
      <c r="F467" s="243"/>
      <c r="G467" s="244"/>
      <c r="H467" s="244"/>
      <c r="I467" s="241"/>
      <c r="J467" s="241"/>
      <c r="K467" s="241"/>
      <c r="L467" s="241"/>
      <c r="M467" s="241"/>
      <c r="N467" s="241"/>
      <c r="O467" s="241"/>
      <c r="P467" s="241"/>
      <c r="Q467" s="241"/>
      <c r="R467" s="241"/>
      <c r="S467" s="241"/>
      <c r="T467" s="245"/>
      <c r="U467" s="245"/>
      <c r="V467" s="245"/>
      <c r="W467" s="245"/>
      <c r="X467" s="245"/>
      <c r="Y467" s="245"/>
      <c r="Z467" s="245"/>
      <c r="AA467" s="245"/>
      <c r="AB467" s="246"/>
      <c r="AC467" s="245"/>
      <c r="AD467" s="245"/>
      <c r="AE467" s="241"/>
      <c r="AF467" s="245"/>
      <c r="AG467" s="245"/>
      <c r="AH467" s="245"/>
      <c r="AI467" s="245"/>
      <c r="AJ467" s="245"/>
      <c r="AK467" s="245"/>
      <c r="AL467" s="247"/>
      <c r="AM467" s="242"/>
      <c r="AN467" s="242"/>
      <c r="AO467" s="242"/>
      <c r="AP467" s="242"/>
      <c r="AQ467" s="242"/>
      <c r="AR467" s="242"/>
      <c r="AS467" s="242"/>
      <c r="AT467" s="242"/>
      <c r="AU467" s="242"/>
      <c r="AV467" s="242"/>
      <c r="AW467" s="242"/>
    </row>
    <row r="468" ht="15.6" spans="1:49">
      <c r="A468" s="242"/>
      <c r="B468" s="242"/>
      <c r="C468" s="242"/>
      <c r="D468" s="240"/>
      <c r="E468" s="243"/>
      <c r="F468" s="243"/>
      <c r="G468" s="244"/>
      <c r="H468" s="244"/>
      <c r="I468" s="241"/>
      <c r="J468" s="241"/>
      <c r="K468" s="241"/>
      <c r="L468" s="241"/>
      <c r="M468" s="241"/>
      <c r="N468" s="241"/>
      <c r="O468" s="241"/>
      <c r="P468" s="241"/>
      <c r="Q468" s="241"/>
      <c r="R468" s="241"/>
      <c r="S468" s="241"/>
      <c r="T468" s="245"/>
      <c r="U468" s="245"/>
      <c r="V468" s="245"/>
      <c r="W468" s="245"/>
      <c r="X468" s="245"/>
      <c r="Y468" s="245"/>
      <c r="Z468" s="245"/>
      <c r="AA468" s="245"/>
      <c r="AB468" s="246"/>
      <c r="AC468" s="245"/>
      <c r="AD468" s="245"/>
      <c r="AE468" s="241"/>
      <c r="AF468" s="245"/>
      <c r="AG468" s="245"/>
      <c r="AH468" s="245"/>
      <c r="AI468" s="245"/>
      <c r="AJ468" s="245"/>
      <c r="AK468" s="245"/>
      <c r="AL468" s="247"/>
      <c r="AM468" s="242"/>
      <c r="AN468" s="242"/>
      <c r="AO468" s="242"/>
      <c r="AP468" s="242"/>
      <c r="AQ468" s="242"/>
      <c r="AR468" s="242"/>
      <c r="AS468" s="242"/>
      <c r="AT468" s="242"/>
      <c r="AU468" s="242"/>
      <c r="AV468" s="242"/>
      <c r="AW468" s="242"/>
    </row>
    <row r="469" ht="15.6" spans="1:49">
      <c r="A469" s="242"/>
      <c r="B469" s="242"/>
      <c r="C469" s="242"/>
      <c r="D469" s="240"/>
      <c r="E469" s="243"/>
      <c r="F469" s="243"/>
      <c r="G469" s="244"/>
      <c r="H469" s="244"/>
      <c r="I469" s="241"/>
      <c r="J469" s="241"/>
      <c r="K469" s="241"/>
      <c r="L469" s="241"/>
      <c r="M469" s="241"/>
      <c r="N469" s="241"/>
      <c r="O469" s="241"/>
      <c r="P469" s="241"/>
      <c r="Q469" s="241"/>
      <c r="R469" s="241"/>
      <c r="S469" s="241"/>
      <c r="T469" s="245"/>
      <c r="U469" s="245"/>
      <c r="V469" s="245"/>
      <c r="W469" s="245"/>
      <c r="X469" s="245"/>
      <c r="Y469" s="245"/>
      <c r="Z469" s="245"/>
      <c r="AA469" s="245"/>
      <c r="AB469" s="246"/>
      <c r="AC469" s="245"/>
      <c r="AD469" s="245"/>
      <c r="AE469" s="241"/>
      <c r="AF469" s="245"/>
      <c r="AG469" s="245"/>
      <c r="AH469" s="245"/>
      <c r="AI469" s="245"/>
      <c r="AJ469" s="245"/>
      <c r="AK469" s="245"/>
      <c r="AL469" s="247"/>
      <c r="AM469" s="242"/>
      <c r="AN469" s="242"/>
      <c r="AO469" s="242"/>
      <c r="AP469" s="242"/>
      <c r="AQ469" s="242"/>
      <c r="AR469" s="242"/>
      <c r="AS469" s="242"/>
      <c r="AT469" s="242"/>
      <c r="AU469" s="242"/>
      <c r="AV469" s="242"/>
      <c r="AW469" s="242"/>
    </row>
    <row r="470" ht="15.6" spans="1:49">
      <c r="A470" s="242"/>
      <c r="B470" s="242"/>
      <c r="C470" s="242"/>
      <c r="D470" s="240"/>
      <c r="E470" s="243"/>
      <c r="F470" s="243"/>
      <c r="G470" s="244"/>
      <c r="H470" s="244"/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  <c r="S470" s="241"/>
      <c r="T470" s="245"/>
      <c r="U470" s="245"/>
      <c r="V470" s="245"/>
      <c r="W470" s="245"/>
      <c r="X470" s="245"/>
      <c r="Y470" s="245"/>
      <c r="Z470" s="245"/>
      <c r="AA470" s="245"/>
      <c r="AB470" s="246"/>
      <c r="AC470" s="245"/>
      <c r="AD470" s="245"/>
      <c r="AE470" s="241"/>
      <c r="AF470" s="245"/>
      <c r="AG470" s="245"/>
      <c r="AH470" s="245"/>
      <c r="AI470" s="245"/>
      <c r="AJ470" s="245"/>
      <c r="AK470" s="245"/>
      <c r="AL470" s="247"/>
      <c r="AM470" s="242"/>
      <c r="AN470" s="242"/>
      <c r="AO470" s="242"/>
      <c r="AP470" s="242"/>
      <c r="AQ470" s="242"/>
      <c r="AR470" s="242"/>
      <c r="AS470" s="242"/>
      <c r="AT470" s="242"/>
      <c r="AU470" s="242"/>
      <c r="AV470" s="242"/>
      <c r="AW470" s="242"/>
    </row>
    <row r="471" ht="15.6" spans="1:49">
      <c r="A471" s="242"/>
      <c r="B471" s="242"/>
      <c r="C471" s="242"/>
      <c r="D471" s="240"/>
      <c r="E471" s="243"/>
      <c r="F471" s="243"/>
      <c r="G471" s="244"/>
      <c r="H471" s="244"/>
      <c r="I471" s="241"/>
      <c r="J471" s="241"/>
      <c r="K471" s="241"/>
      <c r="L471" s="241"/>
      <c r="M471" s="241"/>
      <c r="N471" s="241"/>
      <c r="O471" s="241"/>
      <c r="P471" s="241"/>
      <c r="Q471" s="241"/>
      <c r="R471" s="241"/>
      <c r="S471" s="241"/>
      <c r="T471" s="245"/>
      <c r="U471" s="245"/>
      <c r="V471" s="245"/>
      <c r="W471" s="245"/>
      <c r="X471" s="245"/>
      <c r="Y471" s="245"/>
      <c r="Z471" s="245"/>
      <c r="AA471" s="245"/>
      <c r="AB471" s="246"/>
      <c r="AC471" s="245"/>
      <c r="AD471" s="245"/>
      <c r="AE471" s="241"/>
      <c r="AF471" s="245"/>
      <c r="AG471" s="245"/>
      <c r="AH471" s="245"/>
      <c r="AI471" s="245"/>
      <c r="AJ471" s="245"/>
      <c r="AK471" s="245"/>
      <c r="AL471" s="247"/>
      <c r="AM471" s="242"/>
      <c r="AN471" s="242"/>
      <c r="AO471" s="242"/>
      <c r="AP471" s="242"/>
      <c r="AQ471" s="242"/>
      <c r="AR471" s="242"/>
      <c r="AS471" s="242"/>
      <c r="AT471" s="242"/>
      <c r="AU471" s="242"/>
      <c r="AV471" s="242"/>
      <c r="AW471" s="242"/>
    </row>
    <row r="472" ht="15.6" spans="1:49">
      <c r="A472" s="242"/>
      <c r="B472" s="242"/>
      <c r="C472" s="242"/>
      <c r="D472" s="240"/>
      <c r="E472" s="243"/>
      <c r="F472" s="243"/>
      <c r="G472" s="244"/>
      <c r="H472" s="244"/>
      <c r="I472" s="241"/>
      <c r="J472" s="241"/>
      <c r="K472" s="241"/>
      <c r="L472" s="241"/>
      <c r="M472" s="241"/>
      <c r="N472" s="241"/>
      <c r="O472" s="241"/>
      <c r="P472" s="241"/>
      <c r="Q472" s="241"/>
      <c r="R472" s="241"/>
      <c r="S472" s="241"/>
      <c r="T472" s="245"/>
      <c r="U472" s="245"/>
      <c r="V472" s="245"/>
      <c r="W472" s="245"/>
      <c r="X472" s="245"/>
      <c r="Y472" s="245"/>
      <c r="Z472" s="245"/>
      <c r="AA472" s="245"/>
      <c r="AB472" s="246"/>
      <c r="AC472" s="245"/>
      <c r="AD472" s="245"/>
      <c r="AE472" s="241"/>
      <c r="AF472" s="245"/>
      <c r="AG472" s="245"/>
      <c r="AH472" s="245"/>
      <c r="AI472" s="245"/>
      <c r="AJ472" s="245"/>
      <c r="AK472" s="245"/>
      <c r="AL472" s="247"/>
      <c r="AM472" s="242"/>
      <c r="AN472" s="242"/>
      <c r="AO472" s="242"/>
      <c r="AP472" s="242"/>
      <c r="AQ472" s="242"/>
      <c r="AR472" s="242"/>
      <c r="AS472" s="242"/>
      <c r="AT472" s="242"/>
      <c r="AU472" s="242"/>
      <c r="AV472" s="242"/>
      <c r="AW472" s="242"/>
    </row>
    <row r="473" ht="15.6" spans="1:49">
      <c r="A473" s="242"/>
      <c r="B473" s="242"/>
      <c r="C473" s="242"/>
      <c r="D473" s="240"/>
      <c r="E473" s="243"/>
      <c r="F473" s="243"/>
      <c r="G473" s="244"/>
      <c r="H473" s="244"/>
      <c r="I473" s="241"/>
      <c r="J473" s="241"/>
      <c r="K473" s="241"/>
      <c r="L473" s="241"/>
      <c r="M473" s="241"/>
      <c r="N473" s="241"/>
      <c r="O473" s="241"/>
      <c r="P473" s="241"/>
      <c r="Q473" s="241"/>
      <c r="R473" s="241"/>
      <c r="S473" s="241"/>
      <c r="T473" s="245"/>
      <c r="U473" s="245"/>
      <c r="V473" s="245"/>
      <c r="W473" s="245"/>
      <c r="X473" s="245"/>
      <c r="Y473" s="245"/>
      <c r="Z473" s="245"/>
      <c r="AA473" s="245"/>
      <c r="AB473" s="246"/>
      <c r="AC473" s="245"/>
      <c r="AD473" s="245"/>
      <c r="AE473" s="241"/>
      <c r="AF473" s="245"/>
      <c r="AG473" s="245"/>
      <c r="AH473" s="245"/>
      <c r="AI473" s="245"/>
      <c r="AJ473" s="245"/>
      <c r="AK473" s="245"/>
      <c r="AL473" s="247"/>
      <c r="AM473" s="242"/>
      <c r="AN473" s="242"/>
      <c r="AO473" s="242"/>
      <c r="AP473" s="242"/>
      <c r="AQ473" s="242"/>
      <c r="AR473" s="242"/>
      <c r="AS473" s="242"/>
      <c r="AT473" s="242"/>
      <c r="AU473" s="242"/>
      <c r="AV473" s="242"/>
      <c r="AW473" s="242"/>
    </row>
    <row r="474" ht="15.6" spans="1:49">
      <c r="A474" s="242"/>
      <c r="B474" s="242"/>
      <c r="C474" s="242"/>
      <c r="D474" s="240"/>
      <c r="E474" s="243"/>
      <c r="F474" s="243"/>
      <c r="G474" s="244"/>
      <c r="H474" s="244"/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  <c r="S474" s="241"/>
      <c r="T474" s="245"/>
      <c r="U474" s="245"/>
      <c r="V474" s="245"/>
      <c r="W474" s="245"/>
      <c r="X474" s="245"/>
      <c r="Y474" s="245"/>
      <c r="Z474" s="245"/>
      <c r="AA474" s="245"/>
      <c r="AB474" s="246"/>
      <c r="AC474" s="245"/>
      <c r="AD474" s="245"/>
      <c r="AE474" s="241"/>
      <c r="AF474" s="245"/>
      <c r="AG474" s="245"/>
      <c r="AH474" s="245"/>
      <c r="AI474" s="245"/>
      <c r="AJ474" s="245"/>
      <c r="AK474" s="245"/>
      <c r="AL474" s="247"/>
      <c r="AM474" s="242"/>
      <c r="AN474" s="242"/>
      <c r="AO474" s="242"/>
      <c r="AP474" s="242"/>
      <c r="AQ474" s="242"/>
      <c r="AR474" s="242"/>
      <c r="AS474" s="242"/>
      <c r="AT474" s="242"/>
      <c r="AU474" s="242"/>
      <c r="AV474" s="242"/>
      <c r="AW474" s="242"/>
    </row>
    <row r="475" ht="15.6" spans="1:49">
      <c r="A475" s="242"/>
      <c r="B475" s="242"/>
      <c r="C475" s="242"/>
      <c r="D475" s="240"/>
      <c r="E475" s="243"/>
      <c r="F475" s="243"/>
      <c r="G475" s="244"/>
      <c r="H475" s="244"/>
      <c r="I475" s="241"/>
      <c r="J475" s="241"/>
      <c r="K475" s="241"/>
      <c r="L475" s="241"/>
      <c r="M475" s="241"/>
      <c r="N475" s="241"/>
      <c r="O475" s="241"/>
      <c r="P475" s="241"/>
      <c r="Q475" s="241"/>
      <c r="R475" s="241"/>
      <c r="S475" s="241"/>
      <c r="T475" s="245"/>
      <c r="U475" s="245"/>
      <c r="V475" s="245"/>
      <c r="W475" s="245"/>
      <c r="X475" s="245"/>
      <c r="Y475" s="245"/>
      <c r="Z475" s="245"/>
      <c r="AA475" s="245"/>
      <c r="AB475" s="246"/>
      <c r="AC475" s="245"/>
      <c r="AD475" s="245"/>
      <c r="AE475" s="241"/>
      <c r="AF475" s="245"/>
      <c r="AG475" s="245"/>
      <c r="AH475" s="245"/>
      <c r="AI475" s="245"/>
      <c r="AJ475" s="245"/>
      <c r="AK475" s="245"/>
      <c r="AL475" s="247"/>
      <c r="AM475" s="242"/>
      <c r="AN475" s="242"/>
      <c r="AO475" s="242"/>
      <c r="AP475" s="242"/>
      <c r="AQ475" s="242"/>
      <c r="AR475" s="242"/>
      <c r="AS475" s="242"/>
      <c r="AT475" s="242"/>
      <c r="AU475" s="242"/>
      <c r="AV475" s="242"/>
      <c r="AW475" s="242"/>
    </row>
    <row r="476" ht="15.6" spans="1:49">
      <c r="A476" s="242"/>
      <c r="B476" s="242"/>
      <c r="C476" s="242"/>
      <c r="D476" s="240"/>
      <c r="E476" s="243"/>
      <c r="F476" s="243"/>
      <c r="G476" s="244"/>
      <c r="H476" s="244"/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  <c r="S476" s="241"/>
      <c r="T476" s="245"/>
      <c r="U476" s="245"/>
      <c r="V476" s="245"/>
      <c r="W476" s="245"/>
      <c r="X476" s="245"/>
      <c r="Y476" s="245"/>
      <c r="Z476" s="245"/>
      <c r="AA476" s="245"/>
      <c r="AB476" s="246"/>
      <c r="AC476" s="245"/>
      <c r="AD476" s="245"/>
      <c r="AE476" s="241"/>
      <c r="AF476" s="245"/>
      <c r="AG476" s="245"/>
      <c r="AH476" s="245"/>
      <c r="AI476" s="245"/>
      <c r="AJ476" s="245"/>
      <c r="AK476" s="245"/>
      <c r="AL476" s="247"/>
      <c r="AM476" s="242"/>
      <c r="AN476" s="242"/>
      <c r="AO476" s="242"/>
      <c r="AP476" s="242"/>
      <c r="AQ476" s="242"/>
      <c r="AR476" s="242"/>
      <c r="AS476" s="242"/>
      <c r="AT476" s="242"/>
      <c r="AU476" s="242"/>
      <c r="AV476" s="242"/>
      <c r="AW476" s="242"/>
    </row>
    <row r="477" ht="15.6" spans="1:49">
      <c r="A477" s="242"/>
      <c r="B477" s="242"/>
      <c r="C477" s="242"/>
      <c r="D477" s="240"/>
      <c r="E477" s="243"/>
      <c r="F477" s="243"/>
      <c r="G477" s="244"/>
      <c r="H477" s="244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5"/>
      <c r="U477" s="245"/>
      <c r="V477" s="245"/>
      <c r="W477" s="245"/>
      <c r="X477" s="245"/>
      <c r="Y477" s="245"/>
      <c r="Z477" s="245"/>
      <c r="AA477" s="245"/>
      <c r="AB477" s="246"/>
      <c r="AC477" s="245"/>
      <c r="AD477" s="245"/>
      <c r="AE477" s="241"/>
      <c r="AF477" s="245"/>
      <c r="AG477" s="245"/>
      <c r="AH477" s="245"/>
      <c r="AI477" s="245"/>
      <c r="AJ477" s="245"/>
      <c r="AK477" s="245"/>
      <c r="AL477" s="247"/>
      <c r="AM477" s="242"/>
      <c r="AN477" s="242"/>
      <c r="AO477" s="242"/>
      <c r="AP477" s="242"/>
      <c r="AQ477" s="242"/>
      <c r="AR477" s="242"/>
      <c r="AS477" s="242"/>
      <c r="AT477" s="242"/>
      <c r="AU477" s="242"/>
      <c r="AV477" s="242"/>
      <c r="AW477" s="242"/>
    </row>
    <row r="478" ht="15.6" spans="1:49">
      <c r="A478" s="242"/>
      <c r="B478" s="242"/>
      <c r="C478" s="242"/>
      <c r="D478" s="240"/>
      <c r="E478" s="243"/>
      <c r="F478" s="243"/>
      <c r="G478" s="244"/>
      <c r="H478" s="244"/>
      <c r="I478" s="241"/>
      <c r="J478" s="241"/>
      <c r="K478" s="241"/>
      <c r="L478" s="241"/>
      <c r="M478" s="241"/>
      <c r="N478" s="241"/>
      <c r="O478" s="241"/>
      <c r="P478" s="241"/>
      <c r="Q478" s="241"/>
      <c r="R478" s="241"/>
      <c r="S478" s="241"/>
      <c r="T478" s="245"/>
      <c r="U478" s="245"/>
      <c r="V478" s="245"/>
      <c r="W478" s="245"/>
      <c r="X478" s="245"/>
      <c r="Y478" s="245"/>
      <c r="Z478" s="245"/>
      <c r="AA478" s="245"/>
      <c r="AB478" s="246"/>
      <c r="AC478" s="245"/>
      <c r="AD478" s="245"/>
      <c r="AE478" s="241"/>
      <c r="AF478" s="245"/>
      <c r="AG478" s="245"/>
      <c r="AH478" s="245"/>
      <c r="AI478" s="245"/>
      <c r="AJ478" s="245"/>
      <c r="AK478" s="245"/>
      <c r="AL478" s="247"/>
      <c r="AM478" s="242"/>
      <c r="AN478" s="242"/>
      <c r="AO478" s="242"/>
      <c r="AP478" s="242"/>
      <c r="AQ478" s="242"/>
      <c r="AR478" s="242"/>
      <c r="AS478" s="242"/>
      <c r="AT478" s="242"/>
      <c r="AU478" s="242"/>
      <c r="AV478" s="242"/>
      <c r="AW478" s="242"/>
    </row>
    <row r="479" ht="15.6" spans="1:49">
      <c r="A479" s="242"/>
      <c r="B479" s="242"/>
      <c r="C479" s="242"/>
      <c r="D479" s="240"/>
      <c r="E479" s="243"/>
      <c r="F479" s="243"/>
      <c r="G479" s="244"/>
      <c r="H479" s="244"/>
      <c r="I479" s="241"/>
      <c r="J479" s="241"/>
      <c r="K479" s="241"/>
      <c r="L479" s="241"/>
      <c r="M479" s="241"/>
      <c r="N479" s="241"/>
      <c r="O479" s="241"/>
      <c r="P479" s="241"/>
      <c r="Q479" s="241"/>
      <c r="R479" s="241"/>
      <c r="S479" s="241"/>
      <c r="T479" s="245"/>
      <c r="U479" s="245"/>
      <c r="V479" s="245"/>
      <c r="W479" s="245"/>
      <c r="X479" s="245"/>
      <c r="Y479" s="245"/>
      <c r="Z479" s="245"/>
      <c r="AA479" s="245"/>
      <c r="AB479" s="246"/>
      <c r="AC479" s="245"/>
      <c r="AD479" s="245"/>
      <c r="AE479" s="241"/>
      <c r="AF479" s="245"/>
      <c r="AG479" s="245"/>
      <c r="AH479" s="245"/>
      <c r="AI479" s="245"/>
      <c r="AJ479" s="245"/>
      <c r="AK479" s="245"/>
      <c r="AL479" s="247"/>
      <c r="AM479" s="242"/>
      <c r="AN479" s="242"/>
      <c r="AO479" s="242"/>
      <c r="AP479" s="242"/>
      <c r="AQ479" s="242"/>
      <c r="AR479" s="242"/>
      <c r="AS479" s="242"/>
      <c r="AT479" s="242"/>
      <c r="AU479" s="242"/>
      <c r="AV479" s="242"/>
      <c r="AW479" s="242"/>
    </row>
    <row r="480" ht="15.6" spans="1:49">
      <c r="A480" s="242"/>
      <c r="B480" s="242"/>
      <c r="C480" s="242"/>
      <c r="D480" s="240"/>
      <c r="E480" s="243"/>
      <c r="F480" s="243"/>
      <c r="G480" s="244"/>
      <c r="H480" s="244"/>
      <c r="I480" s="241"/>
      <c r="J480" s="241"/>
      <c r="K480" s="241"/>
      <c r="L480" s="241"/>
      <c r="M480" s="241"/>
      <c r="N480" s="241"/>
      <c r="O480" s="241"/>
      <c r="P480" s="241"/>
      <c r="Q480" s="241"/>
      <c r="R480" s="241"/>
      <c r="S480" s="241"/>
      <c r="T480" s="245"/>
      <c r="U480" s="245"/>
      <c r="V480" s="245"/>
      <c r="W480" s="245"/>
      <c r="X480" s="245"/>
      <c r="Y480" s="245"/>
      <c r="Z480" s="245"/>
      <c r="AA480" s="245"/>
      <c r="AB480" s="246"/>
      <c r="AC480" s="245"/>
      <c r="AD480" s="245"/>
      <c r="AE480" s="241"/>
      <c r="AF480" s="245"/>
      <c r="AG480" s="245"/>
      <c r="AH480" s="245"/>
      <c r="AI480" s="245"/>
      <c r="AJ480" s="245"/>
      <c r="AK480" s="245"/>
      <c r="AL480" s="247"/>
      <c r="AM480" s="242"/>
      <c r="AN480" s="242"/>
      <c r="AO480" s="242"/>
      <c r="AP480" s="242"/>
      <c r="AQ480" s="242"/>
      <c r="AR480" s="242"/>
      <c r="AS480" s="242"/>
      <c r="AT480" s="242"/>
      <c r="AU480" s="242"/>
      <c r="AV480" s="242"/>
      <c r="AW480" s="242"/>
    </row>
    <row r="481" ht="15.6" spans="1:49">
      <c r="A481" s="242"/>
      <c r="B481" s="242"/>
      <c r="C481" s="242"/>
      <c r="D481" s="240"/>
      <c r="E481" s="243"/>
      <c r="F481" s="243"/>
      <c r="G481" s="244"/>
      <c r="H481" s="244"/>
      <c r="I481" s="241"/>
      <c r="J481" s="241"/>
      <c r="K481" s="241"/>
      <c r="L481" s="241"/>
      <c r="M481" s="241"/>
      <c r="N481" s="241"/>
      <c r="O481" s="241"/>
      <c r="P481" s="241"/>
      <c r="Q481" s="241"/>
      <c r="R481" s="241"/>
      <c r="S481" s="241"/>
      <c r="T481" s="245"/>
      <c r="U481" s="245"/>
      <c r="V481" s="245"/>
      <c r="W481" s="245"/>
      <c r="X481" s="245"/>
      <c r="Y481" s="245"/>
      <c r="Z481" s="245"/>
      <c r="AA481" s="245"/>
      <c r="AB481" s="246"/>
      <c r="AC481" s="245"/>
      <c r="AD481" s="245"/>
      <c r="AE481" s="241"/>
      <c r="AF481" s="245"/>
      <c r="AG481" s="245"/>
      <c r="AH481" s="245"/>
      <c r="AI481" s="245"/>
      <c r="AJ481" s="245"/>
      <c r="AK481" s="245"/>
      <c r="AL481" s="247"/>
      <c r="AM481" s="242"/>
      <c r="AN481" s="242"/>
      <c r="AO481" s="242"/>
      <c r="AP481" s="242"/>
      <c r="AQ481" s="242"/>
      <c r="AR481" s="242"/>
      <c r="AS481" s="242"/>
      <c r="AT481" s="242"/>
      <c r="AU481" s="242"/>
      <c r="AV481" s="242"/>
      <c r="AW481" s="242"/>
    </row>
    <row r="482" ht="15.6" spans="1:49">
      <c r="A482" s="242"/>
      <c r="B482" s="242"/>
      <c r="C482" s="242"/>
      <c r="D482" s="240"/>
      <c r="E482" s="243"/>
      <c r="F482" s="243"/>
      <c r="G482" s="244"/>
      <c r="H482" s="244"/>
      <c r="I482" s="241"/>
      <c r="J482" s="241"/>
      <c r="K482" s="241"/>
      <c r="L482" s="241"/>
      <c r="M482" s="241"/>
      <c r="N482" s="241"/>
      <c r="O482" s="241"/>
      <c r="P482" s="241"/>
      <c r="Q482" s="241"/>
      <c r="R482" s="241"/>
      <c r="S482" s="241"/>
      <c r="T482" s="245"/>
      <c r="U482" s="245"/>
      <c r="V482" s="245"/>
      <c r="W482" s="245"/>
      <c r="X482" s="245"/>
      <c r="Y482" s="245"/>
      <c r="Z482" s="245"/>
      <c r="AA482" s="245"/>
      <c r="AB482" s="246"/>
      <c r="AC482" s="245"/>
      <c r="AD482" s="245"/>
      <c r="AE482" s="241"/>
      <c r="AF482" s="245"/>
      <c r="AG482" s="245"/>
      <c r="AH482" s="245"/>
      <c r="AI482" s="245"/>
      <c r="AJ482" s="245"/>
      <c r="AK482" s="245"/>
      <c r="AL482" s="247"/>
      <c r="AM482" s="242"/>
      <c r="AN482" s="242"/>
      <c r="AO482" s="242"/>
      <c r="AP482" s="242"/>
      <c r="AQ482" s="242"/>
      <c r="AR482" s="242"/>
      <c r="AS482" s="242"/>
      <c r="AT482" s="242"/>
      <c r="AU482" s="242"/>
      <c r="AV482" s="242"/>
      <c r="AW482" s="242"/>
    </row>
    <row r="483" ht="15.6" spans="1:49">
      <c r="A483" s="242"/>
      <c r="B483" s="242"/>
      <c r="C483" s="242"/>
      <c r="D483" s="240"/>
      <c r="E483" s="243"/>
      <c r="F483" s="243"/>
      <c r="G483" s="244"/>
      <c r="H483" s="244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5"/>
      <c r="U483" s="245"/>
      <c r="V483" s="245"/>
      <c r="W483" s="245"/>
      <c r="X483" s="245"/>
      <c r="Y483" s="245"/>
      <c r="Z483" s="245"/>
      <c r="AA483" s="245"/>
      <c r="AB483" s="246"/>
      <c r="AC483" s="245"/>
      <c r="AD483" s="245"/>
      <c r="AE483" s="241"/>
      <c r="AF483" s="245"/>
      <c r="AG483" s="245"/>
      <c r="AH483" s="245"/>
      <c r="AI483" s="245"/>
      <c r="AJ483" s="245"/>
      <c r="AK483" s="245"/>
      <c r="AL483" s="247"/>
      <c r="AM483" s="242"/>
      <c r="AN483" s="242"/>
      <c r="AO483" s="242"/>
      <c r="AP483" s="242"/>
      <c r="AQ483" s="242"/>
      <c r="AR483" s="242"/>
      <c r="AS483" s="242"/>
      <c r="AT483" s="242"/>
      <c r="AU483" s="242"/>
      <c r="AV483" s="242"/>
      <c r="AW483" s="242"/>
    </row>
    <row r="484" ht="15.6" spans="1:49">
      <c r="A484" s="242"/>
      <c r="B484" s="242"/>
      <c r="C484" s="242"/>
      <c r="D484" s="240"/>
      <c r="E484" s="243"/>
      <c r="F484" s="243"/>
      <c r="G484" s="244"/>
      <c r="H484" s="244"/>
      <c r="I484" s="241"/>
      <c r="J484" s="241"/>
      <c r="K484" s="241"/>
      <c r="L484" s="241"/>
      <c r="M484" s="241"/>
      <c r="N484" s="241"/>
      <c r="O484" s="241"/>
      <c r="P484" s="241"/>
      <c r="Q484" s="241"/>
      <c r="R484" s="241"/>
      <c r="S484" s="241"/>
      <c r="T484" s="245"/>
      <c r="U484" s="245"/>
      <c r="V484" s="245"/>
      <c r="W484" s="245"/>
      <c r="X484" s="245"/>
      <c r="Y484" s="245"/>
      <c r="Z484" s="245"/>
      <c r="AA484" s="245"/>
      <c r="AB484" s="246"/>
      <c r="AC484" s="245"/>
      <c r="AD484" s="245"/>
      <c r="AE484" s="241"/>
      <c r="AF484" s="245"/>
      <c r="AG484" s="245"/>
      <c r="AH484" s="245"/>
      <c r="AI484" s="245"/>
      <c r="AJ484" s="245"/>
      <c r="AK484" s="245"/>
      <c r="AL484" s="247"/>
      <c r="AM484" s="242"/>
      <c r="AN484" s="242"/>
      <c r="AO484" s="242"/>
      <c r="AP484" s="242"/>
      <c r="AQ484" s="242"/>
      <c r="AR484" s="242"/>
      <c r="AS484" s="242"/>
      <c r="AT484" s="242"/>
      <c r="AU484" s="242"/>
      <c r="AV484" s="242"/>
      <c r="AW484" s="242"/>
    </row>
    <row r="485" ht="15.6" spans="1:49">
      <c r="A485" s="242"/>
      <c r="B485" s="242"/>
      <c r="C485" s="242"/>
      <c r="D485" s="240"/>
      <c r="E485" s="243"/>
      <c r="F485" s="243"/>
      <c r="G485" s="244"/>
      <c r="H485" s="244"/>
      <c r="I485" s="241"/>
      <c r="J485" s="241"/>
      <c r="K485" s="241"/>
      <c r="L485" s="241"/>
      <c r="M485" s="241"/>
      <c r="N485" s="241"/>
      <c r="O485" s="241"/>
      <c r="P485" s="241"/>
      <c r="Q485" s="241"/>
      <c r="R485" s="241"/>
      <c r="S485" s="241"/>
      <c r="T485" s="245"/>
      <c r="U485" s="245"/>
      <c r="V485" s="245"/>
      <c r="W485" s="245"/>
      <c r="X485" s="245"/>
      <c r="Y485" s="245"/>
      <c r="Z485" s="245"/>
      <c r="AA485" s="245"/>
      <c r="AB485" s="246"/>
      <c r="AC485" s="245"/>
      <c r="AD485" s="245"/>
      <c r="AE485" s="241"/>
      <c r="AF485" s="245"/>
      <c r="AG485" s="245"/>
      <c r="AH485" s="245"/>
      <c r="AI485" s="245"/>
      <c r="AJ485" s="245"/>
      <c r="AK485" s="245"/>
      <c r="AL485" s="247"/>
      <c r="AM485" s="242"/>
      <c r="AN485" s="242"/>
      <c r="AO485" s="242"/>
      <c r="AP485" s="242"/>
      <c r="AQ485" s="242"/>
      <c r="AR485" s="242"/>
      <c r="AS485" s="242"/>
      <c r="AT485" s="242"/>
      <c r="AU485" s="242"/>
      <c r="AV485" s="242"/>
      <c r="AW485" s="242"/>
    </row>
    <row r="486" ht="15.6" spans="1:49">
      <c r="A486" s="242"/>
      <c r="B486" s="242"/>
      <c r="C486" s="242"/>
      <c r="D486" s="240"/>
      <c r="E486" s="243"/>
      <c r="F486" s="243"/>
      <c r="G486" s="244"/>
      <c r="H486" s="244"/>
      <c r="I486" s="241"/>
      <c r="J486" s="241"/>
      <c r="K486" s="241"/>
      <c r="L486" s="241"/>
      <c r="M486" s="241"/>
      <c r="N486" s="241"/>
      <c r="O486" s="241"/>
      <c r="P486" s="241"/>
      <c r="Q486" s="241"/>
      <c r="R486" s="241"/>
      <c r="S486" s="241"/>
      <c r="T486" s="245"/>
      <c r="U486" s="245"/>
      <c r="V486" s="245"/>
      <c r="W486" s="245"/>
      <c r="X486" s="245"/>
      <c r="Y486" s="245"/>
      <c r="Z486" s="245"/>
      <c r="AA486" s="245"/>
      <c r="AB486" s="246"/>
      <c r="AC486" s="245"/>
      <c r="AD486" s="245"/>
      <c r="AE486" s="241"/>
      <c r="AF486" s="245"/>
      <c r="AG486" s="245"/>
      <c r="AH486" s="245"/>
      <c r="AI486" s="245"/>
      <c r="AJ486" s="245"/>
      <c r="AK486" s="245"/>
      <c r="AL486" s="247"/>
      <c r="AM486" s="242"/>
      <c r="AN486" s="242"/>
      <c r="AO486" s="242"/>
      <c r="AP486" s="242"/>
      <c r="AQ486" s="242"/>
      <c r="AR486" s="242"/>
      <c r="AS486" s="242"/>
      <c r="AT486" s="242"/>
      <c r="AU486" s="242"/>
      <c r="AV486" s="242"/>
      <c r="AW486" s="242"/>
    </row>
    <row r="487" ht="15.6" spans="1:49">
      <c r="A487" s="242"/>
      <c r="B487" s="242"/>
      <c r="C487" s="242"/>
      <c r="D487" s="240"/>
      <c r="E487" s="243"/>
      <c r="F487" s="243"/>
      <c r="G487" s="244"/>
      <c r="H487" s="244"/>
      <c r="I487" s="241"/>
      <c r="J487" s="241"/>
      <c r="K487" s="241"/>
      <c r="L487" s="241"/>
      <c r="M487" s="241"/>
      <c r="N487" s="241"/>
      <c r="O487" s="241"/>
      <c r="P487" s="241"/>
      <c r="Q487" s="241"/>
      <c r="R487" s="241"/>
      <c r="S487" s="241"/>
      <c r="T487" s="245"/>
      <c r="U487" s="245"/>
      <c r="V487" s="245"/>
      <c r="W487" s="245"/>
      <c r="X487" s="245"/>
      <c r="Y487" s="245"/>
      <c r="Z487" s="245"/>
      <c r="AA487" s="245"/>
      <c r="AB487" s="246"/>
      <c r="AC487" s="245"/>
      <c r="AD487" s="245"/>
      <c r="AE487" s="241"/>
      <c r="AF487" s="245"/>
      <c r="AG487" s="245"/>
      <c r="AH487" s="245"/>
      <c r="AI487" s="245"/>
      <c r="AJ487" s="245"/>
      <c r="AK487" s="245"/>
      <c r="AL487" s="247"/>
      <c r="AM487" s="242"/>
      <c r="AN487" s="242"/>
      <c r="AO487" s="242"/>
      <c r="AP487" s="242"/>
      <c r="AQ487" s="242"/>
      <c r="AR487" s="242"/>
      <c r="AS487" s="242"/>
      <c r="AT487" s="242"/>
      <c r="AU487" s="242"/>
      <c r="AV487" s="242"/>
      <c r="AW487" s="242"/>
    </row>
    <row r="488" ht="15.6" spans="1:49">
      <c r="A488" s="242"/>
      <c r="B488" s="242"/>
      <c r="C488" s="242"/>
      <c r="D488" s="240"/>
      <c r="E488" s="243"/>
      <c r="F488" s="243"/>
      <c r="G488" s="244"/>
      <c r="H488" s="244"/>
      <c r="I488" s="241"/>
      <c r="J488" s="241"/>
      <c r="K488" s="241"/>
      <c r="L488" s="241"/>
      <c r="M488" s="241"/>
      <c r="N488" s="241"/>
      <c r="O488" s="241"/>
      <c r="P488" s="241"/>
      <c r="Q488" s="241"/>
      <c r="R488" s="241"/>
      <c r="S488" s="241"/>
      <c r="T488" s="245"/>
      <c r="U488" s="245"/>
      <c r="V488" s="245"/>
      <c r="W488" s="245"/>
      <c r="X488" s="245"/>
      <c r="Y488" s="245"/>
      <c r="Z488" s="245"/>
      <c r="AA488" s="245"/>
      <c r="AB488" s="246"/>
      <c r="AC488" s="245"/>
      <c r="AD488" s="245"/>
      <c r="AE488" s="241"/>
      <c r="AF488" s="245"/>
      <c r="AG488" s="245"/>
      <c r="AH488" s="245"/>
      <c r="AI488" s="245"/>
      <c r="AJ488" s="245"/>
      <c r="AK488" s="245"/>
      <c r="AL488" s="247"/>
      <c r="AM488" s="242"/>
      <c r="AN488" s="242"/>
      <c r="AO488" s="242"/>
      <c r="AP488" s="242"/>
      <c r="AQ488" s="242"/>
      <c r="AR488" s="242"/>
      <c r="AS488" s="242"/>
      <c r="AT488" s="242"/>
      <c r="AU488" s="242"/>
      <c r="AV488" s="242"/>
      <c r="AW488" s="242"/>
    </row>
    <row r="489" ht="15.6" spans="1:49">
      <c r="A489" s="242"/>
      <c r="B489" s="242"/>
      <c r="C489" s="242"/>
      <c r="D489" s="240"/>
      <c r="E489" s="243"/>
      <c r="F489" s="243"/>
      <c r="G489" s="244"/>
      <c r="H489" s="244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5"/>
      <c r="U489" s="245"/>
      <c r="V489" s="245"/>
      <c r="W489" s="245"/>
      <c r="X489" s="245"/>
      <c r="Y489" s="245"/>
      <c r="Z489" s="245"/>
      <c r="AA489" s="245"/>
      <c r="AB489" s="246"/>
      <c r="AC489" s="245"/>
      <c r="AD489" s="245"/>
      <c r="AE489" s="241"/>
      <c r="AF489" s="245"/>
      <c r="AG489" s="245"/>
      <c r="AH489" s="245"/>
      <c r="AI489" s="245"/>
      <c r="AJ489" s="245"/>
      <c r="AK489" s="245"/>
      <c r="AL489" s="247"/>
      <c r="AM489" s="242"/>
      <c r="AN489" s="242"/>
      <c r="AO489" s="242"/>
      <c r="AP489" s="242"/>
      <c r="AQ489" s="242"/>
      <c r="AR489" s="242"/>
      <c r="AS489" s="242"/>
      <c r="AT489" s="242"/>
      <c r="AU489" s="242"/>
      <c r="AV489" s="242"/>
      <c r="AW489" s="242"/>
    </row>
    <row r="490" ht="15.6" spans="1:49">
      <c r="A490" s="242"/>
      <c r="B490" s="242"/>
      <c r="C490" s="242"/>
      <c r="D490" s="240"/>
      <c r="E490" s="243"/>
      <c r="F490" s="243"/>
      <c r="G490" s="244"/>
      <c r="H490" s="244"/>
      <c r="I490" s="241"/>
      <c r="J490" s="241"/>
      <c r="K490" s="241"/>
      <c r="L490" s="241"/>
      <c r="M490" s="241"/>
      <c r="N490" s="241"/>
      <c r="O490" s="241"/>
      <c r="P490" s="241"/>
      <c r="Q490" s="241"/>
      <c r="R490" s="241"/>
      <c r="S490" s="241"/>
      <c r="T490" s="245"/>
      <c r="U490" s="245"/>
      <c r="V490" s="245"/>
      <c r="W490" s="245"/>
      <c r="X490" s="245"/>
      <c r="Y490" s="245"/>
      <c r="Z490" s="245"/>
      <c r="AA490" s="245"/>
      <c r="AB490" s="246"/>
      <c r="AC490" s="245"/>
      <c r="AD490" s="245"/>
      <c r="AE490" s="241"/>
      <c r="AF490" s="245"/>
      <c r="AG490" s="245"/>
      <c r="AH490" s="245"/>
      <c r="AI490" s="245"/>
      <c r="AJ490" s="245"/>
      <c r="AK490" s="245"/>
      <c r="AL490" s="247"/>
      <c r="AM490" s="242"/>
      <c r="AN490" s="242"/>
      <c r="AO490" s="242"/>
      <c r="AP490" s="242"/>
      <c r="AQ490" s="242"/>
      <c r="AR490" s="242"/>
      <c r="AS490" s="242"/>
      <c r="AT490" s="242"/>
      <c r="AU490" s="242"/>
      <c r="AV490" s="242"/>
      <c r="AW490" s="242"/>
    </row>
    <row r="491" ht="15.6" spans="1:49">
      <c r="A491" s="242"/>
      <c r="B491" s="242"/>
      <c r="C491" s="242"/>
      <c r="D491" s="240"/>
      <c r="E491" s="243"/>
      <c r="F491" s="243"/>
      <c r="G491" s="244"/>
      <c r="H491" s="244"/>
      <c r="I491" s="241"/>
      <c r="J491" s="241"/>
      <c r="K491" s="241"/>
      <c r="L491" s="241"/>
      <c r="M491" s="241"/>
      <c r="N491" s="241"/>
      <c r="O491" s="241"/>
      <c r="P491" s="241"/>
      <c r="Q491" s="241"/>
      <c r="R491" s="241"/>
      <c r="S491" s="241"/>
      <c r="T491" s="245"/>
      <c r="U491" s="245"/>
      <c r="V491" s="245"/>
      <c r="W491" s="245"/>
      <c r="X491" s="245"/>
      <c r="Y491" s="245"/>
      <c r="Z491" s="245"/>
      <c r="AA491" s="245"/>
      <c r="AB491" s="246"/>
      <c r="AC491" s="245"/>
      <c r="AD491" s="245"/>
      <c r="AE491" s="241"/>
      <c r="AF491" s="245"/>
      <c r="AG491" s="245"/>
      <c r="AH491" s="245"/>
      <c r="AI491" s="245"/>
      <c r="AJ491" s="245"/>
      <c r="AK491" s="245"/>
      <c r="AL491" s="247"/>
      <c r="AM491" s="242"/>
      <c r="AN491" s="242"/>
      <c r="AO491" s="242"/>
      <c r="AP491" s="242"/>
      <c r="AQ491" s="242"/>
      <c r="AR491" s="242"/>
      <c r="AS491" s="242"/>
      <c r="AT491" s="242"/>
      <c r="AU491" s="242"/>
      <c r="AV491" s="242"/>
      <c r="AW491" s="242"/>
    </row>
    <row r="492" ht="15.6" spans="1:49">
      <c r="A492" s="242"/>
      <c r="B492" s="242"/>
      <c r="C492" s="242"/>
      <c r="D492" s="240"/>
      <c r="E492" s="243"/>
      <c r="F492" s="243"/>
      <c r="G492" s="244"/>
      <c r="H492" s="244"/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  <c r="S492" s="241"/>
      <c r="T492" s="245"/>
      <c r="U492" s="245"/>
      <c r="V492" s="245"/>
      <c r="W492" s="245"/>
      <c r="X492" s="245"/>
      <c r="Y492" s="245"/>
      <c r="Z492" s="245"/>
      <c r="AA492" s="245"/>
      <c r="AB492" s="246"/>
      <c r="AC492" s="245"/>
      <c r="AD492" s="245"/>
      <c r="AE492" s="241"/>
      <c r="AF492" s="245"/>
      <c r="AG492" s="245"/>
      <c r="AH492" s="245"/>
      <c r="AI492" s="245"/>
      <c r="AJ492" s="245"/>
      <c r="AK492" s="245"/>
      <c r="AL492" s="247"/>
      <c r="AM492" s="242"/>
      <c r="AN492" s="242"/>
      <c r="AO492" s="242"/>
      <c r="AP492" s="242"/>
      <c r="AQ492" s="242"/>
      <c r="AR492" s="242"/>
      <c r="AS492" s="242"/>
      <c r="AT492" s="242"/>
      <c r="AU492" s="242"/>
      <c r="AV492" s="242"/>
      <c r="AW492" s="242"/>
    </row>
    <row r="493" ht="15.6" spans="1:49">
      <c r="A493" s="242"/>
      <c r="B493" s="242"/>
      <c r="C493" s="242"/>
      <c r="D493" s="240"/>
      <c r="E493" s="243"/>
      <c r="F493" s="243"/>
      <c r="G493" s="244"/>
      <c r="H493" s="244"/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  <c r="S493" s="241"/>
      <c r="T493" s="245"/>
      <c r="U493" s="245"/>
      <c r="V493" s="245"/>
      <c r="W493" s="245"/>
      <c r="X493" s="245"/>
      <c r="Y493" s="245"/>
      <c r="Z493" s="245"/>
      <c r="AA493" s="245"/>
      <c r="AB493" s="246"/>
      <c r="AC493" s="245"/>
      <c r="AD493" s="245"/>
      <c r="AE493" s="241"/>
      <c r="AF493" s="245"/>
      <c r="AG493" s="245"/>
      <c r="AH493" s="245"/>
      <c r="AI493" s="245"/>
      <c r="AJ493" s="245"/>
      <c r="AK493" s="245"/>
      <c r="AL493" s="247"/>
      <c r="AM493" s="242"/>
      <c r="AN493" s="242"/>
      <c r="AO493" s="242"/>
      <c r="AP493" s="242"/>
      <c r="AQ493" s="242"/>
      <c r="AR493" s="242"/>
      <c r="AS493" s="242"/>
      <c r="AT493" s="242"/>
      <c r="AU493" s="242"/>
      <c r="AV493" s="242"/>
      <c r="AW493" s="242"/>
    </row>
    <row r="494" ht="15.6" spans="1:49">
      <c r="A494" s="242"/>
      <c r="B494" s="242"/>
      <c r="C494" s="242"/>
      <c r="D494" s="240"/>
      <c r="E494" s="243"/>
      <c r="F494" s="243"/>
      <c r="G494" s="244"/>
      <c r="H494" s="244"/>
      <c r="I494" s="241"/>
      <c r="J494" s="241"/>
      <c r="K494" s="241"/>
      <c r="L494" s="241"/>
      <c r="M494" s="241"/>
      <c r="N494" s="241"/>
      <c r="O494" s="241"/>
      <c r="P494" s="241"/>
      <c r="Q494" s="241"/>
      <c r="R494" s="241"/>
      <c r="S494" s="241"/>
      <c r="T494" s="245"/>
      <c r="U494" s="245"/>
      <c r="V494" s="245"/>
      <c r="W494" s="245"/>
      <c r="X494" s="245"/>
      <c r="Y494" s="245"/>
      <c r="Z494" s="245"/>
      <c r="AA494" s="245"/>
      <c r="AB494" s="246"/>
      <c r="AC494" s="245"/>
      <c r="AD494" s="245"/>
      <c r="AE494" s="241"/>
      <c r="AF494" s="245"/>
      <c r="AG494" s="245"/>
      <c r="AH494" s="245"/>
      <c r="AI494" s="245"/>
      <c r="AJ494" s="245"/>
      <c r="AK494" s="245"/>
      <c r="AL494" s="247"/>
      <c r="AM494" s="242"/>
      <c r="AN494" s="242"/>
      <c r="AO494" s="242"/>
      <c r="AP494" s="242"/>
      <c r="AQ494" s="242"/>
      <c r="AR494" s="242"/>
      <c r="AS494" s="242"/>
      <c r="AT494" s="242"/>
      <c r="AU494" s="242"/>
      <c r="AV494" s="242"/>
      <c r="AW494" s="242"/>
    </row>
    <row r="495" ht="15.6" spans="1:49">
      <c r="A495" s="242"/>
      <c r="B495" s="242"/>
      <c r="C495" s="242"/>
      <c r="D495" s="240"/>
      <c r="E495" s="243"/>
      <c r="F495" s="243"/>
      <c r="G495" s="244"/>
      <c r="H495" s="244"/>
      <c r="I495" s="241"/>
      <c r="J495" s="241"/>
      <c r="K495" s="241"/>
      <c r="L495" s="241"/>
      <c r="M495" s="241"/>
      <c r="N495" s="241"/>
      <c r="O495" s="241"/>
      <c r="P495" s="241"/>
      <c r="Q495" s="241"/>
      <c r="R495" s="241"/>
      <c r="S495" s="241"/>
      <c r="T495" s="245"/>
      <c r="U495" s="245"/>
      <c r="V495" s="245"/>
      <c r="W495" s="245"/>
      <c r="X495" s="245"/>
      <c r="Y495" s="245"/>
      <c r="Z495" s="245"/>
      <c r="AA495" s="245"/>
      <c r="AB495" s="246"/>
      <c r="AC495" s="245"/>
      <c r="AD495" s="245"/>
      <c r="AE495" s="241"/>
      <c r="AF495" s="245"/>
      <c r="AG495" s="245"/>
      <c r="AH495" s="245"/>
      <c r="AI495" s="245"/>
      <c r="AJ495" s="245"/>
      <c r="AK495" s="245"/>
      <c r="AL495" s="247"/>
      <c r="AM495" s="242"/>
      <c r="AN495" s="242"/>
      <c r="AO495" s="242"/>
      <c r="AP495" s="242"/>
      <c r="AQ495" s="242"/>
      <c r="AR495" s="242"/>
      <c r="AS495" s="242"/>
      <c r="AT495" s="242"/>
      <c r="AU495" s="242"/>
      <c r="AV495" s="242"/>
      <c r="AW495" s="242"/>
    </row>
    <row r="496" ht="15.6" spans="1:49">
      <c r="A496" s="242"/>
      <c r="B496" s="242"/>
      <c r="C496" s="242"/>
      <c r="D496" s="240"/>
      <c r="E496" s="243"/>
      <c r="F496" s="243"/>
      <c r="G496" s="244"/>
      <c r="H496" s="244"/>
      <c r="I496" s="241"/>
      <c r="J496" s="241"/>
      <c r="K496" s="241"/>
      <c r="L496" s="241"/>
      <c r="M496" s="241"/>
      <c r="N496" s="241"/>
      <c r="O496" s="241"/>
      <c r="P496" s="241"/>
      <c r="Q496" s="241"/>
      <c r="R496" s="241"/>
      <c r="S496" s="241"/>
      <c r="T496" s="245"/>
      <c r="U496" s="245"/>
      <c r="V496" s="245"/>
      <c r="W496" s="245"/>
      <c r="X496" s="245"/>
      <c r="Y496" s="245"/>
      <c r="Z496" s="245"/>
      <c r="AA496" s="245"/>
      <c r="AB496" s="246"/>
      <c r="AC496" s="245"/>
      <c r="AD496" s="245"/>
      <c r="AE496" s="241"/>
      <c r="AF496" s="245"/>
      <c r="AG496" s="245"/>
      <c r="AH496" s="245"/>
      <c r="AI496" s="245"/>
      <c r="AJ496" s="245"/>
      <c r="AK496" s="245"/>
      <c r="AL496" s="247"/>
      <c r="AM496" s="242"/>
      <c r="AN496" s="242"/>
      <c r="AO496" s="242"/>
      <c r="AP496" s="242"/>
      <c r="AQ496" s="242"/>
      <c r="AR496" s="242"/>
      <c r="AS496" s="242"/>
      <c r="AT496" s="242"/>
      <c r="AU496" s="242"/>
      <c r="AV496" s="242"/>
      <c r="AW496" s="242"/>
    </row>
    <row r="497" ht="15.6" spans="1:49">
      <c r="A497" s="242"/>
      <c r="B497" s="242"/>
      <c r="C497" s="242"/>
      <c r="D497" s="240"/>
      <c r="E497" s="243"/>
      <c r="F497" s="243"/>
      <c r="G497" s="244"/>
      <c r="H497" s="244"/>
      <c r="I497" s="241"/>
      <c r="J497" s="241"/>
      <c r="K497" s="241"/>
      <c r="L497" s="241"/>
      <c r="M497" s="241"/>
      <c r="N497" s="241"/>
      <c r="O497" s="241"/>
      <c r="P497" s="241"/>
      <c r="Q497" s="241"/>
      <c r="R497" s="241"/>
      <c r="S497" s="241"/>
      <c r="T497" s="245"/>
      <c r="U497" s="245"/>
      <c r="V497" s="245"/>
      <c r="W497" s="245"/>
      <c r="X497" s="245"/>
      <c r="Y497" s="245"/>
      <c r="Z497" s="245"/>
      <c r="AA497" s="245"/>
      <c r="AB497" s="246"/>
      <c r="AC497" s="245"/>
      <c r="AD497" s="245"/>
      <c r="AE497" s="241"/>
      <c r="AF497" s="245"/>
      <c r="AG497" s="245"/>
      <c r="AH497" s="245"/>
      <c r="AI497" s="245"/>
      <c r="AJ497" s="245"/>
      <c r="AK497" s="245"/>
      <c r="AL497" s="247"/>
      <c r="AM497" s="242"/>
      <c r="AN497" s="242"/>
      <c r="AO497" s="242"/>
      <c r="AP497" s="242"/>
      <c r="AQ497" s="242"/>
      <c r="AR497" s="242"/>
      <c r="AS497" s="242"/>
      <c r="AT497" s="242"/>
      <c r="AU497" s="242"/>
      <c r="AV497" s="242"/>
      <c r="AW497" s="242"/>
    </row>
    <row r="498" ht="15.6" spans="1:49">
      <c r="A498" s="242"/>
      <c r="B498" s="242"/>
      <c r="C498" s="242"/>
      <c r="D498" s="240"/>
      <c r="E498" s="243"/>
      <c r="F498" s="243"/>
      <c r="G498" s="244"/>
      <c r="H498" s="244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5"/>
      <c r="U498" s="245"/>
      <c r="V498" s="245"/>
      <c r="W498" s="245"/>
      <c r="X498" s="245"/>
      <c r="Y498" s="245"/>
      <c r="Z498" s="245"/>
      <c r="AA498" s="245"/>
      <c r="AB498" s="246"/>
      <c r="AC498" s="245"/>
      <c r="AD498" s="245"/>
      <c r="AE498" s="241"/>
      <c r="AF498" s="245"/>
      <c r="AG498" s="245"/>
      <c r="AH498" s="245"/>
      <c r="AI498" s="245"/>
      <c r="AJ498" s="245"/>
      <c r="AK498" s="245"/>
      <c r="AL498" s="247"/>
      <c r="AM498" s="242"/>
      <c r="AN498" s="242"/>
      <c r="AO498" s="242"/>
      <c r="AP498" s="242"/>
      <c r="AQ498" s="242"/>
      <c r="AR498" s="242"/>
      <c r="AS498" s="242"/>
      <c r="AT498" s="242"/>
      <c r="AU498" s="242"/>
      <c r="AV498" s="242"/>
      <c r="AW498" s="242"/>
    </row>
    <row r="499" ht="15.6" spans="1:49">
      <c r="A499" s="242"/>
      <c r="B499" s="242"/>
      <c r="C499" s="242"/>
      <c r="D499" s="240"/>
      <c r="E499" s="243"/>
      <c r="F499" s="243"/>
      <c r="G499" s="244"/>
      <c r="H499" s="244"/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  <c r="S499" s="241"/>
      <c r="T499" s="245"/>
      <c r="U499" s="245"/>
      <c r="V499" s="245"/>
      <c r="W499" s="245"/>
      <c r="X499" s="245"/>
      <c r="Y499" s="245"/>
      <c r="Z499" s="245"/>
      <c r="AA499" s="245"/>
      <c r="AB499" s="246"/>
      <c r="AC499" s="245"/>
      <c r="AD499" s="245"/>
      <c r="AE499" s="241"/>
      <c r="AF499" s="245"/>
      <c r="AG499" s="245"/>
      <c r="AH499" s="245"/>
      <c r="AI499" s="245"/>
      <c r="AJ499" s="245"/>
      <c r="AK499" s="245"/>
      <c r="AL499" s="247"/>
      <c r="AM499" s="242"/>
      <c r="AN499" s="242"/>
      <c r="AO499" s="242"/>
      <c r="AP499" s="242"/>
      <c r="AQ499" s="242"/>
      <c r="AR499" s="242"/>
      <c r="AS499" s="242"/>
      <c r="AT499" s="242"/>
      <c r="AU499" s="242"/>
      <c r="AV499" s="242"/>
      <c r="AW499" s="242"/>
    </row>
    <row r="500" ht="15.6" spans="1:49">
      <c r="A500" s="242"/>
      <c r="B500" s="242"/>
      <c r="C500" s="242"/>
      <c r="D500" s="240"/>
      <c r="E500" s="243"/>
      <c r="F500" s="243"/>
      <c r="G500" s="244"/>
      <c r="H500" s="244"/>
      <c r="I500" s="241"/>
      <c r="J500" s="241"/>
      <c r="K500" s="241"/>
      <c r="L500" s="241"/>
      <c r="M500" s="241"/>
      <c r="N500" s="241"/>
      <c r="O500" s="241"/>
      <c r="P500" s="241"/>
      <c r="Q500" s="241"/>
      <c r="R500" s="241"/>
      <c r="S500" s="241"/>
      <c r="T500" s="245"/>
      <c r="U500" s="245"/>
      <c r="V500" s="245"/>
      <c r="W500" s="245"/>
      <c r="X500" s="245"/>
      <c r="Y500" s="245"/>
      <c r="Z500" s="245"/>
      <c r="AA500" s="245"/>
      <c r="AB500" s="246"/>
      <c r="AC500" s="245"/>
      <c r="AD500" s="245"/>
      <c r="AE500" s="241"/>
      <c r="AF500" s="245"/>
      <c r="AG500" s="245"/>
      <c r="AH500" s="245"/>
      <c r="AI500" s="245"/>
      <c r="AJ500" s="245"/>
      <c r="AK500" s="245"/>
      <c r="AL500" s="247"/>
      <c r="AM500" s="242"/>
      <c r="AN500" s="242"/>
      <c r="AO500" s="242"/>
      <c r="AP500" s="242"/>
      <c r="AQ500" s="242"/>
      <c r="AR500" s="242"/>
      <c r="AS500" s="242"/>
      <c r="AT500" s="242"/>
      <c r="AU500" s="242"/>
      <c r="AV500" s="242"/>
      <c r="AW500" s="242"/>
    </row>
    <row r="501" ht="15.6" spans="1:49">
      <c r="A501" s="242"/>
      <c r="B501" s="242"/>
      <c r="C501" s="242"/>
      <c r="D501" s="240"/>
      <c r="E501" s="243"/>
      <c r="F501" s="243"/>
      <c r="G501" s="244"/>
      <c r="H501" s="244"/>
      <c r="I501" s="241"/>
      <c r="J501" s="241"/>
      <c r="K501" s="241"/>
      <c r="L501" s="241"/>
      <c r="M501" s="241"/>
      <c r="N501" s="241"/>
      <c r="O501" s="241"/>
      <c r="P501" s="241"/>
      <c r="Q501" s="241"/>
      <c r="R501" s="241"/>
      <c r="S501" s="241"/>
      <c r="T501" s="245"/>
      <c r="U501" s="245"/>
      <c r="V501" s="245"/>
      <c r="W501" s="245"/>
      <c r="X501" s="245"/>
      <c r="Y501" s="245"/>
      <c r="Z501" s="245"/>
      <c r="AA501" s="245"/>
      <c r="AB501" s="246"/>
      <c r="AC501" s="245"/>
      <c r="AD501" s="245"/>
      <c r="AE501" s="241"/>
      <c r="AF501" s="245"/>
      <c r="AG501" s="245"/>
      <c r="AH501" s="245"/>
      <c r="AI501" s="245"/>
      <c r="AJ501" s="245"/>
      <c r="AK501" s="245"/>
      <c r="AL501" s="247"/>
      <c r="AM501" s="242"/>
      <c r="AN501" s="242"/>
      <c r="AO501" s="242"/>
      <c r="AP501" s="242"/>
      <c r="AQ501" s="242"/>
      <c r="AR501" s="242"/>
      <c r="AS501" s="242"/>
      <c r="AT501" s="242"/>
      <c r="AU501" s="242"/>
      <c r="AV501" s="242"/>
      <c r="AW501" s="242"/>
    </row>
    <row r="502" ht="15.6" spans="1:49">
      <c r="A502" s="242"/>
      <c r="B502" s="242"/>
      <c r="C502" s="242"/>
      <c r="D502" s="240"/>
      <c r="E502" s="243"/>
      <c r="F502" s="243"/>
      <c r="G502" s="244"/>
      <c r="H502" s="244"/>
      <c r="I502" s="241"/>
      <c r="J502" s="241"/>
      <c r="K502" s="241"/>
      <c r="L502" s="241"/>
      <c r="M502" s="241"/>
      <c r="N502" s="241"/>
      <c r="O502" s="241"/>
      <c r="P502" s="241"/>
      <c r="Q502" s="241"/>
      <c r="R502" s="241"/>
      <c r="S502" s="241"/>
      <c r="T502" s="245"/>
      <c r="U502" s="245"/>
      <c r="V502" s="245"/>
      <c r="W502" s="245"/>
      <c r="X502" s="245"/>
      <c r="Y502" s="245"/>
      <c r="Z502" s="245"/>
      <c r="AA502" s="245"/>
      <c r="AB502" s="246"/>
      <c r="AC502" s="245"/>
      <c r="AD502" s="245"/>
      <c r="AE502" s="241"/>
      <c r="AF502" s="245"/>
      <c r="AG502" s="245"/>
      <c r="AH502" s="245"/>
      <c r="AI502" s="245"/>
      <c r="AJ502" s="245"/>
      <c r="AK502" s="245"/>
      <c r="AL502" s="247"/>
      <c r="AM502" s="242"/>
      <c r="AN502" s="242"/>
      <c r="AO502" s="242"/>
      <c r="AP502" s="242"/>
      <c r="AQ502" s="242"/>
      <c r="AR502" s="242"/>
      <c r="AS502" s="242"/>
      <c r="AT502" s="242"/>
      <c r="AU502" s="242"/>
      <c r="AV502" s="242"/>
      <c r="AW502" s="242"/>
    </row>
    <row r="503" ht="15.6" spans="1:49">
      <c r="A503" s="242"/>
      <c r="B503" s="242"/>
      <c r="C503" s="242"/>
      <c r="D503" s="240"/>
      <c r="E503" s="243"/>
      <c r="F503" s="243"/>
      <c r="G503" s="244"/>
      <c r="H503" s="244"/>
      <c r="I503" s="241"/>
      <c r="J503" s="241"/>
      <c r="K503" s="241"/>
      <c r="L503" s="241"/>
      <c r="M503" s="241"/>
      <c r="N503" s="241"/>
      <c r="O503" s="241"/>
      <c r="P503" s="241"/>
      <c r="Q503" s="241"/>
      <c r="R503" s="241"/>
      <c r="S503" s="241"/>
      <c r="T503" s="245"/>
      <c r="U503" s="245"/>
      <c r="V503" s="245"/>
      <c r="W503" s="245"/>
      <c r="X503" s="245"/>
      <c r="Y503" s="245"/>
      <c r="Z503" s="245"/>
      <c r="AA503" s="245"/>
      <c r="AB503" s="246"/>
      <c r="AC503" s="245"/>
      <c r="AD503" s="245"/>
      <c r="AE503" s="241"/>
      <c r="AF503" s="245"/>
      <c r="AG503" s="245"/>
      <c r="AH503" s="245"/>
      <c r="AI503" s="245"/>
      <c r="AJ503" s="245"/>
      <c r="AK503" s="245"/>
      <c r="AL503" s="247"/>
      <c r="AM503" s="242"/>
      <c r="AN503" s="242"/>
      <c r="AO503" s="242"/>
      <c r="AP503" s="242"/>
      <c r="AQ503" s="242"/>
      <c r="AR503" s="242"/>
      <c r="AS503" s="242"/>
      <c r="AT503" s="242"/>
      <c r="AU503" s="242"/>
      <c r="AV503" s="242"/>
      <c r="AW503" s="242"/>
    </row>
    <row r="504" ht="15.6" spans="1:49">
      <c r="A504" s="242"/>
      <c r="B504" s="242"/>
      <c r="C504" s="242"/>
      <c r="D504" s="240"/>
      <c r="E504" s="243"/>
      <c r="F504" s="243"/>
      <c r="G504" s="244"/>
      <c r="H504" s="244"/>
      <c r="I504" s="241"/>
      <c r="J504" s="241"/>
      <c r="K504" s="241"/>
      <c r="L504" s="241"/>
      <c r="M504" s="241"/>
      <c r="N504" s="241"/>
      <c r="O504" s="241"/>
      <c r="P504" s="241"/>
      <c r="Q504" s="241"/>
      <c r="R504" s="241"/>
      <c r="S504" s="241"/>
      <c r="T504" s="245"/>
      <c r="U504" s="245"/>
      <c r="V504" s="245"/>
      <c r="W504" s="245"/>
      <c r="X504" s="245"/>
      <c r="Y504" s="245"/>
      <c r="Z504" s="245"/>
      <c r="AA504" s="245"/>
      <c r="AB504" s="246"/>
      <c r="AC504" s="245"/>
      <c r="AD504" s="245"/>
      <c r="AE504" s="241"/>
      <c r="AF504" s="245"/>
      <c r="AG504" s="245"/>
      <c r="AH504" s="245"/>
      <c r="AI504" s="245"/>
      <c r="AJ504" s="245"/>
      <c r="AK504" s="245"/>
      <c r="AL504" s="247"/>
      <c r="AM504" s="242"/>
      <c r="AN504" s="242"/>
      <c r="AO504" s="242"/>
      <c r="AP504" s="242"/>
      <c r="AQ504" s="242"/>
      <c r="AR504" s="242"/>
      <c r="AS504" s="242"/>
      <c r="AT504" s="242"/>
      <c r="AU504" s="242"/>
      <c r="AV504" s="242"/>
      <c r="AW504" s="242"/>
    </row>
    <row r="505" ht="15.6" spans="1:49">
      <c r="A505" s="242"/>
      <c r="B505" s="242"/>
      <c r="C505" s="242"/>
      <c r="D505" s="240"/>
      <c r="E505" s="243"/>
      <c r="F505" s="243"/>
      <c r="G505" s="244"/>
      <c r="H505" s="244"/>
      <c r="I505" s="241"/>
      <c r="J505" s="241"/>
      <c r="K505" s="241"/>
      <c r="L505" s="241"/>
      <c r="M505" s="241"/>
      <c r="N505" s="241"/>
      <c r="O505" s="241"/>
      <c r="P505" s="241"/>
      <c r="Q505" s="241"/>
      <c r="R505" s="241"/>
      <c r="S505" s="241"/>
      <c r="T505" s="245"/>
      <c r="U505" s="245"/>
      <c r="V505" s="245"/>
      <c r="W505" s="245"/>
      <c r="X505" s="245"/>
      <c r="Y505" s="245"/>
      <c r="Z505" s="245"/>
      <c r="AA505" s="245"/>
      <c r="AB505" s="246"/>
      <c r="AC505" s="245"/>
      <c r="AD505" s="245"/>
      <c r="AE505" s="241"/>
      <c r="AF505" s="245"/>
      <c r="AG505" s="245"/>
      <c r="AH505" s="245"/>
      <c r="AI505" s="245"/>
      <c r="AJ505" s="245"/>
      <c r="AK505" s="245"/>
      <c r="AL505" s="247"/>
      <c r="AM505" s="242"/>
      <c r="AN505" s="242"/>
      <c r="AO505" s="242"/>
      <c r="AP505" s="242"/>
      <c r="AQ505" s="242"/>
      <c r="AR505" s="242"/>
      <c r="AS505" s="242"/>
      <c r="AT505" s="242"/>
      <c r="AU505" s="242"/>
      <c r="AV505" s="242"/>
      <c r="AW505" s="242"/>
    </row>
    <row r="506" ht="15.6" spans="1:49">
      <c r="A506" s="242"/>
      <c r="B506" s="242"/>
      <c r="C506" s="242"/>
      <c r="D506" s="240"/>
      <c r="E506" s="243"/>
      <c r="F506" s="243"/>
      <c r="G506" s="244"/>
      <c r="H506" s="244"/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  <c r="S506" s="241"/>
      <c r="T506" s="245"/>
      <c r="U506" s="245"/>
      <c r="V506" s="245"/>
      <c r="W506" s="245"/>
      <c r="X506" s="245"/>
      <c r="Y506" s="245"/>
      <c r="Z506" s="245"/>
      <c r="AA506" s="245"/>
      <c r="AB506" s="246"/>
      <c r="AC506" s="245"/>
      <c r="AD506" s="245"/>
      <c r="AE506" s="241"/>
      <c r="AF506" s="245"/>
      <c r="AG506" s="245"/>
      <c r="AH506" s="245"/>
      <c r="AI506" s="245"/>
      <c r="AJ506" s="245"/>
      <c r="AK506" s="245"/>
      <c r="AL506" s="247"/>
      <c r="AM506" s="242"/>
      <c r="AN506" s="242"/>
      <c r="AO506" s="242"/>
      <c r="AP506" s="242"/>
      <c r="AQ506" s="242"/>
      <c r="AR506" s="242"/>
      <c r="AS506" s="242"/>
      <c r="AT506" s="242"/>
      <c r="AU506" s="242"/>
      <c r="AV506" s="242"/>
      <c r="AW506" s="242"/>
    </row>
    <row r="507" ht="15.6" spans="1:49">
      <c r="A507" s="242"/>
      <c r="B507" s="242"/>
      <c r="C507" s="242"/>
      <c r="D507" s="240"/>
      <c r="E507" s="243"/>
      <c r="F507" s="243"/>
      <c r="G507" s="244"/>
      <c r="H507" s="244"/>
      <c r="I507" s="241"/>
      <c r="J507" s="241"/>
      <c r="K507" s="241"/>
      <c r="L507" s="241"/>
      <c r="M507" s="241"/>
      <c r="N507" s="241"/>
      <c r="O507" s="241"/>
      <c r="P507" s="241"/>
      <c r="Q507" s="241"/>
      <c r="R507" s="241"/>
      <c r="S507" s="241"/>
      <c r="T507" s="245"/>
      <c r="U507" s="245"/>
      <c r="V507" s="245"/>
      <c r="W507" s="245"/>
      <c r="X507" s="245"/>
      <c r="Y507" s="245"/>
      <c r="Z507" s="245"/>
      <c r="AA507" s="245"/>
      <c r="AB507" s="246"/>
      <c r="AC507" s="245"/>
      <c r="AD507" s="245"/>
      <c r="AE507" s="241"/>
      <c r="AF507" s="245"/>
      <c r="AG507" s="245"/>
      <c r="AH507" s="245"/>
      <c r="AI507" s="245"/>
      <c r="AJ507" s="245"/>
      <c r="AK507" s="245"/>
      <c r="AL507" s="247"/>
      <c r="AM507" s="242"/>
      <c r="AN507" s="242"/>
      <c r="AO507" s="242"/>
      <c r="AP507" s="242"/>
      <c r="AQ507" s="242"/>
      <c r="AR507" s="242"/>
      <c r="AS507" s="242"/>
      <c r="AT507" s="242"/>
      <c r="AU507" s="242"/>
      <c r="AV507" s="242"/>
      <c r="AW507" s="242"/>
    </row>
    <row r="508" ht="15.6" spans="1:49">
      <c r="A508" s="242"/>
      <c r="B508" s="242"/>
      <c r="C508" s="242"/>
      <c r="D508" s="240"/>
      <c r="E508" s="243"/>
      <c r="F508" s="243"/>
      <c r="G508" s="244"/>
      <c r="H508" s="244"/>
      <c r="I508" s="241"/>
      <c r="J508" s="241"/>
      <c r="K508" s="241"/>
      <c r="L508" s="241"/>
      <c r="M508" s="241"/>
      <c r="N508" s="241"/>
      <c r="O508" s="241"/>
      <c r="P508" s="241"/>
      <c r="Q508" s="241"/>
      <c r="R508" s="241"/>
      <c r="S508" s="241"/>
      <c r="T508" s="245"/>
      <c r="U508" s="245"/>
      <c r="V508" s="245"/>
      <c r="W508" s="245"/>
      <c r="X508" s="245"/>
      <c r="Y508" s="245"/>
      <c r="Z508" s="245"/>
      <c r="AA508" s="245"/>
      <c r="AB508" s="246"/>
      <c r="AC508" s="245"/>
      <c r="AD508" s="245"/>
      <c r="AE508" s="241"/>
      <c r="AF508" s="245"/>
      <c r="AG508" s="245"/>
      <c r="AH508" s="245"/>
      <c r="AI508" s="245"/>
      <c r="AJ508" s="245"/>
      <c r="AK508" s="245"/>
      <c r="AL508" s="247"/>
      <c r="AM508" s="242"/>
      <c r="AN508" s="242"/>
      <c r="AO508" s="242"/>
      <c r="AP508" s="242"/>
      <c r="AQ508" s="242"/>
      <c r="AR508" s="242"/>
      <c r="AS508" s="242"/>
      <c r="AT508" s="242"/>
      <c r="AU508" s="242"/>
      <c r="AV508" s="242"/>
      <c r="AW508" s="242"/>
    </row>
    <row r="509" ht="15.6" spans="1:49">
      <c r="A509" s="242"/>
      <c r="B509" s="242"/>
      <c r="C509" s="242"/>
      <c r="D509" s="240"/>
      <c r="E509" s="243"/>
      <c r="F509" s="243"/>
      <c r="G509" s="244"/>
      <c r="H509" s="244"/>
      <c r="I509" s="241"/>
      <c r="J509" s="241"/>
      <c r="K509" s="241"/>
      <c r="L509" s="241"/>
      <c r="M509" s="241"/>
      <c r="N509" s="241"/>
      <c r="O509" s="241"/>
      <c r="P509" s="241"/>
      <c r="Q509" s="241"/>
      <c r="R509" s="241"/>
      <c r="S509" s="241"/>
      <c r="T509" s="245"/>
      <c r="U509" s="245"/>
      <c r="V509" s="245"/>
      <c r="W509" s="245"/>
      <c r="X509" s="245"/>
      <c r="Y509" s="245"/>
      <c r="Z509" s="245"/>
      <c r="AA509" s="245"/>
      <c r="AB509" s="246"/>
      <c r="AC509" s="245"/>
      <c r="AD509" s="245"/>
      <c r="AE509" s="241"/>
      <c r="AF509" s="245"/>
      <c r="AG509" s="245"/>
      <c r="AH509" s="245"/>
      <c r="AI509" s="245"/>
      <c r="AJ509" s="245"/>
      <c r="AK509" s="245"/>
      <c r="AL509" s="247"/>
      <c r="AM509" s="242"/>
      <c r="AN509" s="242"/>
      <c r="AO509" s="242"/>
      <c r="AP509" s="242"/>
      <c r="AQ509" s="242"/>
      <c r="AR509" s="242"/>
      <c r="AS509" s="242"/>
      <c r="AT509" s="242"/>
      <c r="AU509" s="242"/>
      <c r="AV509" s="242"/>
      <c r="AW509" s="242"/>
    </row>
    <row r="510" ht="15.6" spans="1:49">
      <c r="A510" s="242"/>
      <c r="B510" s="242"/>
      <c r="C510" s="242"/>
      <c r="D510" s="240"/>
      <c r="E510" s="243"/>
      <c r="F510" s="243"/>
      <c r="G510" s="244"/>
      <c r="H510" s="244"/>
      <c r="I510" s="241"/>
      <c r="J510" s="241"/>
      <c r="K510" s="241"/>
      <c r="L510" s="241"/>
      <c r="M510" s="241"/>
      <c r="N510" s="241"/>
      <c r="O510" s="241"/>
      <c r="P510" s="241"/>
      <c r="Q510" s="241"/>
      <c r="R510" s="241"/>
      <c r="S510" s="241"/>
      <c r="T510" s="245"/>
      <c r="U510" s="245"/>
      <c r="V510" s="245"/>
      <c r="W510" s="245"/>
      <c r="X510" s="245"/>
      <c r="Y510" s="245"/>
      <c r="Z510" s="245"/>
      <c r="AA510" s="245"/>
      <c r="AB510" s="246"/>
      <c r="AC510" s="245"/>
      <c r="AD510" s="245"/>
      <c r="AE510" s="241"/>
      <c r="AF510" s="245"/>
      <c r="AG510" s="245"/>
      <c r="AH510" s="245"/>
      <c r="AI510" s="245"/>
      <c r="AJ510" s="245"/>
      <c r="AK510" s="245"/>
      <c r="AL510" s="247"/>
      <c r="AM510" s="242"/>
      <c r="AN510" s="242"/>
      <c r="AO510" s="242"/>
      <c r="AP510" s="242"/>
      <c r="AQ510" s="242"/>
      <c r="AR510" s="242"/>
      <c r="AS510" s="242"/>
      <c r="AT510" s="242"/>
      <c r="AU510" s="242"/>
      <c r="AV510" s="242"/>
      <c r="AW510" s="242"/>
    </row>
    <row r="511" ht="15.6" spans="1:49">
      <c r="A511" s="242"/>
      <c r="B511" s="242"/>
      <c r="C511" s="242"/>
      <c r="D511" s="240"/>
      <c r="E511" s="243"/>
      <c r="F511" s="243"/>
      <c r="G511" s="244"/>
      <c r="H511" s="244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5"/>
      <c r="U511" s="245"/>
      <c r="V511" s="245"/>
      <c r="W511" s="245"/>
      <c r="X511" s="245"/>
      <c r="Y511" s="245"/>
      <c r="Z511" s="245"/>
      <c r="AA511" s="245"/>
      <c r="AB511" s="246"/>
      <c r="AC511" s="245"/>
      <c r="AD511" s="245"/>
      <c r="AE511" s="241"/>
      <c r="AF511" s="245"/>
      <c r="AG511" s="245"/>
      <c r="AH511" s="245"/>
      <c r="AI511" s="245"/>
      <c r="AJ511" s="245"/>
      <c r="AK511" s="245"/>
      <c r="AL511" s="247"/>
      <c r="AM511" s="242"/>
      <c r="AN511" s="242"/>
      <c r="AO511" s="242"/>
      <c r="AP511" s="242"/>
      <c r="AQ511" s="242"/>
      <c r="AR511" s="242"/>
      <c r="AS511" s="242"/>
      <c r="AT511" s="242"/>
      <c r="AU511" s="242"/>
      <c r="AV511" s="242"/>
      <c r="AW511" s="242"/>
    </row>
    <row r="512" ht="15.6" spans="1:49">
      <c r="A512" s="242"/>
      <c r="B512" s="242"/>
      <c r="C512" s="242"/>
      <c r="D512" s="240"/>
      <c r="E512" s="243"/>
      <c r="F512" s="243"/>
      <c r="G512" s="244"/>
      <c r="H512" s="244"/>
      <c r="I512" s="241"/>
      <c r="J512" s="241"/>
      <c r="K512" s="241"/>
      <c r="L512" s="241"/>
      <c r="M512" s="241"/>
      <c r="N512" s="241"/>
      <c r="O512" s="241"/>
      <c r="P512" s="241"/>
      <c r="Q512" s="241"/>
      <c r="R512" s="241"/>
      <c r="S512" s="241"/>
      <c r="T512" s="245"/>
      <c r="U512" s="245"/>
      <c r="V512" s="245"/>
      <c r="W512" s="245"/>
      <c r="X512" s="245"/>
      <c r="Y512" s="245"/>
      <c r="Z512" s="245"/>
      <c r="AA512" s="245"/>
      <c r="AB512" s="246"/>
      <c r="AC512" s="245"/>
      <c r="AD512" s="245"/>
      <c r="AE512" s="241"/>
      <c r="AF512" s="245"/>
      <c r="AG512" s="245"/>
      <c r="AH512" s="245"/>
      <c r="AI512" s="245"/>
      <c r="AJ512" s="245"/>
      <c r="AK512" s="245"/>
      <c r="AL512" s="247"/>
      <c r="AM512" s="242"/>
      <c r="AN512" s="242"/>
      <c r="AO512" s="242"/>
      <c r="AP512" s="242"/>
      <c r="AQ512" s="242"/>
      <c r="AR512" s="242"/>
      <c r="AS512" s="242"/>
      <c r="AT512" s="242"/>
      <c r="AU512" s="242"/>
      <c r="AV512" s="242"/>
      <c r="AW512" s="242"/>
    </row>
    <row r="513" ht="15.6" spans="1:49">
      <c r="A513" s="242"/>
      <c r="B513" s="242"/>
      <c r="C513" s="242"/>
      <c r="D513" s="240"/>
      <c r="E513" s="243"/>
      <c r="F513" s="243"/>
      <c r="G513" s="244"/>
      <c r="H513" s="244"/>
      <c r="I513" s="241"/>
      <c r="J513" s="241"/>
      <c r="K513" s="241"/>
      <c r="L513" s="241"/>
      <c r="M513" s="241"/>
      <c r="N513" s="241"/>
      <c r="O513" s="241"/>
      <c r="P513" s="241"/>
      <c r="Q513" s="241"/>
      <c r="R513" s="241"/>
      <c r="S513" s="241"/>
      <c r="T513" s="245"/>
      <c r="U513" s="245"/>
      <c r="V513" s="245"/>
      <c r="W513" s="245"/>
      <c r="X513" s="245"/>
      <c r="Y513" s="245"/>
      <c r="Z513" s="245"/>
      <c r="AA513" s="245"/>
      <c r="AB513" s="246"/>
      <c r="AC513" s="245"/>
      <c r="AD513" s="245"/>
      <c r="AE513" s="241"/>
      <c r="AF513" s="245"/>
      <c r="AG513" s="245"/>
      <c r="AH513" s="245"/>
      <c r="AI513" s="245"/>
      <c r="AJ513" s="245"/>
      <c r="AK513" s="245"/>
      <c r="AL513" s="247"/>
      <c r="AM513" s="242"/>
      <c r="AN513" s="242"/>
      <c r="AO513" s="242"/>
      <c r="AP513" s="242"/>
      <c r="AQ513" s="242"/>
      <c r="AR513" s="242"/>
      <c r="AS513" s="242"/>
      <c r="AT513" s="242"/>
      <c r="AU513" s="242"/>
      <c r="AV513" s="242"/>
      <c r="AW513" s="242"/>
    </row>
    <row r="514" ht="15.6" spans="1:49">
      <c r="A514" s="242"/>
      <c r="B514" s="242"/>
      <c r="C514" s="242"/>
      <c r="D514" s="240"/>
      <c r="E514" s="243"/>
      <c r="F514" s="243"/>
      <c r="G514" s="244"/>
      <c r="H514" s="244"/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  <c r="S514" s="241"/>
      <c r="T514" s="245"/>
      <c r="U514" s="245"/>
      <c r="V514" s="245"/>
      <c r="W514" s="245"/>
      <c r="X514" s="245"/>
      <c r="Y514" s="245"/>
      <c r="Z514" s="245"/>
      <c r="AA514" s="245"/>
      <c r="AB514" s="246"/>
      <c r="AC514" s="245"/>
      <c r="AD514" s="245"/>
      <c r="AE514" s="241"/>
      <c r="AF514" s="245"/>
      <c r="AG514" s="245"/>
      <c r="AH514" s="245"/>
      <c r="AI514" s="245"/>
      <c r="AJ514" s="245"/>
      <c r="AK514" s="245"/>
      <c r="AL514" s="247"/>
      <c r="AM514" s="242"/>
      <c r="AN514" s="242"/>
      <c r="AO514" s="242"/>
      <c r="AP514" s="242"/>
      <c r="AQ514" s="242"/>
      <c r="AR514" s="242"/>
      <c r="AS514" s="242"/>
      <c r="AT514" s="242"/>
      <c r="AU514" s="242"/>
      <c r="AV514" s="242"/>
      <c r="AW514" s="242"/>
    </row>
    <row r="515" ht="15.6" spans="1:49">
      <c r="A515" s="242"/>
      <c r="B515" s="242"/>
      <c r="C515" s="242"/>
      <c r="D515" s="240"/>
      <c r="E515" s="243"/>
      <c r="F515" s="243"/>
      <c r="G515" s="244"/>
      <c r="H515" s="244"/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  <c r="S515" s="241"/>
      <c r="T515" s="245"/>
      <c r="U515" s="245"/>
      <c r="V515" s="245"/>
      <c r="W515" s="245"/>
      <c r="X515" s="245"/>
      <c r="Y515" s="245"/>
      <c r="Z515" s="245"/>
      <c r="AA515" s="245"/>
      <c r="AB515" s="246"/>
      <c r="AC515" s="245"/>
      <c r="AD515" s="245"/>
      <c r="AE515" s="241"/>
      <c r="AF515" s="245"/>
      <c r="AG515" s="245"/>
      <c r="AH515" s="245"/>
      <c r="AI515" s="245"/>
      <c r="AJ515" s="245"/>
      <c r="AK515" s="245"/>
      <c r="AL515" s="247"/>
      <c r="AM515" s="242"/>
      <c r="AN515" s="242"/>
      <c r="AO515" s="242"/>
      <c r="AP515" s="242"/>
      <c r="AQ515" s="242"/>
      <c r="AR515" s="242"/>
      <c r="AS515" s="242"/>
      <c r="AT515" s="242"/>
      <c r="AU515" s="242"/>
      <c r="AV515" s="242"/>
      <c r="AW515" s="242"/>
    </row>
    <row r="516" ht="15.6" spans="1:49">
      <c r="A516" s="242"/>
      <c r="B516" s="242"/>
      <c r="C516" s="242"/>
      <c r="D516" s="240"/>
      <c r="E516" s="243"/>
      <c r="F516" s="243"/>
      <c r="G516" s="244"/>
      <c r="H516" s="244"/>
      <c r="I516" s="241"/>
      <c r="J516" s="241"/>
      <c r="K516" s="241"/>
      <c r="L516" s="241"/>
      <c r="M516" s="241"/>
      <c r="N516" s="241"/>
      <c r="O516" s="241"/>
      <c r="P516" s="241"/>
      <c r="Q516" s="241"/>
      <c r="R516" s="241"/>
      <c r="S516" s="241"/>
      <c r="T516" s="245"/>
      <c r="U516" s="245"/>
      <c r="V516" s="245"/>
      <c r="W516" s="245"/>
      <c r="X516" s="245"/>
      <c r="Y516" s="245"/>
      <c r="Z516" s="245"/>
      <c r="AA516" s="245"/>
      <c r="AB516" s="246"/>
      <c r="AC516" s="245"/>
      <c r="AD516" s="245"/>
      <c r="AE516" s="241"/>
      <c r="AF516" s="245"/>
      <c r="AG516" s="245"/>
      <c r="AH516" s="245"/>
      <c r="AI516" s="245"/>
      <c r="AJ516" s="245"/>
      <c r="AK516" s="245"/>
      <c r="AL516" s="247"/>
      <c r="AM516" s="242"/>
      <c r="AN516" s="242"/>
      <c r="AO516" s="242"/>
      <c r="AP516" s="242"/>
      <c r="AQ516" s="242"/>
      <c r="AR516" s="242"/>
      <c r="AS516" s="242"/>
      <c r="AT516" s="242"/>
      <c r="AU516" s="242"/>
      <c r="AV516" s="242"/>
      <c r="AW516" s="242"/>
    </row>
    <row r="517" ht="15.6" spans="1:49">
      <c r="A517" s="242"/>
      <c r="B517" s="242"/>
      <c r="C517" s="242"/>
      <c r="D517" s="240"/>
      <c r="E517" s="243"/>
      <c r="F517" s="243"/>
      <c r="G517" s="244"/>
      <c r="H517" s="244"/>
      <c r="I517" s="241"/>
      <c r="J517" s="241"/>
      <c r="K517" s="241"/>
      <c r="L517" s="241"/>
      <c r="M517" s="241"/>
      <c r="N517" s="241"/>
      <c r="O517" s="241"/>
      <c r="P517" s="241"/>
      <c r="Q517" s="241"/>
      <c r="R517" s="241"/>
      <c r="S517" s="241"/>
      <c r="T517" s="245"/>
      <c r="U517" s="245"/>
      <c r="V517" s="245"/>
      <c r="W517" s="245"/>
      <c r="X517" s="245"/>
      <c r="Y517" s="245"/>
      <c r="Z517" s="245"/>
      <c r="AA517" s="245"/>
      <c r="AB517" s="246"/>
      <c r="AC517" s="245"/>
      <c r="AD517" s="245"/>
      <c r="AE517" s="241"/>
      <c r="AF517" s="245"/>
      <c r="AG517" s="245"/>
      <c r="AH517" s="245"/>
      <c r="AI517" s="245"/>
      <c r="AJ517" s="245"/>
      <c r="AK517" s="245"/>
      <c r="AL517" s="247"/>
      <c r="AM517" s="242"/>
      <c r="AN517" s="242"/>
      <c r="AO517" s="242"/>
      <c r="AP517" s="242"/>
      <c r="AQ517" s="242"/>
      <c r="AR517" s="242"/>
      <c r="AS517" s="242"/>
      <c r="AT517" s="242"/>
      <c r="AU517" s="242"/>
      <c r="AV517" s="242"/>
      <c r="AW517" s="242"/>
    </row>
    <row r="518" ht="15.6" spans="1:49">
      <c r="A518" s="242"/>
      <c r="B518" s="242"/>
      <c r="C518" s="242"/>
      <c r="D518" s="240"/>
      <c r="E518" s="243"/>
      <c r="F518" s="243"/>
      <c r="G518" s="244"/>
      <c r="H518" s="244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5"/>
      <c r="U518" s="245"/>
      <c r="V518" s="245"/>
      <c r="W518" s="245"/>
      <c r="X518" s="245"/>
      <c r="Y518" s="245"/>
      <c r="Z518" s="245"/>
      <c r="AA518" s="245"/>
      <c r="AB518" s="246"/>
      <c r="AC518" s="245"/>
      <c r="AD518" s="245"/>
      <c r="AE518" s="241"/>
      <c r="AF518" s="245"/>
      <c r="AG518" s="245"/>
      <c r="AH518" s="245"/>
      <c r="AI518" s="245"/>
      <c r="AJ518" s="245"/>
      <c r="AK518" s="245"/>
      <c r="AL518" s="247"/>
      <c r="AM518" s="242"/>
      <c r="AN518" s="242"/>
      <c r="AO518" s="242"/>
      <c r="AP518" s="242"/>
      <c r="AQ518" s="242"/>
      <c r="AR518" s="242"/>
      <c r="AS518" s="242"/>
      <c r="AT518" s="242"/>
      <c r="AU518" s="242"/>
      <c r="AV518" s="242"/>
      <c r="AW518" s="242"/>
    </row>
    <row r="519" ht="15.6" spans="1:49">
      <c r="A519" s="242"/>
      <c r="B519" s="242"/>
      <c r="C519" s="242"/>
      <c r="D519" s="240"/>
      <c r="E519" s="243"/>
      <c r="F519" s="243"/>
      <c r="G519" s="244"/>
      <c r="H519" s="244"/>
      <c r="I519" s="241"/>
      <c r="J519" s="241"/>
      <c r="K519" s="241"/>
      <c r="L519" s="241"/>
      <c r="M519" s="241"/>
      <c r="N519" s="241"/>
      <c r="O519" s="241"/>
      <c r="P519" s="241"/>
      <c r="Q519" s="241"/>
      <c r="R519" s="241"/>
      <c r="S519" s="241"/>
      <c r="T519" s="245"/>
      <c r="U519" s="245"/>
      <c r="V519" s="245"/>
      <c r="W519" s="245"/>
      <c r="X519" s="245"/>
      <c r="Y519" s="245"/>
      <c r="Z519" s="245"/>
      <c r="AA519" s="245"/>
      <c r="AB519" s="246"/>
      <c r="AC519" s="245"/>
      <c r="AD519" s="245"/>
      <c r="AE519" s="241"/>
      <c r="AF519" s="245"/>
      <c r="AG519" s="245"/>
      <c r="AH519" s="245"/>
      <c r="AI519" s="245"/>
      <c r="AJ519" s="245"/>
      <c r="AK519" s="245"/>
      <c r="AL519" s="247"/>
      <c r="AM519" s="242"/>
      <c r="AN519" s="242"/>
      <c r="AO519" s="242"/>
      <c r="AP519" s="242"/>
      <c r="AQ519" s="242"/>
      <c r="AR519" s="242"/>
      <c r="AS519" s="242"/>
      <c r="AT519" s="242"/>
      <c r="AU519" s="242"/>
      <c r="AV519" s="242"/>
      <c r="AW519" s="242"/>
    </row>
    <row r="520" ht="15.6" spans="1:49">
      <c r="A520" s="242"/>
      <c r="B520" s="242"/>
      <c r="C520" s="242"/>
      <c r="D520" s="240"/>
      <c r="E520" s="243"/>
      <c r="F520" s="243"/>
      <c r="G520" s="244"/>
      <c r="H520" s="244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5"/>
      <c r="U520" s="245"/>
      <c r="V520" s="245"/>
      <c r="W520" s="245"/>
      <c r="X520" s="245"/>
      <c r="Y520" s="245"/>
      <c r="Z520" s="245"/>
      <c r="AA520" s="245"/>
      <c r="AB520" s="246"/>
      <c r="AC520" s="245"/>
      <c r="AD520" s="245"/>
      <c r="AE520" s="241"/>
      <c r="AF520" s="245"/>
      <c r="AG520" s="245"/>
      <c r="AH520" s="245"/>
      <c r="AI520" s="245"/>
      <c r="AJ520" s="245"/>
      <c r="AK520" s="245"/>
      <c r="AL520" s="247"/>
      <c r="AM520" s="242"/>
      <c r="AN520" s="242"/>
      <c r="AO520" s="242"/>
      <c r="AP520" s="242"/>
      <c r="AQ520" s="242"/>
      <c r="AR520" s="242"/>
      <c r="AS520" s="242"/>
      <c r="AT520" s="242"/>
      <c r="AU520" s="242"/>
      <c r="AV520" s="242"/>
      <c r="AW520" s="242"/>
    </row>
    <row r="521" ht="15.6" spans="1:49">
      <c r="A521" s="242"/>
      <c r="B521" s="242"/>
      <c r="C521" s="242"/>
      <c r="D521" s="240"/>
      <c r="E521" s="243"/>
      <c r="F521" s="243"/>
      <c r="G521" s="244"/>
      <c r="H521" s="244"/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  <c r="S521" s="241"/>
      <c r="T521" s="245"/>
      <c r="U521" s="245"/>
      <c r="V521" s="245"/>
      <c r="W521" s="245"/>
      <c r="X521" s="245"/>
      <c r="Y521" s="245"/>
      <c r="Z521" s="245"/>
      <c r="AA521" s="245"/>
      <c r="AB521" s="246"/>
      <c r="AC521" s="245"/>
      <c r="AD521" s="245"/>
      <c r="AE521" s="241"/>
      <c r="AF521" s="245"/>
      <c r="AG521" s="245"/>
      <c r="AH521" s="245"/>
      <c r="AI521" s="245"/>
      <c r="AJ521" s="245"/>
      <c r="AK521" s="245"/>
      <c r="AL521" s="247"/>
      <c r="AM521" s="242"/>
      <c r="AN521" s="242"/>
      <c r="AO521" s="242"/>
      <c r="AP521" s="242"/>
      <c r="AQ521" s="242"/>
      <c r="AR521" s="242"/>
      <c r="AS521" s="242"/>
      <c r="AT521" s="242"/>
      <c r="AU521" s="242"/>
      <c r="AV521" s="242"/>
      <c r="AW521" s="242"/>
    </row>
    <row r="522" ht="15.6" spans="1:49">
      <c r="A522" s="242"/>
      <c r="B522" s="242"/>
      <c r="C522" s="242"/>
      <c r="D522" s="240"/>
      <c r="E522" s="243"/>
      <c r="F522" s="243"/>
      <c r="G522" s="244"/>
      <c r="H522" s="244"/>
      <c r="I522" s="241"/>
      <c r="J522" s="241"/>
      <c r="K522" s="241"/>
      <c r="L522" s="241"/>
      <c r="M522" s="241"/>
      <c r="N522" s="241"/>
      <c r="O522" s="241"/>
      <c r="P522" s="241"/>
      <c r="Q522" s="241"/>
      <c r="R522" s="241"/>
      <c r="S522" s="241"/>
      <c r="T522" s="245"/>
      <c r="U522" s="245"/>
      <c r="V522" s="245"/>
      <c r="W522" s="245"/>
      <c r="X522" s="245"/>
      <c r="Y522" s="245"/>
      <c r="Z522" s="245"/>
      <c r="AA522" s="245"/>
      <c r="AB522" s="246"/>
      <c r="AC522" s="245"/>
      <c r="AD522" s="245"/>
      <c r="AE522" s="241"/>
      <c r="AF522" s="245"/>
      <c r="AG522" s="245"/>
      <c r="AH522" s="245"/>
      <c r="AI522" s="245"/>
      <c r="AJ522" s="245"/>
      <c r="AK522" s="245"/>
      <c r="AL522" s="247"/>
      <c r="AM522" s="242"/>
      <c r="AN522" s="242"/>
      <c r="AO522" s="242"/>
      <c r="AP522" s="242"/>
      <c r="AQ522" s="242"/>
      <c r="AR522" s="242"/>
      <c r="AS522" s="242"/>
      <c r="AT522" s="242"/>
      <c r="AU522" s="242"/>
      <c r="AV522" s="242"/>
      <c r="AW522" s="242"/>
    </row>
    <row r="523" ht="15.6" spans="1:49">
      <c r="A523" s="242"/>
      <c r="B523" s="242"/>
      <c r="C523" s="242"/>
      <c r="D523" s="240"/>
      <c r="E523" s="243"/>
      <c r="F523" s="243"/>
      <c r="G523" s="244"/>
      <c r="H523" s="244"/>
      <c r="I523" s="241"/>
      <c r="J523" s="241"/>
      <c r="K523" s="241"/>
      <c r="L523" s="241"/>
      <c r="M523" s="241"/>
      <c r="N523" s="241"/>
      <c r="O523" s="241"/>
      <c r="P523" s="241"/>
      <c r="Q523" s="241"/>
      <c r="R523" s="241"/>
      <c r="S523" s="241"/>
      <c r="T523" s="245"/>
      <c r="U523" s="245"/>
      <c r="V523" s="245"/>
      <c r="W523" s="245"/>
      <c r="X523" s="245"/>
      <c r="Y523" s="245"/>
      <c r="Z523" s="245"/>
      <c r="AA523" s="245"/>
      <c r="AB523" s="246"/>
      <c r="AC523" s="245"/>
      <c r="AD523" s="245"/>
      <c r="AE523" s="241"/>
      <c r="AF523" s="245"/>
      <c r="AG523" s="245"/>
      <c r="AH523" s="245"/>
      <c r="AI523" s="245"/>
      <c r="AJ523" s="245"/>
      <c r="AK523" s="245"/>
      <c r="AL523" s="247"/>
      <c r="AM523" s="242"/>
      <c r="AN523" s="242"/>
      <c r="AO523" s="242"/>
      <c r="AP523" s="242"/>
      <c r="AQ523" s="242"/>
      <c r="AR523" s="242"/>
      <c r="AS523" s="242"/>
      <c r="AT523" s="242"/>
      <c r="AU523" s="242"/>
      <c r="AV523" s="242"/>
      <c r="AW523" s="242"/>
    </row>
    <row r="524" ht="15.6" spans="1:49">
      <c r="A524" s="242"/>
      <c r="B524" s="242"/>
      <c r="C524" s="242"/>
      <c r="D524" s="240"/>
      <c r="E524" s="243"/>
      <c r="F524" s="243"/>
      <c r="G524" s="244"/>
      <c r="H524" s="244"/>
      <c r="I524" s="241"/>
      <c r="J524" s="241"/>
      <c r="K524" s="241"/>
      <c r="L524" s="241"/>
      <c r="M524" s="241"/>
      <c r="N524" s="241"/>
      <c r="O524" s="241"/>
      <c r="P524" s="241"/>
      <c r="Q524" s="241"/>
      <c r="R524" s="241"/>
      <c r="S524" s="241"/>
      <c r="T524" s="245"/>
      <c r="U524" s="245"/>
      <c r="V524" s="245"/>
      <c r="W524" s="245"/>
      <c r="X524" s="245"/>
      <c r="Y524" s="245"/>
      <c r="Z524" s="245"/>
      <c r="AA524" s="245"/>
      <c r="AB524" s="246"/>
      <c r="AC524" s="245"/>
      <c r="AD524" s="245"/>
      <c r="AE524" s="241"/>
      <c r="AF524" s="245"/>
      <c r="AG524" s="245"/>
      <c r="AH524" s="245"/>
      <c r="AI524" s="245"/>
      <c r="AJ524" s="245"/>
      <c r="AK524" s="245"/>
      <c r="AL524" s="247"/>
      <c r="AM524" s="242"/>
      <c r="AN524" s="242"/>
      <c r="AO524" s="242"/>
      <c r="AP524" s="242"/>
      <c r="AQ524" s="242"/>
      <c r="AR524" s="242"/>
      <c r="AS524" s="242"/>
      <c r="AT524" s="242"/>
      <c r="AU524" s="242"/>
      <c r="AV524" s="242"/>
      <c r="AW524" s="242"/>
    </row>
    <row r="525" ht="15.6" spans="1:49">
      <c r="A525" s="242"/>
      <c r="B525" s="242"/>
      <c r="C525" s="242"/>
      <c r="D525" s="240"/>
      <c r="E525" s="243"/>
      <c r="F525" s="243"/>
      <c r="G525" s="244"/>
      <c r="H525" s="244"/>
      <c r="I525" s="241"/>
      <c r="J525" s="241"/>
      <c r="K525" s="241"/>
      <c r="L525" s="241"/>
      <c r="M525" s="241"/>
      <c r="N525" s="241"/>
      <c r="O525" s="241"/>
      <c r="P525" s="241"/>
      <c r="Q525" s="241"/>
      <c r="R525" s="241"/>
      <c r="S525" s="241"/>
      <c r="T525" s="245"/>
      <c r="U525" s="245"/>
      <c r="V525" s="245"/>
      <c r="W525" s="245"/>
      <c r="X525" s="245"/>
      <c r="Y525" s="245"/>
      <c r="Z525" s="245"/>
      <c r="AA525" s="245"/>
      <c r="AB525" s="246"/>
      <c r="AC525" s="245"/>
      <c r="AD525" s="245"/>
      <c r="AE525" s="241"/>
      <c r="AF525" s="245"/>
      <c r="AG525" s="245"/>
      <c r="AH525" s="245"/>
      <c r="AI525" s="245"/>
      <c r="AJ525" s="245"/>
      <c r="AK525" s="245"/>
      <c r="AL525" s="247"/>
      <c r="AM525" s="242"/>
      <c r="AN525" s="242"/>
      <c r="AO525" s="242"/>
      <c r="AP525" s="242"/>
      <c r="AQ525" s="242"/>
      <c r="AR525" s="242"/>
      <c r="AS525" s="242"/>
      <c r="AT525" s="242"/>
      <c r="AU525" s="242"/>
      <c r="AV525" s="242"/>
      <c r="AW525" s="242"/>
    </row>
    <row r="526" ht="15.6" spans="1:49">
      <c r="A526" s="242"/>
      <c r="B526" s="242"/>
      <c r="C526" s="242"/>
      <c r="D526" s="240"/>
      <c r="E526" s="243"/>
      <c r="F526" s="243"/>
      <c r="G526" s="244"/>
      <c r="H526" s="244"/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  <c r="S526" s="241"/>
      <c r="T526" s="245"/>
      <c r="U526" s="245"/>
      <c r="V526" s="245"/>
      <c r="W526" s="245"/>
      <c r="X526" s="245"/>
      <c r="Y526" s="245"/>
      <c r="Z526" s="245"/>
      <c r="AA526" s="245"/>
      <c r="AB526" s="246"/>
      <c r="AC526" s="245"/>
      <c r="AD526" s="245"/>
      <c r="AE526" s="241"/>
      <c r="AF526" s="245"/>
      <c r="AG526" s="245"/>
      <c r="AH526" s="245"/>
      <c r="AI526" s="245"/>
      <c r="AJ526" s="245"/>
      <c r="AK526" s="245"/>
      <c r="AL526" s="247"/>
      <c r="AM526" s="242"/>
      <c r="AN526" s="242"/>
      <c r="AO526" s="242"/>
      <c r="AP526" s="242"/>
      <c r="AQ526" s="242"/>
      <c r="AR526" s="242"/>
      <c r="AS526" s="242"/>
      <c r="AT526" s="242"/>
      <c r="AU526" s="242"/>
      <c r="AV526" s="242"/>
      <c r="AW526" s="242"/>
    </row>
    <row r="527" ht="15.6" spans="1:49">
      <c r="A527" s="242"/>
      <c r="B527" s="242"/>
      <c r="C527" s="242"/>
      <c r="D527" s="240"/>
      <c r="E527" s="243"/>
      <c r="F527" s="243"/>
      <c r="G527" s="244"/>
      <c r="H527" s="244"/>
      <c r="I527" s="241"/>
      <c r="J527" s="241"/>
      <c r="K527" s="241"/>
      <c r="L527" s="241"/>
      <c r="M527" s="241"/>
      <c r="N527" s="241"/>
      <c r="O527" s="241"/>
      <c r="P527" s="241"/>
      <c r="Q527" s="241"/>
      <c r="R527" s="241"/>
      <c r="S527" s="241"/>
      <c r="T527" s="245"/>
      <c r="U527" s="245"/>
      <c r="V527" s="245"/>
      <c r="W527" s="245"/>
      <c r="X527" s="245"/>
      <c r="Y527" s="245"/>
      <c r="Z527" s="245"/>
      <c r="AA527" s="245"/>
      <c r="AB527" s="246"/>
      <c r="AC527" s="245"/>
      <c r="AD527" s="245"/>
      <c r="AE527" s="241"/>
      <c r="AF527" s="245"/>
      <c r="AG527" s="245"/>
      <c r="AH527" s="245"/>
      <c r="AI527" s="245"/>
      <c r="AJ527" s="245"/>
      <c r="AK527" s="245"/>
      <c r="AL527" s="247"/>
      <c r="AM527" s="242"/>
      <c r="AN527" s="242"/>
      <c r="AO527" s="242"/>
      <c r="AP527" s="242"/>
      <c r="AQ527" s="242"/>
      <c r="AR527" s="242"/>
      <c r="AS527" s="242"/>
      <c r="AT527" s="242"/>
      <c r="AU527" s="242"/>
      <c r="AV527" s="242"/>
      <c r="AW527" s="242"/>
    </row>
    <row r="528" ht="15.6" spans="1:49">
      <c r="A528" s="242"/>
      <c r="B528" s="242"/>
      <c r="C528" s="242"/>
      <c r="D528" s="240"/>
      <c r="E528" s="243"/>
      <c r="F528" s="243"/>
      <c r="G528" s="244"/>
      <c r="H528" s="244"/>
      <c r="I528" s="241"/>
      <c r="J528" s="241"/>
      <c r="K528" s="241"/>
      <c r="L528" s="241"/>
      <c r="M528" s="241"/>
      <c r="N528" s="241"/>
      <c r="O528" s="241"/>
      <c r="P528" s="241"/>
      <c r="Q528" s="241"/>
      <c r="R528" s="241"/>
      <c r="S528" s="241"/>
      <c r="T528" s="245"/>
      <c r="U528" s="245"/>
      <c r="V528" s="245"/>
      <c r="W528" s="245"/>
      <c r="X528" s="245"/>
      <c r="Y528" s="245"/>
      <c r="Z528" s="245"/>
      <c r="AA528" s="245"/>
      <c r="AB528" s="246"/>
      <c r="AC528" s="245"/>
      <c r="AD528" s="245"/>
      <c r="AE528" s="241"/>
      <c r="AF528" s="245"/>
      <c r="AG528" s="245"/>
      <c r="AH528" s="245"/>
      <c r="AI528" s="245"/>
      <c r="AJ528" s="245"/>
      <c r="AK528" s="245"/>
      <c r="AL528" s="247"/>
      <c r="AM528" s="242"/>
      <c r="AN528" s="242"/>
      <c r="AO528" s="242"/>
      <c r="AP528" s="242"/>
      <c r="AQ528" s="242"/>
      <c r="AR528" s="242"/>
      <c r="AS528" s="242"/>
      <c r="AT528" s="242"/>
      <c r="AU528" s="242"/>
      <c r="AV528" s="242"/>
      <c r="AW528" s="242"/>
    </row>
    <row r="529" ht="15.6" spans="1:49">
      <c r="A529" s="242"/>
      <c r="B529" s="242"/>
      <c r="C529" s="242"/>
      <c r="D529" s="240"/>
      <c r="E529" s="243"/>
      <c r="F529" s="243"/>
      <c r="G529" s="244"/>
      <c r="H529" s="244"/>
      <c r="I529" s="241"/>
      <c r="J529" s="241"/>
      <c r="K529" s="241"/>
      <c r="L529" s="241"/>
      <c r="M529" s="241"/>
      <c r="N529" s="241"/>
      <c r="O529" s="241"/>
      <c r="P529" s="241"/>
      <c r="Q529" s="241"/>
      <c r="R529" s="241"/>
      <c r="S529" s="241"/>
      <c r="T529" s="245"/>
      <c r="U529" s="245"/>
      <c r="V529" s="245"/>
      <c r="W529" s="245"/>
      <c r="X529" s="245"/>
      <c r="Y529" s="245"/>
      <c r="Z529" s="245"/>
      <c r="AA529" s="245"/>
      <c r="AB529" s="246"/>
      <c r="AC529" s="245"/>
      <c r="AD529" s="245"/>
      <c r="AE529" s="241"/>
      <c r="AF529" s="245"/>
      <c r="AG529" s="245"/>
      <c r="AH529" s="245"/>
      <c r="AI529" s="245"/>
      <c r="AJ529" s="245"/>
      <c r="AK529" s="245"/>
      <c r="AL529" s="247"/>
      <c r="AM529" s="242"/>
      <c r="AN529" s="242"/>
      <c r="AO529" s="242"/>
      <c r="AP529" s="242"/>
      <c r="AQ529" s="242"/>
      <c r="AR529" s="242"/>
      <c r="AS529" s="242"/>
      <c r="AT529" s="242"/>
      <c r="AU529" s="242"/>
      <c r="AV529" s="242"/>
      <c r="AW529" s="242"/>
    </row>
    <row r="530" ht="15.6" spans="1:49">
      <c r="A530" s="242"/>
      <c r="B530" s="242"/>
      <c r="C530" s="242"/>
      <c r="D530" s="240"/>
      <c r="E530" s="243"/>
      <c r="F530" s="243"/>
      <c r="G530" s="244"/>
      <c r="H530" s="244"/>
      <c r="I530" s="241"/>
      <c r="J530" s="241"/>
      <c r="K530" s="241"/>
      <c r="L530" s="241"/>
      <c r="M530" s="241"/>
      <c r="N530" s="241"/>
      <c r="O530" s="241"/>
      <c r="P530" s="241"/>
      <c r="Q530" s="241"/>
      <c r="R530" s="241"/>
      <c r="S530" s="241"/>
      <c r="T530" s="245"/>
      <c r="U530" s="245"/>
      <c r="V530" s="245"/>
      <c r="W530" s="245"/>
      <c r="X530" s="245"/>
      <c r="Y530" s="245"/>
      <c r="Z530" s="245"/>
      <c r="AA530" s="245"/>
      <c r="AB530" s="246"/>
      <c r="AC530" s="245"/>
      <c r="AD530" s="245"/>
      <c r="AE530" s="241"/>
      <c r="AF530" s="245"/>
      <c r="AG530" s="245"/>
      <c r="AH530" s="245"/>
      <c r="AI530" s="245"/>
      <c r="AJ530" s="245"/>
      <c r="AK530" s="245"/>
      <c r="AL530" s="247"/>
      <c r="AM530" s="242"/>
      <c r="AN530" s="242"/>
      <c r="AO530" s="242"/>
      <c r="AP530" s="242"/>
      <c r="AQ530" s="242"/>
      <c r="AR530" s="242"/>
      <c r="AS530" s="242"/>
      <c r="AT530" s="242"/>
      <c r="AU530" s="242"/>
      <c r="AV530" s="242"/>
      <c r="AW530" s="242"/>
    </row>
    <row r="531" ht="15.6" spans="1:49">
      <c r="A531" s="242"/>
      <c r="B531" s="242"/>
      <c r="C531" s="242"/>
      <c r="D531" s="240"/>
      <c r="E531" s="243"/>
      <c r="F531" s="243"/>
      <c r="G531" s="244"/>
      <c r="H531" s="244"/>
      <c r="I531" s="241"/>
      <c r="J531" s="241"/>
      <c r="K531" s="241"/>
      <c r="L531" s="241"/>
      <c r="M531" s="241"/>
      <c r="N531" s="241"/>
      <c r="O531" s="241"/>
      <c r="P531" s="241"/>
      <c r="Q531" s="241"/>
      <c r="R531" s="241"/>
      <c r="S531" s="241"/>
      <c r="T531" s="245"/>
      <c r="U531" s="245"/>
      <c r="V531" s="245"/>
      <c r="W531" s="245"/>
      <c r="X531" s="245"/>
      <c r="Y531" s="245"/>
      <c r="Z531" s="245"/>
      <c r="AA531" s="245"/>
      <c r="AB531" s="246"/>
      <c r="AC531" s="245"/>
      <c r="AD531" s="245"/>
      <c r="AE531" s="241"/>
      <c r="AF531" s="245"/>
      <c r="AG531" s="245"/>
      <c r="AH531" s="245"/>
      <c r="AI531" s="245"/>
      <c r="AJ531" s="245"/>
      <c r="AK531" s="245"/>
      <c r="AL531" s="247"/>
      <c r="AM531" s="242"/>
      <c r="AN531" s="242"/>
      <c r="AO531" s="242"/>
      <c r="AP531" s="242"/>
      <c r="AQ531" s="242"/>
      <c r="AR531" s="242"/>
      <c r="AS531" s="242"/>
      <c r="AT531" s="242"/>
      <c r="AU531" s="242"/>
      <c r="AV531" s="242"/>
      <c r="AW531" s="242"/>
    </row>
    <row r="532" ht="15.6" spans="1:49">
      <c r="A532" s="242"/>
      <c r="B532" s="242"/>
      <c r="C532" s="242"/>
      <c r="D532" s="240"/>
      <c r="E532" s="243"/>
      <c r="F532" s="243"/>
      <c r="G532" s="244"/>
      <c r="H532" s="244"/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  <c r="S532" s="241"/>
      <c r="T532" s="245"/>
      <c r="U532" s="245"/>
      <c r="V532" s="245"/>
      <c r="W532" s="245"/>
      <c r="X532" s="245"/>
      <c r="Y532" s="245"/>
      <c r="Z532" s="245"/>
      <c r="AA532" s="245"/>
      <c r="AB532" s="246"/>
      <c r="AC532" s="245"/>
      <c r="AD532" s="245"/>
      <c r="AE532" s="241"/>
      <c r="AF532" s="245"/>
      <c r="AG532" s="245"/>
      <c r="AH532" s="245"/>
      <c r="AI532" s="245"/>
      <c r="AJ532" s="245"/>
      <c r="AK532" s="245"/>
      <c r="AL532" s="247"/>
      <c r="AM532" s="242"/>
      <c r="AN532" s="242"/>
      <c r="AO532" s="242"/>
      <c r="AP532" s="242"/>
      <c r="AQ532" s="242"/>
      <c r="AR532" s="242"/>
      <c r="AS532" s="242"/>
      <c r="AT532" s="242"/>
      <c r="AU532" s="242"/>
      <c r="AV532" s="242"/>
      <c r="AW532" s="242"/>
    </row>
    <row r="533" ht="15.6" spans="1:49">
      <c r="A533" s="242"/>
      <c r="B533" s="242"/>
      <c r="C533" s="242"/>
      <c r="D533" s="240"/>
      <c r="E533" s="243"/>
      <c r="F533" s="243"/>
      <c r="G533" s="244"/>
      <c r="H533" s="244"/>
      <c r="I533" s="241"/>
      <c r="J533" s="241"/>
      <c r="K533" s="241"/>
      <c r="L533" s="241"/>
      <c r="M533" s="241"/>
      <c r="N533" s="241"/>
      <c r="O533" s="241"/>
      <c r="P533" s="241"/>
      <c r="Q533" s="241"/>
      <c r="R533" s="241"/>
      <c r="S533" s="241"/>
      <c r="T533" s="245"/>
      <c r="U533" s="245"/>
      <c r="V533" s="245"/>
      <c r="W533" s="245"/>
      <c r="X533" s="245"/>
      <c r="Y533" s="245"/>
      <c r="Z533" s="245"/>
      <c r="AA533" s="245"/>
      <c r="AB533" s="246"/>
      <c r="AC533" s="245"/>
      <c r="AD533" s="245"/>
      <c r="AE533" s="241"/>
      <c r="AF533" s="245"/>
      <c r="AG533" s="245"/>
      <c r="AH533" s="245"/>
      <c r="AI533" s="245"/>
      <c r="AJ533" s="245"/>
      <c r="AK533" s="245"/>
      <c r="AL533" s="247"/>
      <c r="AM533" s="242"/>
      <c r="AN533" s="242"/>
      <c r="AO533" s="242"/>
      <c r="AP533" s="242"/>
      <c r="AQ533" s="242"/>
      <c r="AR533" s="242"/>
      <c r="AS533" s="242"/>
      <c r="AT533" s="242"/>
      <c r="AU533" s="242"/>
      <c r="AV533" s="242"/>
      <c r="AW533" s="242"/>
    </row>
    <row r="534" ht="15.6" spans="1:49">
      <c r="A534" s="242"/>
      <c r="B534" s="242"/>
      <c r="C534" s="242"/>
      <c r="D534" s="240"/>
      <c r="E534" s="243"/>
      <c r="F534" s="243"/>
      <c r="G534" s="244"/>
      <c r="H534" s="244"/>
      <c r="I534" s="241"/>
      <c r="J534" s="241"/>
      <c r="K534" s="241"/>
      <c r="L534" s="241"/>
      <c r="M534" s="241"/>
      <c r="N534" s="241"/>
      <c r="O534" s="241"/>
      <c r="P534" s="241"/>
      <c r="Q534" s="241"/>
      <c r="R534" s="241"/>
      <c r="S534" s="241"/>
      <c r="T534" s="245"/>
      <c r="U534" s="245"/>
      <c r="V534" s="245"/>
      <c r="W534" s="245"/>
      <c r="X534" s="245"/>
      <c r="Y534" s="245"/>
      <c r="Z534" s="245"/>
      <c r="AA534" s="245"/>
      <c r="AB534" s="246"/>
      <c r="AC534" s="245"/>
      <c r="AD534" s="245"/>
      <c r="AE534" s="241"/>
      <c r="AF534" s="245"/>
      <c r="AG534" s="245"/>
      <c r="AH534" s="245"/>
      <c r="AI534" s="245"/>
      <c r="AJ534" s="245"/>
      <c r="AK534" s="245"/>
      <c r="AL534" s="247"/>
      <c r="AM534" s="242"/>
      <c r="AN534" s="242"/>
      <c r="AO534" s="242"/>
      <c r="AP534" s="242"/>
      <c r="AQ534" s="242"/>
      <c r="AR534" s="242"/>
      <c r="AS534" s="242"/>
      <c r="AT534" s="242"/>
      <c r="AU534" s="242"/>
      <c r="AV534" s="242"/>
      <c r="AW534" s="242"/>
    </row>
    <row r="535" ht="15.6" spans="1:49">
      <c r="A535" s="242"/>
      <c r="B535" s="242"/>
      <c r="C535" s="242"/>
      <c r="D535" s="240"/>
      <c r="E535" s="243"/>
      <c r="F535" s="243"/>
      <c r="G535" s="244"/>
      <c r="H535" s="244"/>
      <c r="I535" s="241"/>
      <c r="J535" s="241"/>
      <c r="K535" s="241"/>
      <c r="L535" s="241"/>
      <c r="M535" s="241"/>
      <c r="N535" s="241"/>
      <c r="O535" s="241"/>
      <c r="P535" s="241"/>
      <c r="Q535" s="241"/>
      <c r="R535" s="241"/>
      <c r="S535" s="241"/>
      <c r="T535" s="245"/>
      <c r="U535" s="245"/>
      <c r="V535" s="245"/>
      <c r="W535" s="245"/>
      <c r="X535" s="245"/>
      <c r="Y535" s="245"/>
      <c r="Z535" s="245"/>
      <c r="AA535" s="245"/>
      <c r="AB535" s="246"/>
      <c r="AC535" s="245"/>
      <c r="AD535" s="245"/>
      <c r="AE535" s="241"/>
      <c r="AF535" s="245"/>
      <c r="AG535" s="245"/>
      <c r="AH535" s="245"/>
      <c r="AI535" s="245"/>
      <c r="AJ535" s="245"/>
      <c r="AK535" s="245"/>
      <c r="AL535" s="247"/>
      <c r="AM535" s="242"/>
      <c r="AN535" s="242"/>
      <c r="AO535" s="242"/>
      <c r="AP535" s="242"/>
      <c r="AQ535" s="242"/>
      <c r="AR535" s="242"/>
      <c r="AS535" s="242"/>
      <c r="AT535" s="242"/>
      <c r="AU535" s="242"/>
      <c r="AV535" s="242"/>
      <c r="AW535" s="242"/>
    </row>
    <row r="536" ht="15.6" spans="1:49">
      <c r="A536" s="242"/>
      <c r="B536" s="242"/>
      <c r="C536" s="242"/>
      <c r="D536" s="240"/>
      <c r="E536" s="243"/>
      <c r="F536" s="243"/>
      <c r="G536" s="244"/>
      <c r="H536" s="244"/>
      <c r="I536" s="241"/>
      <c r="J536" s="241"/>
      <c r="K536" s="241"/>
      <c r="L536" s="241"/>
      <c r="M536" s="241"/>
      <c r="N536" s="241"/>
      <c r="O536" s="241"/>
      <c r="P536" s="241"/>
      <c r="Q536" s="241"/>
      <c r="R536" s="241"/>
      <c r="S536" s="241"/>
      <c r="T536" s="245"/>
      <c r="U536" s="245"/>
      <c r="V536" s="245"/>
      <c r="W536" s="245"/>
      <c r="X536" s="245"/>
      <c r="Y536" s="245"/>
      <c r="Z536" s="245"/>
      <c r="AA536" s="245"/>
      <c r="AB536" s="246"/>
      <c r="AC536" s="245"/>
      <c r="AD536" s="245"/>
      <c r="AE536" s="241"/>
      <c r="AF536" s="245"/>
      <c r="AG536" s="245"/>
      <c r="AH536" s="245"/>
      <c r="AI536" s="245"/>
      <c r="AJ536" s="245"/>
      <c r="AK536" s="245"/>
      <c r="AL536" s="247"/>
      <c r="AM536" s="242"/>
      <c r="AN536" s="242"/>
      <c r="AO536" s="242"/>
      <c r="AP536" s="242"/>
      <c r="AQ536" s="242"/>
      <c r="AR536" s="242"/>
      <c r="AS536" s="242"/>
      <c r="AT536" s="242"/>
      <c r="AU536" s="242"/>
      <c r="AV536" s="242"/>
      <c r="AW536" s="242"/>
    </row>
    <row r="537" ht="15.6" spans="1:49">
      <c r="A537" s="242"/>
      <c r="B537" s="242"/>
      <c r="C537" s="242"/>
      <c r="D537" s="240"/>
      <c r="E537" s="243"/>
      <c r="F537" s="243"/>
      <c r="G537" s="244"/>
      <c r="H537" s="244"/>
      <c r="I537" s="241"/>
      <c r="J537" s="241"/>
      <c r="K537" s="241"/>
      <c r="L537" s="241"/>
      <c r="M537" s="241"/>
      <c r="N537" s="241"/>
      <c r="O537" s="241"/>
      <c r="P537" s="241"/>
      <c r="Q537" s="241"/>
      <c r="R537" s="241"/>
      <c r="S537" s="241"/>
      <c r="T537" s="245"/>
      <c r="U537" s="245"/>
      <c r="V537" s="245"/>
      <c r="W537" s="245"/>
      <c r="X537" s="245"/>
      <c r="Y537" s="245"/>
      <c r="Z537" s="245"/>
      <c r="AA537" s="245"/>
      <c r="AB537" s="246"/>
      <c r="AC537" s="245"/>
      <c r="AD537" s="245"/>
      <c r="AE537" s="241"/>
      <c r="AF537" s="245"/>
      <c r="AG537" s="245"/>
      <c r="AH537" s="245"/>
      <c r="AI537" s="245"/>
      <c r="AJ537" s="245"/>
      <c r="AK537" s="245"/>
      <c r="AL537" s="247"/>
      <c r="AM537" s="242"/>
      <c r="AN537" s="242"/>
      <c r="AO537" s="242"/>
      <c r="AP537" s="242"/>
      <c r="AQ537" s="242"/>
      <c r="AR537" s="242"/>
      <c r="AS537" s="242"/>
      <c r="AT537" s="242"/>
      <c r="AU537" s="242"/>
      <c r="AV537" s="242"/>
      <c r="AW537" s="242"/>
    </row>
    <row r="538" ht="15.6" spans="1:49">
      <c r="A538" s="242"/>
      <c r="B538" s="242"/>
      <c r="C538" s="242"/>
      <c r="D538" s="240"/>
      <c r="E538" s="243"/>
      <c r="F538" s="243"/>
      <c r="G538" s="244"/>
      <c r="H538" s="244"/>
      <c r="I538" s="241"/>
      <c r="J538" s="241"/>
      <c r="K538" s="241"/>
      <c r="L538" s="241"/>
      <c r="M538" s="241"/>
      <c r="N538" s="241"/>
      <c r="O538" s="241"/>
      <c r="P538" s="241"/>
      <c r="Q538" s="241"/>
      <c r="R538" s="241"/>
      <c r="S538" s="241"/>
      <c r="T538" s="245"/>
      <c r="U538" s="245"/>
      <c r="V538" s="245"/>
      <c r="W538" s="245"/>
      <c r="X538" s="245"/>
      <c r="Y538" s="245"/>
      <c r="Z538" s="245"/>
      <c r="AA538" s="245"/>
      <c r="AB538" s="246"/>
      <c r="AC538" s="245"/>
      <c r="AD538" s="245"/>
      <c r="AE538" s="241"/>
      <c r="AF538" s="245"/>
      <c r="AG538" s="245"/>
      <c r="AH538" s="245"/>
      <c r="AI538" s="245"/>
      <c r="AJ538" s="245"/>
      <c r="AK538" s="245"/>
      <c r="AL538" s="247"/>
      <c r="AM538" s="242"/>
      <c r="AN538" s="242"/>
      <c r="AO538" s="242"/>
      <c r="AP538" s="242"/>
      <c r="AQ538" s="242"/>
      <c r="AR538" s="242"/>
      <c r="AS538" s="242"/>
      <c r="AT538" s="242"/>
      <c r="AU538" s="242"/>
      <c r="AV538" s="242"/>
      <c r="AW538" s="242"/>
    </row>
    <row r="539" ht="15.6" spans="1:49">
      <c r="A539" s="242"/>
      <c r="B539" s="242"/>
      <c r="C539" s="242"/>
      <c r="D539" s="240"/>
      <c r="E539" s="243"/>
      <c r="F539" s="243"/>
      <c r="G539" s="244"/>
      <c r="H539" s="244"/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  <c r="S539" s="241"/>
      <c r="T539" s="245"/>
      <c r="U539" s="245"/>
      <c r="V539" s="245"/>
      <c r="W539" s="245"/>
      <c r="X539" s="245"/>
      <c r="Y539" s="245"/>
      <c r="Z539" s="245"/>
      <c r="AA539" s="245"/>
      <c r="AB539" s="246"/>
      <c r="AC539" s="245"/>
      <c r="AD539" s="245"/>
      <c r="AE539" s="241"/>
      <c r="AF539" s="245"/>
      <c r="AG539" s="245"/>
      <c r="AH539" s="245"/>
      <c r="AI539" s="245"/>
      <c r="AJ539" s="245"/>
      <c r="AK539" s="245"/>
      <c r="AL539" s="247"/>
      <c r="AM539" s="242"/>
      <c r="AN539" s="242"/>
      <c r="AO539" s="242"/>
      <c r="AP539" s="242"/>
      <c r="AQ539" s="242"/>
      <c r="AR539" s="242"/>
      <c r="AS539" s="242"/>
      <c r="AT539" s="242"/>
      <c r="AU539" s="242"/>
      <c r="AV539" s="242"/>
      <c r="AW539" s="242"/>
    </row>
    <row r="540" ht="15.6" spans="1:49">
      <c r="A540" s="242"/>
      <c r="B540" s="242"/>
      <c r="C540" s="242"/>
      <c r="D540" s="240"/>
      <c r="E540" s="243"/>
      <c r="F540" s="243"/>
      <c r="G540" s="244"/>
      <c r="H540" s="244"/>
      <c r="I540" s="241"/>
      <c r="J540" s="241"/>
      <c r="K540" s="241"/>
      <c r="L540" s="241"/>
      <c r="M540" s="241"/>
      <c r="N540" s="241"/>
      <c r="O540" s="241"/>
      <c r="P540" s="241"/>
      <c r="Q540" s="241"/>
      <c r="R540" s="241"/>
      <c r="S540" s="241"/>
      <c r="T540" s="245"/>
      <c r="U540" s="245"/>
      <c r="V540" s="245"/>
      <c r="W540" s="245"/>
      <c r="X540" s="245"/>
      <c r="Y540" s="245"/>
      <c r="Z540" s="245"/>
      <c r="AA540" s="245"/>
      <c r="AB540" s="246"/>
      <c r="AC540" s="245"/>
      <c r="AD540" s="245"/>
      <c r="AE540" s="241"/>
      <c r="AF540" s="245"/>
      <c r="AG540" s="245"/>
      <c r="AH540" s="245"/>
      <c r="AI540" s="245"/>
      <c r="AJ540" s="245"/>
      <c r="AK540" s="245"/>
      <c r="AL540" s="247"/>
      <c r="AM540" s="242"/>
      <c r="AN540" s="242"/>
      <c r="AO540" s="242"/>
      <c r="AP540" s="242"/>
      <c r="AQ540" s="242"/>
      <c r="AR540" s="242"/>
      <c r="AS540" s="242"/>
      <c r="AT540" s="242"/>
      <c r="AU540" s="242"/>
      <c r="AV540" s="242"/>
      <c r="AW540" s="242"/>
    </row>
    <row r="541" ht="15.6" spans="1:49">
      <c r="A541" s="242"/>
      <c r="B541" s="242"/>
      <c r="C541" s="242"/>
      <c r="D541" s="240"/>
      <c r="E541" s="243"/>
      <c r="F541" s="243"/>
      <c r="G541" s="244"/>
      <c r="H541" s="244"/>
      <c r="I541" s="241"/>
      <c r="J541" s="241"/>
      <c r="K541" s="241"/>
      <c r="L541" s="241"/>
      <c r="M541" s="241"/>
      <c r="N541" s="241"/>
      <c r="O541" s="241"/>
      <c r="P541" s="241"/>
      <c r="Q541" s="241"/>
      <c r="R541" s="241"/>
      <c r="S541" s="241"/>
      <c r="T541" s="245"/>
      <c r="U541" s="245"/>
      <c r="V541" s="245"/>
      <c r="W541" s="245"/>
      <c r="X541" s="245"/>
      <c r="Y541" s="245"/>
      <c r="Z541" s="245"/>
      <c r="AA541" s="245"/>
      <c r="AB541" s="246"/>
      <c r="AC541" s="245"/>
      <c r="AD541" s="245"/>
      <c r="AE541" s="241"/>
      <c r="AF541" s="245"/>
      <c r="AG541" s="245"/>
      <c r="AH541" s="245"/>
      <c r="AI541" s="245"/>
      <c r="AJ541" s="245"/>
      <c r="AK541" s="245"/>
      <c r="AL541" s="247"/>
      <c r="AM541" s="242"/>
      <c r="AN541" s="242"/>
      <c r="AO541" s="242"/>
      <c r="AP541" s="242"/>
      <c r="AQ541" s="242"/>
      <c r="AR541" s="242"/>
      <c r="AS541" s="242"/>
      <c r="AT541" s="242"/>
      <c r="AU541" s="242"/>
      <c r="AV541" s="242"/>
      <c r="AW541" s="242"/>
    </row>
    <row r="542" ht="15.6" spans="1:49">
      <c r="A542" s="242"/>
      <c r="B542" s="242"/>
      <c r="C542" s="242"/>
      <c r="D542" s="240"/>
      <c r="E542" s="243"/>
      <c r="F542" s="243"/>
      <c r="G542" s="244"/>
      <c r="H542" s="244"/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  <c r="S542" s="241"/>
      <c r="T542" s="245"/>
      <c r="U542" s="245"/>
      <c r="V542" s="245"/>
      <c r="W542" s="245"/>
      <c r="X542" s="245"/>
      <c r="Y542" s="245"/>
      <c r="Z542" s="245"/>
      <c r="AA542" s="245"/>
      <c r="AB542" s="246"/>
      <c r="AC542" s="245"/>
      <c r="AD542" s="245"/>
      <c r="AE542" s="241"/>
      <c r="AF542" s="245"/>
      <c r="AG542" s="245"/>
      <c r="AH542" s="245"/>
      <c r="AI542" s="245"/>
      <c r="AJ542" s="245"/>
      <c r="AK542" s="245"/>
      <c r="AL542" s="247"/>
      <c r="AM542" s="242"/>
      <c r="AN542" s="242"/>
      <c r="AO542" s="242"/>
      <c r="AP542" s="242"/>
      <c r="AQ542" s="242"/>
      <c r="AR542" s="242"/>
      <c r="AS542" s="242"/>
      <c r="AT542" s="242"/>
      <c r="AU542" s="242"/>
      <c r="AV542" s="242"/>
      <c r="AW542" s="242"/>
    </row>
    <row r="543" ht="15.6" spans="1:49">
      <c r="A543" s="242"/>
      <c r="B543" s="242"/>
      <c r="C543" s="242"/>
      <c r="D543" s="240"/>
      <c r="E543" s="243"/>
      <c r="F543" s="243"/>
      <c r="G543" s="244"/>
      <c r="H543" s="244"/>
      <c r="I543" s="241"/>
      <c r="J543" s="241"/>
      <c r="K543" s="241"/>
      <c r="L543" s="241"/>
      <c r="M543" s="241"/>
      <c r="N543" s="241"/>
      <c r="O543" s="241"/>
      <c r="P543" s="241"/>
      <c r="Q543" s="241"/>
      <c r="R543" s="241"/>
      <c r="S543" s="241"/>
      <c r="T543" s="245"/>
      <c r="U543" s="245"/>
      <c r="V543" s="245"/>
      <c r="W543" s="245"/>
      <c r="X543" s="245"/>
      <c r="Y543" s="245"/>
      <c r="Z543" s="245"/>
      <c r="AA543" s="245"/>
      <c r="AB543" s="246"/>
      <c r="AC543" s="245"/>
      <c r="AD543" s="245"/>
      <c r="AE543" s="241"/>
      <c r="AF543" s="245"/>
      <c r="AG543" s="245"/>
      <c r="AH543" s="245"/>
      <c r="AI543" s="245"/>
      <c r="AJ543" s="245"/>
      <c r="AK543" s="245"/>
      <c r="AL543" s="247"/>
      <c r="AM543" s="242"/>
      <c r="AN543" s="242"/>
      <c r="AO543" s="242"/>
      <c r="AP543" s="242"/>
      <c r="AQ543" s="242"/>
      <c r="AR543" s="242"/>
      <c r="AS543" s="242"/>
      <c r="AT543" s="242"/>
      <c r="AU543" s="242"/>
      <c r="AV543" s="242"/>
      <c r="AW543" s="242"/>
    </row>
    <row r="544" ht="15.6" spans="1:49">
      <c r="A544" s="242"/>
      <c r="B544" s="242"/>
      <c r="C544" s="242"/>
      <c r="D544" s="240"/>
      <c r="E544" s="243"/>
      <c r="F544" s="243"/>
      <c r="G544" s="244"/>
      <c r="H544" s="244"/>
      <c r="I544" s="241"/>
      <c r="J544" s="241"/>
      <c r="K544" s="241"/>
      <c r="L544" s="241"/>
      <c r="M544" s="241"/>
      <c r="N544" s="241"/>
      <c r="O544" s="241"/>
      <c r="P544" s="241"/>
      <c r="Q544" s="241"/>
      <c r="R544" s="241"/>
      <c r="S544" s="241"/>
      <c r="T544" s="245"/>
      <c r="U544" s="245"/>
      <c r="V544" s="245"/>
      <c r="W544" s="245"/>
      <c r="X544" s="245"/>
      <c r="Y544" s="245"/>
      <c r="Z544" s="245"/>
      <c r="AA544" s="245"/>
      <c r="AB544" s="246"/>
      <c r="AC544" s="245"/>
      <c r="AD544" s="245"/>
      <c r="AE544" s="241"/>
      <c r="AF544" s="245"/>
      <c r="AG544" s="245"/>
      <c r="AH544" s="245"/>
      <c r="AI544" s="245"/>
      <c r="AJ544" s="245"/>
      <c r="AK544" s="245"/>
      <c r="AL544" s="247"/>
      <c r="AM544" s="242"/>
      <c r="AN544" s="242"/>
      <c r="AO544" s="242"/>
      <c r="AP544" s="242"/>
      <c r="AQ544" s="242"/>
      <c r="AR544" s="242"/>
      <c r="AS544" s="242"/>
      <c r="AT544" s="242"/>
      <c r="AU544" s="242"/>
      <c r="AV544" s="242"/>
      <c r="AW544" s="242"/>
    </row>
    <row r="545" ht="15.6" spans="1:49">
      <c r="A545" s="242"/>
      <c r="B545" s="242"/>
      <c r="C545" s="242"/>
      <c r="D545" s="240"/>
      <c r="E545" s="243"/>
      <c r="F545" s="243"/>
      <c r="G545" s="244"/>
      <c r="H545" s="244"/>
      <c r="I545" s="241"/>
      <c r="J545" s="241"/>
      <c r="K545" s="241"/>
      <c r="L545" s="241"/>
      <c r="M545" s="241"/>
      <c r="N545" s="241"/>
      <c r="O545" s="241"/>
      <c r="P545" s="241"/>
      <c r="Q545" s="241"/>
      <c r="R545" s="241"/>
      <c r="S545" s="241"/>
      <c r="T545" s="245"/>
      <c r="U545" s="245"/>
      <c r="V545" s="245"/>
      <c r="W545" s="245"/>
      <c r="X545" s="245"/>
      <c r="Y545" s="245"/>
      <c r="Z545" s="245"/>
      <c r="AA545" s="245"/>
      <c r="AB545" s="246"/>
      <c r="AC545" s="245"/>
      <c r="AD545" s="245"/>
      <c r="AE545" s="241"/>
      <c r="AF545" s="245"/>
      <c r="AG545" s="245"/>
      <c r="AH545" s="245"/>
      <c r="AI545" s="245"/>
      <c r="AJ545" s="245"/>
      <c r="AK545" s="245"/>
      <c r="AL545" s="247"/>
      <c r="AM545" s="242"/>
      <c r="AN545" s="242"/>
      <c r="AO545" s="242"/>
      <c r="AP545" s="242"/>
      <c r="AQ545" s="242"/>
      <c r="AR545" s="242"/>
      <c r="AS545" s="242"/>
      <c r="AT545" s="242"/>
      <c r="AU545" s="242"/>
      <c r="AV545" s="242"/>
      <c r="AW545" s="242"/>
    </row>
    <row r="546" ht="15.6" spans="1:49">
      <c r="A546" s="242"/>
      <c r="B546" s="242"/>
      <c r="C546" s="242"/>
      <c r="D546" s="240"/>
      <c r="E546" s="243"/>
      <c r="F546" s="243"/>
      <c r="G546" s="244"/>
      <c r="H546" s="244"/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  <c r="S546" s="241"/>
      <c r="T546" s="245"/>
      <c r="U546" s="245"/>
      <c r="V546" s="245"/>
      <c r="W546" s="245"/>
      <c r="X546" s="245"/>
      <c r="Y546" s="245"/>
      <c r="Z546" s="245"/>
      <c r="AA546" s="245"/>
      <c r="AB546" s="246"/>
      <c r="AC546" s="245"/>
      <c r="AD546" s="245"/>
      <c r="AE546" s="241"/>
      <c r="AF546" s="245"/>
      <c r="AG546" s="245"/>
      <c r="AH546" s="245"/>
      <c r="AI546" s="245"/>
      <c r="AJ546" s="245"/>
      <c r="AK546" s="245"/>
      <c r="AL546" s="247"/>
      <c r="AM546" s="242"/>
      <c r="AN546" s="242"/>
      <c r="AO546" s="242"/>
      <c r="AP546" s="242"/>
      <c r="AQ546" s="242"/>
      <c r="AR546" s="242"/>
      <c r="AS546" s="242"/>
      <c r="AT546" s="242"/>
      <c r="AU546" s="242"/>
      <c r="AV546" s="242"/>
      <c r="AW546" s="242"/>
    </row>
    <row r="547" ht="15.6" spans="1:49">
      <c r="A547" s="242"/>
      <c r="B547" s="242"/>
      <c r="C547" s="242"/>
      <c r="D547" s="240"/>
      <c r="E547" s="243"/>
      <c r="F547" s="243"/>
      <c r="G547" s="244"/>
      <c r="H547" s="244"/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  <c r="S547" s="241"/>
      <c r="T547" s="245"/>
      <c r="U547" s="245"/>
      <c r="V547" s="245"/>
      <c r="W547" s="245"/>
      <c r="X547" s="245"/>
      <c r="Y547" s="245"/>
      <c r="Z547" s="245"/>
      <c r="AA547" s="245"/>
      <c r="AB547" s="246"/>
      <c r="AC547" s="245"/>
      <c r="AD547" s="245"/>
      <c r="AE547" s="241"/>
      <c r="AF547" s="245"/>
      <c r="AG547" s="245"/>
      <c r="AH547" s="245"/>
      <c r="AI547" s="245"/>
      <c r="AJ547" s="245"/>
      <c r="AK547" s="245"/>
      <c r="AL547" s="247"/>
      <c r="AM547" s="242"/>
      <c r="AN547" s="242"/>
      <c r="AO547" s="242"/>
      <c r="AP547" s="242"/>
      <c r="AQ547" s="242"/>
      <c r="AR547" s="242"/>
      <c r="AS547" s="242"/>
      <c r="AT547" s="242"/>
      <c r="AU547" s="242"/>
      <c r="AV547" s="242"/>
      <c r="AW547" s="242"/>
    </row>
    <row r="548" ht="15.6" spans="1:49">
      <c r="A548" s="242"/>
      <c r="B548" s="242"/>
      <c r="C548" s="242"/>
      <c r="D548" s="240"/>
      <c r="E548" s="243"/>
      <c r="F548" s="243"/>
      <c r="G548" s="244"/>
      <c r="H548" s="244"/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  <c r="S548" s="241"/>
      <c r="T548" s="245"/>
      <c r="U548" s="245"/>
      <c r="V548" s="245"/>
      <c r="W548" s="245"/>
      <c r="X548" s="245"/>
      <c r="Y548" s="245"/>
      <c r="Z548" s="245"/>
      <c r="AA548" s="245"/>
      <c r="AB548" s="246"/>
      <c r="AC548" s="245"/>
      <c r="AD548" s="245"/>
      <c r="AE548" s="241"/>
      <c r="AF548" s="245"/>
      <c r="AG548" s="245"/>
      <c r="AH548" s="245"/>
      <c r="AI548" s="245"/>
      <c r="AJ548" s="245"/>
      <c r="AK548" s="245"/>
      <c r="AL548" s="247"/>
      <c r="AM548" s="242"/>
      <c r="AN548" s="242"/>
      <c r="AO548" s="242"/>
      <c r="AP548" s="242"/>
      <c r="AQ548" s="242"/>
      <c r="AR548" s="242"/>
      <c r="AS548" s="242"/>
      <c r="AT548" s="242"/>
      <c r="AU548" s="242"/>
      <c r="AV548" s="242"/>
      <c r="AW548" s="242"/>
    </row>
    <row r="549" ht="15.6" spans="1:49">
      <c r="A549" s="242"/>
      <c r="B549" s="242"/>
      <c r="C549" s="242"/>
      <c r="D549" s="240"/>
      <c r="E549" s="243"/>
      <c r="F549" s="243"/>
      <c r="G549" s="244"/>
      <c r="H549" s="244"/>
      <c r="I549" s="241"/>
      <c r="J549" s="241"/>
      <c r="K549" s="241"/>
      <c r="L549" s="241"/>
      <c r="M549" s="241"/>
      <c r="N549" s="241"/>
      <c r="O549" s="241"/>
      <c r="P549" s="241"/>
      <c r="Q549" s="241"/>
      <c r="R549" s="241"/>
      <c r="S549" s="241"/>
      <c r="T549" s="245"/>
      <c r="U549" s="245"/>
      <c r="V549" s="245"/>
      <c r="W549" s="245"/>
      <c r="X549" s="245"/>
      <c r="Y549" s="245"/>
      <c r="Z549" s="245"/>
      <c r="AA549" s="245"/>
      <c r="AB549" s="246"/>
      <c r="AC549" s="245"/>
      <c r="AD549" s="245"/>
      <c r="AE549" s="241"/>
      <c r="AF549" s="245"/>
      <c r="AG549" s="245"/>
      <c r="AH549" s="245"/>
      <c r="AI549" s="245"/>
      <c r="AJ549" s="245"/>
      <c r="AK549" s="245"/>
      <c r="AL549" s="247"/>
      <c r="AM549" s="242"/>
      <c r="AN549" s="242"/>
      <c r="AO549" s="242"/>
      <c r="AP549" s="242"/>
      <c r="AQ549" s="242"/>
      <c r="AR549" s="242"/>
      <c r="AS549" s="242"/>
      <c r="AT549" s="242"/>
      <c r="AU549" s="242"/>
      <c r="AV549" s="242"/>
      <c r="AW549" s="242"/>
    </row>
    <row r="550" ht="15.6" spans="1:49">
      <c r="A550" s="242"/>
      <c r="B550" s="242"/>
      <c r="C550" s="242"/>
      <c r="D550" s="240"/>
      <c r="E550" s="243"/>
      <c r="F550" s="243"/>
      <c r="G550" s="244"/>
      <c r="H550" s="244"/>
      <c r="I550" s="241"/>
      <c r="J550" s="241"/>
      <c r="K550" s="241"/>
      <c r="L550" s="241"/>
      <c r="M550" s="241"/>
      <c r="N550" s="241"/>
      <c r="O550" s="241"/>
      <c r="P550" s="241"/>
      <c r="Q550" s="241"/>
      <c r="R550" s="241"/>
      <c r="S550" s="241"/>
      <c r="T550" s="245"/>
      <c r="U550" s="245"/>
      <c r="V550" s="245"/>
      <c r="W550" s="245"/>
      <c r="X550" s="245"/>
      <c r="Y550" s="245"/>
      <c r="Z550" s="245"/>
      <c r="AA550" s="245"/>
      <c r="AB550" s="246"/>
      <c r="AC550" s="245"/>
      <c r="AD550" s="245"/>
      <c r="AE550" s="241"/>
      <c r="AF550" s="245"/>
      <c r="AG550" s="245"/>
      <c r="AH550" s="245"/>
      <c r="AI550" s="245"/>
      <c r="AJ550" s="245"/>
      <c r="AK550" s="245"/>
      <c r="AL550" s="247"/>
      <c r="AM550" s="242"/>
      <c r="AN550" s="242"/>
      <c r="AO550" s="242"/>
      <c r="AP550" s="242"/>
      <c r="AQ550" s="242"/>
      <c r="AR550" s="242"/>
      <c r="AS550" s="242"/>
      <c r="AT550" s="242"/>
      <c r="AU550" s="242"/>
      <c r="AV550" s="242"/>
      <c r="AW550" s="242"/>
    </row>
    <row r="551" ht="15.6" spans="1:49">
      <c r="A551" s="242"/>
      <c r="B551" s="242"/>
      <c r="C551" s="242"/>
      <c r="D551" s="240"/>
      <c r="E551" s="243"/>
      <c r="F551" s="243"/>
      <c r="G551" s="244"/>
      <c r="H551" s="244"/>
      <c r="I551" s="241"/>
      <c r="J551" s="241"/>
      <c r="K551" s="241"/>
      <c r="L551" s="241"/>
      <c r="M551" s="241"/>
      <c r="N551" s="241"/>
      <c r="O551" s="241"/>
      <c r="P551" s="241"/>
      <c r="Q551" s="241"/>
      <c r="R551" s="241"/>
      <c r="S551" s="241"/>
      <c r="T551" s="245"/>
      <c r="U551" s="245"/>
      <c r="V551" s="245"/>
      <c r="W551" s="245"/>
      <c r="X551" s="245"/>
      <c r="Y551" s="245"/>
      <c r="Z551" s="245"/>
      <c r="AA551" s="245"/>
      <c r="AB551" s="246"/>
      <c r="AC551" s="245"/>
      <c r="AD551" s="245"/>
      <c r="AE551" s="241"/>
      <c r="AF551" s="245"/>
      <c r="AG551" s="245"/>
      <c r="AH551" s="245"/>
      <c r="AI551" s="245"/>
      <c r="AJ551" s="245"/>
      <c r="AK551" s="245"/>
      <c r="AL551" s="247"/>
      <c r="AM551" s="242"/>
      <c r="AN551" s="242"/>
      <c r="AO551" s="242"/>
      <c r="AP551" s="242"/>
      <c r="AQ551" s="242"/>
      <c r="AR551" s="242"/>
      <c r="AS551" s="242"/>
      <c r="AT551" s="242"/>
      <c r="AU551" s="242"/>
      <c r="AV551" s="242"/>
      <c r="AW551" s="242"/>
    </row>
    <row r="552" ht="15.6" spans="1:49">
      <c r="A552" s="242"/>
      <c r="B552" s="242"/>
      <c r="C552" s="242"/>
      <c r="D552" s="240"/>
      <c r="E552" s="243"/>
      <c r="F552" s="243"/>
      <c r="G552" s="244"/>
      <c r="H552" s="244"/>
      <c r="I552" s="241"/>
      <c r="J552" s="241"/>
      <c r="K552" s="241"/>
      <c r="L552" s="241"/>
      <c r="M552" s="241"/>
      <c r="N552" s="241"/>
      <c r="O552" s="241"/>
      <c r="P552" s="241"/>
      <c r="Q552" s="241"/>
      <c r="R552" s="241"/>
      <c r="S552" s="241"/>
      <c r="T552" s="245"/>
      <c r="U552" s="245"/>
      <c r="V552" s="245"/>
      <c r="W552" s="245"/>
      <c r="X552" s="245"/>
      <c r="Y552" s="245"/>
      <c r="Z552" s="245"/>
      <c r="AA552" s="245"/>
      <c r="AB552" s="246"/>
      <c r="AC552" s="245"/>
      <c r="AD552" s="245"/>
      <c r="AE552" s="241"/>
      <c r="AF552" s="245"/>
      <c r="AG552" s="245"/>
      <c r="AH552" s="245"/>
      <c r="AI552" s="245"/>
      <c r="AJ552" s="245"/>
      <c r="AK552" s="245"/>
      <c r="AL552" s="247"/>
      <c r="AM552" s="242"/>
      <c r="AN552" s="242"/>
      <c r="AO552" s="242"/>
      <c r="AP552" s="242"/>
      <c r="AQ552" s="242"/>
      <c r="AR552" s="242"/>
      <c r="AS552" s="242"/>
      <c r="AT552" s="242"/>
      <c r="AU552" s="242"/>
      <c r="AV552" s="242"/>
      <c r="AW552" s="242"/>
    </row>
    <row r="553" ht="15.6" spans="1:49">
      <c r="A553" s="242"/>
      <c r="B553" s="242"/>
      <c r="C553" s="242"/>
      <c r="D553" s="240"/>
      <c r="E553" s="243"/>
      <c r="F553" s="243"/>
      <c r="G553" s="244"/>
      <c r="H553" s="244"/>
      <c r="I553" s="241"/>
      <c r="J553" s="241"/>
      <c r="K553" s="241"/>
      <c r="L553" s="241"/>
      <c r="M553" s="241"/>
      <c r="N553" s="241"/>
      <c r="O553" s="241"/>
      <c r="P553" s="241"/>
      <c r="Q553" s="241"/>
      <c r="R553" s="241"/>
      <c r="S553" s="241"/>
      <c r="T553" s="245"/>
      <c r="U553" s="245"/>
      <c r="V553" s="245"/>
      <c r="W553" s="245"/>
      <c r="X553" s="245"/>
      <c r="Y553" s="245"/>
      <c r="Z553" s="245"/>
      <c r="AA553" s="245"/>
      <c r="AB553" s="246"/>
      <c r="AC553" s="245"/>
      <c r="AD553" s="245"/>
      <c r="AE553" s="241"/>
      <c r="AF553" s="245"/>
      <c r="AG553" s="245"/>
      <c r="AH553" s="245"/>
      <c r="AI553" s="245"/>
      <c r="AJ553" s="245"/>
      <c r="AK553" s="245"/>
      <c r="AL553" s="247"/>
      <c r="AM553" s="242"/>
      <c r="AN553" s="242"/>
      <c r="AO553" s="242"/>
      <c r="AP553" s="242"/>
      <c r="AQ553" s="242"/>
      <c r="AR553" s="242"/>
      <c r="AS553" s="242"/>
      <c r="AT553" s="242"/>
      <c r="AU553" s="242"/>
      <c r="AV553" s="242"/>
      <c r="AW553" s="242"/>
    </row>
    <row r="554" ht="15.6" spans="1:49">
      <c r="A554" s="242"/>
      <c r="B554" s="242"/>
      <c r="C554" s="242"/>
      <c r="D554" s="240"/>
      <c r="E554" s="243"/>
      <c r="F554" s="243"/>
      <c r="G554" s="244"/>
      <c r="H554" s="244"/>
      <c r="I554" s="241"/>
      <c r="J554" s="241"/>
      <c r="K554" s="241"/>
      <c r="L554" s="241"/>
      <c r="M554" s="241"/>
      <c r="N554" s="241"/>
      <c r="O554" s="241"/>
      <c r="P554" s="241"/>
      <c r="Q554" s="241"/>
      <c r="R554" s="241"/>
      <c r="S554" s="241"/>
      <c r="T554" s="245"/>
      <c r="U554" s="245"/>
      <c r="V554" s="245"/>
      <c r="W554" s="245"/>
      <c r="X554" s="245"/>
      <c r="Y554" s="245"/>
      <c r="Z554" s="245"/>
      <c r="AA554" s="245"/>
      <c r="AB554" s="246"/>
      <c r="AC554" s="245"/>
      <c r="AD554" s="245"/>
      <c r="AE554" s="241"/>
      <c r="AF554" s="245"/>
      <c r="AG554" s="245"/>
      <c r="AH554" s="245"/>
      <c r="AI554" s="245"/>
      <c r="AJ554" s="245"/>
      <c r="AK554" s="245"/>
      <c r="AL554" s="247"/>
      <c r="AM554" s="242"/>
      <c r="AN554" s="242"/>
      <c r="AO554" s="242"/>
      <c r="AP554" s="242"/>
      <c r="AQ554" s="242"/>
      <c r="AR554" s="242"/>
      <c r="AS554" s="242"/>
      <c r="AT554" s="242"/>
      <c r="AU554" s="242"/>
      <c r="AV554" s="242"/>
      <c r="AW554" s="242"/>
    </row>
    <row r="555" ht="15.6" spans="1:49">
      <c r="A555" s="242"/>
      <c r="B555" s="242"/>
      <c r="C555" s="242"/>
      <c r="D555" s="240"/>
      <c r="E555" s="243"/>
      <c r="F555" s="243"/>
      <c r="G555" s="244"/>
      <c r="H555" s="244"/>
      <c r="I555" s="241"/>
      <c r="J555" s="241"/>
      <c r="K555" s="241"/>
      <c r="L555" s="241"/>
      <c r="M555" s="241"/>
      <c r="N555" s="241"/>
      <c r="O555" s="241"/>
      <c r="P555" s="241"/>
      <c r="Q555" s="241"/>
      <c r="R555" s="241"/>
      <c r="S555" s="241"/>
      <c r="T555" s="245"/>
      <c r="U555" s="245"/>
      <c r="V555" s="245"/>
      <c r="W555" s="245"/>
      <c r="X555" s="245"/>
      <c r="Y555" s="245"/>
      <c r="Z555" s="245"/>
      <c r="AA555" s="245"/>
      <c r="AB555" s="246"/>
      <c r="AC555" s="245"/>
      <c r="AD555" s="245"/>
      <c r="AE555" s="241"/>
      <c r="AF555" s="245"/>
      <c r="AG555" s="245"/>
      <c r="AH555" s="245"/>
      <c r="AI555" s="245"/>
      <c r="AJ555" s="245"/>
      <c r="AK555" s="245"/>
      <c r="AL555" s="247"/>
      <c r="AM555" s="242"/>
      <c r="AN555" s="242"/>
      <c r="AO555" s="242"/>
      <c r="AP555" s="242"/>
      <c r="AQ555" s="242"/>
      <c r="AR555" s="242"/>
      <c r="AS555" s="242"/>
      <c r="AT555" s="242"/>
      <c r="AU555" s="242"/>
      <c r="AV555" s="242"/>
      <c r="AW555" s="242"/>
    </row>
    <row r="556" ht="15.6" spans="1:49">
      <c r="A556" s="242"/>
      <c r="B556" s="242"/>
      <c r="C556" s="242"/>
      <c r="D556" s="240"/>
      <c r="E556" s="243"/>
      <c r="F556" s="243"/>
      <c r="G556" s="244"/>
      <c r="H556" s="244"/>
      <c r="I556" s="241"/>
      <c r="J556" s="241"/>
      <c r="K556" s="241"/>
      <c r="L556" s="241"/>
      <c r="M556" s="241"/>
      <c r="N556" s="241"/>
      <c r="O556" s="241"/>
      <c r="P556" s="241"/>
      <c r="Q556" s="241"/>
      <c r="R556" s="241"/>
      <c r="S556" s="241"/>
      <c r="T556" s="245"/>
      <c r="U556" s="245"/>
      <c r="V556" s="245"/>
      <c r="W556" s="245"/>
      <c r="X556" s="245"/>
      <c r="Y556" s="245"/>
      <c r="Z556" s="245"/>
      <c r="AA556" s="245"/>
      <c r="AB556" s="246"/>
      <c r="AC556" s="245"/>
      <c r="AD556" s="245"/>
      <c r="AE556" s="241"/>
      <c r="AF556" s="245"/>
      <c r="AG556" s="245"/>
      <c r="AH556" s="245"/>
      <c r="AI556" s="245"/>
      <c r="AJ556" s="245"/>
      <c r="AK556" s="245"/>
      <c r="AL556" s="247"/>
      <c r="AM556" s="242"/>
      <c r="AN556" s="242"/>
      <c r="AO556" s="242"/>
      <c r="AP556" s="242"/>
      <c r="AQ556" s="242"/>
      <c r="AR556" s="242"/>
      <c r="AS556" s="242"/>
      <c r="AT556" s="242"/>
      <c r="AU556" s="242"/>
      <c r="AV556" s="242"/>
      <c r="AW556" s="242"/>
    </row>
    <row r="557" ht="15.6" spans="1:49">
      <c r="A557" s="242"/>
      <c r="B557" s="242"/>
      <c r="C557" s="242"/>
      <c r="D557" s="240"/>
      <c r="E557" s="243"/>
      <c r="F557" s="243"/>
      <c r="G557" s="244"/>
      <c r="H557" s="244"/>
      <c r="I557" s="241"/>
      <c r="J557" s="241"/>
      <c r="K557" s="241"/>
      <c r="L557" s="241"/>
      <c r="M557" s="241"/>
      <c r="N557" s="241"/>
      <c r="O557" s="241"/>
      <c r="P557" s="241"/>
      <c r="Q557" s="241"/>
      <c r="R557" s="241"/>
      <c r="S557" s="241"/>
      <c r="T557" s="245"/>
      <c r="U557" s="245"/>
      <c r="V557" s="245"/>
      <c r="W557" s="245"/>
      <c r="X557" s="245"/>
      <c r="Y557" s="245"/>
      <c r="Z557" s="245"/>
      <c r="AA557" s="245"/>
      <c r="AB557" s="246"/>
      <c r="AC557" s="245"/>
      <c r="AD557" s="245"/>
      <c r="AE557" s="241"/>
      <c r="AF557" s="245"/>
      <c r="AG557" s="245"/>
      <c r="AH557" s="245"/>
      <c r="AI557" s="245"/>
      <c r="AJ557" s="245"/>
      <c r="AK557" s="245"/>
      <c r="AL557" s="247"/>
      <c r="AM557" s="242"/>
      <c r="AN557" s="242"/>
      <c r="AO557" s="242"/>
      <c r="AP557" s="242"/>
      <c r="AQ557" s="242"/>
      <c r="AR557" s="242"/>
      <c r="AS557" s="242"/>
      <c r="AT557" s="242"/>
      <c r="AU557" s="242"/>
      <c r="AV557" s="242"/>
      <c r="AW557" s="242"/>
    </row>
    <row r="558" ht="15.6" spans="1:49">
      <c r="A558" s="242"/>
      <c r="B558" s="242"/>
      <c r="C558" s="242"/>
      <c r="D558" s="240"/>
      <c r="E558" s="243"/>
      <c r="F558" s="243"/>
      <c r="G558" s="244"/>
      <c r="H558" s="244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5"/>
      <c r="U558" s="245"/>
      <c r="V558" s="245"/>
      <c r="W558" s="245"/>
      <c r="X558" s="245"/>
      <c r="Y558" s="245"/>
      <c r="Z558" s="245"/>
      <c r="AA558" s="245"/>
      <c r="AB558" s="246"/>
      <c r="AC558" s="245"/>
      <c r="AD558" s="245"/>
      <c r="AE558" s="241"/>
      <c r="AF558" s="245"/>
      <c r="AG558" s="245"/>
      <c r="AH558" s="245"/>
      <c r="AI558" s="245"/>
      <c r="AJ558" s="245"/>
      <c r="AK558" s="245"/>
      <c r="AL558" s="247"/>
      <c r="AM558" s="242"/>
      <c r="AN558" s="242"/>
      <c r="AO558" s="242"/>
      <c r="AP558" s="242"/>
      <c r="AQ558" s="242"/>
      <c r="AR558" s="242"/>
      <c r="AS558" s="242"/>
      <c r="AT558" s="242"/>
      <c r="AU558" s="242"/>
      <c r="AV558" s="242"/>
      <c r="AW558" s="242"/>
    </row>
    <row r="559" ht="15.6" spans="1:49">
      <c r="A559" s="242"/>
      <c r="B559" s="242"/>
      <c r="C559" s="242"/>
      <c r="D559" s="240"/>
      <c r="E559" s="243"/>
      <c r="F559" s="243"/>
      <c r="G559" s="244"/>
      <c r="H559" s="244"/>
      <c r="I559" s="241"/>
      <c r="J559" s="241"/>
      <c r="K559" s="241"/>
      <c r="L559" s="241"/>
      <c r="M559" s="241"/>
      <c r="N559" s="241"/>
      <c r="O559" s="241"/>
      <c r="P559" s="241"/>
      <c r="Q559" s="241"/>
      <c r="R559" s="241"/>
      <c r="S559" s="241"/>
      <c r="T559" s="245"/>
      <c r="U559" s="245"/>
      <c r="V559" s="245"/>
      <c r="W559" s="245"/>
      <c r="X559" s="245"/>
      <c r="Y559" s="245"/>
      <c r="Z559" s="245"/>
      <c r="AA559" s="245"/>
      <c r="AB559" s="246"/>
      <c r="AC559" s="245"/>
      <c r="AD559" s="245"/>
      <c r="AE559" s="241"/>
      <c r="AF559" s="245"/>
      <c r="AG559" s="245"/>
      <c r="AH559" s="245"/>
      <c r="AI559" s="245"/>
      <c r="AJ559" s="245"/>
      <c r="AK559" s="245"/>
      <c r="AL559" s="247"/>
      <c r="AM559" s="242"/>
      <c r="AN559" s="242"/>
      <c r="AO559" s="242"/>
      <c r="AP559" s="242"/>
      <c r="AQ559" s="242"/>
      <c r="AR559" s="242"/>
      <c r="AS559" s="242"/>
      <c r="AT559" s="242"/>
      <c r="AU559" s="242"/>
      <c r="AV559" s="242"/>
      <c r="AW559" s="242"/>
    </row>
    <row r="560" ht="15.6" spans="1:49">
      <c r="A560" s="242"/>
      <c r="B560" s="242"/>
      <c r="C560" s="242"/>
      <c r="D560" s="240"/>
      <c r="E560" s="243"/>
      <c r="F560" s="243"/>
      <c r="G560" s="244"/>
      <c r="H560" s="244"/>
      <c r="I560" s="241"/>
      <c r="J560" s="241"/>
      <c r="K560" s="241"/>
      <c r="L560" s="241"/>
      <c r="M560" s="241"/>
      <c r="N560" s="241"/>
      <c r="O560" s="241"/>
      <c r="P560" s="241"/>
      <c r="Q560" s="241"/>
      <c r="R560" s="241"/>
      <c r="S560" s="241"/>
      <c r="T560" s="245"/>
      <c r="U560" s="245"/>
      <c r="V560" s="245"/>
      <c r="W560" s="245"/>
      <c r="X560" s="245"/>
      <c r="Y560" s="245"/>
      <c r="Z560" s="245"/>
      <c r="AA560" s="245"/>
      <c r="AB560" s="246"/>
      <c r="AC560" s="245"/>
      <c r="AD560" s="245"/>
      <c r="AE560" s="241"/>
      <c r="AF560" s="245"/>
      <c r="AG560" s="245"/>
      <c r="AH560" s="245"/>
      <c r="AI560" s="245"/>
      <c r="AJ560" s="245"/>
      <c r="AK560" s="245"/>
      <c r="AL560" s="247"/>
      <c r="AM560" s="242"/>
      <c r="AN560" s="242"/>
      <c r="AO560" s="242"/>
      <c r="AP560" s="242"/>
      <c r="AQ560" s="242"/>
      <c r="AR560" s="242"/>
      <c r="AS560" s="242"/>
      <c r="AT560" s="242"/>
      <c r="AU560" s="242"/>
      <c r="AV560" s="242"/>
      <c r="AW560" s="242"/>
    </row>
    <row r="561" ht="15.6" spans="1:49">
      <c r="A561" s="242"/>
      <c r="B561" s="242"/>
      <c r="C561" s="242"/>
      <c r="D561" s="240"/>
      <c r="E561" s="243"/>
      <c r="F561" s="243"/>
      <c r="G561" s="244"/>
      <c r="H561" s="244"/>
      <c r="I561" s="241"/>
      <c r="J561" s="241"/>
      <c r="K561" s="241"/>
      <c r="L561" s="241"/>
      <c r="M561" s="241"/>
      <c r="N561" s="241"/>
      <c r="O561" s="241"/>
      <c r="P561" s="241"/>
      <c r="Q561" s="241"/>
      <c r="R561" s="241"/>
      <c r="S561" s="241"/>
      <c r="T561" s="245"/>
      <c r="U561" s="245"/>
      <c r="V561" s="245"/>
      <c r="W561" s="245"/>
      <c r="X561" s="245"/>
      <c r="Y561" s="245"/>
      <c r="Z561" s="245"/>
      <c r="AA561" s="245"/>
      <c r="AB561" s="246"/>
      <c r="AC561" s="245"/>
      <c r="AD561" s="245"/>
      <c r="AE561" s="241"/>
      <c r="AF561" s="245"/>
      <c r="AG561" s="245"/>
      <c r="AH561" s="245"/>
      <c r="AI561" s="245"/>
      <c r="AJ561" s="245"/>
      <c r="AK561" s="245"/>
      <c r="AL561" s="247"/>
      <c r="AM561" s="242"/>
      <c r="AN561" s="242"/>
      <c r="AO561" s="242"/>
      <c r="AP561" s="242"/>
      <c r="AQ561" s="242"/>
      <c r="AR561" s="242"/>
      <c r="AS561" s="242"/>
      <c r="AT561" s="242"/>
      <c r="AU561" s="242"/>
      <c r="AV561" s="242"/>
      <c r="AW561" s="242"/>
    </row>
    <row r="562" ht="15.6" spans="1:49">
      <c r="A562" s="242"/>
      <c r="B562" s="242"/>
      <c r="C562" s="242"/>
      <c r="D562" s="240"/>
      <c r="E562" s="243"/>
      <c r="F562" s="243"/>
      <c r="G562" s="244"/>
      <c r="H562" s="244"/>
      <c r="I562" s="241"/>
      <c r="J562" s="241"/>
      <c r="K562" s="241"/>
      <c r="L562" s="241"/>
      <c r="M562" s="241"/>
      <c r="N562" s="241"/>
      <c r="O562" s="241"/>
      <c r="P562" s="241"/>
      <c r="Q562" s="241"/>
      <c r="R562" s="241"/>
      <c r="S562" s="241"/>
      <c r="T562" s="245"/>
      <c r="U562" s="245"/>
      <c r="V562" s="245"/>
      <c r="W562" s="245"/>
      <c r="X562" s="245"/>
      <c r="Y562" s="245"/>
      <c r="Z562" s="245"/>
      <c r="AA562" s="245"/>
      <c r="AB562" s="246"/>
      <c r="AC562" s="245"/>
      <c r="AD562" s="245"/>
      <c r="AE562" s="241"/>
      <c r="AF562" s="245"/>
      <c r="AG562" s="245"/>
      <c r="AH562" s="245"/>
      <c r="AI562" s="245"/>
      <c r="AJ562" s="245"/>
      <c r="AK562" s="245"/>
      <c r="AL562" s="247"/>
      <c r="AM562" s="242"/>
      <c r="AN562" s="242"/>
      <c r="AO562" s="242"/>
      <c r="AP562" s="242"/>
      <c r="AQ562" s="242"/>
      <c r="AR562" s="242"/>
      <c r="AS562" s="242"/>
      <c r="AT562" s="242"/>
      <c r="AU562" s="242"/>
      <c r="AV562" s="242"/>
      <c r="AW562" s="242"/>
    </row>
    <row r="563" ht="15.6" spans="1:49">
      <c r="A563" s="242"/>
      <c r="B563" s="242"/>
      <c r="C563" s="242"/>
      <c r="D563" s="240"/>
      <c r="E563" s="243"/>
      <c r="F563" s="243"/>
      <c r="G563" s="244"/>
      <c r="H563" s="244"/>
      <c r="I563" s="241"/>
      <c r="J563" s="241"/>
      <c r="K563" s="241"/>
      <c r="L563" s="241"/>
      <c r="M563" s="241"/>
      <c r="N563" s="241"/>
      <c r="O563" s="241"/>
      <c r="P563" s="241"/>
      <c r="Q563" s="241"/>
      <c r="R563" s="241"/>
      <c r="S563" s="241"/>
      <c r="T563" s="245"/>
      <c r="U563" s="245"/>
      <c r="V563" s="245"/>
      <c r="W563" s="245"/>
      <c r="X563" s="245"/>
      <c r="Y563" s="245"/>
      <c r="Z563" s="245"/>
      <c r="AA563" s="245"/>
      <c r="AB563" s="246"/>
      <c r="AC563" s="245"/>
      <c r="AD563" s="245"/>
      <c r="AE563" s="241"/>
      <c r="AF563" s="245"/>
      <c r="AG563" s="245"/>
      <c r="AH563" s="245"/>
      <c r="AI563" s="245"/>
      <c r="AJ563" s="245"/>
      <c r="AK563" s="245"/>
      <c r="AL563" s="247"/>
      <c r="AM563" s="242"/>
      <c r="AN563" s="242"/>
      <c r="AO563" s="242"/>
      <c r="AP563" s="242"/>
      <c r="AQ563" s="242"/>
      <c r="AR563" s="242"/>
      <c r="AS563" s="242"/>
      <c r="AT563" s="242"/>
      <c r="AU563" s="242"/>
      <c r="AV563" s="242"/>
      <c r="AW563" s="242"/>
    </row>
    <row r="564" ht="15.6" spans="1:49">
      <c r="A564" s="242"/>
      <c r="B564" s="242"/>
      <c r="C564" s="242"/>
      <c r="D564" s="240"/>
      <c r="E564" s="243"/>
      <c r="F564" s="243"/>
      <c r="G564" s="244"/>
      <c r="H564" s="244"/>
      <c r="I564" s="241"/>
      <c r="J564" s="241"/>
      <c r="K564" s="241"/>
      <c r="L564" s="241"/>
      <c r="M564" s="241"/>
      <c r="N564" s="241"/>
      <c r="O564" s="241"/>
      <c r="P564" s="241"/>
      <c r="Q564" s="241"/>
      <c r="R564" s="241"/>
      <c r="S564" s="241"/>
      <c r="T564" s="245"/>
      <c r="U564" s="245"/>
      <c r="V564" s="245"/>
      <c r="W564" s="245"/>
      <c r="X564" s="245"/>
      <c r="Y564" s="245"/>
      <c r="Z564" s="245"/>
      <c r="AA564" s="245"/>
      <c r="AB564" s="246"/>
      <c r="AC564" s="245"/>
      <c r="AD564" s="245"/>
      <c r="AE564" s="241"/>
      <c r="AF564" s="245"/>
      <c r="AG564" s="245"/>
      <c r="AH564" s="245"/>
      <c r="AI564" s="245"/>
      <c r="AJ564" s="245"/>
      <c r="AK564" s="245"/>
      <c r="AL564" s="247"/>
      <c r="AM564" s="242"/>
      <c r="AN564" s="242"/>
      <c r="AO564" s="242"/>
      <c r="AP564" s="242"/>
      <c r="AQ564" s="242"/>
      <c r="AR564" s="242"/>
      <c r="AS564" s="242"/>
      <c r="AT564" s="242"/>
      <c r="AU564" s="242"/>
      <c r="AV564" s="242"/>
      <c r="AW564" s="242"/>
    </row>
    <row r="565" ht="15.6" spans="1:49">
      <c r="A565" s="242"/>
      <c r="B565" s="242"/>
      <c r="C565" s="242"/>
      <c r="D565" s="240"/>
      <c r="E565" s="243"/>
      <c r="F565" s="243"/>
      <c r="G565" s="244"/>
      <c r="H565" s="244"/>
      <c r="I565" s="241"/>
      <c r="J565" s="241"/>
      <c r="K565" s="241"/>
      <c r="L565" s="241"/>
      <c r="M565" s="241"/>
      <c r="N565" s="241"/>
      <c r="O565" s="241"/>
      <c r="P565" s="241"/>
      <c r="Q565" s="241"/>
      <c r="R565" s="241"/>
      <c r="S565" s="241"/>
      <c r="T565" s="245"/>
      <c r="U565" s="245"/>
      <c r="V565" s="245"/>
      <c r="W565" s="245"/>
      <c r="X565" s="245"/>
      <c r="Y565" s="245"/>
      <c r="Z565" s="245"/>
      <c r="AA565" s="245"/>
      <c r="AB565" s="246"/>
      <c r="AC565" s="245"/>
      <c r="AD565" s="245"/>
      <c r="AE565" s="241"/>
      <c r="AF565" s="245"/>
      <c r="AG565" s="245"/>
      <c r="AH565" s="245"/>
      <c r="AI565" s="245"/>
      <c r="AJ565" s="245"/>
      <c r="AK565" s="245"/>
      <c r="AL565" s="247"/>
      <c r="AM565" s="242"/>
      <c r="AN565" s="242"/>
      <c r="AO565" s="242"/>
      <c r="AP565" s="242"/>
      <c r="AQ565" s="242"/>
      <c r="AR565" s="242"/>
      <c r="AS565" s="242"/>
      <c r="AT565" s="242"/>
      <c r="AU565" s="242"/>
      <c r="AV565" s="242"/>
      <c r="AW565" s="242"/>
    </row>
    <row r="566" ht="15.6" spans="1:49">
      <c r="A566" s="242"/>
      <c r="B566" s="242"/>
      <c r="C566" s="242"/>
      <c r="D566" s="240"/>
      <c r="E566" s="243"/>
      <c r="F566" s="243"/>
      <c r="G566" s="244"/>
      <c r="H566" s="244"/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  <c r="S566" s="241"/>
      <c r="T566" s="245"/>
      <c r="U566" s="245"/>
      <c r="V566" s="245"/>
      <c r="W566" s="245"/>
      <c r="X566" s="245"/>
      <c r="Y566" s="245"/>
      <c r="Z566" s="245"/>
      <c r="AA566" s="245"/>
      <c r="AB566" s="246"/>
      <c r="AC566" s="245"/>
      <c r="AD566" s="245"/>
      <c r="AE566" s="241"/>
      <c r="AF566" s="245"/>
      <c r="AG566" s="245"/>
      <c r="AH566" s="245"/>
      <c r="AI566" s="245"/>
      <c r="AJ566" s="245"/>
      <c r="AK566" s="245"/>
      <c r="AL566" s="247"/>
      <c r="AM566" s="242"/>
      <c r="AN566" s="242"/>
      <c r="AO566" s="242"/>
      <c r="AP566" s="242"/>
      <c r="AQ566" s="242"/>
      <c r="AR566" s="242"/>
      <c r="AS566" s="242"/>
      <c r="AT566" s="242"/>
      <c r="AU566" s="242"/>
      <c r="AV566" s="242"/>
      <c r="AW566" s="242"/>
    </row>
    <row r="567" ht="15.6" spans="1:49">
      <c r="A567" s="242"/>
      <c r="B567" s="242"/>
      <c r="C567" s="242"/>
      <c r="D567" s="240"/>
      <c r="E567" s="243"/>
      <c r="F567" s="243"/>
      <c r="G567" s="244"/>
      <c r="H567" s="244"/>
      <c r="I567" s="241"/>
      <c r="J567" s="241"/>
      <c r="K567" s="241"/>
      <c r="L567" s="241"/>
      <c r="M567" s="241"/>
      <c r="N567" s="241"/>
      <c r="O567" s="241"/>
      <c r="P567" s="241"/>
      <c r="Q567" s="241"/>
      <c r="R567" s="241"/>
      <c r="S567" s="241"/>
      <c r="T567" s="245"/>
      <c r="U567" s="245"/>
      <c r="V567" s="245"/>
      <c r="W567" s="245"/>
      <c r="X567" s="245"/>
      <c r="Y567" s="245"/>
      <c r="Z567" s="245"/>
      <c r="AA567" s="245"/>
      <c r="AB567" s="246"/>
      <c r="AC567" s="245"/>
      <c r="AD567" s="245"/>
      <c r="AE567" s="241"/>
      <c r="AF567" s="245"/>
      <c r="AG567" s="245"/>
      <c r="AH567" s="245"/>
      <c r="AI567" s="245"/>
      <c r="AJ567" s="245"/>
      <c r="AK567" s="245"/>
      <c r="AL567" s="247"/>
      <c r="AM567" s="242"/>
      <c r="AN567" s="242"/>
      <c r="AO567" s="242"/>
      <c r="AP567" s="242"/>
      <c r="AQ567" s="242"/>
      <c r="AR567" s="242"/>
      <c r="AS567" s="242"/>
      <c r="AT567" s="242"/>
      <c r="AU567" s="242"/>
      <c r="AV567" s="242"/>
      <c r="AW567" s="242"/>
    </row>
    <row r="568" ht="15.6" spans="1:49">
      <c r="A568" s="242"/>
      <c r="B568" s="242"/>
      <c r="C568" s="242"/>
      <c r="D568" s="240"/>
      <c r="E568" s="243"/>
      <c r="F568" s="243"/>
      <c r="G568" s="244"/>
      <c r="H568" s="244"/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  <c r="S568" s="241"/>
      <c r="T568" s="245"/>
      <c r="U568" s="245"/>
      <c r="V568" s="245"/>
      <c r="W568" s="245"/>
      <c r="X568" s="245"/>
      <c r="Y568" s="245"/>
      <c r="Z568" s="245"/>
      <c r="AA568" s="245"/>
      <c r="AB568" s="246"/>
      <c r="AC568" s="245"/>
      <c r="AD568" s="245"/>
      <c r="AE568" s="241"/>
      <c r="AF568" s="245"/>
      <c r="AG568" s="245"/>
      <c r="AH568" s="245"/>
      <c r="AI568" s="245"/>
      <c r="AJ568" s="245"/>
      <c r="AK568" s="245"/>
      <c r="AL568" s="247"/>
      <c r="AM568" s="242"/>
      <c r="AN568" s="242"/>
      <c r="AO568" s="242"/>
      <c r="AP568" s="242"/>
      <c r="AQ568" s="242"/>
      <c r="AR568" s="242"/>
      <c r="AS568" s="242"/>
      <c r="AT568" s="242"/>
      <c r="AU568" s="242"/>
      <c r="AV568" s="242"/>
      <c r="AW568" s="242"/>
    </row>
    <row r="569" ht="15.6" spans="1:49">
      <c r="A569" s="242"/>
      <c r="B569" s="242"/>
      <c r="C569" s="242"/>
      <c r="D569" s="240"/>
      <c r="E569" s="243"/>
      <c r="F569" s="243"/>
      <c r="G569" s="244"/>
      <c r="H569" s="244"/>
      <c r="I569" s="241"/>
      <c r="J569" s="241"/>
      <c r="K569" s="241"/>
      <c r="L569" s="241"/>
      <c r="M569" s="241"/>
      <c r="N569" s="241"/>
      <c r="O569" s="241"/>
      <c r="P569" s="241"/>
      <c r="Q569" s="241"/>
      <c r="R569" s="241"/>
      <c r="S569" s="241"/>
      <c r="T569" s="245"/>
      <c r="U569" s="245"/>
      <c r="V569" s="245"/>
      <c r="W569" s="245"/>
      <c r="X569" s="245"/>
      <c r="Y569" s="245"/>
      <c r="Z569" s="245"/>
      <c r="AA569" s="245"/>
      <c r="AB569" s="246"/>
      <c r="AC569" s="245"/>
      <c r="AD569" s="245"/>
      <c r="AE569" s="241"/>
      <c r="AF569" s="245"/>
      <c r="AG569" s="245"/>
      <c r="AH569" s="245"/>
      <c r="AI569" s="245"/>
      <c r="AJ569" s="245"/>
      <c r="AK569" s="245"/>
      <c r="AL569" s="247"/>
      <c r="AM569" s="242"/>
      <c r="AN569" s="242"/>
      <c r="AO569" s="242"/>
      <c r="AP569" s="242"/>
      <c r="AQ569" s="242"/>
      <c r="AR569" s="242"/>
      <c r="AS569" s="242"/>
      <c r="AT569" s="242"/>
      <c r="AU569" s="242"/>
      <c r="AV569" s="242"/>
      <c r="AW569" s="242"/>
    </row>
    <row r="570" ht="15.6" spans="1:49">
      <c r="A570" s="242"/>
      <c r="B570" s="242"/>
      <c r="C570" s="242"/>
      <c r="D570" s="240"/>
      <c r="E570" s="243"/>
      <c r="F570" s="243"/>
      <c r="G570" s="244"/>
      <c r="H570" s="244"/>
      <c r="I570" s="241"/>
      <c r="J570" s="241"/>
      <c r="K570" s="241"/>
      <c r="L570" s="241"/>
      <c r="M570" s="241"/>
      <c r="N570" s="241"/>
      <c r="O570" s="241"/>
      <c r="P570" s="241"/>
      <c r="Q570" s="241"/>
      <c r="R570" s="241"/>
      <c r="S570" s="241"/>
      <c r="T570" s="245"/>
      <c r="U570" s="245"/>
      <c r="V570" s="245"/>
      <c r="W570" s="245"/>
      <c r="X570" s="245"/>
      <c r="Y570" s="245"/>
      <c r="Z570" s="245"/>
      <c r="AA570" s="245"/>
      <c r="AB570" s="246"/>
      <c r="AC570" s="245"/>
      <c r="AD570" s="245"/>
      <c r="AE570" s="241"/>
      <c r="AF570" s="245"/>
      <c r="AG570" s="245"/>
      <c r="AH570" s="245"/>
      <c r="AI570" s="245"/>
      <c r="AJ570" s="245"/>
      <c r="AK570" s="245"/>
      <c r="AL570" s="247"/>
      <c r="AM570" s="242"/>
      <c r="AN570" s="242"/>
      <c r="AO570" s="242"/>
      <c r="AP570" s="242"/>
      <c r="AQ570" s="242"/>
      <c r="AR570" s="242"/>
      <c r="AS570" s="242"/>
      <c r="AT570" s="242"/>
      <c r="AU570" s="242"/>
      <c r="AV570" s="242"/>
      <c r="AW570" s="242"/>
    </row>
    <row r="571" ht="15.6" spans="1:49">
      <c r="A571" s="242"/>
      <c r="B571" s="242"/>
      <c r="C571" s="242"/>
      <c r="D571" s="240"/>
      <c r="E571" s="243"/>
      <c r="F571" s="243"/>
      <c r="G571" s="244"/>
      <c r="H571" s="244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5"/>
      <c r="U571" s="245"/>
      <c r="V571" s="245"/>
      <c r="W571" s="245"/>
      <c r="X571" s="245"/>
      <c r="Y571" s="245"/>
      <c r="Z571" s="245"/>
      <c r="AA571" s="245"/>
      <c r="AB571" s="246"/>
      <c r="AC571" s="245"/>
      <c r="AD571" s="245"/>
      <c r="AE571" s="241"/>
      <c r="AF571" s="245"/>
      <c r="AG571" s="245"/>
      <c r="AH571" s="245"/>
      <c r="AI571" s="245"/>
      <c r="AJ571" s="245"/>
      <c r="AK571" s="245"/>
      <c r="AL571" s="247"/>
      <c r="AM571" s="242"/>
      <c r="AN571" s="242"/>
      <c r="AO571" s="242"/>
      <c r="AP571" s="242"/>
      <c r="AQ571" s="242"/>
      <c r="AR571" s="242"/>
      <c r="AS571" s="242"/>
      <c r="AT571" s="242"/>
      <c r="AU571" s="242"/>
      <c r="AV571" s="242"/>
      <c r="AW571" s="242"/>
    </row>
    <row r="572" ht="15.6" spans="1:49">
      <c r="A572" s="242"/>
      <c r="B572" s="242"/>
      <c r="C572" s="242"/>
      <c r="D572" s="240"/>
      <c r="E572" s="243"/>
      <c r="F572" s="243"/>
      <c r="G572" s="244"/>
      <c r="H572" s="244"/>
      <c r="I572" s="241"/>
      <c r="J572" s="241"/>
      <c r="K572" s="241"/>
      <c r="L572" s="241"/>
      <c r="M572" s="241"/>
      <c r="N572" s="241"/>
      <c r="O572" s="241"/>
      <c r="P572" s="241"/>
      <c r="Q572" s="241"/>
      <c r="R572" s="241"/>
      <c r="S572" s="241"/>
      <c r="T572" s="245"/>
      <c r="U572" s="245"/>
      <c r="V572" s="245"/>
      <c r="W572" s="245"/>
      <c r="X572" s="245"/>
      <c r="Y572" s="245"/>
      <c r="Z572" s="245"/>
      <c r="AA572" s="245"/>
      <c r="AB572" s="246"/>
      <c r="AC572" s="245"/>
      <c r="AD572" s="245"/>
      <c r="AE572" s="241"/>
      <c r="AF572" s="245"/>
      <c r="AG572" s="245"/>
      <c r="AH572" s="245"/>
      <c r="AI572" s="245"/>
      <c r="AJ572" s="245"/>
      <c r="AK572" s="245"/>
      <c r="AL572" s="247"/>
      <c r="AM572" s="242"/>
      <c r="AN572" s="242"/>
      <c r="AO572" s="242"/>
      <c r="AP572" s="242"/>
      <c r="AQ572" s="242"/>
      <c r="AR572" s="242"/>
      <c r="AS572" s="242"/>
      <c r="AT572" s="242"/>
      <c r="AU572" s="242"/>
      <c r="AV572" s="242"/>
      <c r="AW572" s="242"/>
    </row>
    <row r="573" ht="15.6" spans="1:49">
      <c r="A573" s="242"/>
      <c r="B573" s="242"/>
      <c r="C573" s="242"/>
      <c r="D573" s="240"/>
      <c r="E573" s="243"/>
      <c r="F573" s="243"/>
      <c r="G573" s="244"/>
      <c r="H573" s="244"/>
      <c r="I573" s="241"/>
      <c r="J573" s="241"/>
      <c r="K573" s="241"/>
      <c r="L573" s="241"/>
      <c r="M573" s="241"/>
      <c r="N573" s="241"/>
      <c r="O573" s="241"/>
      <c r="P573" s="241"/>
      <c r="Q573" s="241"/>
      <c r="R573" s="241"/>
      <c r="S573" s="241"/>
      <c r="T573" s="245"/>
      <c r="U573" s="245"/>
      <c r="V573" s="245"/>
      <c r="W573" s="245"/>
      <c r="X573" s="245"/>
      <c r="Y573" s="245"/>
      <c r="Z573" s="245"/>
      <c r="AA573" s="245"/>
      <c r="AB573" s="246"/>
      <c r="AC573" s="245"/>
      <c r="AD573" s="245"/>
      <c r="AE573" s="241"/>
      <c r="AF573" s="245"/>
      <c r="AG573" s="245"/>
      <c r="AH573" s="245"/>
      <c r="AI573" s="245"/>
      <c r="AJ573" s="245"/>
      <c r="AK573" s="245"/>
      <c r="AL573" s="247"/>
      <c r="AM573" s="242"/>
      <c r="AN573" s="242"/>
      <c r="AO573" s="242"/>
      <c r="AP573" s="242"/>
      <c r="AQ573" s="242"/>
      <c r="AR573" s="242"/>
      <c r="AS573" s="242"/>
      <c r="AT573" s="242"/>
      <c r="AU573" s="242"/>
      <c r="AV573" s="242"/>
      <c r="AW573" s="242"/>
    </row>
    <row r="574" ht="15.6" spans="1:49">
      <c r="A574" s="242"/>
      <c r="B574" s="242"/>
      <c r="C574" s="242"/>
      <c r="D574" s="240"/>
      <c r="E574" s="243"/>
      <c r="F574" s="243"/>
      <c r="G574" s="244"/>
      <c r="H574" s="244"/>
      <c r="I574" s="241"/>
      <c r="J574" s="241"/>
      <c r="K574" s="241"/>
      <c r="L574" s="241"/>
      <c r="M574" s="241"/>
      <c r="N574" s="241"/>
      <c r="O574" s="241"/>
      <c r="P574" s="241"/>
      <c r="Q574" s="241"/>
      <c r="R574" s="241"/>
      <c r="S574" s="241"/>
      <c r="T574" s="245"/>
      <c r="U574" s="245"/>
      <c r="V574" s="245"/>
      <c r="W574" s="245"/>
      <c r="X574" s="245"/>
      <c r="Y574" s="245"/>
      <c r="Z574" s="245"/>
      <c r="AA574" s="245"/>
      <c r="AB574" s="246"/>
      <c r="AC574" s="245"/>
      <c r="AD574" s="245"/>
      <c r="AE574" s="241"/>
      <c r="AF574" s="245"/>
      <c r="AG574" s="245"/>
      <c r="AH574" s="245"/>
      <c r="AI574" s="245"/>
      <c r="AJ574" s="245"/>
      <c r="AK574" s="245"/>
      <c r="AL574" s="247"/>
      <c r="AM574" s="242"/>
      <c r="AN574" s="242"/>
      <c r="AO574" s="242"/>
      <c r="AP574" s="242"/>
      <c r="AQ574" s="242"/>
      <c r="AR574" s="242"/>
      <c r="AS574" s="242"/>
      <c r="AT574" s="242"/>
      <c r="AU574" s="242"/>
      <c r="AV574" s="242"/>
      <c r="AW574" s="242"/>
    </row>
    <row r="575" ht="15.6" spans="1:49">
      <c r="A575" s="242"/>
      <c r="B575" s="242"/>
      <c r="C575" s="242"/>
      <c r="D575" s="240"/>
      <c r="E575" s="243"/>
      <c r="F575" s="243"/>
      <c r="G575" s="244"/>
      <c r="H575" s="244"/>
      <c r="I575" s="241"/>
      <c r="J575" s="241"/>
      <c r="K575" s="241"/>
      <c r="L575" s="241"/>
      <c r="M575" s="241"/>
      <c r="N575" s="241"/>
      <c r="O575" s="241"/>
      <c r="P575" s="241"/>
      <c r="Q575" s="241"/>
      <c r="R575" s="241"/>
      <c r="S575" s="241"/>
      <c r="T575" s="245"/>
      <c r="U575" s="245"/>
      <c r="V575" s="245"/>
      <c r="W575" s="245"/>
      <c r="X575" s="245"/>
      <c r="Y575" s="245"/>
      <c r="Z575" s="245"/>
      <c r="AA575" s="245"/>
      <c r="AB575" s="246"/>
      <c r="AC575" s="245"/>
      <c r="AD575" s="245"/>
      <c r="AE575" s="241"/>
      <c r="AF575" s="245"/>
      <c r="AG575" s="245"/>
      <c r="AH575" s="245"/>
      <c r="AI575" s="245"/>
      <c r="AJ575" s="245"/>
      <c r="AK575" s="245"/>
      <c r="AL575" s="247"/>
      <c r="AM575" s="242"/>
      <c r="AN575" s="242"/>
      <c r="AO575" s="242"/>
      <c r="AP575" s="242"/>
      <c r="AQ575" s="242"/>
      <c r="AR575" s="242"/>
      <c r="AS575" s="242"/>
      <c r="AT575" s="242"/>
      <c r="AU575" s="242"/>
      <c r="AV575" s="242"/>
      <c r="AW575" s="242"/>
    </row>
    <row r="576" ht="15.6" spans="1:49">
      <c r="A576" s="242"/>
      <c r="B576" s="242"/>
      <c r="C576" s="242"/>
      <c r="D576" s="240"/>
      <c r="E576" s="243"/>
      <c r="F576" s="243"/>
      <c r="G576" s="244"/>
      <c r="H576" s="244"/>
      <c r="I576" s="241"/>
      <c r="J576" s="241"/>
      <c r="K576" s="241"/>
      <c r="L576" s="241"/>
      <c r="M576" s="241"/>
      <c r="N576" s="241"/>
      <c r="O576" s="241"/>
      <c r="P576" s="241"/>
      <c r="Q576" s="241"/>
      <c r="R576" s="241"/>
      <c r="S576" s="241"/>
      <c r="T576" s="245"/>
      <c r="U576" s="245"/>
      <c r="V576" s="245"/>
      <c r="W576" s="245"/>
      <c r="X576" s="245"/>
      <c r="Y576" s="245"/>
      <c r="Z576" s="245"/>
      <c r="AA576" s="245"/>
      <c r="AB576" s="246"/>
      <c r="AC576" s="245"/>
      <c r="AD576" s="245"/>
      <c r="AE576" s="241"/>
      <c r="AF576" s="245"/>
      <c r="AG576" s="245"/>
      <c r="AH576" s="245"/>
      <c r="AI576" s="245"/>
      <c r="AJ576" s="245"/>
      <c r="AK576" s="245"/>
      <c r="AL576" s="247"/>
      <c r="AM576" s="242"/>
      <c r="AN576" s="242"/>
      <c r="AO576" s="242"/>
      <c r="AP576" s="242"/>
      <c r="AQ576" s="242"/>
      <c r="AR576" s="242"/>
      <c r="AS576" s="242"/>
      <c r="AT576" s="242"/>
      <c r="AU576" s="242"/>
      <c r="AV576" s="242"/>
      <c r="AW576" s="242"/>
    </row>
    <row r="577" ht="15.6" spans="1:49">
      <c r="A577" s="242"/>
      <c r="B577" s="242"/>
      <c r="C577" s="242"/>
      <c r="D577" s="240"/>
      <c r="E577" s="243"/>
      <c r="F577" s="243"/>
      <c r="G577" s="244"/>
      <c r="H577" s="244"/>
      <c r="I577" s="241"/>
      <c r="J577" s="241"/>
      <c r="K577" s="241"/>
      <c r="L577" s="241"/>
      <c r="M577" s="241"/>
      <c r="N577" s="241"/>
      <c r="O577" s="241"/>
      <c r="P577" s="241"/>
      <c r="Q577" s="241"/>
      <c r="R577" s="241"/>
      <c r="S577" s="241"/>
      <c r="T577" s="245"/>
      <c r="U577" s="245"/>
      <c r="V577" s="245"/>
      <c r="W577" s="245"/>
      <c r="X577" s="245"/>
      <c r="Y577" s="245"/>
      <c r="Z577" s="245"/>
      <c r="AA577" s="245"/>
      <c r="AB577" s="246"/>
      <c r="AC577" s="245"/>
      <c r="AD577" s="245"/>
      <c r="AE577" s="241"/>
      <c r="AF577" s="245"/>
      <c r="AG577" s="245"/>
      <c r="AH577" s="245"/>
      <c r="AI577" s="245"/>
      <c r="AJ577" s="245"/>
      <c r="AK577" s="245"/>
      <c r="AL577" s="247"/>
      <c r="AM577" s="242"/>
      <c r="AN577" s="242"/>
      <c r="AO577" s="242"/>
      <c r="AP577" s="242"/>
      <c r="AQ577" s="242"/>
      <c r="AR577" s="242"/>
      <c r="AS577" s="242"/>
      <c r="AT577" s="242"/>
      <c r="AU577" s="242"/>
      <c r="AV577" s="242"/>
      <c r="AW577" s="242"/>
    </row>
    <row r="578" ht="15.6" spans="1:49">
      <c r="A578" s="242"/>
      <c r="B578" s="242"/>
      <c r="C578" s="242"/>
      <c r="D578" s="240"/>
      <c r="E578" s="243"/>
      <c r="F578" s="243"/>
      <c r="G578" s="244"/>
      <c r="H578" s="244"/>
      <c r="I578" s="241"/>
      <c r="J578" s="241"/>
      <c r="K578" s="241"/>
      <c r="L578" s="241"/>
      <c r="M578" s="241"/>
      <c r="N578" s="241"/>
      <c r="O578" s="241"/>
      <c r="P578" s="241"/>
      <c r="Q578" s="241"/>
      <c r="R578" s="241"/>
      <c r="S578" s="241"/>
      <c r="T578" s="245"/>
      <c r="U578" s="245"/>
      <c r="V578" s="245"/>
      <c r="W578" s="245"/>
      <c r="X578" s="245"/>
      <c r="Y578" s="245"/>
      <c r="Z578" s="245"/>
      <c r="AA578" s="245"/>
      <c r="AB578" s="246"/>
      <c r="AC578" s="245"/>
      <c r="AD578" s="245"/>
      <c r="AE578" s="241"/>
      <c r="AF578" s="245"/>
      <c r="AG578" s="245"/>
      <c r="AH578" s="245"/>
      <c r="AI578" s="245"/>
      <c r="AJ578" s="245"/>
      <c r="AK578" s="245"/>
      <c r="AL578" s="247"/>
      <c r="AM578" s="242"/>
      <c r="AN578" s="242"/>
      <c r="AO578" s="242"/>
      <c r="AP578" s="242"/>
      <c r="AQ578" s="242"/>
      <c r="AR578" s="242"/>
      <c r="AS578" s="242"/>
      <c r="AT578" s="242"/>
      <c r="AU578" s="242"/>
      <c r="AV578" s="242"/>
      <c r="AW578" s="242"/>
    </row>
    <row r="579" ht="15.6" spans="1:49">
      <c r="A579" s="242"/>
      <c r="B579" s="242"/>
      <c r="C579" s="242"/>
      <c r="D579" s="240"/>
      <c r="E579" s="243"/>
      <c r="F579" s="243"/>
      <c r="G579" s="244"/>
      <c r="H579" s="244"/>
      <c r="I579" s="241"/>
      <c r="J579" s="241"/>
      <c r="K579" s="241"/>
      <c r="L579" s="241"/>
      <c r="M579" s="241"/>
      <c r="N579" s="241"/>
      <c r="O579" s="241"/>
      <c r="P579" s="241"/>
      <c r="Q579" s="241"/>
      <c r="R579" s="241"/>
      <c r="S579" s="241"/>
      <c r="T579" s="245"/>
      <c r="U579" s="245"/>
      <c r="V579" s="245"/>
      <c r="W579" s="245"/>
      <c r="X579" s="245"/>
      <c r="Y579" s="245"/>
      <c r="Z579" s="245"/>
      <c r="AA579" s="245"/>
      <c r="AB579" s="246"/>
      <c r="AC579" s="245"/>
      <c r="AD579" s="245"/>
      <c r="AE579" s="241"/>
      <c r="AF579" s="245"/>
      <c r="AG579" s="245"/>
      <c r="AH579" s="245"/>
      <c r="AI579" s="245"/>
      <c r="AJ579" s="245"/>
      <c r="AK579" s="245"/>
      <c r="AL579" s="247"/>
      <c r="AM579" s="242"/>
      <c r="AN579" s="242"/>
      <c r="AO579" s="242"/>
      <c r="AP579" s="242"/>
      <c r="AQ579" s="242"/>
      <c r="AR579" s="242"/>
      <c r="AS579" s="242"/>
      <c r="AT579" s="242"/>
      <c r="AU579" s="242"/>
      <c r="AV579" s="242"/>
      <c r="AW579" s="242"/>
    </row>
    <row r="580" ht="15.6" spans="1:49">
      <c r="A580" s="242"/>
      <c r="B580" s="242"/>
      <c r="C580" s="242"/>
      <c r="D580" s="240"/>
      <c r="E580" s="243"/>
      <c r="F580" s="243"/>
      <c r="G580" s="244"/>
      <c r="H580" s="244"/>
      <c r="I580" s="241"/>
      <c r="J580" s="241"/>
      <c r="K580" s="241"/>
      <c r="L580" s="241"/>
      <c r="M580" s="241"/>
      <c r="N580" s="241"/>
      <c r="O580" s="241"/>
      <c r="P580" s="241"/>
      <c r="Q580" s="241"/>
      <c r="R580" s="241"/>
      <c r="S580" s="241"/>
      <c r="T580" s="245"/>
      <c r="U580" s="245"/>
      <c r="V580" s="245"/>
      <c r="W580" s="245"/>
      <c r="X580" s="245"/>
      <c r="Y580" s="245"/>
      <c r="Z580" s="245"/>
      <c r="AA580" s="245"/>
      <c r="AB580" s="246"/>
      <c r="AC580" s="245"/>
      <c r="AD580" s="245"/>
      <c r="AE580" s="241"/>
      <c r="AF580" s="245"/>
      <c r="AG580" s="245"/>
      <c r="AH580" s="245"/>
      <c r="AI580" s="245"/>
      <c r="AJ580" s="245"/>
      <c r="AK580" s="245"/>
      <c r="AL580" s="247"/>
      <c r="AM580" s="242"/>
      <c r="AN580" s="242"/>
      <c r="AO580" s="242"/>
      <c r="AP580" s="242"/>
      <c r="AQ580" s="242"/>
      <c r="AR580" s="242"/>
      <c r="AS580" s="242"/>
      <c r="AT580" s="242"/>
      <c r="AU580" s="242"/>
      <c r="AV580" s="242"/>
      <c r="AW580" s="242"/>
    </row>
    <row r="581" ht="15.6" spans="1:49">
      <c r="A581" s="242"/>
      <c r="B581" s="242"/>
      <c r="C581" s="242"/>
      <c r="D581" s="240"/>
      <c r="E581" s="243"/>
      <c r="F581" s="243"/>
      <c r="G581" s="244"/>
      <c r="H581" s="244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5"/>
      <c r="U581" s="245"/>
      <c r="V581" s="245"/>
      <c r="W581" s="245"/>
      <c r="X581" s="245"/>
      <c r="Y581" s="245"/>
      <c r="Z581" s="245"/>
      <c r="AA581" s="245"/>
      <c r="AB581" s="246"/>
      <c r="AC581" s="245"/>
      <c r="AD581" s="245"/>
      <c r="AE581" s="241"/>
      <c r="AF581" s="245"/>
      <c r="AG581" s="245"/>
      <c r="AH581" s="245"/>
      <c r="AI581" s="245"/>
      <c r="AJ581" s="245"/>
      <c r="AK581" s="245"/>
      <c r="AL581" s="247"/>
      <c r="AM581" s="242"/>
      <c r="AN581" s="242"/>
      <c r="AO581" s="242"/>
      <c r="AP581" s="242"/>
      <c r="AQ581" s="242"/>
      <c r="AR581" s="242"/>
      <c r="AS581" s="242"/>
      <c r="AT581" s="242"/>
      <c r="AU581" s="242"/>
      <c r="AV581" s="242"/>
      <c r="AW581" s="242"/>
    </row>
    <row r="582" ht="15.6" spans="1:49">
      <c r="A582" s="242"/>
      <c r="B582" s="242"/>
      <c r="C582" s="242"/>
      <c r="D582" s="240"/>
      <c r="E582" s="243"/>
      <c r="F582" s="243"/>
      <c r="G582" s="244"/>
      <c r="H582" s="244"/>
      <c r="I582" s="241"/>
      <c r="J582" s="241"/>
      <c r="K582" s="241"/>
      <c r="L582" s="241"/>
      <c r="M582" s="241"/>
      <c r="N582" s="241"/>
      <c r="O582" s="241"/>
      <c r="P582" s="241"/>
      <c r="Q582" s="241"/>
      <c r="R582" s="241"/>
      <c r="S582" s="241"/>
      <c r="T582" s="245"/>
      <c r="U582" s="245"/>
      <c r="V582" s="245"/>
      <c r="W582" s="245"/>
      <c r="X582" s="245"/>
      <c r="Y582" s="245"/>
      <c r="Z582" s="245"/>
      <c r="AA582" s="245"/>
      <c r="AB582" s="246"/>
      <c r="AC582" s="245"/>
      <c r="AD582" s="245"/>
      <c r="AE582" s="241"/>
      <c r="AF582" s="245"/>
      <c r="AG582" s="245"/>
      <c r="AH582" s="245"/>
      <c r="AI582" s="245"/>
      <c r="AJ582" s="245"/>
      <c r="AK582" s="245"/>
      <c r="AL582" s="247"/>
      <c r="AM582" s="242"/>
      <c r="AN582" s="242"/>
      <c r="AO582" s="242"/>
      <c r="AP582" s="242"/>
      <c r="AQ582" s="242"/>
      <c r="AR582" s="242"/>
      <c r="AS582" s="242"/>
      <c r="AT582" s="242"/>
      <c r="AU582" s="242"/>
      <c r="AV582" s="242"/>
      <c r="AW582" s="242"/>
    </row>
    <row r="583" ht="15.6" spans="1:49">
      <c r="A583" s="242"/>
      <c r="B583" s="242"/>
      <c r="C583" s="242"/>
      <c r="D583" s="240"/>
      <c r="E583" s="243"/>
      <c r="F583" s="243"/>
      <c r="G583" s="244"/>
      <c r="H583" s="244"/>
      <c r="I583" s="241"/>
      <c r="J583" s="241"/>
      <c r="K583" s="241"/>
      <c r="L583" s="241"/>
      <c r="M583" s="241"/>
      <c r="N583" s="241"/>
      <c r="O583" s="241"/>
      <c r="P583" s="241"/>
      <c r="Q583" s="241"/>
      <c r="R583" s="241"/>
      <c r="S583" s="241"/>
      <c r="T583" s="245"/>
      <c r="U583" s="245"/>
      <c r="V583" s="245"/>
      <c r="W583" s="245"/>
      <c r="X583" s="245"/>
      <c r="Y583" s="245"/>
      <c r="Z583" s="245"/>
      <c r="AA583" s="245"/>
      <c r="AB583" s="246"/>
      <c r="AC583" s="245"/>
      <c r="AD583" s="245"/>
      <c r="AE583" s="241"/>
      <c r="AF583" s="245"/>
      <c r="AG583" s="245"/>
      <c r="AH583" s="245"/>
      <c r="AI583" s="245"/>
      <c r="AJ583" s="245"/>
      <c r="AK583" s="245"/>
      <c r="AL583" s="247"/>
      <c r="AM583" s="242"/>
      <c r="AN583" s="242"/>
      <c r="AO583" s="242"/>
      <c r="AP583" s="242"/>
      <c r="AQ583" s="242"/>
      <c r="AR583" s="242"/>
      <c r="AS583" s="242"/>
      <c r="AT583" s="242"/>
      <c r="AU583" s="242"/>
      <c r="AV583" s="242"/>
      <c r="AW583" s="242"/>
    </row>
    <row r="584" ht="15.6" spans="1:49">
      <c r="A584" s="242"/>
      <c r="B584" s="242"/>
      <c r="C584" s="242"/>
      <c r="D584" s="240"/>
      <c r="E584" s="243"/>
      <c r="F584" s="243"/>
      <c r="G584" s="244"/>
      <c r="H584" s="244"/>
      <c r="I584" s="241"/>
      <c r="J584" s="241"/>
      <c r="K584" s="241"/>
      <c r="L584" s="241"/>
      <c r="M584" s="241"/>
      <c r="N584" s="241"/>
      <c r="O584" s="241"/>
      <c r="P584" s="241"/>
      <c r="Q584" s="241"/>
      <c r="R584" s="241"/>
      <c r="S584" s="241"/>
      <c r="T584" s="245"/>
      <c r="U584" s="245"/>
      <c r="V584" s="245"/>
      <c r="W584" s="245"/>
      <c r="X584" s="245"/>
      <c r="Y584" s="245"/>
      <c r="Z584" s="245"/>
      <c r="AA584" s="245"/>
      <c r="AB584" s="246"/>
      <c r="AC584" s="245"/>
      <c r="AD584" s="245"/>
      <c r="AE584" s="241"/>
      <c r="AF584" s="245"/>
      <c r="AG584" s="245"/>
      <c r="AH584" s="245"/>
      <c r="AI584" s="245"/>
      <c r="AJ584" s="245"/>
      <c r="AK584" s="245"/>
      <c r="AL584" s="247"/>
      <c r="AM584" s="242"/>
      <c r="AN584" s="242"/>
      <c r="AO584" s="242"/>
      <c r="AP584" s="242"/>
      <c r="AQ584" s="242"/>
      <c r="AR584" s="242"/>
      <c r="AS584" s="242"/>
      <c r="AT584" s="242"/>
      <c r="AU584" s="242"/>
      <c r="AV584" s="242"/>
      <c r="AW584" s="242"/>
    </row>
    <row r="585" ht="15.6" spans="1:49">
      <c r="A585" s="242"/>
      <c r="B585" s="242"/>
      <c r="C585" s="242"/>
      <c r="D585" s="240"/>
      <c r="E585" s="243"/>
      <c r="F585" s="243"/>
      <c r="G585" s="244"/>
      <c r="H585" s="244"/>
      <c r="I585" s="241"/>
      <c r="J585" s="241"/>
      <c r="K585" s="241"/>
      <c r="L585" s="241"/>
      <c r="M585" s="241"/>
      <c r="N585" s="241"/>
      <c r="O585" s="241"/>
      <c r="P585" s="241"/>
      <c r="Q585" s="241"/>
      <c r="R585" s="241"/>
      <c r="S585" s="241"/>
      <c r="T585" s="245"/>
      <c r="U585" s="245"/>
      <c r="V585" s="245"/>
      <c r="W585" s="245"/>
      <c r="X585" s="245"/>
      <c r="Y585" s="245"/>
      <c r="Z585" s="245"/>
      <c r="AA585" s="245"/>
      <c r="AB585" s="246"/>
      <c r="AC585" s="245"/>
      <c r="AD585" s="245"/>
      <c r="AE585" s="241"/>
      <c r="AF585" s="245"/>
      <c r="AG585" s="245"/>
      <c r="AH585" s="245"/>
      <c r="AI585" s="245"/>
      <c r="AJ585" s="245"/>
      <c r="AK585" s="245"/>
      <c r="AL585" s="247"/>
      <c r="AM585" s="242"/>
      <c r="AN585" s="242"/>
      <c r="AO585" s="242"/>
      <c r="AP585" s="242"/>
      <c r="AQ585" s="242"/>
      <c r="AR585" s="242"/>
      <c r="AS585" s="242"/>
      <c r="AT585" s="242"/>
      <c r="AU585" s="242"/>
      <c r="AV585" s="242"/>
      <c r="AW585" s="242"/>
    </row>
    <row r="586" ht="15.6" spans="1:49">
      <c r="A586" s="242"/>
      <c r="B586" s="242"/>
      <c r="C586" s="242"/>
      <c r="D586" s="240"/>
      <c r="E586" s="243"/>
      <c r="F586" s="243"/>
      <c r="G586" s="244"/>
      <c r="H586" s="244"/>
      <c r="I586" s="241"/>
      <c r="J586" s="241"/>
      <c r="K586" s="241"/>
      <c r="L586" s="241"/>
      <c r="M586" s="241"/>
      <c r="N586" s="241"/>
      <c r="O586" s="241"/>
      <c r="P586" s="241"/>
      <c r="Q586" s="241"/>
      <c r="R586" s="241"/>
      <c r="S586" s="241"/>
      <c r="T586" s="245"/>
      <c r="U586" s="245"/>
      <c r="V586" s="245"/>
      <c r="W586" s="245"/>
      <c r="X586" s="245"/>
      <c r="Y586" s="245"/>
      <c r="Z586" s="245"/>
      <c r="AA586" s="245"/>
      <c r="AB586" s="246"/>
      <c r="AC586" s="245"/>
      <c r="AD586" s="245"/>
      <c r="AE586" s="241"/>
      <c r="AF586" s="245"/>
      <c r="AG586" s="245"/>
      <c r="AH586" s="245"/>
      <c r="AI586" s="245"/>
      <c r="AJ586" s="245"/>
      <c r="AK586" s="245"/>
      <c r="AL586" s="247"/>
      <c r="AM586" s="242"/>
      <c r="AN586" s="242"/>
      <c r="AO586" s="242"/>
      <c r="AP586" s="242"/>
      <c r="AQ586" s="242"/>
      <c r="AR586" s="242"/>
      <c r="AS586" s="242"/>
      <c r="AT586" s="242"/>
      <c r="AU586" s="242"/>
      <c r="AV586" s="242"/>
      <c r="AW586" s="242"/>
    </row>
    <row r="587" ht="15.6" spans="1:49">
      <c r="A587" s="242"/>
      <c r="B587" s="242"/>
      <c r="C587" s="242"/>
      <c r="D587" s="240"/>
      <c r="E587" s="243"/>
      <c r="F587" s="243"/>
      <c r="G587" s="244"/>
      <c r="H587" s="244"/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  <c r="S587" s="241"/>
      <c r="T587" s="245"/>
      <c r="U587" s="245"/>
      <c r="V587" s="245"/>
      <c r="W587" s="245"/>
      <c r="X587" s="245"/>
      <c r="Y587" s="245"/>
      <c r="Z587" s="245"/>
      <c r="AA587" s="245"/>
      <c r="AB587" s="246"/>
      <c r="AC587" s="245"/>
      <c r="AD587" s="245"/>
      <c r="AE587" s="241"/>
      <c r="AF587" s="245"/>
      <c r="AG587" s="245"/>
      <c r="AH587" s="245"/>
      <c r="AI587" s="245"/>
      <c r="AJ587" s="245"/>
      <c r="AK587" s="245"/>
      <c r="AL587" s="247"/>
      <c r="AM587" s="242"/>
      <c r="AN587" s="242"/>
      <c r="AO587" s="242"/>
      <c r="AP587" s="242"/>
      <c r="AQ587" s="242"/>
      <c r="AR587" s="242"/>
      <c r="AS587" s="242"/>
      <c r="AT587" s="242"/>
      <c r="AU587" s="242"/>
      <c r="AV587" s="242"/>
      <c r="AW587" s="242"/>
    </row>
    <row r="588" ht="15.6" spans="1:49">
      <c r="A588" s="242"/>
      <c r="B588" s="242"/>
      <c r="C588" s="242"/>
      <c r="D588" s="240"/>
      <c r="E588" s="243"/>
      <c r="F588" s="243"/>
      <c r="G588" s="244"/>
      <c r="H588" s="244"/>
      <c r="I588" s="241"/>
      <c r="J588" s="241"/>
      <c r="K588" s="241"/>
      <c r="L588" s="241"/>
      <c r="M588" s="241"/>
      <c r="N588" s="241"/>
      <c r="O588" s="241"/>
      <c r="P588" s="241"/>
      <c r="Q588" s="241"/>
      <c r="R588" s="241"/>
      <c r="S588" s="241"/>
      <c r="T588" s="245"/>
      <c r="U588" s="245"/>
      <c r="V588" s="245"/>
      <c r="W588" s="245"/>
      <c r="X588" s="245"/>
      <c r="Y588" s="245"/>
      <c r="Z588" s="245"/>
      <c r="AA588" s="245"/>
      <c r="AB588" s="246"/>
      <c r="AC588" s="245"/>
      <c r="AD588" s="245"/>
      <c r="AE588" s="241"/>
      <c r="AF588" s="245"/>
      <c r="AG588" s="245"/>
      <c r="AH588" s="245"/>
      <c r="AI588" s="245"/>
      <c r="AJ588" s="245"/>
      <c r="AK588" s="245"/>
      <c r="AL588" s="247"/>
      <c r="AM588" s="242"/>
      <c r="AN588" s="242"/>
      <c r="AO588" s="242"/>
      <c r="AP588" s="242"/>
      <c r="AQ588" s="242"/>
      <c r="AR588" s="242"/>
      <c r="AS588" s="242"/>
      <c r="AT588" s="242"/>
      <c r="AU588" s="242"/>
      <c r="AV588" s="242"/>
      <c r="AW588" s="242"/>
    </row>
    <row r="589" ht="15.6" spans="1:49">
      <c r="A589" s="242"/>
      <c r="B589" s="242"/>
      <c r="C589" s="242"/>
      <c r="D589" s="240"/>
      <c r="E589" s="243"/>
      <c r="F589" s="243"/>
      <c r="G589" s="244"/>
      <c r="H589" s="244"/>
      <c r="I589" s="241"/>
      <c r="J589" s="241"/>
      <c r="K589" s="241"/>
      <c r="L589" s="241"/>
      <c r="M589" s="241"/>
      <c r="N589" s="241"/>
      <c r="O589" s="241"/>
      <c r="P589" s="241"/>
      <c r="Q589" s="241"/>
      <c r="R589" s="241"/>
      <c r="S589" s="241"/>
      <c r="T589" s="245"/>
      <c r="U589" s="245"/>
      <c r="V589" s="245"/>
      <c r="W589" s="245"/>
      <c r="X589" s="245"/>
      <c r="Y589" s="245"/>
      <c r="Z589" s="245"/>
      <c r="AA589" s="245"/>
      <c r="AB589" s="246"/>
      <c r="AC589" s="245"/>
      <c r="AD589" s="245"/>
      <c r="AE589" s="241"/>
      <c r="AF589" s="245"/>
      <c r="AG589" s="245"/>
      <c r="AH589" s="245"/>
      <c r="AI589" s="245"/>
      <c r="AJ589" s="245"/>
      <c r="AK589" s="245"/>
      <c r="AL589" s="247"/>
      <c r="AM589" s="242"/>
      <c r="AN589" s="242"/>
      <c r="AO589" s="242"/>
      <c r="AP589" s="242"/>
      <c r="AQ589" s="242"/>
      <c r="AR589" s="242"/>
      <c r="AS589" s="242"/>
      <c r="AT589" s="242"/>
      <c r="AU589" s="242"/>
      <c r="AV589" s="242"/>
      <c r="AW589" s="242"/>
    </row>
    <row r="590" ht="15.6" spans="1:49">
      <c r="A590" s="242"/>
      <c r="B590" s="242"/>
      <c r="C590" s="242"/>
      <c r="D590" s="240"/>
      <c r="E590" s="243"/>
      <c r="F590" s="243"/>
      <c r="G590" s="244"/>
      <c r="H590" s="244"/>
      <c r="I590" s="241"/>
      <c r="J590" s="241"/>
      <c r="K590" s="241"/>
      <c r="L590" s="241"/>
      <c r="M590" s="241"/>
      <c r="N590" s="241"/>
      <c r="O590" s="241"/>
      <c r="P590" s="241"/>
      <c r="Q590" s="241"/>
      <c r="R590" s="241"/>
      <c r="S590" s="241"/>
      <c r="T590" s="245"/>
      <c r="U590" s="245"/>
      <c r="V590" s="245"/>
      <c r="W590" s="245"/>
      <c r="X590" s="245"/>
      <c r="Y590" s="245"/>
      <c r="Z590" s="245"/>
      <c r="AA590" s="245"/>
      <c r="AB590" s="246"/>
      <c r="AC590" s="245"/>
      <c r="AD590" s="245"/>
      <c r="AE590" s="241"/>
      <c r="AF590" s="245"/>
      <c r="AG590" s="245"/>
      <c r="AH590" s="245"/>
      <c r="AI590" s="245"/>
      <c r="AJ590" s="245"/>
      <c r="AK590" s="245"/>
      <c r="AL590" s="247"/>
      <c r="AM590" s="242"/>
      <c r="AN590" s="242"/>
      <c r="AO590" s="242"/>
      <c r="AP590" s="242"/>
      <c r="AQ590" s="242"/>
      <c r="AR590" s="242"/>
      <c r="AS590" s="242"/>
      <c r="AT590" s="242"/>
      <c r="AU590" s="242"/>
      <c r="AV590" s="242"/>
      <c r="AW590" s="242"/>
    </row>
    <row r="591" ht="15.6" spans="1:49">
      <c r="A591" s="242"/>
      <c r="B591" s="242"/>
      <c r="C591" s="242"/>
      <c r="D591" s="240"/>
      <c r="E591" s="243"/>
      <c r="F591" s="243"/>
      <c r="G591" s="244"/>
      <c r="H591" s="244"/>
      <c r="I591" s="241"/>
      <c r="J591" s="241"/>
      <c r="K591" s="241"/>
      <c r="L591" s="241"/>
      <c r="M591" s="241"/>
      <c r="N591" s="241"/>
      <c r="O591" s="241"/>
      <c r="P591" s="241"/>
      <c r="Q591" s="241"/>
      <c r="R591" s="241"/>
      <c r="S591" s="241"/>
      <c r="T591" s="245"/>
      <c r="U591" s="245"/>
      <c r="V591" s="245"/>
      <c r="W591" s="245"/>
      <c r="X591" s="245"/>
      <c r="Y591" s="245"/>
      <c r="Z591" s="245"/>
      <c r="AA591" s="245"/>
      <c r="AB591" s="246"/>
      <c r="AC591" s="245"/>
      <c r="AD591" s="245"/>
      <c r="AE591" s="241"/>
      <c r="AF591" s="245"/>
      <c r="AG591" s="245"/>
      <c r="AH591" s="245"/>
      <c r="AI591" s="245"/>
      <c r="AJ591" s="245"/>
      <c r="AK591" s="245"/>
      <c r="AL591" s="247"/>
      <c r="AM591" s="242"/>
      <c r="AN591" s="242"/>
      <c r="AO591" s="242"/>
      <c r="AP591" s="242"/>
      <c r="AQ591" s="242"/>
      <c r="AR591" s="242"/>
      <c r="AS591" s="242"/>
      <c r="AT591" s="242"/>
      <c r="AU591" s="242"/>
      <c r="AV591" s="242"/>
      <c r="AW591" s="242"/>
    </row>
    <row r="592" ht="15.6" spans="1:49">
      <c r="A592" s="242"/>
      <c r="B592" s="242"/>
      <c r="C592" s="242"/>
      <c r="D592" s="240"/>
      <c r="E592" s="243"/>
      <c r="F592" s="243"/>
      <c r="G592" s="244"/>
      <c r="H592" s="244"/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  <c r="S592" s="241"/>
      <c r="T592" s="245"/>
      <c r="U592" s="245"/>
      <c r="V592" s="245"/>
      <c r="W592" s="245"/>
      <c r="X592" s="245"/>
      <c r="Y592" s="245"/>
      <c r="Z592" s="245"/>
      <c r="AA592" s="245"/>
      <c r="AB592" s="246"/>
      <c r="AC592" s="245"/>
      <c r="AD592" s="245"/>
      <c r="AE592" s="241"/>
      <c r="AF592" s="245"/>
      <c r="AG592" s="245"/>
      <c r="AH592" s="245"/>
      <c r="AI592" s="245"/>
      <c r="AJ592" s="245"/>
      <c r="AK592" s="245"/>
      <c r="AL592" s="247"/>
      <c r="AM592" s="242"/>
      <c r="AN592" s="242"/>
      <c r="AO592" s="242"/>
      <c r="AP592" s="242"/>
      <c r="AQ592" s="242"/>
      <c r="AR592" s="242"/>
      <c r="AS592" s="242"/>
      <c r="AT592" s="242"/>
      <c r="AU592" s="242"/>
      <c r="AV592" s="242"/>
      <c r="AW592" s="242"/>
    </row>
    <row r="593" ht="15.6" spans="1:49">
      <c r="A593" s="242"/>
      <c r="B593" s="242"/>
      <c r="C593" s="242"/>
      <c r="D593" s="240"/>
      <c r="E593" s="243"/>
      <c r="F593" s="243"/>
      <c r="G593" s="244"/>
      <c r="H593" s="244"/>
      <c r="I593" s="241"/>
      <c r="J593" s="241"/>
      <c r="K593" s="241"/>
      <c r="L593" s="241"/>
      <c r="M593" s="241"/>
      <c r="N593" s="241"/>
      <c r="O593" s="241"/>
      <c r="P593" s="241"/>
      <c r="Q593" s="241"/>
      <c r="R593" s="241"/>
      <c r="S593" s="241"/>
      <c r="T593" s="245"/>
      <c r="U593" s="245"/>
      <c r="V593" s="245"/>
      <c r="W593" s="245"/>
      <c r="X593" s="245"/>
      <c r="Y593" s="245"/>
      <c r="Z593" s="245"/>
      <c r="AA593" s="245"/>
      <c r="AB593" s="246"/>
      <c r="AC593" s="245"/>
      <c r="AD593" s="245"/>
      <c r="AE593" s="241"/>
      <c r="AF593" s="245"/>
      <c r="AG593" s="245"/>
      <c r="AH593" s="245"/>
      <c r="AI593" s="245"/>
      <c r="AJ593" s="245"/>
      <c r="AK593" s="245"/>
      <c r="AL593" s="247"/>
      <c r="AM593" s="242"/>
      <c r="AN593" s="242"/>
      <c r="AO593" s="242"/>
      <c r="AP593" s="242"/>
      <c r="AQ593" s="242"/>
      <c r="AR593" s="242"/>
      <c r="AS593" s="242"/>
      <c r="AT593" s="242"/>
      <c r="AU593" s="242"/>
      <c r="AV593" s="242"/>
      <c r="AW593" s="242"/>
    </row>
    <row r="594" ht="15.6" spans="1:49">
      <c r="A594" s="242"/>
      <c r="B594" s="242"/>
      <c r="C594" s="242"/>
      <c r="D594" s="240"/>
      <c r="E594" s="243"/>
      <c r="F594" s="243"/>
      <c r="G594" s="244"/>
      <c r="H594" s="244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5"/>
      <c r="U594" s="245"/>
      <c r="V594" s="245"/>
      <c r="W594" s="245"/>
      <c r="X594" s="245"/>
      <c r="Y594" s="245"/>
      <c r="Z594" s="245"/>
      <c r="AA594" s="245"/>
      <c r="AB594" s="246"/>
      <c r="AC594" s="245"/>
      <c r="AD594" s="245"/>
      <c r="AE594" s="241"/>
      <c r="AF594" s="245"/>
      <c r="AG594" s="245"/>
      <c r="AH594" s="245"/>
      <c r="AI594" s="245"/>
      <c r="AJ594" s="245"/>
      <c r="AK594" s="245"/>
      <c r="AL594" s="247"/>
      <c r="AM594" s="242"/>
      <c r="AN594" s="242"/>
      <c r="AO594" s="242"/>
      <c r="AP594" s="242"/>
      <c r="AQ594" s="242"/>
      <c r="AR594" s="242"/>
      <c r="AS594" s="242"/>
      <c r="AT594" s="242"/>
      <c r="AU594" s="242"/>
      <c r="AV594" s="242"/>
      <c r="AW594" s="242"/>
    </row>
    <row r="595" ht="15.6" spans="1:49">
      <c r="A595" s="242"/>
      <c r="B595" s="242"/>
      <c r="C595" s="242"/>
      <c r="D595" s="240"/>
      <c r="E595" s="243"/>
      <c r="F595" s="243"/>
      <c r="G595" s="244"/>
      <c r="H595" s="244"/>
      <c r="I595" s="241"/>
      <c r="J595" s="241"/>
      <c r="K595" s="241"/>
      <c r="L595" s="241"/>
      <c r="M595" s="241"/>
      <c r="N595" s="241"/>
      <c r="O595" s="241"/>
      <c r="P595" s="241"/>
      <c r="Q595" s="241"/>
      <c r="R595" s="241"/>
      <c r="S595" s="241"/>
      <c r="T595" s="245"/>
      <c r="U595" s="245"/>
      <c r="V595" s="245"/>
      <c r="W595" s="245"/>
      <c r="X595" s="245"/>
      <c r="Y595" s="245"/>
      <c r="Z595" s="245"/>
      <c r="AA595" s="245"/>
      <c r="AB595" s="246"/>
      <c r="AC595" s="245"/>
      <c r="AD595" s="245"/>
      <c r="AE595" s="241"/>
      <c r="AF595" s="245"/>
      <c r="AG595" s="245"/>
      <c r="AH595" s="245"/>
      <c r="AI595" s="245"/>
      <c r="AJ595" s="245"/>
      <c r="AK595" s="245"/>
      <c r="AL595" s="247"/>
      <c r="AM595" s="242"/>
      <c r="AN595" s="242"/>
      <c r="AO595" s="242"/>
      <c r="AP595" s="242"/>
      <c r="AQ595" s="242"/>
      <c r="AR595" s="242"/>
      <c r="AS595" s="242"/>
      <c r="AT595" s="242"/>
      <c r="AU595" s="242"/>
      <c r="AV595" s="242"/>
      <c r="AW595" s="242"/>
    </row>
    <row r="596" ht="15.6" spans="1:49">
      <c r="A596" s="242"/>
      <c r="B596" s="242"/>
      <c r="C596" s="242"/>
      <c r="D596" s="240"/>
      <c r="E596" s="243"/>
      <c r="F596" s="243"/>
      <c r="G596" s="244"/>
      <c r="H596" s="244"/>
      <c r="I596" s="241"/>
      <c r="J596" s="241"/>
      <c r="K596" s="241"/>
      <c r="L596" s="241"/>
      <c r="M596" s="241"/>
      <c r="N596" s="241"/>
      <c r="O596" s="241"/>
      <c r="P596" s="241"/>
      <c r="Q596" s="241"/>
      <c r="R596" s="241"/>
      <c r="S596" s="241"/>
      <c r="T596" s="245"/>
      <c r="U596" s="245"/>
      <c r="V596" s="245"/>
      <c r="W596" s="245"/>
      <c r="X596" s="245"/>
      <c r="Y596" s="245"/>
      <c r="Z596" s="245"/>
      <c r="AA596" s="245"/>
      <c r="AB596" s="246"/>
      <c r="AC596" s="245"/>
      <c r="AD596" s="245"/>
      <c r="AE596" s="241"/>
      <c r="AF596" s="245"/>
      <c r="AG596" s="245"/>
      <c r="AH596" s="245"/>
      <c r="AI596" s="245"/>
      <c r="AJ596" s="245"/>
      <c r="AK596" s="245"/>
      <c r="AL596" s="247"/>
      <c r="AM596" s="242"/>
      <c r="AN596" s="242"/>
      <c r="AO596" s="242"/>
      <c r="AP596" s="242"/>
      <c r="AQ596" s="242"/>
      <c r="AR596" s="242"/>
      <c r="AS596" s="242"/>
      <c r="AT596" s="242"/>
      <c r="AU596" s="242"/>
      <c r="AV596" s="242"/>
      <c r="AW596" s="242"/>
    </row>
    <row r="597" ht="15.6" spans="1:49">
      <c r="A597" s="242"/>
      <c r="B597" s="242"/>
      <c r="C597" s="242"/>
      <c r="D597" s="240"/>
      <c r="E597" s="243"/>
      <c r="F597" s="243"/>
      <c r="G597" s="244"/>
      <c r="H597" s="244"/>
      <c r="I597" s="241"/>
      <c r="J597" s="241"/>
      <c r="K597" s="241"/>
      <c r="L597" s="241"/>
      <c r="M597" s="241"/>
      <c r="N597" s="241"/>
      <c r="O597" s="241"/>
      <c r="P597" s="241"/>
      <c r="Q597" s="241"/>
      <c r="R597" s="241"/>
      <c r="S597" s="241"/>
      <c r="T597" s="245"/>
      <c r="U597" s="245"/>
      <c r="V597" s="245"/>
      <c r="W597" s="245"/>
      <c r="X597" s="245"/>
      <c r="Y597" s="245"/>
      <c r="Z597" s="245"/>
      <c r="AA597" s="245"/>
      <c r="AB597" s="246"/>
      <c r="AC597" s="245"/>
      <c r="AD597" s="245"/>
      <c r="AE597" s="241"/>
      <c r="AF597" s="245"/>
      <c r="AG597" s="245"/>
      <c r="AH597" s="245"/>
      <c r="AI597" s="245"/>
      <c r="AJ597" s="245"/>
      <c r="AK597" s="245"/>
      <c r="AL597" s="247"/>
      <c r="AM597" s="242"/>
      <c r="AN597" s="242"/>
      <c r="AO597" s="242"/>
      <c r="AP597" s="242"/>
      <c r="AQ597" s="242"/>
      <c r="AR597" s="242"/>
      <c r="AS597" s="242"/>
      <c r="AT597" s="242"/>
      <c r="AU597" s="242"/>
      <c r="AV597" s="242"/>
      <c r="AW597" s="242"/>
    </row>
    <row r="598" ht="15.6" spans="1:49">
      <c r="A598" s="242"/>
      <c r="B598" s="242"/>
      <c r="C598" s="242"/>
      <c r="D598" s="240"/>
      <c r="E598" s="243"/>
      <c r="F598" s="243"/>
      <c r="G598" s="244"/>
      <c r="H598" s="244"/>
      <c r="I598" s="241"/>
      <c r="J598" s="241"/>
      <c r="K598" s="241"/>
      <c r="L598" s="241"/>
      <c r="M598" s="241"/>
      <c r="N598" s="241"/>
      <c r="O598" s="241"/>
      <c r="P598" s="241"/>
      <c r="Q598" s="241"/>
      <c r="R598" s="241"/>
      <c r="S598" s="241"/>
      <c r="T598" s="245"/>
      <c r="U598" s="245"/>
      <c r="V598" s="245"/>
      <c r="W598" s="245"/>
      <c r="X598" s="245"/>
      <c r="Y598" s="245"/>
      <c r="Z598" s="245"/>
      <c r="AA598" s="245"/>
      <c r="AB598" s="246"/>
      <c r="AC598" s="245"/>
      <c r="AD598" s="245"/>
      <c r="AE598" s="241"/>
      <c r="AF598" s="245"/>
      <c r="AG598" s="245"/>
      <c r="AH598" s="245"/>
      <c r="AI598" s="245"/>
      <c r="AJ598" s="245"/>
      <c r="AK598" s="245"/>
      <c r="AL598" s="247"/>
      <c r="AM598" s="242"/>
      <c r="AN598" s="242"/>
      <c r="AO598" s="242"/>
      <c r="AP598" s="242"/>
      <c r="AQ598" s="242"/>
      <c r="AR598" s="242"/>
      <c r="AS598" s="242"/>
      <c r="AT598" s="242"/>
      <c r="AU598" s="242"/>
      <c r="AV598" s="242"/>
      <c r="AW598" s="242"/>
    </row>
    <row r="599" ht="15.6" spans="1:49">
      <c r="A599" s="242"/>
      <c r="B599" s="242"/>
      <c r="C599" s="242"/>
      <c r="D599" s="240"/>
      <c r="E599" s="243"/>
      <c r="F599" s="243"/>
      <c r="G599" s="244"/>
      <c r="H599" s="244"/>
      <c r="I599" s="241"/>
      <c r="J599" s="241"/>
      <c r="K599" s="241"/>
      <c r="L599" s="241"/>
      <c r="M599" s="241"/>
      <c r="N599" s="241"/>
      <c r="O599" s="241"/>
      <c r="P599" s="241"/>
      <c r="Q599" s="241"/>
      <c r="R599" s="241"/>
      <c r="S599" s="241"/>
      <c r="T599" s="245"/>
      <c r="U599" s="245"/>
      <c r="V599" s="245"/>
      <c r="W599" s="245"/>
      <c r="X599" s="245"/>
      <c r="Y599" s="245"/>
      <c r="Z599" s="245"/>
      <c r="AA599" s="245"/>
      <c r="AB599" s="246"/>
      <c r="AC599" s="245"/>
      <c r="AD599" s="245"/>
      <c r="AE599" s="241"/>
      <c r="AF599" s="245"/>
      <c r="AG599" s="245"/>
      <c r="AH599" s="245"/>
      <c r="AI599" s="245"/>
      <c r="AJ599" s="245"/>
      <c r="AK599" s="245"/>
      <c r="AL599" s="247"/>
      <c r="AM599" s="242"/>
      <c r="AN599" s="242"/>
      <c r="AO599" s="242"/>
      <c r="AP599" s="242"/>
      <c r="AQ599" s="242"/>
      <c r="AR599" s="242"/>
      <c r="AS599" s="242"/>
      <c r="AT599" s="242"/>
      <c r="AU599" s="242"/>
      <c r="AV599" s="242"/>
      <c r="AW599" s="242"/>
    </row>
    <row r="600" ht="15.6" spans="1:49">
      <c r="A600" s="242"/>
      <c r="B600" s="242"/>
      <c r="C600" s="242"/>
      <c r="D600" s="240"/>
      <c r="E600" s="243"/>
      <c r="F600" s="243"/>
      <c r="G600" s="244"/>
      <c r="H600" s="244"/>
      <c r="I600" s="241"/>
      <c r="J600" s="241"/>
      <c r="K600" s="241"/>
      <c r="L600" s="241"/>
      <c r="M600" s="241"/>
      <c r="N600" s="241"/>
      <c r="O600" s="241"/>
      <c r="P600" s="241"/>
      <c r="Q600" s="241"/>
      <c r="R600" s="241"/>
      <c r="S600" s="241"/>
      <c r="T600" s="245"/>
      <c r="U600" s="245"/>
      <c r="V600" s="245"/>
      <c r="W600" s="245"/>
      <c r="X600" s="245"/>
      <c r="Y600" s="245"/>
      <c r="Z600" s="245"/>
      <c r="AA600" s="245"/>
      <c r="AB600" s="246"/>
      <c r="AC600" s="245"/>
      <c r="AD600" s="245"/>
      <c r="AE600" s="241"/>
      <c r="AF600" s="245"/>
      <c r="AG600" s="245"/>
      <c r="AH600" s="245"/>
      <c r="AI600" s="245"/>
      <c r="AJ600" s="245"/>
      <c r="AK600" s="245"/>
      <c r="AL600" s="247"/>
      <c r="AM600" s="242"/>
      <c r="AN600" s="242"/>
      <c r="AO600" s="242"/>
      <c r="AP600" s="242"/>
      <c r="AQ600" s="242"/>
      <c r="AR600" s="242"/>
      <c r="AS600" s="242"/>
      <c r="AT600" s="242"/>
      <c r="AU600" s="242"/>
      <c r="AV600" s="242"/>
      <c r="AW600" s="242"/>
    </row>
    <row r="601" ht="15.6" spans="1:49">
      <c r="A601" s="242"/>
      <c r="B601" s="242"/>
      <c r="C601" s="242"/>
      <c r="D601" s="240"/>
      <c r="E601" s="243"/>
      <c r="F601" s="243"/>
      <c r="G601" s="244"/>
      <c r="H601" s="244"/>
      <c r="I601" s="241"/>
      <c r="J601" s="241"/>
      <c r="K601" s="241"/>
      <c r="L601" s="241"/>
      <c r="M601" s="241"/>
      <c r="N601" s="241"/>
      <c r="O601" s="241"/>
      <c r="P601" s="241"/>
      <c r="Q601" s="241"/>
      <c r="R601" s="241"/>
      <c r="S601" s="241"/>
      <c r="T601" s="245"/>
      <c r="U601" s="245"/>
      <c r="V601" s="245"/>
      <c r="W601" s="245"/>
      <c r="X601" s="245"/>
      <c r="Y601" s="245"/>
      <c r="Z601" s="245"/>
      <c r="AA601" s="245"/>
      <c r="AB601" s="246"/>
      <c r="AC601" s="245"/>
      <c r="AD601" s="245"/>
      <c r="AE601" s="241"/>
      <c r="AF601" s="245"/>
      <c r="AG601" s="245"/>
      <c r="AH601" s="245"/>
      <c r="AI601" s="245"/>
      <c r="AJ601" s="245"/>
      <c r="AK601" s="245"/>
      <c r="AL601" s="247"/>
      <c r="AM601" s="242"/>
      <c r="AN601" s="242"/>
      <c r="AO601" s="242"/>
      <c r="AP601" s="242"/>
      <c r="AQ601" s="242"/>
      <c r="AR601" s="242"/>
      <c r="AS601" s="242"/>
      <c r="AT601" s="242"/>
      <c r="AU601" s="242"/>
      <c r="AV601" s="242"/>
      <c r="AW601" s="242"/>
    </row>
    <row r="602" ht="15.6" spans="1:49">
      <c r="A602" s="242"/>
      <c r="B602" s="242"/>
      <c r="C602" s="242"/>
      <c r="D602" s="240"/>
      <c r="E602" s="243"/>
      <c r="F602" s="243"/>
      <c r="G602" s="244"/>
      <c r="H602" s="244"/>
      <c r="I602" s="241"/>
      <c r="J602" s="241"/>
      <c r="K602" s="241"/>
      <c r="L602" s="241"/>
      <c r="M602" s="241"/>
      <c r="N602" s="241"/>
      <c r="O602" s="241"/>
      <c r="P602" s="241"/>
      <c r="Q602" s="241"/>
      <c r="R602" s="241"/>
      <c r="S602" s="241"/>
      <c r="T602" s="245"/>
      <c r="U602" s="245"/>
      <c r="V602" s="245"/>
      <c r="W602" s="245"/>
      <c r="X602" s="245"/>
      <c r="Y602" s="245"/>
      <c r="Z602" s="245"/>
      <c r="AA602" s="245"/>
      <c r="AB602" s="246"/>
      <c r="AC602" s="245"/>
      <c r="AD602" s="245"/>
      <c r="AE602" s="241"/>
      <c r="AF602" s="245"/>
      <c r="AG602" s="245"/>
      <c r="AH602" s="245"/>
      <c r="AI602" s="245"/>
      <c r="AJ602" s="245"/>
      <c r="AK602" s="245"/>
      <c r="AL602" s="247"/>
      <c r="AM602" s="242"/>
      <c r="AN602" s="242"/>
      <c r="AO602" s="242"/>
      <c r="AP602" s="242"/>
      <c r="AQ602" s="242"/>
      <c r="AR602" s="242"/>
      <c r="AS602" s="242"/>
      <c r="AT602" s="242"/>
      <c r="AU602" s="242"/>
      <c r="AV602" s="242"/>
      <c r="AW602" s="242"/>
    </row>
    <row r="603" ht="15.6" spans="1:49">
      <c r="A603" s="242"/>
      <c r="B603" s="242"/>
      <c r="C603" s="242"/>
      <c r="D603" s="240"/>
      <c r="E603" s="243"/>
      <c r="F603" s="243"/>
      <c r="G603" s="244"/>
      <c r="H603" s="244"/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  <c r="S603" s="241"/>
      <c r="T603" s="245"/>
      <c r="U603" s="245"/>
      <c r="V603" s="245"/>
      <c r="W603" s="245"/>
      <c r="X603" s="245"/>
      <c r="Y603" s="245"/>
      <c r="Z603" s="245"/>
      <c r="AA603" s="245"/>
      <c r="AB603" s="246"/>
      <c r="AC603" s="245"/>
      <c r="AD603" s="245"/>
      <c r="AE603" s="241"/>
      <c r="AF603" s="245"/>
      <c r="AG603" s="245"/>
      <c r="AH603" s="245"/>
      <c r="AI603" s="245"/>
      <c r="AJ603" s="245"/>
      <c r="AK603" s="245"/>
      <c r="AL603" s="247"/>
      <c r="AM603" s="242"/>
      <c r="AN603" s="242"/>
      <c r="AO603" s="242"/>
      <c r="AP603" s="242"/>
      <c r="AQ603" s="242"/>
      <c r="AR603" s="242"/>
      <c r="AS603" s="242"/>
      <c r="AT603" s="242"/>
      <c r="AU603" s="242"/>
      <c r="AV603" s="242"/>
      <c r="AW603" s="242"/>
    </row>
    <row r="604" ht="15.6" spans="1:49">
      <c r="A604" s="242"/>
      <c r="B604" s="242"/>
      <c r="C604" s="242"/>
      <c r="D604" s="240"/>
      <c r="E604" s="243"/>
      <c r="F604" s="243"/>
      <c r="G604" s="244"/>
      <c r="H604" s="244"/>
      <c r="I604" s="241"/>
      <c r="J604" s="241"/>
      <c r="K604" s="241"/>
      <c r="L604" s="241"/>
      <c r="M604" s="241"/>
      <c r="N604" s="241"/>
      <c r="O604" s="241"/>
      <c r="P604" s="241"/>
      <c r="Q604" s="241"/>
      <c r="R604" s="241"/>
      <c r="S604" s="241"/>
      <c r="T604" s="245"/>
      <c r="U604" s="245"/>
      <c r="V604" s="245"/>
      <c r="W604" s="245"/>
      <c r="X604" s="245"/>
      <c r="Y604" s="245"/>
      <c r="Z604" s="245"/>
      <c r="AA604" s="245"/>
      <c r="AB604" s="246"/>
      <c r="AC604" s="245"/>
      <c r="AD604" s="245"/>
      <c r="AE604" s="241"/>
      <c r="AF604" s="245"/>
      <c r="AG604" s="245"/>
      <c r="AH604" s="245"/>
      <c r="AI604" s="245"/>
      <c r="AJ604" s="245"/>
      <c r="AK604" s="245"/>
      <c r="AL604" s="247"/>
      <c r="AM604" s="242"/>
      <c r="AN604" s="242"/>
      <c r="AO604" s="242"/>
      <c r="AP604" s="242"/>
      <c r="AQ604" s="242"/>
      <c r="AR604" s="242"/>
      <c r="AS604" s="242"/>
      <c r="AT604" s="242"/>
      <c r="AU604" s="242"/>
      <c r="AV604" s="242"/>
      <c r="AW604" s="242"/>
    </row>
    <row r="605" ht="15.6" spans="1:49">
      <c r="A605" s="242"/>
      <c r="B605" s="242"/>
      <c r="C605" s="242"/>
      <c r="D605" s="240"/>
      <c r="E605" s="243"/>
      <c r="F605" s="243"/>
      <c r="G605" s="244"/>
      <c r="H605" s="244"/>
      <c r="I605" s="241"/>
      <c r="J605" s="241"/>
      <c r="K605" s="241"/>
      <c r="L605" s="241"/>
      <c r="M605" s="241"/>
      <c r="N605" s="241"/>
      <c r="O605" s="241"/>
      <c r="P605" s="241"/>
      <c r="Q605" s="241"/>
      <c r="R605" s="241"/>
      <c r="S605" s="241"/>
      <c r="T605" s="245"/>
      <c r="U605" s="245"/>
      <c r="V605" s="245"/>
      <c r="W605" s="245"/>
      <c r="X605" s="245"/>
      <c r="Y605" s="245"/>
      <c r="Z605" s="245"/>
      <c r="AA605" s="245"/>
      <c r="AB605" s="246"/>
      <c r="AC605" s="245"/>
      <c r="AD605" s="245"/>
      <c r="AE605" s="241"/>
      <c r="AF605" s="245"/>
      <c r="AG605" s="245"/>
      <c r="AH605" s="245"/>
      <c r="AI605" s="245"/>
      <c r="AJ605" s="245"/>
      <c r="AK605" s="245"/>
      <c r="AL605" s="247"/>
      <c r="AM605" s="242"/>
      <c r="AN605" s="242"/>
      <c r="AO605" s="242"/>
      <c r="AP605" s="242"/>
      <c r="AQ605" s="242"/>
      <c r="AR605" s="242"/>
      <c r="AS605" s="242"/>
      <c r="AT605" s="242"/>
      <c r="AU605" s="242"/>
      <c r="AV605" s="242"/>
      <c r="AW605" s="242"/>
    </row>
    <row r="606" ht="15.6" spans="1:49">
      <c r="A606" s="242"/>
      <c r="B606" s="242"/>
      <c r="C606" s="242"/>
      <c r="D606" s="240"/>
      <c r="E606" s="243"/>
      <c r="F606" s="243"/>
      <c r="G606" s="244"/>
      <c r="H606" s="244"/>
      <c r="I606" s="241"/>
      <c r="J606" s="241"/>
      <c r="K606" s="241"/>
      <c r="L606" s="241"/>
      <c r="M606" s="241"/>
      <c r="N606" s="241"/>
      <c r="O606" s="241"/>
      <c r="P606" s="241"/>
      <c r="Q606" s="241"/>
      <c r="R606" s="241"/>
      <c r="S606" s="241"/>
      <c r="T606" s="245"/>
      <c r="U606" s="245"/>
      <c r="V606" s="245"/>
      <c r="W606" s="245"/>
      <c r="X606" s="245"/>
      <c r="Y606" s="245"/>
      <c r="Z606" s="245"/>
      <c r="AA606" s="245"/>
      <c r="AB606" s="246"/>
      <c r="AC606" s="245"/>
      <c r="AD606" s="245"/>
      <c r="AE606" s="241"/>
      <c r="AF606" s="245"/>
      <c r="AG606" s="245"/>
      <c r="AH606" s="245"/>
      <c r="AI606" s="245"/>
      <c r="AJ606" s="245"/>
      <c r="AK606" s="245"/>
      <c r="AL606" s="247"/>
      <c r="AM606" s="242"/>
      <c r="AN606" s="242"/>
      <c r="AO606" s="242"/>
      <c r="AP606" s="242"/>
      <c r="AQ606" s="242"/>
      <c r="AR606" s="242"/>
      <c r="AS606" s="242"/>
      <c r="AT606" s="242"/>
      <c r="AU606" s="242"/>
      <c r="AV606" s="242"/>
      <c r="AW606" s="242"/>
    </row>
    <row r="607" ht="15.6" spans="1:49">
      <c r="A607" s="242"/>
      <c r="B607" s="242"/>
      <c r="C607" s="242"/>
      <c r="D607" s="240"/>
      <c r="E607" s="243"/>
      <c r="F607" s="243"/>
      <c r="G607" s="244"/>
      <c r="H607" s="244"/>
      <c r="I607" s="241"/>
      <c r="J607" s="241"/>
      <c r="K607" s="241"/>
      <c r="L607" s="241"/>
      <c r="M607" s="241"/>
      <c r="N607" s="241"/>
      <c r="O607" s="241"/>
      <c r="P607" s="241"/>
      <c r="Q607" s="241"/>
      <c r="R607" s="241"/>
      <c r="S607" s="241"/>
      <c r="T607" s="245"/>
      <c r="U607" s="245"/>
      <c r="V607" s="245"/>
      <c r="W607" s="245"/>
      <c r="X607" s="245"/>
      <c r="Y607" s="245"/>
      <c r="Z607" s="245"/>
      <c r="AA607" s="245"/>
      <c r="AB607" s="246"/>
      <c r="AC607" s="245"/>
      <c r="AD607" s="245"/>
      <c r="AE607" s="241"/>
      <c r="AF607" s="245"/>
      <c r="AG607" s="245"/>
      <c r="AH607" s="245"/>
      <c r="AI607" s="245"/>
      <c r="AJ607" s="245"/>
      <c r="AK607" s="245"/>
      <c r="AL607" s="247"/>
      <c r="AM607" s="242"/>
      <c r="AN607" s="242"/>
      <c r="AO607" s="242"/>
      <c r="AP607" s="242"/>
      <c r="AQ607" s="242"/>
      <c r="AR607" s="242"/>
      <c r="AS607" s="242"/>
      <c r="AT607" s="242"/>
      <c r="AU607" s="242"/>
      <c r="AV607" s="242"/>
      <c r="AW607" s="242"/>
    </row>
    <row r="608" ht="15.6" spans="1:49">
      <c r="A608" s="242"/>
      <c r="B608" s="242"/>
      <c r="C608" s="242"/>
      <c r="D608" s="240"/>
      <c r="E608" s="243"/>
      <c r="F608" s="243"/>
      <c r="G608" s="244"/>
      <c r="H608" s="244"/>
      <c r="I608" s="241"/>
      <c r="J608" s="241"/>
      <c r="K608" s="241"/>
      <c r="L608" s="241"/>
      <c r="M608" s="241"/>
      <c r="N608" s="241"/>
      <c r="O608" s="241"/>
      <c r="P608" s="241"/>
      <c r="Q608" s="241"/>
      <c r="R608" s="241"/>
      <c r="S608" s="241"/>
      <c r="T608" s="245"/>
      <c r="U608" s="245"/>
      <c r="V608" s="245"/>
      <c r="W608" s="245"/>
      <c r="X608" s="245"/>
      <c r="Y608" s="245"/>
      <c r="Z608" s="245"/>
      <c r="AA608" s="245"/>
      <c r="AB608" s="246"/>
      <c r="AC608" s="245"/>
      <c r="AD608" s="245"/>
      <c r="AE608" s="241"/>
      <c r="AF608" s="245"/>
      <c r="AG608" s="245"/>
      <c r="AH608" s="245"/>
      <c r="AI608" s="245"/>
      <c r="AJ608" s="245"/>
      <c r="AK608" s="245"/>
      <c r="AL608" s="247"/>
      <c r="AM608" s="242"/>
      <c r="AN608" s="242"/>
      <c r="AO608" s="242"/>
      <c r="AP608" s="242"/>
      <c r="AQ608" s="242"/>
      <c r="AR608" s="242"/>
      <c r="AS608" s="242"/>
      <c r="AT608" s="242"/>
      <c r="AU608" s="242"/>
      <c r="AV608" s="242"/>
      <c r="AW608" s="242"/>
    </row>
    <row r="609" ht="15.6" spans="1:49">
      <c r="A609" s="242"/>
      <c r="B609" s="242"/>
      <c r="C609" s="242"/>
      <c r="D609" s="240"/>
      <c r="E609" s="243"/>
      <c r="F609" s="243"/>
      <c r="G609" s="244"/>
      <c r="H609" s="244"/>
      <c r="I609" s="241"/>
      <c r="J609" s="241"/>
      <c r="K609" s="241"/>
      <c r="L609" s="241"/>
      <c r="M609" s="241"/>
      <c r="N609" s="241"/>
      <c r="O609" s="241"/>
      <c r="P609" s="241"/>
      <c r="Q609" s="241"/>
      <c r="R609" s="241"/>
      <c r="S609" s="241"/>
      <c r="T609" s="245"/>
      <c r="U609" s="245"/>
      <c r="V609" s="245"/>
      <c r="W609" s="245"/>
      <c r="X609" s="245"/>
      <c r="Y609" s="245"/>
      <c r="Z609" s="245"/>
      <c r="AA609" s="245"/>
      <c r="AB609" s="246"/>
      <c r="AC609" s="245"/>
      <c r="AD609" s="245"/>
      <c r="AE609" s="241"/>
      <c r="AF609" s="245"/>
      <c r="AG609" s="245"/>
      <c r="AH609" s="245"/>
      <c r="AI609" s="245"/>
      <c r="AJ609" s="245"/>
      <c r="AK609" s="245"/>
      <c r="AL609" s="247"/>
      <c r="AM609" s="242"/>
      <c r="AN609" s="242"/>
      <c r="AO609" s="242"/>
      <c r="AP609" s="242"/>
      <c r="AQ609" s="242"/>
      <c r="AR609" s="242"/>
      <c r="AS609" s="242"/>
      <c r="AT609" s="242"/>
      <c r="AU609" s="242"/>
      <c r="AV609" s="242"/>
      <c r="AW609" s="242"/>
    </row>
    <row r="610" ht="15.6" spans="1:49">
      <c r="A610" s="242"/>
      <c r="B610" s="242"/>
      <c r="C610" s="242"/>
      <c r="D610" s="240"/>
      <c r="E610" s="243"/>
      <c r="F610" s="243"/>
      <c r="G610" s="244"/>
      <c r="H610" s="244"/>
      <c r="I610" s="241"/>
      <c r="J610" s="241"/>
      <c r="K610" s="241"/>
      <c r="L610" s="241"/>
      <c r="M610" s="241"/>
      <c r="N610" s="241"/>
      <c r="O610" s="241"/>
      <c r="P610" s="241"/>
      <c r="Q610" s="241"/>
      <c r="R610" s="241"/>
      <c r="S610" s="241"/>
      <c r="T610" s="245"/>
      <c r="U610" s="245"/>
      <c r="V610" s="245"/>
      <c r="W610" s="245"/>
      <c r="X610" s="245"/>
      <c r="Y610" s="245"/>
      <c r="Z610" s="245"/>
      <c r="AA610" s="245"/>
      <c r="AB610" s="246"/>
      <c r="AC610" s="245"/>
      <c r="AD610" s="245"/>
      <c r="AE610" s="241"/>
      <c r="AF610" s="245"/>
      <c r="AG610" s="245"/>
      <c r="AH610" s="245"/>
      <c r="AI610" s="245"/>
      <c r="AJ610" s="245"/>
      <c r="AK610" s="245"/>
      <c r="AL610" s="247"/>
      <c r="AM610" s="242"/>
      <c r="AN610" s="242"/>
      <c r="AO610" s="242"/>
      <c r="AP610" s="242"/>
      <c r="AQ610" s="242"/>
      <c r="AR610" s="242"/>
      <c r="AS610" s="242"/>
      <c r="AT610" s="242"/>
      <c r="AU610" s="242"/>
      <c r="AV610" s="242"/>
      <c r="AW610" s="242"/>
    </row>
    <row r="611" ht="15.6" spans="1:49">
      <c r="A611" s="242"/>
      <c r="B611" s="242"/>
      <c r="C611" s="242"/>
      <c r="D611" s="240"/>
      <c r="E611" s="243"/>
      <c r="F611" s="243"/>
      <c r="G611" s="244"/>
      <c r="H611" s="244"/>
      <c r="I611" s="241"/>
      <c r="J611" s="241"/>
      <c r="K611" s="241"/>
      <c r="L611" s="241"/>
      <c r="M611" s="241"/>
      <c r="N611" s="241"/>
      <c r="O611" s="241"/>
      <c r="P611" s="241"/>
      <c r="Q611" s="241"/>
      <c r="R611" s="241"/>
      <c r="S611" s="241"/>
      <c r="T611" s="245"/>
      <c r="U611" s="245"/>
      <c r="V611" s="245"/>
      <c r="W611" s="245"/>
      <c r="X611" s="245"/>
      <c r="Y611" s="245"/>
      <c r="Z611" s="245"/>
      <c r="AA611" s="245"/>
      <c r="AB611" s="246"/>
      <c r="AC611" s="245"/>
      <c r="AD611" s="245"/>
      <c r="AE611" s="241"/>
      <c r="AF611" s="245"/>
      <c r="AG611" s="245"/>
      <c r="AH611" s="245"/>
      <c r="AI611" s="245"/>
      <c r="AJ611" s="245"/>
      <c r="AK611" s="245"/>
      <c r="AL611" s="247"/>
      <c r="AM611" s="242"/>
      <c r="AN611" s="242"/>
      <c r="AO611" s="242"/>
      <c r="AP611" s="242"/>
      <c r="AQ611" s="242"/>
      <c r="AR611" s="242"/>
      <c r="AS611" s="242"/>
      <c r="AT611" s="242"/>
      <c r="AU611" s="242"/>
      <c r="AV611" s="242"/>
      <c r="AW611" s="242"/>
    </row>
    <row r="612" ht="15.6" spans="1:49">
      <c r="A612" s="242"/>
      <c r="B612" s="242"/>
      <c r="C612" s="242"/>
      <c r="D612" s="240"/>
      <c r="E612" s="243"/>
      <c r="F612" s="243"/>
      <c r="G612" s="244"/>
      <c r="H612" s="244"/>
      <c r="I612" s="241"/>
      <c r="J612" s="241"/>
      <c r="K612" s="241"/>
      <c r="L612" s="241"/>
      <c r="M612" s="241"/>
      <c r="N612" s="241"/>
      <c r="O612" s="241"/>
      <c r="P612" s="241"/>
      <c r="Q612" s="241"/>
      <c r="R612" s="241"/>
      <c r="S612" s="241"/>
      <c r="T612" s="245"/>
      <c r="U612" s="245"/>
      <c r="V612" s="245"/>
      <c r="W612" s="245"/>
      <c r="X612" s="245"/>
      <c r="Y612" s="245"/>
      <c r="Z612" s="245"/>
      <c r="AA612" s="245"/>
      <c r="AB612" s="246"/>
      <c r="AC612" s="245"/>
      <c r="AD612" s="245"/>
      <c r="AE612" s="241"/>
      <c r="AF612" s="245"/>
      <c r="AG612" s="245"/>
      <c r="AH612" s="245"/>
      <c r="AI612" s="245"/>
      <c r="AJ612" s="245"/>
      <c r="AK612" s="245"/>
      <c r="AL612" s="247"/>
      <c r="AM612" s="242"/>
      <c r="AN612" s="242"/>
      <c r="AO612" s="242"/>
      <c r="AP612" s="242"/>
      <c r="AQ612" s="242"/>
      <c r="AR612" s="242"/>
      <c r="AS612" s="242"/>
      <c r="AT612" s="242"/>
      <c r="AU612" s="242"/>
      <c r="AV612" s="242"/>
      <c r="AW612" s="242"/>
    </row>
    <row r="613" ht="15.6" spans="1:49">
      <c r="A613" s="242"/>
      <c r="B613" s="242"/>
      <c r="C613" s="242"/>
      <c r="D613" s="240"/>
      <c r="E613" s="243"/>
      <c r="F613" s="243"/>
      <c r="G613" s="244"/>
      <c r="H613" s="244"/>
      <c r="I613" s="241"/>
      <c r="J613" s="241"/>
      <c r="K613" s="241"/>
      <c r="L613" s="241"/>
      <c r="M613" s="241"/>
      <c r="N613" s="241"/>
      <c r="O613" s="241"/>
      <c r="P613" s="241"/>
      <c r="Q613" s="241"/>
      <c r="R613" s="241"/>
      <c r="S613" s="241"/>
      <c r="T613" s="245"/>
      <c r="U613" s="245"/>
      <c r="V613" s="245"/>
      <c r="W613" s="245"/>
      <c r="X613" s="245"/>
      <c r="Y613" s="245"/>
      <c r="Z613" s="245"/>
      <c r="AA613" s="245"/>
      <c r="AB613" s="246"/>
      <c r="AC613" s="245"/>
      <c r="AD613" s="245"/>
      <c r="AE613" s="241"/>
      <c r="AF613" s="245"/>
      <c r="AG613" s="245"/>
      <c r="AH613" s="245"/>
      <c r="AI613" s="245"/>
      <c r="AJ613" s="245"/>
      <c r="AK613" s="245"/>
      <c r="AL613" s="247"/>
      <c r="AM613" s="242"/>
      <c r="AN613" s="242"/>
      <c r="AO613" s="242"/>
      <c r="AP613" s="242"/>
      <c r="AQ613" s="242"/>
      <c r="AR613" s="242"/>
      <c r="AS613" s="242"/>
      <c r="AT613" s="242"/>
      <c r="AU613" s="242"/>
      <c r="AV613" s="242"/>
      <c r="AW613" s="242"/>
    </row>
    <row r="614" ht="15.6" spans="1:49">
      <c r="A614" s="242"/>
      <c r="B614" s="242"/>
      <c r="C614" s="242"/>
      <c r="D614" s="240"/>
      <c r="E614" s="243"/>
      <c r="F614" s="243"/>
      <c r="G614" s="244"/>
      <c r="H614" s="244"/>
      <c r="I614" s="241"/>
      <c r="J614" s="241"/>
      <c r="K614" s="241"/>
      <c r="L614" s="241"/>
      <c r="M614" s="241"/>
      <c r="N614" s="241"/>
      <c r="O614" s="241"/>
      <c r="P614" s="241"/>
      <c r="Q614" s="241"/>
      <c r="R614" s="241"/>
      <c r="S614" s="241"/>
      <c r="T614" s="245"/>
      <c r="U614" s="245"/>
      <c r="V614" s="245"/>
      <c r="W614" s="245"/>
      <c r="X614" s="245"/>
      <c r="Y614" s="245"/>
      <c r="Z614" s="245"/>
      <c r="AA614" s="245"/>
      <c r="AB614" s="246"/>
      <c r="AC614" s="245"/>
      <c r="AD614" s="245"/>
      <c r="AE614" s="241"/>
      <c r="AF614" s="245"/>
      <c r="AG614" s="245"/>
      <c r="AH614" s="245"/>
      <c r="AI614" s="245"/>
      <c r="AJ614" s="245"/>
      <c r="AK614" s="245"/>
      <c r="AL614" s="247"/>
      <c r="AM614" s="242"/>
      <c r="AN614" s="242"/>
      <c r="AO614" s="242"/>
      <c r="AP614" s="242"/>
      <c r="AQ614" s="242"/>
      <c r="AR614" s="242"/>
      <c r="AS614" s="242"/>
      <c r="AT614" s="242"/>
      <c r="AU614" s="242"/>
      <c r="AV614" s="242"/>
      <c r="AW614" s="242"/>
    </row>
    <row r="615" ht="15.6" spans="1:49">
      <c r="A615" s="242"/>
      <c r="B615" s="242"/>
      <c r="C615" s="242"/>
      <c r="D615" s="240"/>
      <c r="E615" s="243"/>
      <c r="F615" s="243"/>
      <c r="G615" s="244"/>
      <c r="H615" s="244"/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  <c r="S615" s="241"/>
      <c r="T615" s="245"/>
      <c r="U615" s="245"/>
      <c r="V615" s="245"/>
      <c r="W615" s="245"/>
      <c r="X615" s="245"/>
      <c r="Y615" s="245"/>
      <c r="Z615" s="245"/>
      <c r="AA615" s="245"/>
      <c r="AB615" s="246"/>
      <c r="AC615" s="245"/>
      <c r="AD615" s="245"/>
      <c r="AE615" s="241"/>
      <c r="AF615" s="245"/>
      <c r="AG615" s="245"/>
      <c r="AH615" s="245"/>
      <c r="AI615" s="245"/>
      <c r="AJ615" s="245"/>
      <c r="AK615" s="245"/>
      <c r="AL615" s="247"/>
      <c r="AM615" s="242"/>
      <c r="AN615" s="242"/>
      <c r="AO615" s="242"/>
      <c r="AP615" s="242"/>
      <c r="AQ615" s="242"/>
      <c r="AR615" s="242"/>
      <c r="AS615" s="242"/>
      <c r="AT615" s="242"/>
      <c r="AU615" s="242"/>
      <c r="AV615" s="242"/>
      <c r="AW615" s="242"/>
    </row>
    <row r="616" ht="15.6" spans="1:49">
      <c r="A616" s="242"/>
      <c r="B616" s="242"/>
      <c r="C616" s="242"/>
      <c r="D616" s="240"/>
      <c r="E616" s="243"/>
      <c r="F616" s="243"/>
      <c r="G616" s="244"/>
      <c r="H616" s="244"/>
      <c r="I616" s="241"/>
      <c r="J616" s="241"/>
      <c r="K616" s="241"/>
      <c r="L616" s="241"/>
      <c r="M616" s="241"/>
      <c r="N616" s="241"/>
      <c r="O616" s="241"/>
      <c r="P616" s="241"/>
      <c r="Q616" s="241"/>
      <c r="R616" s="241"/>
      <c r="S616" s="241"/>
      <c r="T616" s="245"/>
      <c r="U616" s="245"/>
      <c r="V616" s="245"/>
      <c r="W616" s="245"/>
      <c r="X616" s="245"/>
      <c r="Y616" s="245"/>
      <c r="Z616" s="245"/>
      <c r="AA616" s="245"/>
      <c r="AB616" s="246"/>
      <c r="AC616" s="245"/>
      <c r="AD616" s="245"/>
      <c r="AE616" s="241"/>
      <c r="AF616" s="245"/>
      <c r="AG616" s="245"/>
      <c r="AH616" s="245"/>
      <c r="AI616" s="245"/>
      <c r="AJ616" s="245"/>
      <c r="AK616" s="245"/>
      <c r="AL616" s="247"/>
      <c r="AM616" s="242"/>
      <c r="AN616" s="242"/>
      <c r="AO616" s="242"/>
      <c r="AP616" s="242"/>
      <c r="AQ616" s="242"/>
      <c r="AR616" s="242"/>
      <c r="AS616" s="242"/>
      <c r="AT616" s="242"/>
      <c r="AU616" s="242"/>
      <c r="AV616" s="242"/>
      <c r="AW616" s="242"/>
    </row>
    <row r="617" ht="15.6" spans="1:49">
      <c r="A617" s="242"/>
      <c r="B617" s="242"/>
      <c r="C617" s="242"/>
      <c r="D617" s="240"/>
      <c r="E617" s="243"/>
      <c r="F617" s="243"/>
      <c r="G617" s="244"/>
      <c r="H617" s="244"/>
      <c r="I617" s="241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5"/>
      <c r="U617" s="245"/>
      <c r="V617" s="245"/>
      <c r="W617" s="245"/>
      <c r="X617" s="245"/>
      <c r="Y617" s="245"/>
      <c r="Z617" s="245"/>
      <c r="AA617" s="245"/>
      <c r="AB617" s="246"/>
      <c r="AC617" s="245"/>
      <c r="AD617" s="245"/>
      <c r="AE617" s="241"/>
      <c r="AF617" s="245"/>
      <c r="AG617" s="245"/>
      <c r="AH617" s="245"/>
      <c r="AI617" s="245"/>
      <c r="AJ617" s="245"/>
      <c r="AK617" s="245"/>
      <c r="AL617" s="247"/>
      <c r="AM617" s="242"/>
      <c r="AN617" s="242"/>
      <c r="AO617" s="242"/>
      <c r="AP617" s="242"/>
      <c r="AQ617" s="242"/>
      <c r="AR617" s="242"/>
      <c r="AS617" s="242"/>
      <c r="AT617" s="242"/>
      <c r="AU617" s="242"/>
      <c r="AV617" s="242"/>
      <c r="AW617" s="242"/>
    </row>
    <row r="618" ht="15.6" spans="1:49">
      <c r="A618" s="242"/>
      <c r="B618" s="242"/>
      <c r="C618" s="242"/>
      <c r="D618" s="240"/>
      <c r="E618" s="243"/>
      <c r="F618" s="243"/>
      <c r="G618" s="244"/>
      <c r="H618" s="244"/>
      <c r="I618" s="241"/>
      <c r="J618" s="241"/>
      <c r="K618" s="241"/>
      <c r="L618" s="241"/>
      <c r="M618" s="241"/>
      <c r="N618" s="241"/>
      <c r="O618" s="241"/>
      <c r="P618" s="241"/>
      <c r="Q618" s="241"/>
      <c r="R618" s="241"/>
      <c r="S618" s="241"/>
      <c r="T618" s="245"/>
      <c r="U618" s="245"/>
      <c r="V618" s="245"/>
      <c r="W618" s="245"/>
      <c r="X618" s="245"/>
      <c r="Y618" s="245"/>
      <c r="Z618" s="245"/>
      <c r="AA618" s="245"/>
      <c r="AB618" s="246"/>
      <c r="AC618" s="245"/>
      <c r="AD618" s="245"/>
      <c r="AE618" s="241"/>
      <c r="AF618" s="245"/>
      <c r="AG618" s="245"/>
      <c r="AH618" s="245"/>
      <c r="AI618" s="245"/>
      <c r="AJ618" s="245"/>
      <c r="AK618" s="245"/>
      <c r="AL618" s="247"/>
      <c r="AM618" s="242"/>
      <c r="AN618" s="242"/>
      <c r="AO618" s="242"/>
      <c r="AP618" s="242"/>
      <c r="AQ618" s="242"/>
      <c r="AR618" s="242"/>
      <c r="AS618" s="242"/>
      <c r="AT618" s="242"/>
      <c r="AU618" s="242"/>
      <c r="AV618" s="242"/>
      <c r="AW618" s="242"/>
    </row>
    <row r="619" ht="15.6" spans="1:49">
      <c r="A619" s="242"/>
      <c r="B619" s="242"/>
      <c r="C619" s="242"/>
      <c r="D619" s="240"/>
      <c r="E619" s="243"/>
      <c r="F619" s="243"/>
      <c r="G619" s="244"/>
      <c r="H619" s="244"/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5"/>
      <c r="U619" s="245"/>
      <c r="V619" s="245"/>
      <c r="W619" s="245"/>
      <c r="X619" s="245"/>
      <c r="Y619" s="245"/>
      <c r="Z619" s="245"/>
      <c r="AA619" s="245"/>
      <c r="AB619" s="246"/>
      <c r="AC619" s="245"/>
      <c r="AD619" s="245"/>
      <c r="AE619" s="241"/>
      <c r="AF619" s="245"/>
      <c r="AG619" s="245"/>
      <c r="AH619" s="245"/>
      <c r="AI619" s="245"/>
      <c r="AJ619" s="245"/>
      <c r="AK619" s="245"/>
      <c r="AL619" s="247"/>
      <c r="AM619" s="242"/>
      <c r="AN619" s="242"/>
      <c r="AO619" s="242"/>
      <c r="AP619" s="242"/>
      <c r="AQ619" s="242"/>
      <c r="AR619" s="242"/>
      <c r="AS619" s="242"/>
      <c r="AT619" s="242"/>
      <c r="AU619" s="242"/>
      <c r="AV619" s="242"/>
      <c r="AW619" s="242"/>
    </row>
    <row r="620" ht="15.6" spans="1:49">
      <c r="A620" s="242"/>
      <c r="B620" s="242"/>
      <c r="C620" s="242"/>
      <c r="D620" s="240"/>
      <c r="E620" s="243"/>
      <c r="F620" s="243"/>
      <c r="G620" s="244"/>
      <c r="H620" s="244"/>
      <c r="I620" s="241"/>
      <c r="J620" s="241"/>
      <c r="K620" s="241"/>
      <c r="L620" s="241"/>
      <c r="M620" s="241"/>
      <c r="N620" s="241"/>
      <c r="O620" s="241"/>
      <c r="P620" s="241"/>
      <c r="Q620" s="241"/>
      <c r="R620" s="241"/>
      <c r="S620" s="241"/>
      <c r="T620" s="245"/>
      <c r="U620" s="245"/>
      <c r="V620" s="245"/>
      <c r="W620" s="245"/>
      <c r="X620" s="245"/>
      <c r="Y620" s="245"/>
      <c r="Z620" s="245"/>
      <c r="AA620" s="245"/>
      <c r="AB620" s="246"/>
      <c r="AC620" s="245"/>
      <c r="AD620" s="245"/>
      <c r="AE620" s="241"/>
      <c r="AF620" s="245"/>
      <c r="AG620" s="245"/>
      <c r="AH620" s="245"/>
      <c r="AI620" s="245"/>
      <c r="AJ620" s="245"/>
      <c r="AK620" s="245"/>
      <c r="AL620" s="247"/>
      <c r="AM620" s="242"/>
      <c r="AN620" s="242"/>
      <c r="AO620" s="242"/>
      <c r="AP620" s="242"/>
      <c r="AQ620" s="242"/>
      <c r="AR620" s="242"/>
      <c r="AS620" s="242"/>
      <c r="AT620" s="242"/>
      <c r="AU620" s="242"/>
      <c r="AV620" s="242"/>
      <c r="AW620" s="242"/>
    </row>
    <row r="621" ht="15.6" spans="1:49">
      <c r="A621" s="242"/>
      <c r="B621" s="242"/>
      <c r="C621" s="242"/>
      <c r="D621" s="240"/>
      <c r="E621" s="243"/>
      <c r="F621" s="243"/>
      <c r="G621" s="244"/>
      <c r="H621" s="244"/>
      <c r="I621" s="241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5"/>
      <c r="U621" s="245"/>
      <c r="V621" s="245"/>
      <c r="W621" s="245"/>
      <c r="X621" s="245"/>
      <c r="Y621" s="245"/>
      <c r="Z621" s="245"/>
      <c r="AA621" s="245"/>
      <c r="AB621" s="246"/>
      <c r="AC621" s="245"/>
      <c r="AD621" s="245"/>
      <c r="AE621" s="241"/>
      <c r="AF621" s="245"/>
      <c r="AG621" s="245"/>
      <c r="AH621" s="245"/>
      <c r="AI621" s="245"/>
      <c r="AJ621" s="245"/>
      <c r="AK621" s="245"/>
      <c r="AL621" s="247"/>
      <c r="AM621" s="242"/>
      <c r="AN621" s="242"/>
      <c r="AO621" s="242"/>
      <c r="AP621" s="242"/>
      <c r="AQ621" s="242"/>
      <c r="AR621" s="242"/>
      <c r="AS621" s="242"/>
      <c r="AT621" s="242"/>
      <c r="AU621" s="242"/>
      <c r="AV621" s="242"/>
      <c r="AW621" s="242"/>
    </row>
    <row r="622" ht="15.6" spans="1:49">
      <c r="A622" s="242"/>
      <c r="B622" s="242"/>
      <c r="C622" s="242"/>
      <c r="D622" s="240"/>
      <c r="E622" s="243"/>
      <c r="F622" s="243"/>
      <c r="G622" s="244"/>
      <c r="H622" s="244"/>
      <c r="I622" s="241"/>
      <c r="J622" s="241"/>
      <c r="K622" s="241"/>
      <c r="L622" s="241"/>
      <c r="M622" s="241"/>
      <c r="N622" s="241"/>
      <c r="O622" s="241"/>
      <c r="P622" s="241"/>
      <c r="Q622" s="241"/>
      <c r="R622" s="241"/>
      <c r="S622" s="241"/>
      <c r="T622" s="245"/>
      <c r="U622" s="245"/>
      <c r="V622" s="245"/>
      <c r="W622" s="245"/>
      <c r="X622" s="245"/>
      <c r="Y622" s="245"/>
      <c r="Z622" s="245"/>
      <c r="AA622" s="245"/>
      <c r="AB622" s="246"/>
      <c r="AC622" s="245"/>
      <c r="AD622" s="245"/>
      <c r="AE622" s="241"/>
      <c r="AF622" s="245"/>
      <c r="AG622" s="245"/>
      <c r="AH622" s="245"/>
      <c r="AI622" s="245"/>
      <c r="AJ622" s="245"/>
      <c r="AK622" s="245"/>
      <c r="AL622" s="247"/>
      <c r="AM622" s="242"/>
      <c r="AN622" s="242"/>
      <c r="AO622" s="242"/>
      <c r="AP622" s="242"/>
      <c r="AQ622" s="242"/>
      <c r="AR622" s="242"/>
      <c r="AS622" s="242"/>
      <c r="AT622" s="242"/>
      <c r="AU622" s="242"/>
      <c r="AV622" s="242"/>
      <c r="AW622" s="242"/>
    </row>
    <row r="623" ht="15.6" spans="1:49">
      <c r="A623" s="242"/>
      <c r="B623" s="242"/>
      <c r="C623" s="242"/>
      <c r="D623" s="240"/>
      <c r="E623" s="243"/>
      <c r="F623" s="243"/>
      <c r="G623" s="244"/>
      <c r="H623" s="244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5"/>
      <c r="U623" s="245"/>
      <c r="V623" s="245"/>
      <c r="W623" s="245"/>
      <c r="X623" s="245"/>
      <c r="Y623" s="245"/>
      <c r="Z623" s="245"/>
      <c r="AA623" s="245"/>
      <c r="AB623" s="246"/>
      <c r="AC623" s="245"/>
      <c r="AD623" s="245"/>
      <c r="AE623" s="241"/>
      <c r="AF623" s="245"/>
      <c r="AG623" s="245"/>
      <c r="AH623" s="245"/>
      <c r="AI623" s="245"/>
      <c r="AJ623" s="245"/>
      <c r="AK623" s="245"/>
      <c r="AL623" s="247"/>
      <c r="AM623" s="242"/>
      <c r="AN623" s="242"/>
      <c r="AO623" s="242"/>
      <c r="AP623" s="242"/>
      <c r="AQ623" s="242"/>
      <c r="AR623" s="242"/>
      <c r="AS623" s="242"/>
      <c r="AT623" s="242"/>
      <c r="AU623" s="242"/>
      <c r="AV623" s="242"/>
      <c r="AW623" s="242"/>
    </row>
    <row r="624" ht="15.6" spans="1:49">
      <c r="A624" s="242"/>
      <c r="B624" s="242"/>
      <c r="C624" s="242"/>
      <c r="D624" s="240"/>
      <c r="E624" s="243"/>
      <c r="F624" s="243"/>
      <c r="G624" s="244"/>
      <c r="H624" s="244"/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  <c r="S624" s="241"/>
      <c r="T624" s="245"/>
      <c r="U624" s="245"/>
      <c r="V624" s="245"/>
      <c r="W624" s="245"/>
      <c r="X624" s="245"/>
      <c r="Y624" s="245"/>
      <c r="Z624" s="245"/>
      <c r="AA624" s="245"/>
      <c r="AB624" s="246"/>
      <c r="AC624" s="245"/>
      <c r="AD624" s="245"/>
      <c r="AE624" s="241"/>
      <c r="AF624" s="245"/>
      <c r="AG624" s="245"/>
      <c r="AH624" s="245"/>
      <c r="AI624" s="245"/>
      <c r="AJ624" s="245"/>
      <c r="AK624" s="245"/>
      <c r="AL624" s="247"/>
      <c r="AM624" s="242"/>
      <c r="AN624" s="242"/>
      <c r="AO624" s="242"/>
      <c r="AP624" s="242"/>
      <c r="AQ624" s="242"/>
      <c r="AR624" s="242"/>
      <c r="AS624" s="242"/>
      <c r="AT624" s="242"/>
      <c r="AU624" s="242"/>
      <c r="AV624" s="242"/>
      <c r="AW624" s="242"/>
    </row>
    <row r="625" ht="15.6" spans="1:49">
      <c r="A625" s="242"/>
      <c r="B625" s="242"/>
      <c r="C625" s="242"/>
      <c r="D625" s="240"/>
      <c r="E625" s="243"/>
      <c r="F625" s="243"/>
      <c r="G625" s="244"/>
      <c r="H625" s="244"/>
      <c r="I625" s="241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5"/>
      <c r="U625" s="245"/>
      <c r="V625" s="245"/>
      <c r="W625" s="245"/>
      <c r="X625" s="245"/>
      <c r="Y625" s="245"/>
      <c r="Z625" s="245"/>
      <c r="AA625" s="245"/>
      <c r="AB625" s="246"/>
      <c r="AC625" s="245"/>
      <c r="AD625" s="245"/>
      <c r="AE625" s="241"/>
      <c r="AF625" s="245"/>
      <c r="AG625" s="245"/>
      <c r="AH625" s="245"/>
      <c r="AI625" s="245"/>
      <c r="AJ625" s="245"/>
      <c r="AK625" s="245"/>
      <c r="AL625" s="247"/>
      <c r="AM625" s="242"/>
      <c r="AN625" s="242"/>
      <c r="AO625" s="242"/>
      <c r="AP625" s="242"/>
      <c r="AQ625" s="242"/>
      <c r="AR625" s="242"/>
      <c r="AS625" s="242"/>
      <c r="AT625" s="242"/>
      <c r="AU625" s="242"/>
      <c r="AV625" s="242"/>
      <c r="AW625" s="242"/>
    </row>
    <row r="626" ht="15.6" spans="1:49">
      <c r="A626" s="242"/>
      <c r="B626" s="242"/>
      <c r="C626" s="242"/>
      <c r="D626" s="240"/>
      <c r="E626" s="243"/>
      <c r="F626" s="243"/>
      <c r="G626" s="244"/>
      <c r="H626" s="244"/>
      <c r="I626" s="241"/>
      <c r="J626" s="241"/>
      <c r="K626" s="241"/>
      <c r="L626" s="241"/>
      <c r="M626" s="241"/>
      <c r="N626" s="241"/>
      <c r="O626" s="241"/>
      <c r="P626" s="241"/>
      <c r="Q626" s="241"/>
      <c r="R626" s="241"/>
      <c r="S626" s="241"/>
      <c r="T626" s="245"/>
      <c r="U626" s="245"/>
      <c r="V626" s="245"/>
      <c r="W626" s="245"/>
      <c r="X626" s="245"/>
      <c r="Y626" s="245"/>
      <c r="Z626" s="245"/>
      <c r="AA626" s="245"/>
      <c r="AB626" s="246"/>
      <c r="AC626" s="245"/>
      <c r="AD626" s="245"/>
      <c r="AE626" s="241"/>
      <c r="AF626" s="245"/>
      <c r="AG626" s="245"/>
      <c r="AH626" s="245"/>
      <c r="AI626" s="245"/>
      <c r="AJ626" s="245"/>
      <c r="AK626" s="245"/>
      <c r="AL626" s="247"/>
      <c r="AM626" s="242"/>
      <c r="AN626" s="242"/>
      <c r="AO626" s="242"/>
      <c r="AP626" s="242"/>
      <c r="AQ626" s="242"/>
      <c r="AR626" s="242"/>
      <c r="AS626" s="242"/>
      <c r="AT626" s="242"/>
      <c r="AU626" s="242"/>
      <c r="AV626" s="242"/>
      <c r="AW626" s="242"/>
    </row>
    <row r="627" ht="15.6" spans="1:49">
      <c r="A627" s="242"/>
      <c r="B627" s="242"/>
      <c r="C627" s="242"/>
      <c r="D627" s="240"/>
      <c r="E627" s="243"/>
      <c r="F627" s="243"/>
      <c r="G627" s="244"/>
      <c r="H627" s="244"/>
      <c r="I627" s="241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5"/>
      <c r="U627" s="245"/>
      <c r="V627" s="245"/>
      <c r="W627" s="245"/>
      <c r="X627" s="245"/>
      <c r="Y627" s="245"/>
      <c r="Z627" s="245"/>
      <c r="AA627" s="245"/>
      <c r="AB627" s="246"/>
      <c r="AC627" s="245"/>
      <c r="AD627" s="245"/>
      <c r="AE627" s="241"/>
      <c r="AF627" s="245"/>
      <c r="AG627" s="245"/>
      <c r="AH627" s="245"/>
      <c r="AI627" s="245"/>
      <c r="AJ627" s="245"/>
      <c r="AK627" s="245"/>
      <c r="AL627" s="247"/>
      <c r="AM627" s="242"/>
      <c r="AN627" s="242"/>
      <c r="AO627" s="242"/>
      <c r="AP627" s="242"/>
      <c r="AQ627" s="242"/>
      <c r="AR627" s="242"/>
      <c r="AS627" s="242"/>
      <c r="AT627" s="242"/>
      <c r="AU627" s="242"/>
      <c r="AV627" s="242"/>
      <c r="AW627" s="242"/>
    </row>
    <row r="628" ht="15.6" spans="1:49">
      <c r="A628" s="242"/>
      <c r="B628" s="242"/>
      <c r="C628" s="242"/>
      <c r="D628" s="240"/>
      <c r="E628" s="243"/>
      <c r="F628" s="243"/>
      <c r="G628" s="244"/>
      <c r="H628" s="244"/>
      <c r="I628" s="241"/>
      <c r="J628" s="241"/>
      <c r="K628" s="241"/>
      <c r="L628" s="241"/>
      <c r="M628" s="241"/>
      <c r="N628" s="241"/>
      <c r="O628" s="241"/>
      <c r="P628" s="241"/>
      <c r="Q628" s="241"/>
      <c r="R628" s="241"/>
      <c r="S628" s="241"/>
      <c r="T628" s="245"/>
      <c r="U628" s="245"/>
      <c r="V628" s="245"/>
      <c r="W628" s="245"/>
      <c r="X628" s="245"/>
      <c r="Y628" s="245"/>
      <c r="Z628" s="245"/>
      <c r="AA628" s="245"/>
      <c r="AB628" s="246"/>
      <c r="AC628" s="245"/>
      <c r="AD628" s="245"/>
      <c r="AE628" s="241"/>
      <c r="AF628" s="245"/>
      <c r="AG628" s="245"/>
      <c r="AH628" s="245"/>
      <c r="AI628" s="245"/>
      <c r="AJ628" s="245"/>
      <c r="AK628" s="245"/>
      <c r="AL628" s="247"/>
      <c r="AM628" s="242"/>
      <c r="AN628" s="242"/>
      <c r="AO628" s="242"/>
      <c r="AP628" s="242"/>
      <c r="AQ628" s="242"/>
      <c r="AR628" s="242"/>
      <c r="AS628" s="242"/>
      <c r="AT628" s="242"/>
      <c r="AU628" s="242"/>
      <c r="AV628" s="242"/>
      <c r="AW628" s="242"/>
    </row>
    <row r="629" ht="15.6" spans="1:49">
      <c r="A629" s="242"/>
      <c r="B629" s="242"/>
      <c r="C629" s="242"/>
      <c r="D629" s="240"/>
      <c r="E629" s="243"/>
      <c r="F629" s="243"/>
      <c r="G629" s="244"/>
      <c r="H629" s="244"/>
      <c r="I629" s="241"/>
      <c r="J629" s="241"/>
      <c r="K629" s="241"/>
      <c r="L629" s="241"/>
      <c r="M629" s="241"/>
      <c r="N629" s="241"/>
      <c r="O629" s="241"/>
      <c r="P629" s="241"/>
      <c r="Q629" s="241"/>
      <c r="R629" s="241"/>
      <c r="S629" s="241"/>
      <c r="T629" s="245"/>
      <c r="U629" s="245"/>
      <c r="V629" s="245"/>
      <c r="W629" s="245"/>
      <c r="X629" s="245"/>
      <c r="Y629" s="245"/>
      <c r="Z629" s="245"/>
      <c r="AA629" s="245"/>
      <c r="AB629" s="246"/>
      <c r="AC629" s="245"/>
      <c r="AD629" s="245"/>
      <c r="AE629" s="241"/>
      <c r="AF629" s="245"/>
      <c r="AG629" s="245"/>
      <c r="AH629" s="245"/>
      <c r="AI629" s="245"/>
      <c r="AJ629" s="245"/>
      <c r="AK629" s="245"/>
      <c r="AL629" s="247"/>
      <c r="AM629" s="242"/>
      <c r="AN629" s="242"/>
      <c r="AO629" s="242"/>
      <c r="AP629" s="242"/>
      <c r="AQ629" s="242"/>
      <c r="AR629" s="242"/>
      <c r="AS629" s="242"/>
      <c r="AT629" s="242"/>
      <c r="AU629" s="242"/>
      <c r="AV629" s="242"/>
      <c r="AW629" s="242"/>
    </row>
    <row r="630" ht="15.6" spans="1:49">
      <c r="A630" s="242"/>
      <c r="B630" s="242"/>
      <c r="C630" s="242"/>
      <c r="D630" s="240"/>
      <c r="E630" s="243"/>
      <c r="F630" s="243"/>
      <c r="G630" s="244"/>
      <c r="H630" s="244"/>
      <c r="I630" s="241"/>
      <c r="J630" s="241"/>
      <c r="K630" s="241"/>
      <c r="L630" s="241"/>
      <c r="M630" s="241"/>
      <c r="N630" s="241"/>
      <c r="O630" s="241"/>
      <c r="P630" s="241"/>
      <c r="Q630" s="241"/>
      <c r="R630" s="241"/>
      <c r="S630" s="241"/>
      <c r="T630" s="245"/>
      <c r="U630" s="245"/>
      <c r="V630" s="245"/>
      <c r="W630" s="245"/>
      <c r="X630" s="245"/>
      <c r="Y630" s="245"/>
      <c r="Z630" s="245"/>
      <c r="AA630" s="245"/>
      <c r="AB630" s="246"/>
      <c r="AC630" s="245"/>
      <c r="AD630" s="245"/>
      <c r="AE630" s="241"/>
      <c r="AF630" s="245"/>
      <c r="AG630" s="245"/>
      <c r="AH630" s="245"/>
      <c r="AI630" s="245"/>
      <c r="AJ630" s="245"/>
      <c r="AK630" s="245"/>
      <c r="AL630" s="247"/>
      <c r="AM630" s="242"/>
      <c r="AN630" s="242"/>
      <c r="AO630" s="242"/>
      <c r="AP630" s="242"/>
      <c r="AQ630" s="242"/>
      <c r="AR630" s="242"/>
      <c r="AS630" s="242"/>
      <c r="AT630" s="242"/>
      <c r="AU630" s="242"/>
      <c r="AV630" s="242"/>
      <c r="AW630" s="242"/>
    </row>
    <row r="631" ht="15.6" spans="1:49">
      <c r="A631" s="242"/>
      <c r="B631" s="242"/>
      <c r="C631" s="242"/>
      <c r="D631" s="240"/>
      <c r="E631" s="243"/>
      <c r="F631" s="243"/>
      <c r="G631" s="244"/>
      <c r="H631" s="244"/>
      <c r="I631" s="241"/>
      <c r="J631" s="241"/>
      <c r="K631" s="241"/>
      <c r="L631" s="241"/>
      <c r="M631" s="241"/>
      <c r="N631" s="241"/>
      <c r="O631" s="241"/>
      <c r="P631" s="241"/>
      <c r="Q631" s="241"/>
      <c r="R631" s="241"/>
      <c r="S631" s="241"/>
      <c r="T631" s="245"/>
      <c r="U631" s="245"/>
      <c r="V631" s="245"/>
      <c r="W631" s="245"/>
      <c r="X631" s="245"/>
      <c r="Y631" s="245"/>
      <c r="Z631" s="245"/>
      <c r="AA631" s="245"/>
      <c r="AB631" s="246"/>
      <c r="AC631" s="245"/>
      <c r="AD631" s="245"/>
      <c r="AE631" s="241"/>
      <c r="AF631" s="245"/>
      <c r="AG631" s="245"/>
      <c r="AH631" s="245"/>
      <c r="AI631" s="245"/>
      <c r="AJ631" s="245"/>
      <c r="AK631" s="245"/>
      <c r="AL631" s="247"/>
      <c r="AM631" s="242"/>
      <c r="AN631" s="242"/>
      <c r="AO631" s="242"/>
      <c r="AP631" s="242"/>
      <c r="AQ631" s="242"/>
      <c r="AR631" s="242"/>
      <c r="AS631" s="242"/>
      <c r="AT631" s="242"/>
      <c r="AU631" s="242"/>
      <c r="AV631" s="242"/>
      <c r="AW631" s="242"/>
    </row>
    <row r="632" ht="15.6" spans="1:49">
      <c r="A632" s="242"/>
      <c r="B632" s="242"/>
      <c r="C632" s="242"/>
      <c r="D632" s="240"/>
      <c r="E632" s="243"/>
      <c r="F632" s="243"/>
      <c r="G632" s="244"/>
      <c r="H632" s="244"/>
      <c r="I632" s="241"/>
      <c r="J632" s="241"/>
      <c r="K632" s="241"/>
      <c r="L632" s="241"/>
      <c r="M632" s="241"/>
      <c r="N632" s="241"/>
      <c r="O632" s="241"/>
      <c r="P632" s="241"/>
      <c r="Q632" s="241"/>
      <c r="R632" s="241"/>
      <c r="S632" s="241"/>
      <c r="T632" s="245"/>
      <c r="U632" s="245"/>
      <c r="V632" s="245"/>
      <c r="W632" s="245"/>
      <c r="X632" s="245"/>
      <c r="Y632" s="245"/>
      <c r="Z632" s="245"/>
      <c r="AA632" s="245"/>
      <c r="AB632" s="246"/>
      <c r="AC632" s="245"/>
      <c r="AD632" s="245"/>
      <c r="AE632" s="241"/>
      <c r="AF632" s="245"/>
      <c r="AG632" s="245"/>
      <c r="AH632" s="245"/>
      <c r="AI632" s="245"/>
      <c r="AJ632" s="245"/>
      <c r="AK632" s="245"/>
      <c r="AL632" s="247"/>
      <c r="AM632" s="242"/>
      <c r="AN632" s="242"/>
      <c r="AO632" s="242"/>
      <c r="AP632" s="242"/>
      <c r="AQ632" s="242"/>
      <c r="AR632" s="242"/>
      <c r="AS632" s="242"/>
      <c r="AT632" s="242"/>
      <c r="AU632" s="242"/>
      <c r="AV632" s="242"/>
      <c r="AW632" s="242"/>
    </row>
    <row r="633" ht="15.6" spans="1:49">
      <c r="A633" s="242"/>
      <c r="B633" s="242"/>
      <c r="C633" s="242"/>
      <c r="D633" s="240"/>
      <c r="E633" s="243"/>
      <c r="F633" s="243"/>
      <c r="G633" s="244"/>
      <c r="H633" s="244"/>
      <c r="I633" s="241"/>
      <c r="J633" s="241"/>
      <c r="K633" s="241"/>
      <c r="L633" s="241"/>
      <c r="M633" s="241"/>
      <c r="N633" s="241"/>
      <c r="O633" s="241"/>
      <c r="P633" s="241"/>
      <c r="Q633" s="241"/>
      <c r="R633" s="241"/>
      <c r="S633" s="241"/>
      <c r="T633" s="245"/>
      <c r="U633" s="245"/>
      <c r="V633" s="245"/>
      <c r="W633" s="245"/>
      <c r="X633" s="245"/>
      <c r="Y633" s="245"/>
      <c r="Z633" s="245"/>
      <c r="AA633" s="245"/>
      <c r="AB633" s="246"/>
      <c r="AC633" s="245"/>
      <c r="AD633" s="245"/>
      <c r="AE633" s="241"/>
      <c r="AF633" s="245"/>
      <c r="AG633" s="245"/>
      <c r="AH633" s="245"/>
      <c r="AI633" s="245"/>
      <c r="AJ633" s="245"/>
      <c r="AK633" s="245"/>
      <c r="AL633" s="247"/>
      <c r="AM633" s="242"/>
      <c r="AN633" s="242"/>
      <c r="AO633" s="242"/>
      <c r="AP633" s="242"/>
      <c r="AQ633" s="242"/>
      <c r="AR633" s="242"/>
      <c r="AS633" s="242"/>
      <c r="AT633" s="242"/>
      <c r="AU633" s="242"/>
      <c r="AV633" s="242"/>
      <c r="AW633" s="242"/>
    </row>
    <row r="634" ht="15.6" spans="1:49">
      <c r="A634" s="242"/>
      <c r="B634" s="242"/>
      <c r="C634" s="242"/>
      <c r="D634" s="240"/>
      <c r="E634" s="243"/>
      <c r="F634" s="243"/>
      <c r="G634" s="244"/>
      <c r="H634" s="244"/>
      <c r="I634" s="241"/>
      <c r="J634" s="241"/>
      <c r="K634" s="241"/>
      <c r="L634" s="241"/>
      <c r="M634" s="241"/>
      <c r="N634" s="241"/>
      <c r="O634" s="241"/>
      <c r="P634" s="241"/>
      <c r="Q634" s="241"/>
      <c r="R634" s="241"/>
      <c r="S634" s="241"/>
      <c r="T634" s="245"/>
      <c r="U634" s="245"/>
      <c r="V634" s="245"/>
      <c r="W634" s="245"/>
      <c r="X634" s="245"/>
      <c r="Y634" s="245"/>
      <c r="Z634" s="245"/>
      <c r="AA634" s="245"/>
      <c r="AB634" s="246"/>
      <c r="AC634" s="245"/>
      <c r="AD634" s="245"/>
      <c r="AE634" s="241"/>
      <c r="AF634" s="245"/>
      <c r="AG634" s="245"/>
      <c r="AH634" s="245"/>
      <c r="AI634" s="245"/>
      <c r="AJ634" s="245"/>
      <c r="AK634" s="245"/>
      <c r="AL634" s="247"/>
      <c r="AM634" s="242"/>
      <c r="AN634" s="242"/>
      <c r="AO634" s="242"/>
      <c r="AP634" s="242"/>
      <c r="AQ634" s="242"/>
      <c r="AR634" s="242"/>
      <c r="AS634" s="242"/>
      <c r="AT634" s="242"/>
      <c r="AU634" s="242"/>
      <c r="AV634" s="242"/>
      <c r="AW634" s="242"/>
    </row>
    <row r="635" ht="15.6" spans="1:49">
      <c r="A635" s="242"/>
      <c r="B635" s="242"/>
      <c r="C635" s="242"/>
      <c r="D635" s="240"/>
      <c r="E635" s="243"/>
      <c r="F635" s="243"/>
      <c r="G635" s="244"/>
      <c r="H635" s="244"/>
      <c r="I635" s="241"/>
      <c r="J635" s="241"/>
      <c r="K635" s="241"/>
      <c r="L635" s="241"/>
      <c r="M635" s="241"/>
      <c r="N635" s="241"/>
      <c r="O635" s="241"/>
      <c r="P635" s="241"/>
      <c r="Q635" s="241"/>
      <c r="R635" s="241"/>
      <c r="S635" s="241"/>
      <c r="T635" s="245"/>
      <c r="U635" s="245"/>
      <c r="V635" s="245"/>
      <c r="W635" s="245"/>
      <c r="X635" s="245"/>
      <c r="Y635" s="245"/>
      <c r="Z635" s="245"/>
      <c r="AA635" s="245"/>
      <c r="AB635" s="246"/>
      <c r="AC635" s="245"/>
      <c r="AD635" s="245"/>
      <c r="AE635" s="241"/>
      <c r="AF635" s="245"/>
      <c r="AG635" s="245"/>
      <c r="AH635" s="245"/>
      <c r="AI635" s="245"/>
      <c r="AJ635" s="245"/>
      <c r="AK635" s="245"/>
      <c r="AL635" s="247"/>
      <c r="AM635" s="242"/>
      <c r="AN635" s="242"/>
      <c r="AO635" s="242"/>
      <c r="AP635" s="242"/>
      <c r="AQ635" s="242"/>
      <c r="AR635" s="242"/>
      <c r="AS635" s="242"/>
      <c r="AT635" s="242"/>
      <c r="AU635" s="242"/>
      <c r="AV635" s="242"/>
      <c r="AW635" s="242"/>
    </row>
    <row r="636" ht="15.6" spans="1:49">
      <c r="A636" s="242"/>
      <c r="B636" s="242"/>
      <c r="C636" s="242"/>
      <c r="D636" s="240"/>
      <c r="E636" s="243"/>
      <c r="F636" s="243"/>
      <c r="G636" s="244"/>
      <c r="H636" s="244"/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  <c r="S636" s="241"/>
      <c r="T636" s="245"/>
      <c r="U636" s="245"/>
      <c r="V636" s="245"/>
      <c r="W636" s="245"/>
      <c r="X636" s="245"/>
      <c r="Y636" s="245"/>
      <c r="Z636" s="245"/>
      <c r="AA636" s="245"/>
      <c r="AB636" s="246"/>
      <c r="AC636" s="245"/>
      <c r="AD636" s="245"/>
      <c r="AE636" s="241"/>
      <c r="AF636" s="245"/>
      <c r="AG636" s="245"/>
      <c r="AH636" s="245"/>
      <c r="AI636" s="245"/>
      <c r="AJ636" s="245"/>
      <c r="AK636" s="245"/>
      <c r="AL636" s="247"/>
      <c r="AM636" s="242"/>
      <c r="AN636" s="242"/>
      <c r="AO636" s="242"/>
      <c r="AP636" s="242"/>
      <c r="AQ636" s="242"/>
      <c r="AR636" s="242"/>
      <c r="AS636" s="242"/>
      <c r="AT636" s="242"/>
      <c r="AU636" s="242"/>
      <c r="AV636" s="242"/>
      <c r="AW636" s="242"/>
    </row>
    <row r="637" ht="15.6" spans="1:49">
      <c r="A637" s="242"/>
      <c r="B637" s="242"/>
      <c r="C637" s="242"/>
      <c r="D637" s="240"/>
      <c r="E637" s="243"/>
      <c r="F637" s="243"/>
      <c r="G637" s="244"/>
      <c r="H637" s="244"/>
      <c r="I637" s="241"/>
      <c r="J637" s="241"/>
      <c r="K637" s="241"/>
      <c r="L637" s="241"/>
      <c r="M637" s="241"/>
      <c r="N637" s="241"/>
      <c r="O637" s="241"/>
      <c r="P637" s="241"/>
      <c r="Q637" s="241"/>
      <c r="R637" s="241"/>
      <c r="S637" s="241"/>
      <c r="T637" s="245"/>
      <c r="U637" s="245"/>
      <c r="V637" s="245"/>
      <c r="W637" s="245"/>
      <c r="X637" s="245"/>
      <c r="Y637" s="245"/>
      <c r="Z637" s="245"/>
      <c r="AA637" s="245"/>
      <c r="AB637" s="246"/>
      <c r="AC637" s="245"/>
      <c r="AD637" s="245"/>
      <c r="AE637" s="241"/>
      <c r="AF637" s="245"/>
      <c r="AG637" s="245"/>
      <c r="AH637" s="245"/>
      <c r="AI637" s="245"/>
      <c r="AJ637" s="245"/>
      <c r="AK637" s="245"/>
      <c r="AL637" s="247"/>
      <c r="AM637" s="242"/>
      <c r="AN637" s="242"/>
      <c r="AO637" s="242"/>
      <c r="AP637" s="242"/>
      <c r="AQ637" s="242"/>
      <c r="AR637" s="242"/>
      <c r="AS637" s="242"/>
      <c r="AT637" s="242"/>
      <c r="AU637" s="242"/>
      <c r="AV637" s="242"/>
      <c r="AW637" s="242"/>
    </row>
    <row r="638" ht="15.6" spans="1:49">
      <c r="A638" s="242"/>
      <c r="B638" s="242"/>
      <c r="C638" s="242"/>
      <c r="D638" s="240"/>
      <c r="E638" s="243"/>
      <c r="F638" s="243"/>
      <c r="G638" s="244"/>
      <c r="H638" s="244"/>
      <c r="I638" s="241"/>
      <c r="J638" s="241"/>
      <c r="K638" s="241"/>
      <c r="L638" s="241"/>
      <c r="M638" s="241"/>
      <c r="N638" s="241"/>
      <c r="O638" s="241"/>
      <c r="P638" s="241"/>
      <c r="Q638" s="241"/>
      <c r="R638" s="241"/>
      <c r="S638" s="241"/>
      <c r="T638" s="245"/>
      <c r="U638" s="245"/>
      <c r="V638" s="245"/>
      <c r="W638" s="245"/>
      <c r="X638" s="245"/>
      <c r="Y638" s="245"/>
      <c r="Z638" s="245"/>
      <c r="AA638" s="245"/>
      <c r="AB638" s="246"/>
      <c r="AC638" s="245"/>
      <c r="AD638" s="245"/>
      <c r="AE638" s="241"/>
      <c r="AF638" s="245"/>
      <c r="AG638" s="245"/>
      <c r="AH638" s="245"/>
      <c r="AI638" s="245"/>
      <c r="AJ638" s="245"/>
      <c r="AK638" s="245"/>
      <c r="AL638" s="247"/>
      <c r="AM638" s="242"/>
      <c r="AN638" s="242"/>
      <c r="AO638" s="242"/>
      <c r="AP638" s="242"/>
      <c r="AQ638" s="242"/>
      <c r="AR638" s="242"/>
      <c r="AS638" s="242"/>
      <c r="AT638" s="242"/>
      <c r="AU638" s="242"/>
      <c r="AV638" s="242"/>
      <c r="AW638" s="242"/>
    </row>
    <row r="639" ht="15.6" spans="1:49">
      <c r="A639" s="242"/>
      <c r="B639" s="242"/>
      <c r="C639" s="242"/>
      <c r="D639" s="240"/>
      <c r="E639" s="243"/>
      <c r="F639" s="243"/>
      <c r="G639" s="244"/>
      <c r="H639" s="244"/>
      <c r="I639" s="241"/>
      <c r="J639" s="241"/>
      <c r="K639" s="241"/>
      <c r="L639" s="241"/>
      <c r="M639" s="241"/>
      <c r="N639" s="241"/>
      <c r="O639" s="241"/>
      <c r="P639" s="241"/>
      <c r="Q639" s="241"/>
      <c r="R639" s="241"/>
      <c r="S639" s="241"/>
      <c r="T639" s="245"/>
      <c r="U639" s="245"/>
      <c r="V639" s="245"/>
      <c r="W639" s="245"/>
      <c r="X639" s="245"/>
      <c r="Y639" s="245"/>
      <c r="Z639" s="245"/>
      <c r="AA639" s="245"/>
      <c r="AB639" s="246"/>
      <c r="AC639" s="245"/>
      <c r="AD639" s="245"/>
      <c r="AE639" s="241"/>
      <c r="AF639" s="245"/>
      <c r="AG639" s="245"/>
      <c r="AH639" s="245"/>
      <c r="AI639" s="245"/>
      <c r="AJ639" s="245"/>
      <c r="AK639" s="245"/>
      <c r="AL639" s="247"/>
      <c r="AM639" s="242"/>
      <c r="AN639" s="242"/>
      <c r="AO639" s="242"/>
      <c r="AP639" s="242"/>
      <c r="AQ639" s="242"/>
      <c r="AR639" s="242"/>
      <c r="AS639" s="242"/>
      <c r="AT639" s="242"/>
      <c r="AU639" s="242"/>
      <c r="AV639" s="242"/>
      <c r="AW639" s="242"/>
    </row>
    <row r="640" ht="15.6" spans="1:49">
      <c r="A640" s="242"/>
      <c r="B640" s="242"/>
      <c r="C640" s="242"/>
      <c r="D640" s="240"/>
      <c r="E640" s="243"/>
      <c r="F640" s="243"/>
      <c r="G640" s="244"/>
      <c r="H640" s="244"/>
      <c r="I640" s="241"/>
      <c r="J640" s="241"/>
      <c r="K640" s="241"/>
      <c r="L640" s="241"/>
      <c r="M640" s="241"/>
      <c r="N640" s="241"/>
      <c r="O640" s="241"/>
      <c r="P640" s="241"/>
      <c r="Q640" s="241"/>
      <c r="R640" s="241"/>
      <c r="S640" s="241"/>
      <c r="T640" s="245"/>
      <c r="U640" s="245"/>
      <c r="V640" s="245"/>
      <c r="W640" s="245"/>
      <c r="X640" s="245"/>
      <c r="Y640" s="245"/>
      <c r="Z640" s="245"/>
      <c r="AA640" s="245"/>
      <c r="AB640" s="246"/>
      <c r="AC640" s="245"/>
      <c r="AD640" s="245"/>
      <c r="AE640" s="241"/>
      <c r="AF640" s="245"/>
      <c r="AG640" s="245"/>
      <c r="AH640" s="245"/>
      <c r="AI640" s="245"/>
      <c r="AJ640" s="245"/>
      <c r="AK640" s="245"/>
      <c r="AL640" s="247"/>
      <c r="AM640" s="242"/>
      <c r="AN640" s="242"/>
      <c r="AO640" s="242"/>
      <c r="AP640" s="242"/>
      <c r="AQ640" s="242"/>
      <c r="AR640" s="242"/>
      <c r="AS640" s="242"/>
      <c r="AT640" s="242"/>
      <c r="AU640" s="242"/>
      <c r="AV640" s="242"/>
      <c r="AW640" s="242"/>
    </row>
    <row r="641" ht="15.6" spans="1:49">
      <c r="A641" s="242"/>
      <c r="B641" s="242"/>
      <c r="C641" s="242"/>
      <c r="D641" s="240"/>
      <c r="E641" s="243"/>
      <c r="F641" s="243"/>
      <c r="G641" s="244"/>
      <c r="H641" s="244"/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  <c r="S641" s="241"/>
      <c r="T641" s="245"/>
      <c r="U641" s="245"/>
      <c r="V641" s="245"/>
      <c r="W641" s="245"/>
      <c r="X641" s="245"/>
      <c r="Y641" s="245"/>
      <c r="Z641" s="245"/>
      <c r="AA641" s="245"/>
      <c r="AB641" s="246"/>
      <c r="AC641" s="245"/>
      <c r="AD641" s="245"/>
      <c r="AE641" s="241"/>
      <c r="AF641" s="245"/>
      <c r="AG641" s="245"/>
      <c r="AH641" s="245"/>
      <c r="AI641" s="245"/>
      <c r="AJ641" s="245"/>
      <c r="AK641" s="245"/>
      <c r="AL641" s="247"/>
      <c r="AM641" s="242"/>
      <c r="AN641" s="242"/>
      <c r="AO641" s="242"/>
      <c r="AP641" s="242"/>
      <c r="AQ641" s="242"/>
      <c r="AR641" s="242"/>
      <c r="AS641" s="242"/>
      <c r="AT641" s="242"/>
      <c r="AU641" s="242"/>
      <c r="AV641" s="242"/>
      <c r="AW641" s="242"/>
    </row>
    <row r="642" ht="15.6" spans="1:49">
      <c r="A642" s="242"/>
      <c r="B642" s="242"/>
      <c r="C642" s="242"/>
      <c r="D642" s="240"/>
      <c r="E642" s="243"/>
      <c r="F642" s="243"/>
      <c r="G642" s="244"/>
      <c r="H642" s="244"/>
      <c r="I642" s="241"/>
      <c r="J642" s="241"/>
      <c r="K642" s="241"/>
      <c r="L642" s="241"/>
      <c r="M642" s="241"/>
      <c r="N642" s="241"/>
      <c r="O642" s="241"/>
      <c r="P642" s="241"/>
      <c r="Q642" s="241"/>
      <c r="R642" s="241"/>
      <c r="S642" s="241"/>
      <c r="T642" s="245"/>
      <c r="U642" s="245"/>
      <c r="V642" s="245"/>
      <c r="W642" s="245"/>
      <c r="X642" s="245"/>
      <c r="Y642" s="245"/>
      <c r="Z642" s="245"/>
      <c r="AA642" s="245"/>
      <c r="AB642" s="246"/>
      <c r="AC642" s="245"/>
      <c r="AD642" s="245"/>
      <c r="AE642" s="241"/>
      <c r="AF642" s="245"/>
      <c r="AG642" s="245"/>
      <c r="AH642" s="245"/>
      <c r="AI642" s="245"/>
      <c r="AJ642" s="245"/>
      <c r="AK642" s="245"/>
      <c r="AL642" s="247"/>
      <c r="AM642" s="242"/>
      <c r="AN642" s="242"/>
      <c r="AO642" s="242"/>
      <c r="AP642" s="242"/>
      <c r="AQ642" s="242"/>
      <c r="AR642" s="242"/>
      <c r="AS642" s="242"/>
      <c r="AT642" s="242"/>
      <c r="AU642" s="242"/>
      <c r="AV642" s="242"/>
      <c r="AW642" s="242"/>
    </row>
    <row r="643" ht="15.6" spans="1:49">
      <c r="A643" s="242"/>
      <c r="B643" s="242"/>
      <c r="C643" s="242"/>
      <c r="D643" s="240"/>
      <c r="E643" s="243"/>
      <c r="F643" s="243"/>
      <c r="G643" s="244"/>
      <c r="H643" s="244"/>
      <c r="I643" s="241"/>
      <c r="J643" s="241"/>
      <c r="K643" s="241"/>
      <c r="L643" s="241"/>
      <c r="M643" s="241"/>
      <c r="N643" s="241"/>
      <c r="O643" s="241"/>
      <c r="P643" s="241"/>
      <c r="Q643" s="241"/>
      <c r="R643" s="241"/>
      <c r="S643" s="241"/>
      <c r="T643" s="245"/>
      <c r="U643" s="245"/>
      <c r="V643" s="245"/>
      <c r="W643" s="245"/>
      <c r="X643" s="245"/>
      <c r="Y643" s="245"/>
      <c r="Z643" s="245"/>
      <c r="AA643" s="245"/>
      <c r="AB643" s="246"/>
      <c r="AC643" s="245"/>
      <c r="AD643" s="245"/>
      <c r="AE643" s="241"/>
      <c r="AF643" s="245"/>
      <c r="AG643" s="245"/>
      <c r="AH643" s="245"/>
      <c r="AI643" s="245"/>
      <c r="AJ643" s="245"/>
      <c r="AK643" s="245"/>
      <c r="AL643" s="247"/>
      <c r="AM643" s="242"/>
      <c r="AN643" s="242"/>
      <c r="AO643" s="242"/>
      <c r="AP643" s="242"/>
      <c r="AQ643" s="242"/>
      <c r="AR643" s="242"/>
      <c r="AS643" s="242"/>
      <c r="AT643" s="242"/>
      <c r="AU643" s="242"/>
      <c r="AV643" s="242"/>
      <c r="AW643" s="242"/>
    </row>
    <row r="644" ht="15.6" spans="1:49">
      <c r="A644" s="242"/>
      <c r="B644" s="242"/>
      <c r="C644" s="242"/>
      <c r="D644" s="240"/>
      <c r="E644" s="243"/>
      <c r="F644" s="243"/>
      <c r="G644" s="244"/>
      <c r="H644" s="244"/>
      <c r="I644" s="241"/>
      <c r="J644" s="241"/>
      <c r="K644" s="241"/>
      <c r="L644" s="241"/>
      <c r="M644" s="241"/>
      <c r="N644" s="241"/>
      <c r="O644" s="241"/>
      <c r="P644" s="241"/>
      <c r="Q644" s="241"/>
      <c r="R644" s="241"/>
      <c r="S644" s="241"/>
      <c r="T644" s="245"/>
      <c r="U644" s="245"/>
      <c r="V644" s="245"/>
      <c r="W644" s="245"/>
      <c r="X644" s="245"/>
      <c r="Y644" s="245"/>
      <c r="Z644" s="245"/>
      <c r="AA644" s="245"/>
      <c r="AB644" s="246"/>
      <c r="AC644" s="245"/>
      <c r="AD644" s="245"/>
      <c r="AE644" s="241"/>
      <c r="AF644" s="245"/>
      <c r="AG644" s="245"/>
      <c r="AH644" s="245"/>
      <c r="AI644" s="245"/>
      <c r="AJ644" s="245"/>
      <c r="AK644" s="245"/>
      <c r="AL644" s="247"/>
      <c r="AM644" s="242"/>
      <c r="AN644" s="242"/>
      <c r="AO644" s="242"/>
      <c r="AP644" s="242"/>
      <c r="AQ644" s="242"/>
      <c r="AR644" s="242"/>
      <c r="AS644" s="242"/>
      <c r="AT644" s="242"/>
      <c r="AU644" s="242"/>
      <c r="AV644" s="242"/>
      <c r="AW644" s="242"/>
    </row>
    <row r="645" ht="15.6" spans="1:49">
      <c r="A645" s="242"/>
      <c r="B645" s="242"/>
      <c r="C645" s="242"/>
      <c r="D645" s="240"/>
      <c r="E645" s="243"/>
      <c r="F645" s="243"/>
      <c r="G645" s="244"/>
      <c r="H645" s="244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5"/>
      <c r="U645" s="245"/>
      <c r="V645" s="245"/>
      <c r="W645" s="245"/>
      <c r="X645" s="245"/>
      <c r="Y645" s="245"/>
      <c r="Z645" s="245"/>
      <c r="AA645" s="245"/>
      <c r="AB645" s="246"/>
      <c r="AC645" s="245"/>
      <c r="AD645" s="245"/>
      <c r="AE645" s="241"/>
      <c r="AF645" s="245"/>
      <c r="AG645" s="245"/>
      <c r="AH645" s="245"/>
      <c r="AI645" s="245"/>
      <c r="AJ645" s="245"/>
      <c r="AK645" s="245"/>
      <c r="AL645" s="247"/>
      <c r="AM645" s="242"/>
      <c r="AN645" s="242"/>
      <c r="AO645" s="242"/>
      <c r="AP645" s="242"/>
      <c r="AQ645" s="242"/>
      <c r="AR645" s="242"/>
      <c r="AS645" s="242"/>
      <c r="AT645" s="242"/>
      <c r="AU645" s="242"/>
      <c r="AV645" s="242"/>
      <c r="AW645" s="242"/>
    </row>
    <row r="646" ht="15.6" spans="1:49">
      <c r="A646" s="242"/>
      <c r="B646" s="242"/>
      <c r="C646" s="242"/>
      <c r="D646" s="240"/>
      <c r="E646" s="243"/>
      <c r="F646" s="243"/>
      <c r="G646" s="244"/>
      <c r="H646" s="244"/>
      <c r="I646" s="241"/>
      <c r="J646" s="241"/>
      <c r="K646" s="241"/>
      <c r="L646" s="241"/>
      <c r="M646" s="241"/>
      <c r="N646" s="241"/>
      <c r="O646" s="241"/>
      <c r="P646" s="241"/>
      <c r="Q646" s="241"/>
      <c r="R646" s="241"/>
      <c r="S646" s="241"/>
      <c r="T646" s="245"/>
      <c r="U646" s="245"/>
      <c r="V646" s="245"/>
      <c r="W646" s="245"/>
      <c r="X646" s="245"/>
      <c r="Y646" s="245"/>
      <c r="Z646" s="245"/>
      <c r="AA646" s="245"/>
      <c r="AB646" s="246"/>
      <c r="AC646" s="245"/>
      <c r="AD646" s="245"/>
      <c r="AE646" s="241"/>
      <c r="AF646" s="245"/>
      <c r="AG646" s="245"/>
      <c r="AH646" s="245"/>
      <c r="AI646" s="245"/>
      <c r="AJ646" s="245"/>
      <c r="AK646" s="245"/>
      <c r="AL646" s="247"/>
      <c r="AM646" s="242"/>
      <c r="AN646" s="242"/>
      <c r="AO646" s="242"/>
      <c r="AP646" s="242"/>
      <c r="AQ646" s="242"/>
      <c r="AR646" s="242"/>
      <c r="AS646" s="242"/>
      <c r="AT646" s="242"/>
      <c r="AU646" s="242"/>
      <c r="AV646" s="242"/>
      <c r="AW646" s="242"/>
    </row>
    <row r="647" ht="15.6" spans="1:49">
      <c r="A647" s="242"/>
      <c r="B647" s="242"/>
      <c r="C647" s="242"/>
      <c r="D647" s="240"/>
      <c r="E647" s="243"/>
      <c r="F647" s="243"/>
      <c r="G647" s="244"/>
      <c r="H647" s="244"/>
      <c r="I647" s="241"/>
      <c r="J647" s="241"/>
      <c r="K647" s="241"/>
      <c r="L647" s="241"/>
      <c r="M647" s="241"/>
      <c r="N647" s="241"/>
      <c r="O647" s="241"/>
      <c r="P647" s="241"/>
      <c r="Q647" s="241"/>
      <c r="R647" s="241"/>
      <c r="S647" s="241"/>
      <c r="T647" s="245"/>
      <c r="U647" s="245"/>
      <c r="V647" s="245"/>
      <c r="W647" s="245"/>
      <c r="X647" s="245"/>
      <c r="Y647" s="245"/>
      <c r="Z647" s="245"/>
      <c r="AA647" s="245"/>
      <c r="AB647" s="246"/>
      <c r="AC647" s="245"/>
      <c r="AD647" s="245"/>
      <c r="AE647" s="241"/>
      <c r="AF647" s="245"/>
      <c r="AG647" s="245"/>
      <c r="AH647" s="245"/>
      <c r="AI647" s="245"/>
      <c r="AJ647" s="245"/>
      <c r="AK647" s="245"/>
      <c r="AL647" s="247"/>
      <c r="AM647" s="242"/>
      <c r="AN647" s="242"/>
      <c r="AO647" s="242"/>
      <c r="AP647" s="242"/>
      <c r="AQ647" s="242"/>
      <c r="AR647" s="242"/>
      <c r="AS647" s="242"/>
      <c r="AT647" s="242"/>
      <c r="AU647" s="242"/>
      <c r="AV647" s="242"/>
      <c r="AW647" s="242"/>
    </row>
    <row r="648" ht="15.6" spans="1:49">
      <c r="A648" s="242"/>
      <c r="B648" s="242"/>
      <c r="C648" s="242"/>
      <c r="D648" s="240"/>
      <c r="E648" s="243"/>
      <c r="F648" s="243"/>
      <c r="G648" s="244"/>
      <c r="H648" s="244"/>
      <c r="I648" s="241"/>
      <c r="J648" s="241"/>
      <c r="K648" s="241"/>
      <c r="L648" s="241"/>
      <c r="M648" s="241"/>
      <c r="N648" s="241"/>
      <c r="O648" s="241"/>
      <c r="P648" s="241"/>
      <c r="Q648" s="241"/>
      <c r="R648" s="241"/>
      <c r="S648" s="241"/>
      <c r="T648" s="245"/>
      <c r="U648" s="245"/>
      <c r="V648" s="245"/>
      <c r="W648" s="245"/>
      <c r="X648" s="245"/>
      <c r="Y648" s="245"/>
      <c r="Z648" s="245"/>
      <c r="AA648" s="245"/>
      <c r="AB648" s="246"/>
      <c r="AC648" s="245"/>
      <c r="AD648" s="245"/>
      <c r="AE648" s="241"/>
      <c r="AF648" s="245"/>
      <c r="AG648" s="245"/>
      <c r="AH648" s="245"/>
      <c r="AI648" s="245"/>
      <c r="AJ648" s="245"/>
      <c r="AK648" s="245"/>
      <c r="AL648" s="247"/>
      <c r="AM648" s="242"/>
      <c r="AN648" s="242"/>
      <c r="AO648" s="242"/>
      <c r="AP648" s="242"/>
      <c r="AQ648" s="242"/>
      <c r="AR648" s="242"/>
      <c r="AS648" s="242"/>
      <c r="AT648" s="242"/>
      <c r="AU648" s="242"/>
      <c r="AV648" s="242"/>
      <c r="AW648" s="242"/>
    </row>
    <row r="649" ht="15.6" spans="1:49">
      <c r="A649" s="242"/>
      <c r="B649" s="242"/>
      <c r="C649" s="242"/>
      <c r="D649" s="240"/>
      <c r="E649" s="243"/>
      <c r="F649" s="243"/>
      <c r="G649" s="244"/>
      <c r="H649" s="244"/>
      <c r="I649" s="241"/>
      <c r="J649" s="241"/>
      <c r="K649" s="241"/>
      <c r="L649" s="241"/>
      <c r="M649" s="241"/>
      <c r="N649" s="241"/>
      <c r="O649" s="241"/>
      <c r="P649" s="241"/>
      <c r="Q649" s="241"/>
      <c r="R649" s="241"/>
      <c r="S649" s="241"/>
      <c r="T649" s="245"/>
      <c r="U649" s="245"/>
      <c r="V649" s="245"/>
      <c r="W649" s="245"/>
      <c r="X649" s="245"/>
      <c r="Y649" s="245"/>
      <c r="Z649" s="245"/>
      <c r="AA649" s="245"/>
      <c r="AB649" s="246"/>
      <c r="AC649" s="245"/>
      <c r="AD649" s="245"/>
      <c r="AE649" s="241"/>
      <c r="AF649" s="245"/>
      <c r="AG649" s="245"/>
      <c r="AH649" s="245"/>
      <c r="AI649" s="245"/>
      <c r="AJ649" s="245"/>
      <c r="AK649" s="245"/>
      <c r="AL649" s="247"/>
      <c r="AM649" s="242"/>
      <c r="AN649" s="242"/>
      <c r="AO649" s="242"/>
      <c r="AP649" s="242"/>
      <c r="AQ649" s="242"/>
      <c r="AR649" s="242"/>
      <c r="AS649" s="242"/>
      <c r="AT649" s="242"/>
      <c r="AU649" s="242"/>
      <c r="AV649" s="242"/>
      <c r="AW649" s="242"/>
    </row>
    <row r="650" ht="15.6" spans="1:49">
      <c r="A650" s="242"/>
      <c r="B650" s="242"/>
      <c r="C650" s="242"/>
      <c r="D650" s="240"/>
      <c r="E650" s="243"/>
      <c r="F650" s="243"/>
      <c r="G650" s="244"/>
      <c r="H650" s="244"/>
      <c r="I650" s="241"/>
      <c r="J650" s="241"/>
      <c r="K650" s="241"/>
      <c r="L650" s="241"/>
      <c r="M650" s="241"/>
      <c r="N650" s="241"/>
      <c r="O650" s="241"/>
      <c r="P650" s="241"/>
      <c r="Q650" s="241"/>
      <c r="R650" s="241"/>
      <c r="S650" s="241"/>
      <c r="T650" s="245"/>
      <c r="U650" s="245"/>
      <c r="V650" s="245"/>
      <c r="W650" s="245"/>
      <c r="X650" s="245"/>
      <c r="Y650" s="245"/>
      <c r="Z650" s="245"/>
      <c r="AA650" s="245"/>
      <c r="AB650" s="246"/>
      <c r="AC650" s="245"/>
      <c r="AD650" s="245"/>
      <c r="AE650" s="241"/>
      <c r="AF650" s="245"/>
      <c r="AG650" s="245"/>
      <c r="AH650" s="245"/>
      <c r="AI650" s="245"/>
      <c r="AJ650" s="245"/>
      <c r="AK650" s="245"/>
      <c r="AL650" s="247"/>
      <c r="AM650" s="242"/>
      <c r="AN650" s="242"/>
      <c r="AO650" s="242"/>
      <c r="AP650" s="242"/>
      <c r="AQ650" s="242"/>
      <c r="AR650" s="242"/>
      <c r="AS650" s="242"/>
      <c r="AT650" s="242"/>
      <c r="AU650" s="242"/>
      <c r="AV650" s="242"/>
      <c r="AW650" s="242"/>
    </row>
    <row r="651" ht="15.6" spans="1:49">
      <c r="A651" s="242"/>
      <c r="B651" s="242"/>
      <c r="C651" s="242"/>
      <c r="D651" s="240"/>
      <c r="E651" s="243"/>
      <c r="F651" s="243"/>
      <c r="G651" s="244"/>
      <c r="H651" s="244"/>
      <c r="I651" s="241"/>
      <c r="J651" s="241"/>
      <c r="K651" s="241"/>
      <c r="L651" s="241"/>
      <c r="M651" s="241"/>
      <c r="N651" s="241"/>
      <c r="O651" s="241"/>
      <c r="P651" s="241"/>
      <c r="Q651" s="241"/>
      <c r="R651" s="241"/>
      <c r="S651" s="241"/>
      <c r="T651" s="245"/>
      <c r="U651" s="245"/>
      <c r="V651" s="245"/>
      <c r="W651" s="245"/>
      <c r="X651" s="245"/>
      <c r="Y651" s="245"/>
      <c r="Z651" s="245"/>
      <c r="AA651" s="245"/>
      <c r="AB651" s="246"/>
      <c r="AC651" s="245"/>
      <c r="AD651" s="245"/>
      <c r="AE651" s="241"/>
      <c r="AF651" s="245"/>
      <c r="AG651" s="245"/>
      <c r="AH651" s="245"/>
      <c r="AI651" s="245"/>
      <c r="AJ651" s="245"/>
      <c r="AK651" s="245"/>
      <c r="AL651" s="247"/>
      <c r="AM651" s="242"/>
      <c r="AN651" s="242"/>
      <c r="AO651" s="242"/>
      <c r="AP651" s="242"/>
      <c r="AQ651" s="242"/>
      <c r="AR651" s="242"/>
      <c r="AS651" s="242"/>
      <c r="AT651" s="242"/>
      <c r="AU651" s="242"/>
      <c r="AV651" s="242"/>
      <c r="AW651" s="242"/>
    </row>
    <row r="652" ht="15.6" spans="1:49">
      <c r="A652" s="242"/>
      <c r="B652" s="242"/>
      <c r="C652" s="242"/>
      <c r="D652" s="240"/>
      <c r="E652" s="243"/>
      <c r="F652" s="243"/>
      <c r="G652" s="244"/>
      <c r="H652" s="244"/>
      <c r="I652" s="241"/>
      <c r="J652" s="241"/>
      <c r="K652" s="241"/>
      <c r="L652" s="241"/>
      <c r="M652" s="241"/>
      <c r="N652" s="241"/>
      <c r="O652" s="241"/>
      <c r="P652" s="241"/>
      <c r="Q652" s="241"/>
      <c r="R652" s="241"/>
      <c r="S652" s="241"/>
      <c r="T652" s="245"/>
      <c r="U652" s="245"/>
      <c r="V652" s="245"/>
      <c r="W652" s="245"/>
      <c r="X652" s="245"/>
      <c r="Y652" s="245"/>
      <c r="Z652" s="245"/>
      <c r="AA652" s="245"/>
      <c r="AB652" s="246"/>
      <c r="AC652" s="245"/>
      <c r="AD652" s="245"/>
      <c r="AE652" s="241"/>
      <c r="AF652" s="245"/>
      <c r="AG652" s="245"/>
      <c r="AH652" s="245"/>
      <c r="AI652" s="245"/>
      <c r="AJ652" s="245"/>
      <c r="AK652" s="245"/>
      <c r="AL652" s="247"/>
      <c r="AM652" s="242"/>
      <c r="AN652" s="242"/>
      <c r="AO652" s="242"/>
      <c r="AP652" s="242"/>
      <c r="AQ652" s="242"/>
      <c r="AR652" s="242"/>
      <c r="AS652" s="242"/>
      <c r="AT652" s="242"/>
      <c r="AU652" s="242"/>
      <c r="AV652" s="242"/>
      <c r="AW652" s="242"/>
    </row>
    <row r="653" ht="15.6" spans="1:49">
      <c r="A653" s="242"/>
      <c r="B653" s="242"/>
      <c r="C653" s="242"/>
      <c r="D653" s="240"/>
      <c r="E653" s="243"/>
      <c r="F653" s="243"/>
      <c r="G653" s="244"/>
      <c r="H653" s="244"/>
      <c r="I653" s="241"/>
      <c r="J653" s="241"/>
      <c r="K653" s="241"/>
      <c r="L653" s="241"/>
      <c r="M653" s="241"/>
      <c r="N653" s="241"/>
      <c r="O653" s="241"/>
      <c r="P653" s="241"/>
      <c r="Q653" s="241"/>
      <c r="R653" s="241"/>
      <c r="S653" s="241"/>
      <c r="T653" s="245"/>
      <c r="U653" s="245"/>
      <c r="V653" s="245"/>
      <c r="W653" s="245"/>
      <c r="X653" s="245"/>
      <c r="Y653" s="245"/>
      <c r="Z653" s="245"/>
      <c r="AA653" s="245"/>
      <c r="AB653" s="246"/>
      <c r="AC653" s="245"/>
      <c r="AD653" s="245"/>
      <c r="AE653" s="241"/>
      <c r="AF653" s="245"/>
      <c r="AG653" s="245"/>
      <c r="AH653" s="245"/>
      <c r="AI653" s="245"/>
      <c r="AJ653" s="245"/>
      <c r="AK653" s="245"/>
      <c r="AL653" s="247"/>
      <c r="AM653" s="242"/>
      <c r="AN653" s="242"/>
      <c r="AO653" s="242"/>
      <c r="AP653" s="242"/>
      <c r="AQ653" s="242"/>
      <c r="AR653" s="242"/>
      <c r="AS653" s="242"/>
      <c r="AT653" s="242"/>
      <c r="AU653" s="242"/>
      <c r="AV653" s="242"/>
      <c r="AW653" s="242"/>
    </row>
    <row r="654" ht="15.6" spans="1:49">
      <c r="A654" s="242"/>
      <c r="B654" s="242"/>
      <c r="C654" s="242"/>
      <c r="D654" s="240"/>
      <c r="E654" s="243"/>
      <c r="F654" s="243"/>
      <c r="G654" s="244"/>
      <c r="H654" s="244"/>
      <c r="I654" s="241"/>
      <c r="J654" s="241"/>
      <c r="K654" s="241"/>
      <c r="L654" s="241"/>
      <c r="M654" s="241"/>
      <c r="N654" s="241"/>
      <c r="O654" s="241"/>
      <c r="P654" s="241"/>
      <c r="Q654" s="241"/>
      <c r="R654" s="241"/>
      <c r="S654" s="241"/>
      <c r="T654" s="245"/>
      <c r="U654" s="245"/>
      <c r="V654" s="245"/>
      <c r="W654" s="245"/>
      <c r="X654" s="245"/>
      <c r="Y654" s="245"/>
      <c r="Z654" s="245"/>
      <c r="AA654" s="245"/>
      <c r="AB654" s="246"/>
      <c r="AC654" s="245"/>
      <c r="AD654" s="245"/>
      <c r="AE654" s="241"/>
      <c r="AF654" s="245"/>
      <c r="AG654" s="245"/>
      <c r="AH654" s="245"/>
      <c r="AI654" s="245"/>
      <c r="AJ654" s="245"/>
      <c r="AK654" s="245"/>
      <c r="AL654" s="247"/>
      <c r="AM654" s="242"/>
      <c r="AN654" s="242"/>
      <c r="AO654" s="242"/>
      <c r="AP654" s="242"/>
      <c r="AQ654" s="242"/>
      <c r="AR654" s="242"/>
      <c r="AS654" s="242"/>
      <c r="AT654" s="242"/>
      <c r="AU654" s="242"/>
      <c r="AV654" s="242"/>
      <c r="AW654" s="242"/>
    </row>
    <row r="655" ht="15.6" spans="1:49">
      <c r="A655" s="242"/>
      <c r="B655" s="242"/>
      <c r="C655" s="242"/>
      <c r="D655" s="240"/>
      <c r="E655" s="243"/>
      <c r="F655" s="243"/>
      <c r="G655" s="244"/>
      <c r="H655" s="244"/>
      <c r="I655" s="241"/>
      <c r="J655" s="241"/>
      <c r="K655" s="241"/>
      <c r="L655" s="241"/>
      <c r="M655" s="241"/>
      <c r="N655" s="241"/>
      <c r="O655" s="241"/>
      <c r="P655" s="241"/>
      <c r="Q655" s="241"/>
      <c r="R655" s="241"/>
      <c r="S655" s="241"/>
      <c r="T655" s="245"/>
      <c r="U655" s="245"/>
      <c r="V655" s="245"/>
      <c r="W655" s="245"/>
      <c r="X655" s="245"/>
      <c r="Y655" s="245"/>
      <c r="Z655" s="245"/>
      <c r="AA655" s="245"/>
      <c r="AB655" s="246"/>
      <c r="AC655" s="245"/>
      <c r="AD655" s="245"/>
      <c r="AE655" s="241"/>
      <c r="AF655" s="245"/>
      <c r="AG655" s="245"/>
      <c r="AH655" s="245"/>
      <c r="AI655" s="245"/>
      <c r="AJ655" s="245"/>
      <c r="AK655" s="245"/>
      <c r="AL655" s="247"/>
      <c r="AM655" s="242"/>
      <c r="AN655" s="242"/>
      <c r="AO655" s="242"/>
      <c r="AP655" s="242"/>
      <c r="AQ655" s="242"/>
      <c r="AR655" s="242"/>
      <c r="AS655" s="242"/>
      <c r="AT655" s="242"/>
      <c r="AU655" s="242"/>
      <c r="AV655" s="242"/>
      <c r="AW655" s="242"/>
    </row>
    <row r="656" ht="15.6" spans="1:49">
      <c r="A656" s="242"/>
      <c r="B656" s="242"/>
      <c r="C656" s="242"/>
      <c r="D656" s="240"/>
      <c r="E656" s="243"/>
      <c r="F656" s="243"/>
      <c r="G656" s="244"/>
      <c r="H656" s="244"/>
      <c r="I656" s="241"/>
      <c r="J656" s="241"/>
      <c r="K656" s="241"/>
      <c r="L656" s="241"/>
      <c r="M656" s="241"/>
      <c r="N656" s="241"/>
      <c r="O656" s="241"/>
      <c r="P656" s="241"/>
      <c r="Q656" s="241"/>
      <c r="R656" s="241"/>
      <c r="S656" s="241"/>
      <c r="T656" s="245"/>
      <c r="U656" s="245"/>
      <c r="V656" s="245"/>
      <c r="W656" s="245"/>
      <c r="X656" s="245"/>
      <c r="Y656" s="245"/>
      <c r="Z656" s="245"/>
      <c r="AA656" s="245"/>
      <c r="AB656" s="246"/>
      <c r="AC656" s="245"/>
      <c r="AD656" s="245"/>
      <c r="AE656" s="241"/>
      <c r="AF656" s="245"/>
      <c r="AG656" s="245"/>
      <c r="AH656" s="245"/>
      <c r="AI656" s="245"/>
      <c r="AJ656" s="245"/>
      <c r="AK656" s="245"/>
      <c r="AL656" s="247"/>
      <c r="AM656" s="242"/>
      <c r="AN656" s="242"/>
      <c r="AO656" s="242"/>
      <c r="AP656" s="242"/>
      <c r="AQ656" s="242"/>
      <c r="AR656" s="242"/>
      <c r="AS656" s="242"/>
      <c r="AT656" s="242"/>
      <c r="AU656" s="242"/>
      <c r="AV656" s="242"/>
      <c r="AW656" s="242"/>
    </row>
    <row r="657" ht="15.6" spans="1:49">
      <c r="A657" s="242"/>
      <c r="B657" s="242"/>
      <c r="C657" s="242"/>
      <c r="D657" s="240"/>
      <c r="E657" s="243"/>
      <c r="F657" s="243"/>
      <c r="G657" s="244"/>
      <c r="H657" s="244"/>
      <c r="I657" s="241"/>
      <c r="J657" s="241"/>
      <c r="K657" s="241"/>
      <c r="L657" s="241"/>
      <c r="M657" s="241"/>
      <c r="N657" s="241"/>
      <c r="O657" s="241"/>
      <c r="P657" s="241"/>
      <c r="Q657" s="241"/>
      <c r="R657" s="241"/>
      <c r="S657" s="241"/>
      <c r="T657" s="245"/>
      <c r="U657" s="245"/>
      <c r="V657" s="245"/>
      <c r="W657" s="245"/>
      <c r="X657" s="245"/>
      <c r="Y657" s="245"/>
      <c r="Z657" s="245"/>
      <c r="AA657" s="245"/>
      <c r="AB657" s="246"/>
      <c r="AC657" s="245"/>
      <c r="AD657" s="245"/>
      <c r="AE657" s="241"/>
      <c r="AF657" s="245"/>
      <c r="AG657" s="245"/>
      <c r="AH657" s="245"/>
      <c r="AI657" s="245"/>
      <c r="AJ657" s="245"/>
      <c r="AK657" s="245"/>
      <c r="AL657" s="247"/>
      <c r="AM657" s="242"/>
      <c r="AN657" s="242"/>
      <c r="AO657" s="242"/>
      <c r="AP657" s="242"/>
      <c r="AQ657" s="242"/>
      <c r="AR657" s="242"/>
      <c r="AS657" s="242"/>
      <c r="AT657" s="242"/>
      <c r="AU657" s="242"/>
      <c r="AV657" s="242"/>
      <c r="AW657" s="242"/>
    </row>
    <row r="658" ht="15.6" spans="1:49">
      <c r="A658" s="242"/>
      <c r="B658" s="242"/>
      <c r="C658" s="242"/>
      <c r="D658" s="240"/>
      <c r="E658" s="243"/>
      <c r="F658" s="243"/>
      <c r="G658" s="244"/>
      <c r="H658" s="244"/>
      <c r="I658" s="241"/>
      <c r="J658" s="241"/>
      <c r="K658" s="241"/>
      <c r="L658" s="241"/>
      <c r="M658" s="241"/>
      <c r="N658" s="241"/>
      <c r="O658" s="241"/>
      <c r="P658" s="241"/>
      <c r="Q658" s="241"/>
      <c r="R658" s="241"/>
      <c r="S658" s="241"/>
      <c r="T658" s="245"/>
      <c r="U658" s="245"/>
      <c r="V658" s="245"/>
      <c r="W658" s="245"/>
      <c r="X658" s="245"/>
      <c r="Y658" s="245"/>
      <c r="Z658" s="245"/>
      <c r="AA658" s="245"/>
      <c r="AB658" s="246"/>
      <c r="AC658" s="245"/>
      <c r="AD658" s="245"/>
      <c r="AE658" s="241"/>
      <c r="AF658" s="245"/>
      <c r="AG658" s="245"/>
      <c r="AH658" s="245"/>
      <c r="AI658" s="245"/>
      <c r="AJ658" s="245"/>
      <c r="AK658" s="245"/>
      <c r="AL658" s="247"/>
      <c r="AM658" s="242"/>
      <c r="AN658" s="242"/>
      <c r="AO658" s="242"/>
      <c r="AP658" s="242"/>
      <c r="AQ658" s="242"/>
      <c r="AR658" s="242"/>
      <c r="AS658" s="242"/>
      <c r="AT658" s="242"/>
      <c r="AU658" s="242"/>
      <c r="AV658" s="242"/>
      <c r="AW658" s="242"/>
    </row>
    <row r="659" ht="15.6" spans="1:49">
      <c r="A659" s="242"/>
      <c r="B659" s="242"/>
      <c r="C659" s="242"/>
      <c r="D659" s="240"/>
      <c r="E659" s="243"/>
      <c r="F659" s="243"/>
      <c r="G659" s="244"/>
      <c r="H659" s="244"/>
      <c r="I659" s="241"/>
      <c r="J659" s="241"/>
      <c r="K659" s="241"/>
      <c r="L659" s="241"/>
      <c r="M659" s="241"/>
      <c r="N659" s="241"/>
      <c r="O659" s="241"/>
      <c r="P659" s="241"/>
      <c r="Q659" s="241"/>
      <c r="R659" s="241"/>
      <c r="S659" s="241"/>
      <c r="T659" s="245"/>
      <c r="U659" s="245"/>
      <c r="V659" s="245"/>
      <c r="W659" s="245"/>
      <c r="X659" s="245"/>
      <c r="Y659" s="245"/>
      <c r="Z659" s="245"/>
      <c r="AA659" s="245"/>
      <c r="AB659" s="246"/>
      <c r="AC659" s="245"/>
      <c r="AD659" s="245"/>
      <c r="AE659" s="241"/>
      <c r="AF659" s="245"/>
      <c r="AG659" s="245"/>
      <c r="AH659" s="245"/>
      <c r="AI659" s="245"/>
      <c r="AJ659" s="245"/>
      <c r="AK659" s="245"/>
      <c r="AL659" s="247"/>
      <c r="AM659" s="242"/>
      <c r="AN659" s="242"/>
      <c r="AO659" s="242"/>
      <c r="AP659" s="242"/>
      <c r="AQ659" s="242"/>
      <c r="AR659" s="242"/>
      <c r="AS659" s="242"/>
      <c r="AT659" s="242"/>
      <c r="AU659" s="242"/>
      <c r="AV659" s="242"/>
      <c r="AW659" s="242"/>
    </row>
    <row r="660" ht="15.6" spans="1:49">
      <c r="A660" s="242"/>
      <c r="B660" s="242"/>
      <c r="C660" s="242"/>
      <c r="D660" s="240"/>
      <c r="E660" s="243"/>
      <c r="F660" s="243"/>
      <c r="G660" s="244"/>
      <c r="H660" s="244"/>
      <c r="I660" s="241"/>
      <c r="J660" s="241"/>
      <c r="K660" s="241"/>
      <c r="L660" s="241"/>
      <c r="M660" s="241"/>
      <c r="N660" s="241"/>
      <c r="O660" s="241"/>
      <c r="P660" s="241"/>
      <c r="Q660" s="241"/>
      <c r="R660" s="241"/>
      <c r="S660" s="241"/>
      <c r="T660" s="245"/>
      <c r="U660" s="245"/>
      <c r="V660" s="245"/>
      <c r="W660" s="245"/>
      <c r="X660" s="245"/>
      <c r="Y660" s="245"/>
      <c r="Z660" s="245"/>
      <c r="AA660" s="245"/>
      <c r="AB660" s="246"/>
      <c r="AC660" s="245"/>
      <c r="AD660" s="245"/>
      <c r="AE660" s="241"/>
      <c r="AF660" s="245"/>
      <c r="AG660" s="245"/>
      <c r="AH660" s="245"/>
      <c r="AI660" s="245"/>
      <c r="AJ660" s="245"/>
      <c r="AK660" s="245"/>
      <c r="AL660" s="247"/>
      <c r="AM660" s="242"/>
      <c r="AN660" s="242"/>
      <c r="AO660" s="242"/>
      <c r="AP660" s="242"/>
      <c r="AQ660" s="242"/>
      <c r="AR660" s="242"/>
      <c r="AS660" s="242"/>
      <c r="AT660" s="242"/>
      <c r="AU660" s="242"/>
      <c r="AV660" s="242"/>
      <c r="AW660" s="242"/>
    </row>
    <row r="661" ht="15.6" spans="1:49">
      <c r="A661" s="242"/>
      <c r="B661" s="242"/>
      <c r="C661" s="242"/>
      <c r="D661" s="240"/>
      <c r="E661" s="243"/>
      <c r="F661" s="243"/>
      <c r="G661" s="244"/>
      <c r="H661" s="244"/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  <c r="S661" s="241"/>
      <c r="T661" s="245"/>
      <c r="U661" s="245"/>
      <c r="V661" s="245"/>
      <c r="W661" s="245"/>
      <c r="X661" s="245"/>
      <c r="Y661" s="245"/>
      <c r="Z661" s="245"/>
      <c r="AA661" s="245"/>
      <c r="AB661" s="246"/>
      <c r="AC661" s="245"/>
      <c r="AD661" s="245"/>
      <c r="AE661" s="241"/>
      <c r="AF661" s="245"/>
      <c r="AG661" s="245"/>
      <c r="AH661" s="245"/>
      <c r="AI661" s="245"/>
      <c r="AJ661" s="245"/>
      <c r="AK661" s="245"/>
      <c r="AL661" s="247"/>
      <c r="AM661" s="242"/>
      <c r="AN661" s="242"/>
      <c r="AO661" s="242"/>
      <c r="AP661" s="242"/>
      <c r="AQ661" s="242"/>
      <c r="AR661" s="242"/>
      <c r="AS661" s="242"/>
      <c r="AT661" s="242"/>
      <c r="AU661" s="242"/>
      <c r="AV661" s="242"/>
      <c r="AW661" s="242"/>
    </row>
    <row r="662" ht="15.6" spans="1:49">
      <c r="A662" s="242"/>
      <c r="B662" s="242"/>
      <c r="C662" s="242"/>
      <c r="D662" s="240"/>
      <c r="E662" s="243"/>
      <c r="F662" s="243"/>
      <c r="G662" s="244"/>
      <c r="H662" s="244"/>
      <c r="I662" s="241"/>
      <c r="J662" s="241"/>
      <c r="K662" s="241"/>
      <c r="L662" s="241"/>
      <c r="M662" s="241"/>
      <c r="N662" s="241"/>
      <c r="O662" s="241"/>
      <c r="P662" s="241"/>
      <c r="Q662" s="241"/>
      <c r="R662" s="241"/>
      <c r="S662" s="241"/>
      <c r="T662" s="245"/>
      <c r="U662" s="245"/>
      <c r="V662" s="245"/>
      <c r="W662" s="245"/>
      <c r="X662" s="245"/>
      <c r="Y662" s="245"/>
      <c r="Z662" s="245"/>
      <c r="AA662" s="245"/>
      <c r="AB662" s="246"/>
      <c r="AC662" s="245"/>
      <c r="AD662" s="245"/>
      <c r="AE662" s="241"/>
      <c r="AF662" s="245"/>
      <c r="AG662" s="245"/>
      <c r="AH662" s="245"/>
      <c r="AI662" s="245"/>
      <c r="AJ662" s="245"/>
      <c r="AK662" s="245"/>
      <c r="AL662" s="247"/>
      <c r="AM662" s="242"/>
      <c r="AN662" s="242"/>
      <c r="AO662" s="242"/>
      <c r="AP662" s="242"/>
      <c r="AQ662" s="242"/>
      <c r="AR662" s="242"/>
      <c r="AS662" s="242"/>
      <c r="AT662" s="242"/>
      <c r="AU662" s="242"/>
      <c r="AV662" s="242"/>
      <c r="AW662" s="242"/>
    </row>
    <row r="663" ht="15.6" spans="1:49">
      <c r="A663" s="242"/>
      <c r="B663" s="242"/>
      <c r="C663" s="242"/>
      <c r="D663" s="240"/>
      <c r="E663" s="243"/>
      <c r="F663" s="243"/>
      <c r="G663" s="244"/>
      <c r="H663" s="244"/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  <c r="S663" s="241"/>
      <c r="T663" s="245"/>
      <c r="U663" s="245"/>
      <c r="V663" s="245"/>
      <c r="W663" s="245"/>
      <c r="X663" s="245"/>
      <c r="Y663" s="245"/>
      <c r="Z663" s="245"/>
      <c r="AA663" s="245"/>
      <c r="AB663" s="246"/>
      <c r="AC663" s="245"/>
      <c r="AD663" s="245"/>
      <c r="AE663" s="241"/>
      <c r="AF663" s="245"/>
      <c r="AG663" s="245"/>
      <c r="AH663" s="245"/>
      <c r="AI663" s="245"/>
      <c r="AJ663" s="245"/>
      <c r="AK663" s="245"/>
      <c r="AL663" s="247"/>
      <c r="AM663" s="242"/>
      <c r="AN663" s="242"/>
      <c r="AO663" s="242"/>
      <c r="AP663" s="242"/>
      <c r="AQ663" s="242"/>
      <c r="AR663" s="242"/>
      <c r="AS663" s="242"/>
      <c r="AT663" s="242"/>
      <c r="AU663" s="242"/>
      <c r="AV663" s="242"/>
      <c r="AW663" s="242"/>
    </row>
    <row r="664" ht="15.6" spans="1:49">
      <c r="A664" s="242"/>
      <c r="B664" s="242"/>
      <c r="C664" s="242"/>
      <c r="D664" s="240"/>
      <c r="E664" s="243"/>
      <c r="F664" s="243"/>
      <c r="G664" s="244"/>
      <c r="H664" s="244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5"/>
      <c r="U664" s="245"/>
      <c r="V664" s="245"/>
      <c r="W664" s="245"/>
      <c r="X664" s="245"/>
      <c r="Y664" s="245"/>
      <c r="Z664" s="245"/>
      <c r="AA664" s="245"/>
      <c r="AB664" s="246"/>
      <c r="AC664" s="245"/>
      <c r="AD664" s="245"/>
      <c r="AE664" s="241"/>
      <c r="AF664" s="245"/>
      <c r="AG664" s="245"/>
      <c r="AH664" s="245"/>
      <c r="AI664" s="245"/>
      <c r="AJ664" s="245"/>
      <c r="AK664" s="245"/>
      <c r="AL664" s="247"/>
      <c r="AM664" s="242"/>
      <c r="AN664" s="242"/>
      <c r="AO664" s="242"/>
      <c r="AP664" s="242"/>
      <c r="AQ664" s="242"/>
      <c r="AR664" s="242"/>
      <c r="AS664" s="242"/>
      <c r="AT664" s="242"/>
      <c r="AU664" s="242"/>
      <c r="AV664" s="242"/>
      <c r="AW664" s="242"/>
    </row>
    <row r="665" ht="15.6" spans="1:49">
      <c r="A665" s="242"/>
      <c r="B665" s="242"/>
      <c r="C665" s="242"/>
      <c r="D665" s="240"/>
      <c r="E665" s="243"/>
      <c r="F665" s="243"/>
      <c r="G665" s="244"/>
      <c r="H665" s="244"/>
      <c r="I665" s="241"/>
      <c r="J665" s="241"/>
      <c r="K665" s="241"/>
      <c r="L665" s="241"/>
      <c r="M665" s="241"/>
      <c r="N665" s="241"/>
      <c r="O665" s="241"/>
      <c r="P665" s="241"/>
      <c r="Q665" s="241"/>
      <c r="R665" s="241"/>
      <c r="S665" s="241"/>
      <c r="T665" s="245"/>
      <c r="U665" s="245"/>
      <c r="V665" s="245"/>
      <c r="W665" s="245"/>
      <c r="X665" s="245"/>
      <c r="Y665" s="245"/>
      <c r="Z665" s="245"/>
      <c r="AA665" s="245"/>
      <c r="AB665" s="246"/>
      <c r="AC665" s="245"/>
      <c r="AD665" s="245"/>
      <c r="AE665" s="241"/>
      <c r="AF665" s="245"/>
      <c r="AG665" s="245"/>
      <c r="AH665" s="245"/>
      <c r="AI665" s="245"/>
      <c r="AJ665" s="245"/>
      <c r="AK665" s="245"/>
      <c r="AL665" s="247"/>
      <c r="AM665" s="242"/>
      <c r="AN665" s="242"/>
      <c r="AO665" s="242"/>
      <c r="AP665" s="242"/>
      <c r="AQ665" s="242"/>
      <c r="AR665" s="242"/>
      <c r="AS665" s="242"/>
      <c r="AT665" s="242"/>
      <c r="AU665" s="242"/>
      <c r="AV665" s="242"/>
      <c r="AW665" s="242"/>
    </row>
    <row r="666" ht="15.6" spans="1:49">
      <c r="A666" s="242"/>
      <c r="B666" s="242"/>
      <c r="C666" s="242"/>
      <c r="D666" s="240"/>
      <c r="E666" s="243"/>
      <c r="F666" s="243"/>
      <c r="G666" s="244"/>
      <c r="H666" s="244"/>
      <c r="I666" s="241"/>
      <c r="J666" s="241"/>
      <c r="K666" s="241"/>
      <c r="L666" s="241"/>
      <c r="M666" s="241"/>
      <c r="N666" s="241"/>
      <c r="O666" s="241"/>
      <c r="P666" s="241"/>
      <c r="Q666" s="241"/>
      <c r="R666" s="241"/>
      <c r="S666" s="241"/>
      <c r="T666" s="245"/>
      <c r="U666" s="245"/>
      <c r="V666" s="245"/>
      <c r="W666" s="245"/>
      <c r="X666" s="245"/>
      <c r="Y666" s="245"/>
      <c r="Z666" s="245"/>
      <c r="AA666" s="245"/>
      <c r="AB666" s="246"/>
      <c r="AC666" s="245"/>
      <c r="AD666" s="245"/>
      <c r="AE666" s="241"/>
      <c r="AF666" s="245"/>
      <c r="AG666" s="245"/>
      <c r="AH666" s="245"/>
      <c r="AI666" s="245"/>
      <c r="AJ666" s="245"/>
      <c r="AK666" s="245"/>
      <c r="AL666" s="247"/>
      <c r="AM666" s="242"/>
      <c r="AN666" s="242"/>
      <c r="AO666" s="242"/>
      <c r="AP666" s="242"/>
      <c r="AQ666" s="242"/>
      <c r="AR666" s="242"/>
      <c r="AS666" s="242"/>
      <c r="AT666" s="242"/>
      <c r="AU666" s="242"/>
      <c r="AV666" s="242"/>
      <c r="AW666" s="242"/>
    </row>
    <row r="667" ht="15.6" spans="1:49">
      <c r="A667" s="242"/>
      <c r="B667" s="242"/>
      <c r="C667" s="242"/>
      <c r="D667" s="240"/>
      <c r="E667" s="243"/>
      <c r="F667" s="243"/>
      <c r="G667" s="244"/>
      <c r="H667" s="244"/>
      <c r="I667" s="241"/>
      <c r="J667" s="241"/>
      <c r="K667" s="241"/>
      <c r="L667" s="241"/>
      <c r="M667" s="241"/>
      <c r="N667" s="241"/>
      <c r="O667" s="241"/>
      <c r="P667" s="241"/>
      <c r="Q667" s="241"/>
      <c r="R667" s="241"/>
      <c r="S667" s="241"/>
      <c r="T667" s="245"/>
      <c r="U667" s="245"/>
      <c r="V667" s="245"/>
      <c r="W667" s="245"/>
      <c r="X667" s="245"/>
      <c r="Y667" s="245"/>
      <c r="Z667" s="245"/>
      <c r="AA667" s="245"/>
      <c r="AB667" s="246"/>
      <c r="AC667" s="245"/>
      <c r="AD667" s="245"/>
      <c r="AE667" s="241"/>
      <c r="AF667" s="245"/>
      <c r="AG667" s="245"/>
      <c r="AH667" s="245"/>
      <c r="AI667" s="245"/>
      <c r="AJ667" s="245"/>
      <c r="AK667" s="245"/>
      <c r="AL667" s="247"/>
      <c r="AM667" s="242"/>
      <c r="AN667" s="242"/>
      <c r="AO667" s="242"/>
      <c r="AP667" s="242"/>
      <c r="AQ667" s="242"/>
      <c r="AR667" s="242"/>
      <c r="AS667" s="242"/>
      <c r="AT667" s="242"/>
      <c r="AU667" s="242"/>
      <c r="AV667" s="242"/>
      <c r="AW667" s="242"/>
    </row>
    <row r="668" ht="15.6" spans="1:49">
      <c r="A668" s="242"/>
      <c r="B668" s="242"/>
      <c r="C668" s="242"/>
      <c r="D668" s="240"/>
      <c r="E668" s="243"/>
      <c r="F668" s="243"/>
      <c r="G668" s="244"/>
      <c r="H668" s="244"/>
      <c r="I668" s="241"/>
      <c r="J668" s="241"/>
      <c r="K668" s="241"/>
      <c r="L668" s="241"/>
      <c r="M668" s="241"/>
      <c r="N668" s="241"/>
      <c r="O668" s="241"/>
      <c r="P668" s="241"/>
      <c r="Q668" s="241"/>
      <c r="R668" s="241"/>
      <c r="S668" s="241"/>
      <c r="T668" s="245"/>
      <c r="U668" s="245"/>
      <c r="V668" s="245"/>
      <c r="W668" s="245"/>
      <c r="X668" s="245"/>
      <c r="Y668" s="245"/>
      <c r="Z668" s="245"/>
      <c r="AA668" s="245"/>
      <c r="AB668" s="246"/>
      <c r="AC668" s="245"/>
      <c r="AD668" s="245"/>
      <c r="AE668" s="241"/>
      <c r="AF668" s="245"/>
      <c r="AG668" s="245"/>
      <c r="AH668" s="245"/>
      <c r="AI668" s="245"/>
      <c r="AJ668" s="245"/>
      <c r="AK668" s="245"/>
      <c r="AL668" s="247"/>
      <c r="AM668" s="242"/>
      <c r="AN668" s="242"/>
      <c r="AO668" s="242"/>
      <c r="AP668" s="242"/>
      <c r="AQ668" s="242"/>
      <c r="AR668" s="242"/>
      <c r="AS668" s="242"/>
      <c r="AT668" s="242"/>
      <c r="AU668" s="242"/>
      <c r="AV668" s="242"/>
      <c r="AW668" s="242"/>
    </row>
    <row r="669" ht="15.6" spans="1:49">
      <c r="A669" s="242"/>
      <c r="B669" s="242"/>
      <c r="C669" s="242"/>
      <c r="D669" s="240"/>
      <c r="E669" s="243"/>
      <c r="F669" s="243"/>
      <c r="G669" s="244"/>
      <c r="H669" s="244"/>
      <c r="I669" s="241"/>
      <c r="J669" s="241"/>
      <c r="K669" s="241"/>
      <c r="L669" s="241"/>
      <c r="M669" s="241"/>
      <c r="N669" s="241"/>
      <c r="O669" s="241"/>
      <c r="P669" s="241"/>
      <c r="Q669" s="241"/>
      <c r="R669" s="241"/>
      <c r="S669" s="241"/>
      <c r="T669" s="245"/>
      <c r="U669" s="245"/>
      <c r="V669" s="245"/>
      <c r="W669" s="245"/>
      <c r="X669" s="245"/>
      <c r="Y669" s="245"/>
      <c r="Z669" s="245"/>
      <c r="AA669" s="245"/>
      <c r="AB669" s="246"/>
      <c r="AC669" s="245"/>
      <c r="AD669" s="245"/>
      <c r="AE669" s="241"/>
      <c r="AF669" s="245"/>
      <c r="AG669" s="245"/>
      <c r="AH669" s="245"/>
      <c r="AI669" s="245"/>
      <c r="AJ669" s="245"/>
      <c r="AK669" s="245"/>
      <c r="AL669" s="247"/>
      <c r="AM669" s="242"/>
      <c r="AN669" s="242"/>
      <c r="AO669" s="242"/>
      <c r="AP669" s="242"/>
      <c r="AQ669" s="242"/>
      <c r="AR669" s="242"/>
      <c r="AS669" s="242"/>
      <c r="AT669" s="242"/>
      <c r="AU669" s="242"/>
      <c r="AV669" s="242"/>
      <c r="AW669" s="242"/>
    </row>
    <row r="670" ht="15.6" spans="1:49">
      <c r="A670" s="242"/>
      <c r="B670" s="242"/>
      <c r="C670" s="242"/>
      <c r="D670" s="240"/>
      <c r="E670" s="243"/>
      <c r="F670" s="243"/>
      <c r="G670" s="244"/>
      <c r="H670" s="244"/>
      <c r="I670" s="241"/>
      <c r="J670" s="241"/>
      <c r="K670" s="241"/>
      <c r="L670" s="241"/>
      <c r="M670" s="241"/>
      <c r="N670" s="241"/>
      <c r="O670" s="241"/>
      <c r="P670" s="241"/>
      <c r="Q670" s="241"/>
      <c r="R670" s="241"/>
      <c r="S670" s="241"/>
      <c r="T670" s="245"/>
      <c r="U670" s="245"/>
      <c r="V670" s="245"/>
      <c r="W670" s="245"/>
      <c r="X670" s="245"/>
      <c r="Y670" s="245"/>
      <c r="Z670" s="245"/>
      <c r="AA670" s="245"/>
      <c r="AB670" s="246"/>
      <c r="AC670" s="245"/>
      <c r="AD670" s="245"/>
      <c r="AE670" s="241"/>
      <c r="AF670" s="245"/>
      <c r="AG670" s="245"/>
      <c r="AH670" s="245"/>
      <c r="AI670" s="245"/>
      <c r="AJ670" s="245"/>
      <c r="AK670" s="245"/>
      <c r="AL670" s="247"/>
      <c r="AM670" s="242"/>
      <c r="AN670" s="242"/>
      <c r="AO670" s="242"/>
      <c r="AP670" s="242"/>
      <c r="AQ670" s="242"/>
      <c r="AR670" s="242"/>
      <c r="AS670" s="242"/>
      <c r="AT670" s="242"/>
      <c r="AU670" s="242"/>
      <c r="AV670" s="242"/>
      <c r="AW670" s="242"/>
    </row>
    <row r="671" ht="15.6" spans="1:49">
      <c r="A671" s="242"/>
      <c r="B671" s="242"/>
      <c r="C671" s="242"/>
      <c r="D671" s="240"/>
      <c r="E671" s="243"/>
      <c r="F671" s="243"/>
      <c r="G671" s="244"/>
      <c r="H671" s="244"/>
      <c r="I671" s="241"/>
      <c r="J671" s="241"/>
      <c r="K671" s="241"/>
      <c r="L671" s="241"/>
      <c r="M671" s="241"/>
      <c r="N671" s="241"/>
      <c r="O671" s="241"/>
      <c r="P671" s="241"/>
      <c r="Q671" s="241"/>
      <c r="R671" s="241"/>
      <c r="S671" s="241"/>
      <c r="T671" s="245"/>
      <c r="U671" s="245"/>
      <c r="V671" s="245"/>
      <c r="W671" s="245"/>
      <c r="X671" s="245"/>
      <c r="Y671" s="245"/>
      <c r="Z671" s="245"/>
      <c r="AA671" s="245"/>
      <c r="AB671" s="246"/>
      <c r="AC671" s="245"/>
      <c r="AD671" s="245"/>
      <c r="AE671" s="241"/>
      <c r="AF671" s="245"/>
      <c r="AG671" s="245"/>
      <c r="AH671" s="245"/>
      <c r="AI671" s="245"/>
      <c r="AJ671" s="245"/>
      <c r="AK671" s="245"/>
      <c r="AL671" s="247"/>
      <c r="AM671" s="242"/>
      <c r="AN671" s="242"/>
      <c r="AO671" s="242"/>
      <c r="AP671" s="242"/>
      <c r="AQ671" s="242"/>
      <c r="AR671" s="242"/>
      <c r="AS671" s="242"/>
      <c r="AT671" s="242"/>
      <c r="AU671" s="242"/>
      <c r="AV671" s="242"/>
      <c r="AW671" s="242"/>
    </row>
    <row r="672" ht="15.6" spans="1:49">
      <c r="A672" s="242"/>
      <c r="B672" s="242"/>
      <c r="C672" s="242"/>
      <c r="D672" s="240"/>
      <c r="E672" s="243"/>
      <c r="F672" s="243"/>
      <c r="G672" s="244"/>
      <c r="H672" s="244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5"/>
      <c r="U672" s="245"/>
      <c r="V672" s="245"/>
      <c r="W672" s="245"/>
      <c r="X672" s="245"/>
      <c r="Y672" s="245"/>
      <c r="Z672" s="245"/>
      <c r="AA672" s="245"/>
      <c r="AB672" s="246"/>
      <c r="AC672" s="245"/>
      <c r="AD672" s="245"/>
      <c r="AE672" s="241"/>
      <c r="AF672" s="245"/>
      <c r="AG672" s="245"/>
      <c r="AH672" s="245"/>
      <c r="AI672" s="245"/>
      <c r="AJ672" s="245"/>
      <c r="AK672" s="245"/>
      <c r="AL672" s="247"/>
      <c r="AM672" s="242"/>
      <c r="AN672" s="242"/>
      <c r="AO672" s="242"/>
      <c r="AP672" s="242"/>
      <c r="AQ672" s="242"/>
      <c r="AR672" s="242"/>
      <c r="AS672" s="242"/>
      <c r="AT672" s="242"/>
      <c r="AU672" s="242"/>
      <c r="AV672" s="242"/>
      <c r="AW672" s="242"/>
    </row>
    <row r="673" ht="15.6" spans="1:49">
      <c r="A673" s="242"/>
      <c r="B673" s="242"/>
      <c r="C673" s="242"/>
      <c r="D673" s="240"/>
      <c r="E673" s="243"/>
      <c r="F673" s="243"/>
      <c r="G673" s="244"/>
      <c r="H673" s="244"/>
      <c r="I673" s="241"/>
      <c r="J673" s="241"/>
      <c r="K673" s="241"/>
      <c r="L673" s="241"/>
      <c r="M673" s="241"/>
      <c r="N673" s="241"/>
      <c r="O673" s="241"/>
      <c r="P673" s="241"/>
      <c r="Q673" s="241"/>
      <c r="R673" s="241"/>
      <c r="S673" s="241"/>
      <c r="T673" s="245"/>
      <c r="U673" s="245"/>
      <c r="V673" s="245"/>
      <c r="W673" s="245"/>
      <c r="X673" s="245"/>
      <c r="Y673" s="245"/>
      <c r="Z673" s="245"/>
      <c r="AA673" s="245"/>
      <c r="AB673" s="246"/>
      <c r="AC673" s="245"/>
      <c r="AD673" s="245"/>
      <c r="AE673" s="241"/>
      <c r="AF673" s="245"/>
      <c r="AG673" s="245"/>
      <c r="AH673" s="245"/>
      <c r="AI673" s="245"/>
      <c r="AJ673" s="245"/>
      <c r="AK673" s="245"/>
      <c r="AL673" s="247"/>
      <c r="AM673" s="242"/>
      <c r="AN673" s="242"/>
      <c r="AO673" s="242"/>
      <c r="AP673" s="242"/>
      <c r="AQ673" s="242"/>
      <c r="AR673" s="242"/>
      <c r="AS673" s="242"/>
      <c r="AT673" s="242"/>
      <c r="AU673" s="242"/>
      <c r="AV673" s="242"/>
      <c r="AW673" s="242"/>
    </row>
    <row r="674" ht="15.6" spans="1:49">
      <c r="A674" s="242"/>
      <c r="B674" s="242"/>
      <c r="C674" s="242"/>
      <c r="D674" s="240"/>
      <c r="E674" s="243"/>
      <c r="F674" s="243"/>
      <c r="G674" s="244"/>
      <c r="H674" s="244"/>
      <c r="I674" s="241"/>
      <c r="J674" s="241"/>
      <c r="K674" s="241"/>
      <c r="L674" s="241"/>
      <c r="M674" s="241"/>
      <c r="N674" s="241"/>
      <c r="O674" s="241"/>
      <c r="P674" s="241"/>
      <c r="Q674" s="241"/>
      <c r="R674" s="241"/>
      <c r="S674" s="241"/>
      <c r="T674" s="245"/>
      <c r="U674" s="245"/>
      <c r="V674" s="245"/>
      <c r="W674" s="245"/>
      <c r="X674" s="245"/>
      <c r="Y674" s="245"/>
      <c r="Z674" s="245"/>
      <c r="AA674" s="245"/>
      <c r="AB674" s="246"/>
      <c r="AC674" s="245"/>
      <c r="AD674" s="245"/>
      <c r="AE674" s="241"/>
      <c r="AF674" s="245"/>
      <c r="AG674" s="245"/>
      <c r="AH674" s="245"/>
      <c r="AI674" s="245"/>
      <c r="AJ674" s="245"/>
      <c r="AK674" s="245"/>
      <c r="AL674" s="247"/>
      <c r="AM674" s="242"/>
      <c r="AN674" s="242"/>
      <c r="AO674" s="242"/>
      <c r="AP674" s="242"/>
      <c r="AQ674" s="242"/>
      <c r="AR674" s="242"/>
      <c r="AS674" s="242"/>
      <c r="AT674" s="242"/>
      <c r="AU674" s="242"/>
      <c r="AV674" s="242"/>
      <c r="AW674" s="242"/>
    </row>
    <row r="675" ht="15.6" spans="1:49">
      <c r="A675" s="242"/>
      <c r="B675" s="242"/>
      <c r="C675" s="242"/>
      <c r="D675" s="240"/>
      <c r="E675" s="243"/>
      <c r="F675" s="243"/>
      <c r="G675" s="244"/>
      <c r="H675" s="244"/>
      <c r="I675" s="241"/>
      <c r="J675" s="241"/>
      <c r="K675" s="241"/>
      <c r="L675" s="241"/>
      <c r="M675" s="241"/>
      <c r="N675" s="241"/>
      <c r="O675" s="241"/>
      <c r="P675" s="241"/>
      <c r="Q675" s="241"/>
      <c r="R675" s="241"/>
      <c r="S675" s="241"/>
      <c r="T675" s="245"/>
      <c r="U675" s="245"/>
      <c r="V675" s="245"/>
      <c r="W675" s="245"/>
      <c r="X675" s="245"/>
      <c r="Y675" s="245"/>
      <c r="Z675" s="245"/>
      <c r="AA675" s="245"/>
      <c r="AB675" s="246"/>
      <c r="AC675" s="245"/>
      <c r="AD675" s="245"/>
      <c r="AE675" s="241"/>
      <c r="AF675" s="245"/>
      <c r="AG675" s="245"/>
      <c r="AH675" s="245"/>
      <c r="AI675" s="245"/>
      <c r="AJ675" s="245"/>
      <c r="AK675" s="245"/>
      <c r="AL675" s="247"/>
      <c r="AM675" s="242"/>
      <c r="AN675" s="242"/>
      <c r="AO675" s="242"/>
      <c r="AP675" s="242"/>
      <c r="AQ675" s="242"/>
      <c r="AR675" s="242"/>
      <c r="AS675" s="242"/>
      <c r="AT675" s="242"/>
      <c r="AU675" s="242"/>
      <c r="AV675" s="242"/>
      <c r="AW675" s="242"/>
    </row>
    <row r="676" ht="15.6" spans="1:49">
      <c r="A676" s="242"/>
      <c r="B676" s="242"/>
      <c r="C676" s="242"/>
      <c r="D676" s="240"/>
      <c r="E676" s="243"/>
      <c r="F676" s="243"/>
      <c r="G676" s="244"/>
      <c r="H676" s="244"/>
      <c r="I676" s="241"/>
      <c r="J676" s="241"/>
      <c r="K676" s="241"/>
      <c r="L676" s="241"/>
      <c r="M676" s="241"/>
      <c r="N676" s="241"/>
      <c r="O676" s="241"/>
      <c r="P676" s="241"/>
      <c r="Q676" s="241"/>
      <c r="R676" s="241"/>
      <c r="S676" s="241"/>
      <c r="T676" s="245"/>
      <c r="U676" s="245"/>
      <c r="V676" s="245"/>
      <c r="W676" s="245"/>
      <c r="X676" s="245"/>
      <c r="Y676" s="245"/>
      <c r="Z676" s="245"/>
      <c r="AA676" s="245"/>
      <c r="AB676" s="246"/>
      <c r="AC676" s="245"/>
      <c r="AD676" s="245"/>
      <c r="AE676" s="241"/>
      <c r="AF676" s="245"/>
      <c r="AG676" s="245"/>
      <c r="AH676" s="245"/>
      <c r="AI676" s="245"/>
      <c r="AJ676" s="245"/>
      <c r="AK676" s="245"/>
      <c r="AL676" s="247"/>
      <c r="AM676" s="242"/>
      <c r="AN676" s="242"/>
      <c r="AO676" s="242"/>
      <c r="AP676" s="242"/>
      <c r="AQ676" s="242"/>
      <c r="AR676" s="242"/>
      <c r="AS676" s="242"/>
      <c r="AT676" s="242"/>
      <c r="AU676" s="242"/>
      <c r="AV676" s="242"/>
      <c r="AW676" s="242"/>
    </row>
    <row r="677" ht="15.6" spans="1:49">
      <c r="A677" s="242"/>
      <c r="B677" s="242"/>
      <c r="C677" s="242"/>
      <c r="D677" s="240"/>
      <c r="E677" s="243"/>
      <c r="F677" s="243"/>
      <c r="G677" s="244"/>
      <c r="H677" s="244"/>
      <c r="I677" s="241"/>
      <c r="J677" s="241"/>
      <c r="K677" s="241"/>
      <c r="L677" s="241"/>
      <c r="M677" s="241"/>
      <c r="N677" s="241"/>
      <c r="O677" s="241"/>
      <c r="P677" s="241"/>
      <c r="Q677" s="241"/>
      <c r="R677" s="241"/>
      <c r="S677" s="241"/>
      <c r="T677" s="245"/>
      <c r="U677" s="245"/>
      <c r="V677" s="245"/>
      <c r="W677" s="245"/>
      <c r="X677" s="245"/>
      <c r="Y677" s="245"/>
      <c r="Z677" s="245"/>
      <c r="AA677" s="245"/>
      <c r="AB677" s="246"/>
      <c r="AC677" s="245"/>
      <c r="AD677" s="245"/>
      <c r="AE677" s="241"/>
      <c r="AF677" s="245"/>
      <c r="AG677" s="245"/>
      <c r="AH677" s="245"/>
      <c r="AI677" s="245"/>
      <c r="AJ677" s="245"/>
      <c r="AK677" s="245"/>
      <c r="AL677" s="247"/>
      <c r="AM677" s="242"/>
      <c r="AN677" s="242"/>
      <c r="AO677" s="242"/>
      <c r="AP677" s="242"/>
      <c r="AQ677" s="242"/>
      <c r="AR677" s="242"/>
      <c r="AS677" s="242"/>
      <c r="AT677" s="242"/>
      <c r="AU677" s="242"/>
      <c r="AV677" s="242"/>
      <c r="AW677" s="242"/>
    </row>
    <row r="678" ht="15.6" spans="1:49">
      <c r="A678" s="242"/>
      <c r="B678" s="242"/>
      <c r="C678" s="242"/>
      <c r="D678" s="240"/>
      <c r="E678" s="243"/>
      <c r="F678" s="243"/>
      <c r="G678" s="244"/>
      <c r="H678" s="244"/>
      <c r="I678" s="241"/>
      <c r="J678" s="241"/>
      <c r="K678" s="241"/>
      <c r="L678" s="241"/>
      <c r="M678" s="241"/>
      <c r="N678" s="241"/>
      <c r="O678" s="241"/>
      <c r="P678" s="241"/>
      <c r="Q678" s="241"/>
      <c r="R678" s="241"/>
      <c r="S678" s="241"/>
      <c r="T678" s="245"/>
      <c r="U678" s="245"/>
      <c r="V678" s="245"/>
      <c r="W678" s="245"/>
      <c r="X678" s="245"/>
      <c r="Y678" s="245"/>
      <c r="Z678" s="245"/>
      <c r="AA678" s="245"/>
      <c r="AB678" s="246"/>
      <c r="AC678" s="245"/>
      <c r="AD678" s="245"/>
      <c r="AE678" s="241"/>
      <c r="AF678" s="245"/>
      <c r="AG678" s="245"/>
      <c r="AH678" s="245"/>
      <c r="AI678" s="245"/>
      <c r="AJ678" s="245"/>
      <c r="AK678" s="245"/>
      <c r="AL678" s="247"/>
      <c r="AM678" s="242"/>
      <c r="AN678" s="242"/>
      <c r="AO678" s="242"/>
      <c r="AP678" s="242"/>
      <c r="AQ678" s="242"/>
      <c r="AR678" s="242"/>
      <c r="AS678" s="242"/>
      <c r="AT678" s="242"/>
      <c r="AU678" s="242"/>
      <c r="AV678" s="242"/>
      <c r="AW678" s="242"/>
    </row>
    <row r="679" ht="15.6" spans="1:49">
      <c r="A679" s="242"/>
      <c r="B679" s="242"/>
      <c r="C679" s="242"/>
      <c r="D679" s="240"/>
      <c r="E679" s="243"/>
      <c r="F679" s="243"/>
      <c r="G679" s="244"/>
      <c r="H679" s="244"/>
      <c r="I679" s="241"/>
      <c r="J679" s="241"/>
      <c r="K679" s="241"/>
      <c r="L679" s="241"/>
      <c r="M679" s="241"/>
      <c r="N679" s="241"/>
      <c r="O679" s="241"/>
      <c r="P679" s="241"/>
      <c r="Q679" s="241"/>
      <c r="R679" s="241"/>
      <c r="S679" s="241"/>
      <c r="T679" s="245"/>
      <c r="U679" s="245"/>
      <c r="V679" s="245"/>
      <c r="W679" s="245"/>
      <c r="X679" s="245"/>
      <c r="Y679" s="245"/>
      <c r="Z679" s="245"/>
      <c r="AA679" s="245"/>
      <c r="AB679" s="246"/>
      <c r="AC679" s="245"/>
      <c r="AD679" s="245"/>
      <c r="AE679" s="241"/>
      <c r="AF679" s="245"/>
      <c r="AG679" s="245"/>
      <c r="AH679" s="245"/>
      <c r="AI679" s="245"/>
      <c r="AJ679" s="245"/>
      <c r="AK679" s="245"/>
      <c r="AL679" s="247"/>
      <c r="AM679" s="242"/>
      <c r="AN679" s="242"/>
      <c r="AO679" s="242"/>
      <c r="AP679" s="242"/>
      <c r="AQ679" s="242"/>
      <c r="AR679" s="242"/>
      <c r="AS679" s="242"/>
      <c r="AT679" s="242"/>
      <c r="AU679" s="242"/>
      <c r="AV679" s="242"/>
      <c r="AW679" s="242"/>
    </row>
    <row r="680" ht="15.6" spans="1:49">
      <c r="A680" s="242"/>
      <c r="B680" s="242"/>
      <c r="C680" s="242"/>
      <c r="D680" s="240"/>
      <c r="E680" s="243"/>
      <c r="F680" s="243"/>
      <c r="G680" s="244"/>
      <c r="H680" s="244"/>
      <c r="I680" s="241"/>
      <c r="J680" s="241"/>
      <c r="K680" s="241"/>
      <c r="L680" s="241"/>
      <c r="M680" s="241"/>
      <c r="N680" s="241"/>
      <c r="O680" s="241"/>
      <c r="P680" s="241"/>
      <c r="Q680" s="241"/>
      <c r="R680" s="241"/>
      <c r="S680" s="241"/>
      <c r="T680" s="245"/>
      <c r="U680" s="245"/>
      <c r="V680" s="245"/>
      <c r="W680" s="245"/>
      <c r="X680" s="245"/>
      <c r="Y680" s="245"/>
      <c r="Z680" s="245"/>
      <c r="AA680" s="245"/>
      <c r="AB680" s="246"/>
      <c r="AC680" s="245"/>
      <c r="AD680" s="245"/>
      <c r="AE680" s="241"/>
      <c r="AF680" s="245"/>
      <c r="AG680" s="245"/>
      <c r="AH680" s="245"/>
      <c r="AI680" s="245"/>
      <c r="AJ680" s="245"/>
      <c r="AK680" s="245"/>
      <c r="AL680" s="247"/>
      <c r="AM680" s="242"/>
      <c r="AN680" s="242"/>
      <c r="AO680" s="242"/>
      <c r="AP680" s="242"/>
      <c r="AQ680" s="242"/>
      <c r="AR680" s="242"/>
      <c r="AS680" s="242"/>
      <c r="AT680" s="242"/>
      <c r="AU680" s="242"/>
      <c r="AV680" s="242"/>
      <c r="AW680" s="242"/>
    </row>
    <row r="681" ht="15.6" spans="1:49">
      <c r="A681" s="242"/>
      <c r="B681" s="242"/>
      <c r="C681" s="242"/>
      <c r="D681" s="240"/>
      <c r="E681" s="243"/>
      <c r="F681" s="243"/>
      <c r="G681" s="244"/>
      <c r="H681" s="244"/>
      <c r="I681" s="241"/>
      <c r="J681" s="241"/>
      <c r="K681" s="241"/>
      <c r="L681" s="241"/>
      <c r="M681" s="241"/>
      <c r="N681" s="241"/>
      <c r="O681" s="241"/>
      <c r="P681" s="241"/>
      <c r="Q681" s="241"/>
      <c r="R681" s="241"/>
      <c r="S681" s="241"/>
      <c r="T681" s="245"/>
      <c r="U681" s="245"/>
      <c r="V681" s="245"/>
      <c r="W681" s="245"/>
      <c r="X681" s="245"/>
      <c r="Y681" s="245"/>
      <c r="Z681" s="245"/>
      <c r="AA681" s="245"/>
      <c r="AB681" s="246"/>
      <c r="AC681" s="245"/>
      <c r="AD681" s="245"/>
      <c r="AE681" s="241"/>
      <c r="AF681" s="245"/>
      <c r="AG681" s="245"/>
      <c r="AH681" s="245"/>
      <c r="AI681" s="245"/>
      <c r="AJ681" s="245"/>
      <c r="AK681" s="245"/>
      <c r="AL681" s="247"/>
      <c r="AM681" s="242"/>
      <c r="AN681" s="242"/>
      <c r="AO681" s="242"/>
      <c r="AP681" s="242"/>
      <c r="AQ681" s="242"/>
      <c r="AR681" s="242"/>
      <c r="AS681" s="242"/>
      <c r="AT681" s="242"/>
      <c r="AU681" s="242"/>
      <c r="AV681" s="242"/>
      <c r="AW681" s="242"/>
    </row>
    <row r="682" ht="15.6" spans="1:49">
      <c r="A682" s="242"/>
      <c r="B682" s="242"/>
      <c r="C682" s="242"/>
      <c r="D682" s="240"/>
      <c r="E682" s="243"/>
      <c r="F682" s="243"/>
      <c r="G682" s="244"/>
      <c r="H682" s="244"/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  <c r="S682" s="241"/>
      <c r="T682" s="245"/>
      <c r="U682" s="245"/>
      <c r="V682" s="245"/>
      <c r="W682" s="245"/>
      <c r="X682" s="245"/>
      <c r="Y682" s="245"/>
      <c r="Z682" s="245"/>
      <c r="AA682" s="245"/>
      <c r="AB682" s="246"/>
      <c r="AC682" s="245"/>
      <c r="AD682" s="245"/>
      <c r="AE682" s="241"/>
      <c r="AF682" s="245"/>
      <c r="AG682" s="245"/>
      <c r="AH682" s="245"/>
      <c r="AI682" s="245"/>
      <c r="AJ682" s="245"/>
      <c r="AK682" s="245"/>
      <c r="AL682" s="247"/>
      <c r="AM682" s="242"/>
      <c r="AN682" s="242"/>
      <c r="AO682" s="242"/>
      <c r="AP682" s="242"/>
      <c r="AQ682" s="242"/>
      <c r="AR682" s="242"/>
      <c r="AS682" s="242"/>
      <c r="AT682" s="242"/>
      <c r="AU682" s="242"/>
      <c r="AV682" s="242"/>
      <c r="AW682" s="242"/>
    </row>
    <row r="683" ht="15.6" spans="1:49">
      <c r="A683" s="242"/>
      <c r="B683" s="242"/>
      <c r="C683" s="242"/>
      <c r="D683" s="240"/>
      <c r="E683" s="243"/>
      <c r="F683" s="243"/>
      <c r="G683" s="244"/>
      <c r="H683" s="244"/>
      <c r="I683" s="241"/>
      <c r="J683" s="241"/>
      <c r="K683" s="241"/>
      <c r="L683" s="241"/>
      <c r="M683" s="241"/>
      <c r="N683" s="241"/>
      <c r="O683" s="241"/>
      <c r="P683" s="241"/>
      <c r="Q683" s="241"/>
      <c r="R683" s="241"/>
      <c r="S683" s="241"/>
      <c r="T683" s="245"/>
      <c r="U683" s="245"/>
      <c r="V683" s="245"/>
      <c r="W683" s="245"/>
      <c r="X683" s="245"/>
      <c r="Y683" s="245"/>
      <c r="Z683" s="245"/>
      <c r="AA683" s="245"/>
      <c r="AB683" s="246"/>
      <c r="AC683" s="245"/>
      <c r="AD683" s="245"/>
      <c r="AE683" s="241"/>
      <c r="AF683" s="245"/>
      <c r="AG683" s="245"/>
      <c r="AH683" s="245"/>
      <c r="AI683" s="245"/>
      <c r="AJ683" s="245"/>
      <c r="AK683" s="245"/>
      <c r="AL683" s="247"/>
      <c r="AM683" s="242"/>
      <c r="AN683" s="242"/>
      <c r="AO683" s="242"/>
      <c r="AP683" s="242"/>
      <c r="AQ683" s="242"/>
      <c r="AR683" s="242"/>
      <c r="AS683" s="242"/>
      <c r="AT683" s="242"/>
      <c r="AU683" s="242"/>
      <c r="AV683" s="242"/>
      <c r="AW683" s="242"/>
    </row>
    <row r="684" ht="15.6" spans="1:49">
      <c r="A684" s="242"/>
      <c r="B684" s="242"/>
      <c r="C684" s="242"/>
      <c r="D684" s="240"/>
      <c r="E684" s="243"/>
      <c r="F684" s="243"/>
      <c r="G684" s="244"/>
      <c r="H684" s="244"/>
      <c r="I684" s="241"/>
      <c r="J684" s="241"/>
      <c r="K684" s="241"/>
      <c r="L684" s="241"/>
      <c r="M684" s="241"/>
      <c r="N684" s="241"/>
      <c r="O684" s="241"/>
      <c r="P684" s="241"/>
      <c r="Q684" s="241"/>
      <c r="R684" s="241"/>
      <c r="S684" s="241"/>
      <c r="T684" s="245"/>
      <c r="U684" s="245"/>
      <c r="V684" s="245"/>
      <c r="W684" s="245"/>
      <c r="X684" s="245"/>
      <c r="Y684" s="245"/>
      <c r="Z684" s="245"/>
      <c r="AA684" s="245"/>
      <c r="AB684" s="246"/>
      <c r="AC684" s="245"/>
      <c r="AD684" s="245"/>
      <c r="AE684" s="241"/>
      <c r="AF684" s="245"/>
      <c r="AG684" s="245"/>
      <c r="AH684" s="245"/>
      <c r="AI684" s="245"/>
      <c r="AJ684" s="245"/>
      <c r="AK684" s="245"/>
      <c r="AL684" s="247"/>
      <c r="AM684" s="242"/>
      <c r="AN684" s="242"/>
      <c r="AO684" s="242"/>
      <c r="AP684" s="242"/>
      <c r="AQ684" s="242"/>
      <c r="AR684" s="242"/>
      <c r="AS684" s="242"/>
      <c r="AT684" s="242"/>
      <c r="AU684" s="242"/>
      <c r="AV684" s="242"/>
      <c r="AW684" s="242"/>
    </row>
    <row r="685" ht="15.6" spans="1:49">
      <c r="A685" s="242"/>
      <c r="B685" s="242"/>
      <c r="C685" s="242"/>
      <c r="D685" s="240"/>
      <c r="E685" s="243"/>
      <c r="F685" s="243"/>
      <c r="G685" s="244"/>
      <c r="H685" s="244"/>
      <c r="I685" s="241"/>
      <c r="J685" s="241"/>
      <c r="K685" s="241"/>
      <c r="L685" s="241"/>
      <c r="M685" s="241"/>
      <c r="N685" s="241"/>
      <c r="O685" s="241"/>
      <c r="P685" s="241"/>
      <c r="Q685" s="241"/>
      <c r="R685" s="241"/>
      <c r="S685" s="241"/>
      <c r="T685" s="245"/>
      <c r="U685" s="245"/>
      <c r="V685" s="245"/>
      <c r="W685" s="245"/>
      <c r="X685" s="245"/>
      <c r="Y685" s="245"/>
      <c r="Z685" s="245"/>
      <c r="AA685" s="245"/>
      <c r="AB685" s="246"/>
      <c r="AC685" s="245"/>
      <c r="AD685" s="245"/>
      <c r="AE685" s="241"/>
      <c r="AF685" s="245"/>
      <c r="AG685" s="245"/>
      <c r="AH685" s="245"/>
      <c r="AI685" s="245"/>
      <c r="AJ685" s="245"/>
      <c r="AK685" s="245"/>
      <c r="AL685" s="247"/>
      <c r="AM685" s="242"/>
      <c r="AN685" s="242"/>
      <c r="AO685" s="242"/>
      <c r="AP685" s="242"/>
      <c r="AQ685" s="242"/>
      <c r="AR685" s="242"/>
      <c r="AS685" s="242"/>
      <c r="AT685" s="242"/>
      <c r="AU685" s="242"/>
      <c r="AV685" s="242"/>
      <c r="AW685" s="242"/>
    </row>
    <row r="686" ht="15.6" spans="1:49">
      <c r="A686" s="242"/>
      <c r="B686" s="242"/>
      <c r="C686" s="242"/>
      <c r="D686" s="240"/>
      <c r="E686" s="243"/>
      <c r="F686" s="243"/>
      <c r="G686" s="244"/>
      <c r="H686" s="244"/>
      <c r="I686" s="241"/>
      <c r="J686" s="241"/>
      <c r="K686" s="241"/>
      <c r="L686" s="241"/>
      <c r="M686" s="241"/>
      <c r="N686" s="241"/>
      <c r="O686" s="241"/>
      <c r="P686" s="241"/>
      <c r="Q686" s="241"/>
      <c r="R686" s="241"/>
      <c r="S686" s="241"/>
      <c r="T686" s="245"/>
      <c r="U686" s="245"/>
      <c r="V686" s="245"/>
      <c r="W686" s="245"/>
      <c r="X686" s="245"/>
      <c r="Y686" s="245"/>
      <c r="Z686" s="245"/>
      <c r="AA686" s="245"/>
      <c r="AB686" s="246"/>
      <c r="AC686" s="245"/>
      <c r="AD686" s="245"/>
      <c r="AE686" s="241"/>
      <c r="AF686" s="245"/>
      <c r="AG686" s="245"/>
      <c r="AH686" s="245"/>
      <c r="AI686" s="245"/>
      <c r="AJ686" s="245"/>
      <c r="AK686" s="245"/>
      <c r="AL686" s="247"/>
      <c r="AM686" s="242"/>
      <c r="AN686" s="242"/>
      <c r="AO686" s="242"/>
      <c r="AP686" s="242"/>
      <c r="AQ686" s="242"/>
      <c r="AR686" s="242"/>
      <c r="AS686" s="242"/>
      <c r="AT686" s="242"/>
      <c r="AU686" s="242"/>
      <c r="AV686" s="242"/>
      <c r="AW686" s="242"/>
    </row>
    <row r="687" ht="15.6" spans="1:49">
      <c r="A687" s="242"/>
      <c r="B687" s="242"/>
      <c r="C687" s="242"/>
      <c r="D687" s="240"/>
      <c r="E687" s="243"/>
      <c r="F687" s="243"/>
      <c r="G687" s="244"/>
      <c r="H687" s="244"/>
      <c r="I687" s="241"/>
      <c r="J687" s="241"/>
      <c r="K687" s="241"/>
      <c r="L687" s="241"/>
      <c r="M687" s="241"/>
      <c r="N687" s="241"/>
      <c r="O687" s="241"/>
      <c r="P687" s="241"/>
      <c r="Q687" s="241"/>
      <c r="R687" s="241"/>
      <c r="S687" s="241"/>
      <c r="T687" s="245"/>
      <c r="U687" s="245"/>
      <c r="V687" s="245"/>
      <c r="W687" s="245"/>
      <c r="X687" s="245"/>
      <c r="Y687" s="245"/>
      <c r="Z687" s="245"/>
      <c r="AA687" s="245"/>
      <c r="AB687" s="246"/>
      <c r="AC687" s="245"/>
      <c r="AD687" s="245"/>
      <c r="AE687" s="241"/>
      <c r="AF687" s="245"/>
      <c r="AG687" s="245"/>
      <c r="AH687" s="245"/>
      <c r="AI687" s="245"/>
      <c r="AJ687" s="245"/>
      <c r="AK687" s="245"/>
      <c r="AL687" s="247"/>
      <c r="AM687" s="242"/>
      <c r="AN687" s="242"/>
      <c r="AO687" s="242"/>
      <c r="AP687" s="242"/>
      <c r="AQ687" s="242"/>
      <c r="AR687" s="242"/>
      <c r="AS687" s="242"/>
      <c r="AT687" s="242"/>
      <c r="AU687" s="242"/>
      <c r="AV687" s="242"/>
      <c r="AW687" s="242"/>
    </row>
    <row r="688" ht="15.6" spans="1:49">
      <c r="A688" s="242"/>
      <c r="B688" s="242"/>
      <c r="C688" s="242"/>
      <c r="D688" s="240"/>
      <c r="E688" s="243"/>
      <c r="F688" s="243"/>
      <c r="G688" s="244"/>
      <c r="H688" s="244"/>
      <c r="I688" s="241"/>
      <c r="J688" s="241"/>
      <c r="K688" s="241"/>
      <c r="L688" s="241"/>
      <c r="M688" s="241"/>
      <c r="N688" s="241"/>
      <c r="O688" s="241"/>
      <c r="P688" s="241"/>
      <c r="Q688" s="241"/>
      <c r="R688" s="241"/>
      <c r="S688" s="241"/>
      <c r="T688" s="245"/>
      <c r="U688" s="245"/>
      <c r="V688" s="245"/>
      <c r="W688" s="245"/>
      <c r="X688" s="245"/>
      <c r="Y688" s="245"/>
      <c r="Z688" s="245"/>
      <c r="AA688" s="245"/>
      <c r="AB688" s="246"/>
      <c r="AC688" s="245"/>
      <c r="AD688" s="245"/>
      <c r="AE688" s="241"/>
      <c r="AF688" s="245"/>
      <c r="AG688" s="245"/>
      <c r="AH688" s="245"/>
      <c r="AI688" s="245"/>
      <c r="AJ688" s="245"/>
      <c r="AK688" s="245"/>
      <c r="AL688" s="247"/>
      <c r="AM688" s="242"/>
      <c r="AN688" s="242"/>
      <c r="AO688" s="242"/>
      <c r="AP688" s="242"/>
      <c r="AQ688" s="242"/>
      <c r="AR688" s="242"/>
      <c r="AS688" s="242"/>
      <c r="AT688" s="242"/>
      <c r="AU688" s="242"/>
      <c r="AV688" s="242"/>
      <c r="AW688" s="242"/>
    </row>
    <row r="689" ht="15.6" spans="1:49">
      <c r="A689" s="242"/>
      <c r="B689" s="242"/>
      <c r="C689" s="242"/>
      <c r="D689" s="240"/>
      <c r="E689" s="243"/>
      <c r="F689" s="243"/>
      <c r="G689" s="244"/>
      <c r="H689" s="244"/>
      <c r="I689" s="241"/>
      <c r="J689" s="241"/>
      <c r="K689" s="241"/>
      <c r="L689" s="241"/>
      <c r="M689" s="241"/>
      <c r="N689" s="241"/>
      <c r="O689" s="241"/>
      <c r="P689" s="241"/>
      <c r="Q689" s="241"/>
      <c r="R689" s="241"/>
      <c r="S689" s="241"/>
      <c r="T689" s="245"/>
      <c r="U689" s="245"/>
      <c r="V689" s="245"/>
      <c r="W689" s="245"/>
      <c r="X689" s="245"/>
      <c r="Y689" s="245"/>
      <c r="Z689" s="245"/>
      <c r="AA689" s="245"/>
      <c r="AB689" s="246"/>
      <c r="AC689" s="245"/>
      <c r="AD689" s="245"/>
      <c r="AE689" s="241"/>
      <c r="AF689" s="245"/>
      <c r="AG689" s="245"/>
      <c r="AH689" s="245"/>
      <c r="AI689" s="245"/>
      <c r="AJ689" s="245"/>
      <c r="AK689" s="245"/>
      <c r="AL689" s="247"/>
      <c r="AM689" s="242"/>
      <c r="AN689" s="242"/>
      <c r="AO689" s="242"/>
      <c r="AP689" s="242"/>
      <c r="AQ689" s="242"/>
      <c r="AR689" s="242"/>
      <c r="AS689" s="242"/>
      <c r="AT689" s="242"/>
      <c r="AU689" s="242"/>
      <c r="AV689" s="242"/>
      <c r="AW689" s="242"/>
    </row>
    <row r="690" ht="15.6" spans="1:49">
      <c r="A690" s="242"/>
      <c r="B690" s="242"/>
      <c r="C690" s="242"/>
      <c r="D690" s="240"/>
      <c r="E690" s="243"/>
      <c r="F690" s="243"/>
      <c r="G690" s="244"/>
      <c r="H690" s="244"/>
      <c r="I690" s="241"/>
      <c r="J690" s="241"/>
      <c r="K690" s="241"/>
      <c r="L690" s="241"/>
      <c r="M690" s="241"/>
      <c r="N690" s="241"/>
      <c r="O690" s="241"/>
      <c r="P690" s="241"/>
      <c r="Q690" s="241"/>
      <c r="R690" s="241"/>
      <c r="S690" s="241"/>
      <c r="T690" s="245"/>
      <c r="U690" s="245"/>
      <c r="V690" s="245"/>
      <c r="W690" s="245"/>
      <c r="X690" s="245"/>
      <c r="Y690" s="245"/>
      <c r="Z690" s="245"/>
      <c r="AA690" s="245"/>
      <c r="AB690" s="246"/>
      <c r="AC690" s="245"/>
      <c r="AD690" s="245"/>
      <c r="AE690" s="241"/>
      <c r="AF690" s="245"/>
      <c r="AG690" s="245"/>
      <c r="AH690" s="245"/>
      <c r="AI690" s="245"/>
      <c r="AJ690" s="245"/>
      <c r="AK690" s="245"/>
      <c r="AL690" s="247"/>
      <c r="AM690" s="242"/>
      <c r="AN690" s="242"/>
      <c r="AO690" s="242"/>
      <c r="AP690" s="242"/>
      <c r="AQ690" s="242"/>
      <c r="AR690" s="242"/>
      <c r="AS690" s="242"/>
      <c r="AT690" s="242"/>
      <c r="AU690" s="242"/>
      <c r="AV690" s="242"/>
      <c r="AW690" s="242"/>
    </row>
    <row r="691" ht="15.6" spans="1:49">
      <c r="A691" s="242"/>
      <c r="B691" s="242"/>
      <c r="C691" s="242"/>
      <c r="D691" s="240"/>
      <c r="E691" s="243"/>
      <c r="F691" s="243"/>
      <c r="G691" s="244"/>
      <c r="H691" s="244"/>
      <c r="I691" s="241"/>
      <c r="J691" s="241"/>
      <c r="K691" s="241"/>
      <c r="L691" s="241"/>
      <c r="M691" s="241"/>
      <c r="N691" s="241"/>
      <c r="O691" s="241"/>
      <c r="P691" s="241"/>
      <c r="Q691" s="241"/>
      <c r="R691" s="241"/>
      <c r="S691" s="241"/>
      <c r="T691" s="245"/>
      <c r="U691" s="245"/>
      <c r="V691" s="245"/>
      <c r="W691" s="245"/>
      <c r="X691" s="245"/>
      <c r="Y691" s="245"/>
      <c r="Z691" s="245"/>
      <c r="AA691" s="245"/>
      <c r="AB691" s="246"/>
      <c r="AC691" s="245"/>
      <c r="AD691" s="245"/>
      <c r="AE691" s="241"/>
      <c r="AF691" s="245"/>
      <c r="AG691" s="245"/>
      <c r="AH691" s="245"/>
      <c r="AI691" s="245"/>
      <c r="AJ691" s="245"/>
      <c r="AK691" s="245"/>
      <c r="AL691" s="247"/>
      <c r="AM691" s="242"/>
      <c r="AN691" s="242"/>
      <c r="AO691" s="242"/>
      <c r="AP691" s="242"/>
      <c r="AQ691" s="242"/>
      <c r="AR691" s="242"/>
      <c r="AS691" s="242"/>
      <c r="AT691" s="242"/>
      <c r="AU691" s="242"/>
      <c r="AV691" s="242"/>
      <c r="AW691" s="242"/>
    </row>
    <row r="692" ht="15.6" spans="1:49">
      <c r="A692" s="242"/>
      <c r="B692" s="242"/>
      <c r="C692" s="242"/>
      <c r="D692" s="240"/>
      <c r="E692" s="243"/>
      <c r="F692" s="243"/>
      <c r="G692" s="244"/>
      <c r="H692" s="244"/>
      <c r="I692" s="241"/>
      <c r="J692" s="241"/>
      <c r="K692" s="241"/>
      <c r="L692" s="241"/>
      <c r="M692" s="241"/>
      <c r="N692" s="241"/>
      <c r="O692" s="241"/>
      <c r="P692" s="241"/>
      <c r="Q692" s="241"/>
      <c r="R692" s="241"/>
      <c r="S692" s="241"/>
      <c r="T692" s="245"/>
      <c r="U692" s="245"/>
      <c r="V692" s="245"/>
      <c r="W692" s="245"/>
      <c r="X692" s="245"/>
      <c r="Y692" s="245"/>
      <c r="Z692" s="245"/>
      <c r="AA692" s="245"/>
      <c r="AB692" s="246"/>
      <c r="AC692" s="245"/>
      <c r="AD692" s="245"/>
      <c r="AE692" s="241"/>
      <c r="AF692" s="245"/>
      <c r="AG692" s="245"/>
      <c r="AH692" s="245"/>
      <c r="AI692" s="245"/>
      <c r="AJ692" s="245"/>
      <c r="AK692" s="245"/>
      <c r="AL692" s="247"/>
      <c r="AM692" s="242"/>
      <c r="AN692" s="242"/>
      <c r="AO692" s="242"/>
      <c r="AP692" s="242"/>
      <c r="AQ692" s="242"/>
      <c r="AR692" s="242"/>
      <c r="AS692" s="242"/>
      <c r="AT692" s="242"/>
      <c r="AU692" s="242"/>
      <c r="AV692" s="242"/>
      <c r="AW692" s="242"/>
    </row>
    <row r="693" ht="15.6" spans="1:49">
      <c r="A693" s="242"/>
      <c r="B693" s="242"/>
      <c r="C693" s="242"/>
      <c r="D693" s="240"/>
      <c r="E693" s="243"/>
      <c r="F693" s="243"/>
      <c r="G693" s="244"/>
      <c r="H693" s="244"/>
      <c r="I693" s="241"/>
      <c r="J693" s="241"/>
      <c r="K693" s="241"/>
      <c r="L693" s="241"/>
      <c r="M693" s="241"/>
      <c r="N693" s="241"/>
      <c r="O693" s="241"/>
      <c r="P693" s="241"/>
      <c r="Q693" s="241"/>
      <c r="R693" s="241"/>
      <c r="S693" s="241"/>
      <c r="T693" s="245"/>
      <c r="U693" s="245"/>
      <c r="V693" s="245"/>
      <c r="W693" s="245"/>
      <c r="X693" s="245"/>
      <c r="Y693" s="245"/>
      <c r="Z693" s="245"/>
      <c r="AA693" s="245"/>
      <c r="AB693" s="246"/>
      <c r="AC693" s="245"/>
      <c r="AD693" s="245"/>
      <c r="AE693" s="241"/>
      <c r="AF693" s="245"/>
      <c r="AG693" s="245"/>
      <c r="AH693" s="245"/>
      <c r="AI693" s="245"/>
      <c r="AJ693" s="245"/>
      <c r="AK693" s="245"/>
      <c r="AL693" s="247"/>
      <c r="AM693" s="242"/>
      <c r="AN693" s="242"/>
      <c r="AO693" s="242"/>
      <c r="AP693" s="242"/>
      <c r="AQ693" s="242"/>
      <c r="AR693" s="242"/>
      <c r="AS693" s="242"/>
      <c r="AT693" s="242"/>
      <c r="AU693" s="242"/>
      <c r="AV693" s="242"/>
      <c r="AW693" s="242"/>
    </row>
    <row r="694" ht="15.6" spans="1:49">
      <c r="A694" s="242"/>
      <c r="B694" s="242"/>
      <c r="C694" s="242"/>
      <c r="D694" s="240"/>
      <c r="E694" s="243"/>
      <c r="F694" s="243"/>
      <c r="G694" s="244"/>
      <c r="H694" s="244"/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  <c r="S694" s="241"/>
      <c r="T694" s="245"/>
      <c r="U694" s="245"/>
      <c r="V694" s="245"/>
      <c r="W694" s="245"/>
      <c r="X694" s="245"/>
      <c r="Y694" s="245"/>
      <c r="Z694" s="245"/>
      <c r="AA694" s="245"/>
      <c r="AB694" s="246"/>
      <c r="AC694" s="245"/>
      <c r="AD694" s="245"/>
      <c r="AE694" s="241"/>
      <c r="AF694" s="245"/>
      <c r="AG694" s="245"/>
      <c r="AH694" s="245"/>
      <c r="AI694" s="245"/>
      <c r="AJ694" s="245"/>
      <c r="AK694" s="245"/>
      <c r="AL694" s="247"/>
      <c r="AM694" s="242"/>
      <c r="AN694" s="242"/>
      <c r="AO694" s="242"/>
      <c r="AP694" s="242"/>
      <c r="AQ694" s="242"/>
      <c r="AR694" s="242"/>
      <c r="AS694" s="242"/>
      <c r="AT694" s="242"/>
      <c r="AU694" s="242"/>
      <c r="AV694" s="242"/>
      <c r="AW694" s="242"/>
    </row>
    <row r="695" ht="15.6" spans="1:49">
      <c r="A695" s="242"/>
      <c r="B695" s="242"/>
      <c r="C695" s="242"/>
      <c r="D695" s="240"/>
      <c r="E695" s="243"/>
      <c r="F695" s="243"/>
      <c r="G695" s="244"/>
      <c r="H695" s="244"/>
      <c r="I695" s="241"/>
      <c r="J695" s="241"/>
      <c r="K695" s="241"/>
      <c r="L695" s="241"/>
      <c r="M695" s="241"/>
      <c r="N695" s="241"/>
      <c r="O695" s="241"/>
      <c r="P695" s="241"/>
      <c r="Q695" s="241"/>
      <c r="R695" s="241"/>
      <c r="S695" s="241"/>
      <c r="T695" s="245"/>
      <c r="U695" s="245"/>
      <c r="V695" s="245"/>
      <c r="W695" s="245"/>
      <c r="X695" s="245"/>
      <c r="Y695" s="245"/>
      <c r="Z695" s="245"/>
      <c r="AA695" s="245"/>
      <c r="AB695" s="246"/>
      <c r="AC695" s="245"/>
      <c r="AD695" s="245"/>
      <c r="AE695" s="241"/>
      <c r="AF695" s="245"/>
      <c r="AG695" s="245"/>
      <c r="AH695" s="245"/>
      <c r="AI695" s="245"/>
      <c r="AJ695" s="245"/>
      <c r="AK695" s="245"/>
      <c r="AL695" s="247"/>
      <c r="AM695" s="242"/>
      <c r="AN695" s="242"/>
      <c r="AO695" s="242"/>
      <c r="AP695" s="242"/>
      <c r="AQ695" s="242"/>
      <c r="AR695" s="242"/>
      <c r="AS695" s="242"/>
      <c r="AT695" s="242"/>
      <c r="AU695" s="242"/>
      <c r="AV695" s="242"/>
      <c r="AW695" s="242"/>
    </row>
    <row r="696" ht="15.6" spans="1:49">
      <c r="A696" s="242"/>
      <c r="B696" s="242"/>
      <c r="C696" s="242"/>
      <c r="D696" s="240"/>
      <c r="E696" s="243"/>
      <c r="F696" s="243"/>
      <c r="G696" s="244"/>
      <c r="H696" s="244"/>
      <c r="I696" s="241"/>
      <c r="J696" s="241"/>
      <c r="K696" s="241"/>
      <c r="L696" s="241"/>
      <c r="M696" s="241"/>
      <c r="N696" s="241"/>
      <c r="O696" s="241"/>
      <c r="P696" s="241"/>
      <c r="Q696" s="241"/>
      <c r="R696" s="241"/>
      <c r="S696" s="241"/>
      <c r="T696" s="245"/>
      <c r="U696" s="245"/>
      <c r="V696" s="245"/>
      <c r="W696" s="245"/>
      <c r="X696" s="245"/>
      <c r="Y696" s="245"/>
      <c r="Z696" s="245"/>
      <c r="AA696" s="245"/>
      <c r="AB696" s="246"/>
      <c r="AC696" s="245"/>
      <c r="AD696" s="245"/>
      <c r="AE696" s="241"/>
      <c r="AF696" s="245"/>
      <c r="AG696" s="245"/>
      <c r="AH696" s="245"/>
      <c r="AI696" s="245"/>
      <c r="AJ696" s="245"/>
      <c r="AK696" s="245"/>
      <c r="AL696" s="247"/>
      <c r="AM696" s="242"/>
      <c r="AN696" s="242"/>
      <c r="AO696" s="242"/>
      <c r="AP696" s="242"/>
      <c r="AQ696" s="242"/>
      <c r="AR696" s="242"/>
      <c r="AS696" s="242"/>
      <c r="AT696" s="242"/>
      <c r="AU696" s="242"/>
      <c r="AV696" s="242"/>
      <c r="AW696" s="242"/>
    </row>
    <row r="697" ht="15.6" spans="1:49">
      <c r="A697" s="242"/>
      <c r="B697" s="242"/>
      <c r="C697" s="242"/>
      <c r="D697" s="240"/>
      <c r="E697" s="243"/>
      <c r="F697" s="243"/>
      <c r="G697" s="244"/>
      <c r="H697" s="244"/>
      <c r="I697" s="241"/>
      <c r="J697" s="241"/>
      <c r="K697" s="241"/>
      <c r="L697" s="241"/>
      <c r="M697" s="241"/>
      <c r="N697" s="241"/>
      <c r="O697" s="241"/>
      <c r="P697" s="241"/>
      <c r="Q697" s="241"/>
      <c r="R697" s="241"/>
      <c r="S697" s="241"/>
      <c r="T697" s="245"/>
      <c r="U697" s="245"/>
      <c r="V697" s="245"/>
      <c r="W697" s="245"/>
      <c r="X697" s="245"/>
      <c r="Y697" s="245"/>
      <c r="Z697" s="245"/>
      <c r="AA697" s="245"/>
      <c r="AB697" s="246"/>
      <c r="AC697" s="245"/>
      <c r="AD697" s="245"/>
      <c r="AE697" s="241"/>
      <c r="AF697" s="245"/>
      <c r="AG697" s="245"/>
      <c r="AH697" s="245"/>
      <c r="AI697" s="245"/>
      <c r="AJ697" s="245"/>
      <c r="AK697" s="245"/>
      <c r="AL697" s="247"/>
      <c r="AM697" s="242"/>
      <c r="AN697" s="242"/>
      <c r="AO697" s="242"/>
      <c r="AP697" s="242"/>
      <c r="AQ697" s="242"/>
      <c r="AR697" s="242"/>
      <c r="AS697" s="242"/>
      <c r="AT697" s="242"/>
      <c r="AU697" s="242"/>
      <c r="AV697" s="242"/>
      <c r="AW697" s="242"/>
    </row>
    <row r="698" ht="15.6" spans="1:49">
      <c r="A698" s="242"/>
      <c r="B698" s="242"/>
      <c r="C698" s="242"/>
      <c r="D698" s="240"/>
      <c r="E698" s="243"/>
      <c r="F698" s="243"/>
      <c r="G698" s="244"/>
      <c r="H698" s="244"/>
      <c r="I698" s="24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245"/>
      <c r="U698" s="245"/>
      <c r="V698" s="245"/>
      <c r="W698" s="245"/>
      <c r="X698" s="245"/>
      <c r="Y698" s="245"/>
      <c r="Z698" s="245"/>
      <c r="AA698" s="245"/>
      <c r="AB698" s="246"/>
      <c r="AC698" s="245"/>
      <c r="AD698" s="245"/>
      <c r="AE698" s="241"/>
      <c r="AF698" s="245"/>
      <c r="AG698" s="245"/>
      <c r="AH698" s="245"/>
      <c r="AI698" s="245"/>
      <c r="AJ698" s="245"/>
      <c r="AK698" s="245"/>
      <c r="AL698" s="247"/>
      <c r="AM698" s="242"/>
      <c r="AN698" s="242"/>
      <c r="AO698" s="242"/>
      <c r="AP698" s="242"/>
      <c r="AQ698" s="242"/>
      <c r="AR698" s="242"/>
      <c r="AS698" s="242"/>
      <c r="AT698" s="242"/>
      <c r="AU698" s="242"/>
      <c r="AV698" s="242"/>
      <c r="AW698" s="242"/>
    </row>
    <row r="699" ht="15.6" spans="1:49">
      <c r="A699" s="242"/>
      <c r="B699" s="242"/>
      <c r="C699" s="242"/>
      <c r="D699" s="240"/>
      <c r="E699" s="243"/>
      <c r="F699" s="243"/>
      <c r="G699" s="244"/>
      <c r="H699" s="244"/>
      <c r="I699" s="241"/>
      <c r="J699" s="241"/>
      <c r="K699" s="241"/>
      <c r="L699" s="241"/>
      <c r="M699" s="241"/>
      <c r="N699" s="241"/>
      <c r="O699" s="241"/>
      <c r="P699" s="241"/>
      <c r="Q699" s="241"/>
      <c r="R699" s="241"/>
      <c r="S699" s="241"/>
      <c r="T699" s="245"/>
      <c r="U699" s="245"/>
      <c r="V699" s="245"/>
      <c r="W699" s="245"/>
      <c r="X699" s="245"/>
      <c r="Y699" s="245"/>
      <c r="Z699" s="245"/>
      <c r="AA699" s="245"/>
      <c r="AB699" s="246"/>
      <c r="AC699" s="245"/>
      <c r="AD699" s="245"/>
      <c r="AE699" s="241"/>
      <c r="AF699" s="245"/>
      <c r="AG699" s="245"/>
      <c r="AH699" s="245"/>
      <c r="AI699" s="245"/>
      <c r="AJ699" s="245"/>
      <c r="AK699" s="245"/>
      <c r="AL699" s="247"/>
      <c r="AM699" s="242"/>
      <c r="AN699" s="242"/>
      <c r="AO699" s="242"/>
      <c r="AP699" s="242"/>
      <c r="AQ699" s="242"/>
      <c r="AR699" s="242"/>
      <c r="AS699" s="242"/>
      <c r="AT699" s="242"/>
      <c r="AU699" s="242"/>
      <c r="AV699" s="242"/>
      <c r="AW699" s="242"/>
    </row>
    <row r="700" ht="15.6" spans="1:49">
      <c r="A700" s="242"/>
      <c r="B700" s="242"/>
      <c r="C700" s="242"/>
      <c r="D700" s="240"/>
      <c r="E700" s="243"/>
      <c r="F700" s="243"/>
      <c r="G700" s="244"/>
      <c r="H700" s="244"/>
      <c r="I700" s="241"/>
      <c r="J700" s="241"/>
      <c r="K700" s="241"/>
      <c r="L700" s="241"/>
      <c r="M700" s="241"/>
      <c r="N700" s="241"/>
      <c r="O700" s="241"/>
      <c r="P700" s="241"/>
      <c r="Q700" s="241"/>
      <c r="R700" s="241"/>
      <c r="S700" s="241"/>
      <c r="T700" s="245"/>
      <c r="U700" s="245"/>
      <c r="V700" s="245"/>
      <c r="W700" s="245"/>
      <c r="X700" s="245"/>
      <c r="Y700" s="245"/>
      <c r="Z700" s="245"/>
      <c r="AA700" s="245"/>
      <c r="AB700" s="246"/>
      <c r="AC700" s="245"/>
      <c r="AD700" s="245"/>
      <c r="AE700" s="241"/>
      <c r="AF700" s="245"/>
      <c r="AG700" s="245"/>
      <c r="AH700" s="245"/>
      <c r="AI700" s="245"/>
      <c r="AJ700" s="245"/>
      <c r="AK700" s="245"/>
      <c r="AL700" s="247"/>
      <c r="AM700" s="242"/>
      <c r="AN700" s="242"/>
      <c r="AO700" s="242"/>
      <c r="AP700" s="242"/>
      <c r="AQ700" s="242"/>
      <c r="AR700" s="242"/>
      <c r="AS700" s="242"/>
      <c r="AT700" s="242"/>
      <c r="AU700" s="242"/>
      <c r="AV700" s="242"/>
      <c r="AW700" s="242"/>
    </row>
    <row r="701" ht="15.6" spans="1:49">
      <c r="A701" s="242"/>
      <c r="B701" s="242"/>
      <c r="C701" s="242"/>
      <c r="D701" s="240"/>
      <c r="E701" s="243"/>
      <c r="F701" s="243"/>
      <c r="G701" s="244"/>
      <c r="H701" s="244"/>
      <c r="I701" s="241"/>
      <c r="J701" s="241"/>
      <c r="K701" s="241"/>
      <c r="L701" s="241"/>
      <c r="M701" s="241"/>
      <c r="N701" s="241"/>
      <c r="O701" s="241"/>
      <c r="P701" s="241"/>
      <c r="Q701" s="241"/>
      <c r="R701" s="241"/>
      <c r="S701" s="241"/>
      <c r="T701" s="245"/>
      <c r="U701" s="245"/>
      <c r="V701" s="245"/>
      <c r="W701" s="245"/>
      <c r="X701" s="245"/>
      <c r="Y701" s="245"/>
      <c r="Z701" s="245"/>
      <c r="AA701" s="245"/>
      <c r="AB701" s="246"/>
      <c r="AC701" s="245"/>
      <c r="AD701" s="245"/>
      <c r="AE701" s="241"/>
      <c r="AF701" s="245"/>
      <c r="AG701" s="245"/>
      <c r="AH701" s="245"/>
      <c r="AI701" s="245"/>
      <c r="AJ701" s="245"/>
      <c r="AK701" s="245"/>
      <c r="AL701" s="247"/>
      <c r="AM701" s="242"/>
      <c r="AN701" s="242"/>
      <c r="AO701" s="242"/>
      <c r="AP701" s="242"/>
      <c r="AQ701" s="242"/>
      <c r="AR701" s="242"/>
      <c r="AS701" s="242"/>
      <c r="AT701" s="242"/>
      <c r="AU701" s="242"/>
      <c r="AV701" s="242"/>
      <c r="AW701" s="242"/>
    </row>
    <row r="702" ht="15.6" spans="1:49">
      <c r="A702" s="242"/>
      <c r="B702" s="242"/>
      <c r="C702" s="242"/>
      <c r="D702" s="240"/>
      <c r="E702" s="243"/>
      <c r="F702" s="243"/>
      <c r="G702" s="244"/>
      <c r="H702" s="244"/>
      <c r="I702" s="241"/>
      <c r="J702" s="241"/>
      <c r="K702" s="241"/>
      <c r="L702" s="241"/>
      <c r="M702" s="241"/>
      <c r="N702" s="241"/>
      <c r="O702" s="241"/>
      <c r="P702" s="241"/>
      <c r="Q702" s="241"/>
      <c r="R702" s="241"/>
      <c r="S702" s="241"/>
      <c r="T702" s="245"/>
      <c r="U702" s="245"/>
      <c r="V702" s="245"/>
      <c r="W702" s="245"/>
      <c r="X702" s="245"/>
      <c r="Y702" s="245"/>
      <c r="Z702" s="245"/>
      <c r="AA702" s="245"/>
      <c r="AB702" s="246"/>
      <c r="AC702" s="245"/>
      <c r="AD702" s="245"/>
      <c r="AE702" s="241"/>
      <c r="AF702" s="245"/>
      <c r="AG702" s="245"/>
      <c r="AH702" s="245"/>
      <c r="AI702" s="245"/>
      <c r="AJ702" s="245"/>
      <c r="AK702" s="245"/>
      <c r="AL702" s="247"/>
      <c r="AM702" s="242"/>
      <c r="AN702" s="242"/>
      <c r="AO702" s="242"/>
      <c r="AP702" s="242"/>
      <c r="AQ702" s="242"/>
      <c r="AR702" s="242"/>
      <c r="AS702" s="242"/>
      <c r="AT702" s="242"/>
      <c r="AU702" s="242"/>
      <c r="AV702" s="242"/>
      <c r="AW702" s="242"/>
    </row>
    <row r="703" ht="15.6" spans="1:49">
      <c r="A703" s="242"/>
      <c r="B703" s="242"/>
      <c r="C703" s="242"/>
      <c r="D703" s="240"/>
      <c r="E703" s="243"/>
      <c r="F703" s="243"/>
      <c r="G703" s="244"/>
      <c r="H703" s="244"/>
      <c r="I703" s="241"/>
      <c r="J703" s="241"/>
      <c r="K703" s="241"/>
      <c r="L703" s="241"/>
      <c r="M703" s="241"/>
      <c r="N703" s="241"/>
      <c r="O703" s="241"/>
      <c r="P703" s="241"/>
      <c r="Q703" s="241"/>
      <c r="R703" s="241"/>
      <c r="S703" s="241"/>
      <c r="T703" s="245"/>
      <c r="U703" s="245"/>
      <c r="V703" s="245"/>
      <c r="W703" s="245"/>
      <c r="X703" s="245"/>
      <c r="Y703" s="245"/>
      <c r="Z703" s="245"/>
      <c r="AA703" s="245"/>
      <c r="AB703" s="246"/>
      <c r="AC703" s="245"/>
      <c r="AD703" s="245"/>
      <c r="AE703" s="241"/>
      <c r="AF703" s="245"/>
      <c r="AG703" s="245"/>
      <c r="AH703" s="245"/>
      <c r="AI703" s="245"/>
      <c r="AJ703" s="245"/>
      <c r="AK703" s="245"/>
      <c r="AL703" s="247"/>
      <c r="AM703" s="242"/>
      <c r="AN703" s="242"/>
      <c r="AO703" s="242"/>
      <c r="AP703" s="242"/>
      <c r="AQ703" s="242"/>
      <c r="AR703" s="242"/>
      <c r="AS703" s="242"/>
      <c r="AT703" s="242"/>
      <c r="AU703" s="242"/>
      <c r="AV703" s="242"/>
      <c r="AW703" s="242"/>
    </row>
    <row r="704" ht="15.6" spans="1:49">
      <c r="A704" s="242"/>
      <c r="B704" s="242"/>
      <c r="C704" s="242"/>
      <c r="D704" s="240"/>
      <c r="E704" s="243"/>
      <c r="F704" s="243"/>
      <c r="G704" s="244"/>
      <c r="H704" s="244"/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  <c r="S704" s="241"/>
      <c r="T704" s="245"/>
      <c r="U704" s="245"/>
      <c r="V704" s="245"/>
      <c r="W704" s="245"/>
      <c r="X704" s="245"/>
      <c r="Y704" s="245"/>
      <c r="Z704" s="245"/>
      <c r="AA704" s="245"/>
      <c r="AB704" s="246"/>
      <c r="AC704" s="245"/>
      <c r="AD704" s="245"/>
      <c r="AE704" s="241"/>
      <c r="AF704" s="245"/>
      <c r="AG704" s="245"/>
      <c r="AH704" s="245"/>
      <c r="AI704" s="245"/>
      <c r="AJ704" s="245"/>
      <c r="AK704" s="245"/>
      <c r="AL704" s="247"/>
      <c r="AM704" s="242"/>
      <c r="AN704" s="242"/>
      <c r="AO704" s="242"/>
      <c r="AP704" s="242"/>
      <c r="AQ704" s="242"/>
      <c r="AR704" s="242"/>
      <c r="AS704" s="242"/>
      <c r="AT704" s="242"/>
      <c r="AU704" s="242"/>
      <c r="AV704" s="242"/>
      <c r="AW704" s="242"/>
    </row>
    <row r="705" ht="15.6" spans="1:49">
      <c r="A705" s="242"/>
      <c r="B705" s="242"/>
      <c r="C705" s="242"/>
      <c r="D705" s="240"/>
      <c r="E705" s="243"/>
      <c r="F705" s="243"/>
      <c r="G705" s="244"/>
      <c r="H705" s="244"/>
      <c r="I705" s="241"/>
      <c r="J705" s="241"/>
      <c r="K705" s="241"/>
      <c r="L705" s="241"/>
      <c r="M705" s="241"/>
      <c r="N705" s="241"/>
      <c r="O705" s="241"/>
      <c r="P705" s="241"/>
      <c r="Q705" s="241"/>
      <c r="R705" s="241"/>
      <c r="S705" s="241"/>
      <c r="T705" s="245"/>
      <c r="U705" s="245"/>
      <c r="V705" s="245"/>
      <c r="W705" s="245"/>
      <c r="X705" s="245"/>
      <c r="Y705" s="245"/>
      <c r="Z705" s="245"/>
      <c r="AA705" s="245"/>
      <c r="AB705" s="246"/>
      <c r="AC705" s="245"/>
      <c r="AD705" s="245"/>
      <c r="AE705" s="241"/>
      <c r="AF705" s="245"/>
      <c r="AG705" s="245"/>
      <c r="AH705" s="245"/>
      <c r="AI705" s="245"/>
      <c r="AJ705" s="245"/>
      <c r="AK705" s="245"/>
      <c r="AL705" s="247"/>
      <c r="AM705" s="242"/>
      <c r="AN705" s="242"/>
      <c r="AO705" s="242"/>
      <c r="AP705" s="242"/>
      <c r="AQ705" s="242"/>
      <c r="AR705" s="242"/>
      <c r="AS705" s="242"/>
      <c r="AT705" s="242"/>
      <c r="AU705" s="242"/>
      <c r="AV705" s="242"/>
      <c r="AW705" s="242"/>
    </row>
    <row r="706" ht="15.6" spans="1:49">
      <c r="A706" s="242"/>
      <c r="B706" s="242"/>
      <c r="C706" s="242"/>
      <c r="D706" s="240"/>
      <c r="E706" s="243"/>
      <c r="F706" s="243"/>
      <c r="G706" s="244"/>
      <c r="H706" s="244"/>
      <c r="I706" s="241"/>
      <c r="J706" s="241"/>
      <c r="K706" s="241"/>
      <c r="L706" s="241"/>
      <c r="M706" s="241"/>
      <c r="N706" s="241"/>
      <c r="O706" s="241"/>
      <c r="P706" s="241"/>
      <c r="Q706" s="241"/>
      <c r="R706" s="241"/>
      <c r="S706" s="241"/>
      <c r="T706" s="245"/>
      <c r="U706" s="245"/>
      <c r="V706" s="245"/>
      <c r="W706" s="245"/>
      <c r="X706" s="245"/>
      <c r="Y706" s="245"/>
      <c r="Z706" s="245"/>
      <c r="AA706" s="245"/>
      <c r="AB706" s="246"/>
      <c r="AC706" s="245"/>
      <c r="AD706" s="245"/>
      <c r="AE706" s="241"/>
      <c r="AF706" s="245"/>
      <c r="AG706" s="245"/>
      <c r="AH706" s="245"/>
      <c r="AI706" s="245"/>
      <c r="AJ706" s="245"/>
      <c r="AK706" s="245"/>
      <c r="AL706" s="247"/>
      <c r="AM706" s="242"/>
      <c r="AN706" s="242"/>
      <c r="AO706" s="242"/>
      <c r="AP706" s="242"/>
      <c r="AQ706" s="242"/>
      <c r="AR706" s="242"/>
      <c r="AS706" s="242"/>
      <c r="AT706" s="242"/>
      <c r="AU706" s="242"/>
      <c r="AV706" s="242"/>
      <c r="AW706" s="242"/>
    </row>
    <row r="707" ht="15.6" spans="1:49">
      <c r="A707" s="242"/>
      <c r="B707" s="242"/>
      <c r="C707" s="242"/>
      <c r="D707" s="240"/>
      <c r="E707" s="243"/>
      <c r="F707" s="243"/>
      <c r="G707" s="244"/>
      <c r="H707" s="244"/>
      <c r="I707" s="241"/>
      <c r="J707" s="241"/>
      <c r="K707" s="241"/>
      <c r="L707" s="241"/>
      <c r="M707" s="241"/>
      <c r="N707" s="241"/>
      <c r="O707" s="241"/>
      <c r="P707" s="241"/>
      <c r="Q707" s="241"/>
      <c r="R707" s="241"/>
      <c r="S707" s="241"/>
      <c r="T707" s="245"/>
      <c r="U707" s="245"/>
      <c r="V707" s="245"/>
      <c r="W707" s="245"/>
      <c r="X707" s="245"/>
      <c r="Y707" s="245"/>
      <c r="Z707" s="245"/>
      <c r="AA707" s="245"/>
      <c r="AB707" s="246"/>
      <c r="AC707" s="245"/>
      <c r="AD707" s="245"/>
      <c r="AE707" s="241"/>
      <c r="AF707" s="245"/>
      <c r="AG707" s="245"/>
      <c r="AH707" s="245"/>
      <c r="AI707" s="245"/>
      <c r="AJ707" s="245"/>
      <c r="AK707" s="245"/>
      <c r="AL707" s="247"/>
      <c r="AM707" s="242"/>
      <c r="AN707" s="242"/>
      <c r="AO707" s="242"/>
      <c r="AP707" s="242"/>
      <c r="AQ707" s="242"/>
      <c r="AR707" s="242"/>
      <c r="AS707" s="242"/>
      <c r="AT707" s="242"/>
      <c r="AU707" s="242"/>
      <c r="AV707" s="242"/>
      <c r="AW707" s="242"/>
    </row>
    <row r="708" ht="15.6" spans="1:49">
      <c r="A708" s="242"/>
      <c r="B708" s="242"/>
      <c r="C708" s="242"/>
      <c r="D708" s="240"/>
      <c r="E708" s="243"/>
      <c r="F708" s="243"/>
      <c r="G708" s="244"/>
      <c r="H708" s="244"/>
      <c r="I708" s="241"/>
      <c r="J708" s="241"/>
      <c r="K708" s="241"/>
      <c r="L708" s="241"/>
      <c r="M708" s="241"/>
      <c r="N708" s="241"/>
      <c r="O708" s="241"/>
      <c r="P708" s="241"/>
      <c r="Q708" s="241"/>
      <c r="R708" s="241"/>
      <c r="S708" s="241"/>
      <c r="T708" s="245"/>
      <c r="U708" s="245"/>
      <c r="V708" s="245"/>
      <c r="W708" s="245"/>
      <c r="X708" s="245"/>
      <c r="Y708" s="245"/>
      <c r="Z708" s="245"/>
      <c r="AA708" s="245"/>
      <c r="AB708" s="246"/>
      <c r="AC708" s="245"/>
      <c r="AD708" s="245"/>
      <c r="AE708" s="241"/>
      <c r="AF708" s="245"/>
      <c r="AG708" s="245"/>
      <c r="AH708" s="245"/>
      <c r="AI708" s="245"/>
      <c r="AJ708" s="245"/>
      <c r="AK708" s="245"/>
      <c r="AL708" s="247"/>
      <c r="AM708" s="242"/>
      <c r="AN708" s="242"/>
      <c r="AO708" s="242"/>
      <c r="AP708" s="242"/>
      <c r="AQ708" s="242"/>
      <c r="AR708" s="242"/>
      <c r="AS708" s="242"/>
      <c r="AT708" s="242"/>
      <c r="AU708" s="242"/>
      <c r="AV708" s="242"/>
      <c r="AW708" s="242"/>
    </row>
    <row r="709" ht="15.6" spans="1:49">
      <c r="A709" s="242"/>
      <c r="B709" s="242"/>
      <c r="C709" s="242"/>
      <c r="D709" s="240"/>
      <c r="E709" s="243"/>
      <c r="F709" s="243"/>
      <c r="G709" s="244"/>
      <c r="H709" s="244"/>
      <c r="I709" s="241"/>
      <c r="J709" s="241"/>
      <c r="K709" s="241"/>
      <c r="L709" s="241"/>
      <c r="M709" s="241"/>
      <c r="N709" s="241"/>
      <c r="O709" s="241"/>
      <c r="P709" s="241"/>
      <c r="Q709" s="241"/>
      <c r="R709" s="241"/>
      <c r="S709" s="241"/>
      <c r="T709" s="245"/>
      <c r="U709" s="245"/>
      <c r="V709" s="245"/>
      <c r="W709" s="245"/>
      <c r="X709" s="245"/>
      <c r="Y709" s="245"/>
      <c r="Z709" s="245"/>
      <c r="AA709" s="245"/>
      <c r="AB709" s="246"/>
      <c r="AC709" s="245"/>
      <c r="AD709" s="245"/>
      <c r="AE709" s="241"/>
      <c r="AF709" s="245"/>
      <c r="AG709" s="245"/>
      <c r="AH709" s="245"/>
      <c r="AI709" s="245"/>
      <c r="AJ709" s="245"/>
      <c r="AK709" s="245"/>
      <c r="AL709" s="247"/>
      <c r="AM709" s="242"/>
      <c r="AN709" s="242"/>
      <c r="AO709" s="242"/>
      <c r="AP709" s="242"/>
      <c r="AQ709" s="242"/>
      <c r="AR709" s="242"/>
      <c r="AS709" s="242"/>
      <c r="AT709" s="242"/>
      <c r="AU709" s="242"/>
      <c r="AV709" s="242"/>
      <c r="AW709" s="242"/>
    </row>
    <row r="710" ht="15.6" spans="1:49">
      <c r="A710" s="242"/>
      <c r="B710" s="242"/>
      <c r="C710" s="242"/>
      <c r="D710" s="240"/>
      <c r="E710" s="243"/>
      <c r="F710" s="243"/>
      <c r="G710" s="244"/>
      <c r="H710" s="244"/>
      <c r="I710" s="241"/>
      <c r="J710" s="241"/>
      <c r="K710" s="241"/>
      <c r="L710" s="241"/>
      <c r="M710" s="241"/>
      <c r="N710" s="241"/>
      <c r="O710" s="241"/>
      <c r="P710" s="241"/>
      <c r="Q710" s="241"/>
      <c r="R710" s="241"/>
      <c r="S710" s="241"/>
      <c r="T710" s="245"/>
      <c r="U710" s="245"/>
      <c r="V710" s="245"/>
      <c r="W710" s="245"/>
      <c r="X710" s="245"/>
      <c r="Y710" s="245"/>
      <c r="Z710" s="245"/>
      <c r="AA710" s="245"/>
      <c r="AB710" s="246"/>
      <c r="AC710" s="245"/>
      <c r="AD710" s="245"/>
      <c r="AE710" s="241"/>
      <c r="AF710" s="245"/>
      <c r="AG710" s="245"/>
      <c r="AH710" s="245"/>
      <c r="AI710" s="245"/>
      <c r="AJ710" s="245"/>
      <c r="AK710" s="245"/>
      <c r="AL710" s="247"/>
      <c r="AM710" s="242"/>
      <c r="AN710" s="242"/>
      <c r="AO710" s="242"/>
      <c r="AP710" s="242"/>
      <c r="AQ710" s="242"/>
      <c r="AR710" s="242"/>
      <c r="AS710" s="242"/>
      <c r="AT710" s="242"/>
      <c r="AU710" s="242"/>
      <c r="AV710" s="242"/>
      <c r="AW710" s="242"/>
    </row>
    <row r="711" ht="15.6" spans="1:49">
      <c r="A711" s="242"/>
      <c r="B711" s="242"/>
      <c r="C711" s="242"/>
      <c r="D711" s="240"/>
      <c r="E711" s="243"/>
      <c r="F711" s="243"/>
      <c r="G711" s="244"/>
      <c r="H711" s="244"/>
      <c r="I711" s="241"/>
      <c r="J711" s="241"/>
      <c r="K711" s="241"/>
      <c r="L711" s="241"/>
      <c r="M711" s="241"/>
      <c r="N711" s="241"/>
      <c r="O711" s="241"/>
      <c r="P711" s="241"/>
      <c r="Q711" s="241"/>
      <c r="R711" s="241"/>
      <c r="S711" s="241"/>
      <c r="T711" s="245"/>
      <c r="U711" s="245"/>
      <c r="V711" s="245"/>
      <c r="W711" s="245"/>
      <c r="X711" s="245"/>
      <c r="Y711" s="245"/>
      <c r="Z711" s="245"/>
      <c r="AA711" s="245"/>
      <c r="AB711" s="246"/>
      <c r="AC711" s="245"/>
      <c r="AD711" s="245"/>
      <c r="AE711" s="241"/>
      <c r="AF711" s="245"/>
      <c r="AG711" s="245"/>
      <c r="AH711" s="245"/>
      <c r="AI711" s="245"/>
      <c r="AJ711" s="245"/>
      <c r="AK711" s="245"/>
      <c r="AL711" s="247"/>
      <c r="AM711" s="242"/>
      <c r="AN711" s="242"/>
      <c r="AO711" s="242"/>
      <c r="AP711" s="242"/>
      <c r="AQ711" s="242"/>
      <c r="AR711" s="242"/>
      <c r="AS711" s="242"/>
      <c r="AT711" s="242"/>
      <c r="AU711" s="242"/>
      <c r="AV711" s="242"/>
      <c r="AW711" s="242"/>
    </row>
    <row r="712" ht="15.6" spans="1:49">
      <c r="A712" s="242"/>
      <c r="B712" s="242"/>
      <c r="C712" s="242"/>
      <c r="D712" s="240"/>
      <c r="E712" s="243"/>
      <c r="F712" s="243"/>
      <c r="G712" s="244"/>
      <c r="H712" s="244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5"/>
      <c r="U712" s="245"/>
      <c r="V712" s="245"/>
      <c r="W712" s="245"/>
      <c r="X712" s="245"/>
      <c r="Y712" s="245"/>
      <c r="Z712" s="245"/>
      <c r="AA712" s="245"/>
      <c r="AB712" s="246"/>
      <c r="AC712" s="245"/>
      <c r="AD712" s="245"/>
      <c r="AE712" s="241"/>
      <c r="AF712" s="245"/>
      <c r="AG712" s="245"/>
      <c r="AH712" s="245"/>
      <c r="AI712" s="245"/>
      <c r="AJ712" s="245"/>
      <c r="AK712" s="245"/>
      <c r="AL712" s="247"/>
      <c r="AM712" s="242"/>
      <c r="AN712" s="242"/>
      <c r="AO712" s="242"/>
      <c r="AP712" s="242"/>
      <c r="AQ712" s="242"/>
      <c r="AR712" s="242"/>
      <c r="AS712" s="242"/>
      <c r="AT712" s="242"/>
      <c r="AU712" s="242"/>
      <c r="AV712" s="242"/>
      <c r="AW712" s="242"/>
    </row>
    <row r="713" ht="15.6" spans="1:49">
      <c r="A713" s="242"/>
      <c r="B713" s="242"/>
      <c r="C713" s="242"/>
      <c r="D713" s="240"/>
      <c r="E713" s="243"/>
      <c r="F713" s="243"/>
      <c r="G713" s="244"/>
      <c r="H713" s="244"/>
      <c r="I713" s="241"/>
      <c r="J713" s="241"/>
      <c r="K713" s="241"/>
      <c r="L713" s="241"/>
      <c r="M713" s="241"/>
      <c r="N713" s="241"/>
      <c r="O713" s="241"/>
      <c r="P713" s="241"/>
      <c r="Q713" s="241"/>
      <c r="R713" s="241"/>
      <c r="S713" s="241"/>
      <c r="T713" s="245"/>
      <c r="U713" s="245"/>
      <c r="V713" s="245"/>
      <c r="W713" s="245"/>
      <c r="X713" s="245"/>
      <c r="Y713" s="245"/>
      <c r="Z713" s="245"/>
      <c r="AA713" s="245"/>
      <c r="AB713" s="246"/>
      <c r="AC713" s="245"/>
      <c r="AD713" s="245"/>
      <c r="AE713" s="241"/>
      <c r="AF713" s="245"/>
      <c r="AG713" s="245"/>
      <c r="AH713" s="245"/>
      <c r="AI713" s="245"/>
      <c r="AJ713" s="245"/>
      <c r="AK713" s="245"/>
      <c r="AL713" s="247"/>
      <c r="AM713" s="242"/>
      <c r="AN713" s="242"/>
      <c r="AO713" s="242"/>
      <c r="AP713" s="242"/>
      <c r="AQ713" s="242"/>
      <c r="AR713" s="242"/>
      <c r="AS713" s="242"/>
      <c r="AT713" s="242"/>
      <c r="AU713" s="242"/>
      <c r="AV713" s="242"/>
      <c r="AW713" s="242"/>
    </row>
    <row r="714" ht="15.6" spans="1:49">
      <c r="A714" s="242"/>
      <c r="B714" s="242"/>
      <c r="C714" s="242"/>
      <c r="D714" s="240"/>
      <c r="E714" s="243"/>
      <c r="F714" s="243"/>
      <c r="G714" s="244"/>
      <c r="H714" s="244"/>
      <c r="I714" s="241"/>
      <c r="J714" s="241"/>
      <c r="K714" s="241"/>
      <c r="L714" s="241"/>
      <c r="M714" s="241"/>
      <c r="N714" s="241"/>
      <c r="O714" s="241"/>
      <c r="P714" s="241"/>
      <c r="Q714" s="241"/>
      <c r="R714" s="241"/>
      <c r="S714" s="241"/>
      <c r="T714" s="245"/>
      <c r="U714" s="245"/>
      <c r="V714" s="245"/>
      <c r="W714" s="245"/>
      <c r="X714" s="245"/>
      <c r="Y714" s="245"/>
      <c r="Z714" s="245"/>
      <c r="AA714" s="245"/>
      <c r="AB714" s="246"/>
      <c r="AC714" s="245"/>
      <c r="AD714" s="245"/>
      <c r="AE714" s="241"/>
      <c r="AF714" s="245"/>
      <c r="AG714" s="245"/>
      <c r="AH714" s="245"/>
      <c r="AI714" s="245"/>
      <c r="AJ714" s="245"/>
      <c r="AK714" s="245"/>
      <c r="AL714" s="247"/>
      <c r="AM714" s="242"/>
      <c r="AN714" s="242"/>
      <c r="AO714" s="242"/>
      <c r="AP714" s="242"/>
      <c r="AQ714" s="242"/>
      <c r="AR714" s="242"/>
      <c r="AS714" s="242"/>
      <c r="AT714" s="242"/>
      <c r="AU714" s="242"/>
      <c r="AV714" s="242"/>
      <c r="AW714" s="242"/>
    </row>
    <row r="715" ht="15.6" spans="1:49">
      <c r="A715" s="242"/>
      <c r="B715" s="242"/>
      <c r="C715" s="242"/>
      <c r="D715" s="240"/>
      <c r="E715" s="243"/>
      <c r="F715" s="243"/>
      <c r="G715" s="244"/>
      <c r="H715" s="244"/>
      <c r="I715" s="241"/>
      <c r="J715" s="241"/>
      <c r="K715" s="241"/>
      <c r="L715" s="241"/>
      <c r="M715" s="241"/>
      <c r="N715" s="241"/>
      <c r="O715" s="241"/>
      <c r="P715" s="241"/>
      <c r="Q715" s="241"/>
      <c r="R715" s="241"/>
      <c r="S715" s="241"/>
      <c r="T715" s="245"/>
      <c r="U715" s="245"/>
      <c r="V715" s="245"/>
      <c r="W715" s="245"/>
      <c r="X715" s="245"/>
      <c r="Y715" s="245"/>
      <c r="Z715" s="245"/>
      <c r="AA715" s="245"/>
      <c r="AB715" s="246"/>
      <c r="AC715" s="245"/>
      <c r="AD715" s="245"/>
      <c r="AE715" s="241"/>
      <c r="AF715" s="245"/>
      <c r="AG715" s="245"/>
      <c r="AH715" s="245"/>
      <c r="AI715" s="245"/>
      <c r="AJ715" s="245"/>
      <c r="AK715" s="245"/>
      <c r="AL715" s="247"/>
      <c r="AM715" s="242"/>
      <c r="AN715" s="242"/>
      <c r="AO715" s="242"/>
      <c r="AP715" s="242"/>
      <c r="AQ715" s="242"/>
      <c r="AR715" s="242"/>
      <c r="AS715" s="242"/>
      <c r="AT715" s="242"/>
      <c r="AU715" s="242"/>
      <c r="AV715" s="242"/>
      <c r="AW715" s="242"/>
    </row>
    <row r="716" ht="15.6" spans="1:49">
      <c r="A716" s="242"/>
      <c r="B716" s="242"/>
      <c r="C716" s="242"/>
      <c r="D716" s="240"/>
      <c r="E716" s="243"/>
      <c r="F716" s="243"/>
      <c r="G716" s="244"/>
      <c r="H716" s="244"/>
      <c r="I716" s="241"/>
      <c r="J716" s="241"/>
      <c r="K716" s="241"/>
      <c r="L716" s="241"/>
      <c r="M716" s="241"/>
      <c r="N716" s="241"/>
      <c r="O716" s="241"/>
      <c r="P716" s="241"/>
      <c r="Q716" s="241"/>
      <c r="R716" s="241"/>
      <c r="S716" s="241"/>
      <c r="T716" s="245"/>
      <c r="U716" s="245"/>
      <c r="V716" s="245"/>
      <c r="W716" s="245"/>
      <c r="X716" s="245"/>
      <c r="Y716" s="245"/>
      <c r="Z716" s="245"/>
      <c r="AA716" s="245"/>
      <c r="AB716" s="246"/>
      <c r="AC716" s="245"/>
      <c r="AD716" s="245"/>
      <c r="AE716" s="241"/>
      <c r="AF716" s="245"/>
      <c r="AG716" s="245"/>
      <c r="AH716" s="245"/>
      <c r="AI716" s="245"/>
      <c r="AJ716" s="245"/>
      <c r="AK716" s="245"/>
      <c r="AL716" s="247"/>
      <c r="AM716" s="242"/>
      <c r="AN716" s="242"/>
      <c r="AO716" s="242"/>
      <c r="AP716" s="242"/>
      <c r="AQ716" s="242"/>
      <c r="AR716" s="242"/>
      <c r="AS716" s="242"/>
      <c r="AT716" s="242"/>
      <c r="AU716" s="242"/>
      <c r="AV716" s="242"/>
      <c r="AW716" s="242"/>
    </row>
    <row r="717" ht="15.6" spans="1:49">
      <c r="A717" s="242"/>
      <c r="B717" s="242"/>
      <c r="C717" s="242"/>
      <c r="D717" s="240"/>
      <c r="E717" s="243"/>
      <c r="F717" s="243"/>
      <c r="G717" s="244"/>
      <c r="H717" s="244"/>
      <c r="I717" s="241"/>
      <c r="J717" s="241"/>
      <c r="K717" s="241"/>
      <c r="L717" s="241"/>
      <c r="M717" s="241"/>
      <c r="N717" s="241"/>
      <c r="O717" s="241"/>
      <c r="P717" s="241"/>
      <c r="Q717" s="241"/>
      <c r="R717" s="241"/>
      <c r="S717" s="241"/>
      <c r="T717" s="245"/>
      <c r="U717" s="245"/>
      <c r="V717" s="245"/>
      <c r="W717" s="245"/>
      <c r="X717" s="245"/>
      <c r="Y717" s="245"/>
      <c r="Z717" s="245"/>
      <c r="AA717" s="245"/>
      <c r="AB717" s="246"/>
      <c r="AC717" s="245"/>
      <c r="AD717" s="245"/>
      <c r="AE717" s="241"/>
      <c r="AF717" s="245"/>
      <c r="AG717" s="245"/>
      <c r="AH717" s="245"/>
      <c r="AI717" s="245"/>
      <c r="AJ717" s="245"/>
      <c r="AK717" s="245"/>
      <c r="AL717" s="247"/>
      <c r="AM717" s="242"/>
      <c r="AN717" s="242"/>
      <c r="AO717" s="242"/>
      <c r="AP717" s="242"/>
      <c r="AQ717" s="242"/>
      <c r="AR717" s="242"/>
      <c r="AS717" s="242"/>
      <c r="AT717" s="242"/>
      <c r="AU717" s="242"/>
      <c r="AV717" s="242"/>
      <c r="AW717" s="242"/>
    </row>
    <row r="718" ht="15.6" spans="1:49">
      <c r="A718" s="242"/>
      <c r="B718" s="242"/>
      <c r="C718" s="242"/>
      <c r="D718" s="240"/>
      <c r="E718" s="243"/>
      <c r="F718" s="243"/>
      <c r="G718" s="244"/>
      <c r="H718" s="244"/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  <c r="S718" s="241"/>
      <c r="T718" s="245"/>
      <c r="U718" s="245"/>
      <c r="V718" s="245"/>
      <c r="W718" s="245"/>
      <c r="X718" s="245"/>
      <c r="Y718" s="245"/>
      <c r="Z718" s="245"/>
      <c r="AA718" s="245"/>
      <c r="AB718" s="246"/>
      <c r="AC718" s="245"/>
      <c r="AD718" s="245"/>
      <c r="AE718" s="241"/>
      <c r="AF718" s="245"/>
      <c r="AG718" s="245"/>
      <c r="AH718" s="245"/>
      <c r="AI718" s="245"/>
      <c r="AJ718" s="245"/>
      <c r="AK718" s="245"/>
      <c r="AL718" s="247"/>
      <c r="AM718" s="242"/>
      <c r="AN718" s="242"/>
      <c r="AO718" s="242"/>
      <c r="AP718" s="242"/>
      <c r="AQ718" s="242"/>
      <c r="AR718" s="242"/>
      <c r="AS718" s="242"/>
      <c r="AT718" s="242"/>
      <c r="AU718" s="242"/>
      <c r="AV718" s="242"/>
      <c r="AW718" s="242"/>
    </row>
    <row r="719" ht="15.6" spans="1:49">
      <c r="A719" s="242"/>
      <c r="B719" s="242"/>
      <c r="C719" s="242"/>
      <c r="D719" s="240"/>
      <c r="E719" s="243"/>
      <c r="F719" s="243"/>
      <c r="G719" s="244"/>
      <c r="H719" s="244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5"/>
      <c r="U719" s="245"/>
      <c r="V719" s="245"/>
      <c r="W719" s="245"/>
      <c r="X719" s="245"/>
      <c r="Y719" s="245"/>
      <c r="Z719" s="245"/>
      <c r="AA719" s="245"/>
      <c r="AB719" s="246"/>
      <c r="AC719" s="245"/>
      <c r="AD719" s="245"/>
      <c r="AE719" s="241"/>
      <c r="AF719" s="245"/>
      <c r="AG719" s="245"/>
      <c r="AH719" s="245"/>
      <c r="AI719" s="245"/>
      <c r="AJ719" s="245"/>
      <c r="AK719" s="245"/>
      <c r="AL719" s="247"/>
      <c r="AM719" s="242"/>
      <c r="AN719" s="242"/>
      <c r="AO719" s="242"/>
      <c r="AP719" s="242"/>
      <c r="AQ719" s="242"/>
      <c r="AR719" s="242"/>
      <c r="AS719" s="242"/>
      <c r="AT719" s="242"/>
      <c r="AU719" s="242"/>
      <c r="AV719" s="242"/>
      <c r="AW719" s="242"/>
    </row>
    <row r="720" ht="15.6" spans="1:49">
      <c r="A720" s="242"/>
      <c r="B720" s="242"/>
      <c r="C720" s="242"/>
      <c r="D720" s="240"/>
      <c r="E720" s="243"/>
      <c r="F720" s="243"/>
      <c r="G720" s="244"/>
      <c r="H720" s="244"/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  <c r="S720" s="241"/>
      <c r="T720" s="245"/>
      <c r="U720" s="245"/>
      <c r="V720" s="245"/>
      <c r="W720" s="245"/>
      <c r="X720" s="245"/>
      <c r="Y720" s="245"/>
      <c r="Z720" s="245"/>
      <c r="AA720" s="245"/>
      <c r="AB720" s="246"/>
      <c r="AC720" s="245"/>
      <c r="AD720" s="245"/>
      <c r="AE720" s="241"/>
      <c r="AF720" s="245"/>
      <c r="AG720" s="245"/>
      <c r="AH720" s="245"/>
      <c r="AI720" s="245"/>
      <c r="AJ720" s="245"/>
      <c r="AK720" s="245"/>
      <c r="AL720" s="247"/>
      <c r="AM720" s="242"/>
      <c r="AN720" s="242"/>
      <c r="AO720" s="242"/>
      <c r="AP720" s="242"/>
      <c r="AQ720" s="242"/>
      <c r="AR720" s="242"/>
      <c r="AS720" s="242"/>
      <c r="AT720" s="242"/>
      <c r="AU720" s="242"/>
      <c r="AV720" s="242"/>
      <c r="AW720" s="242"/>
    </row>
    <row r="721" ht="15.6" spans="1:49">
      <c r="A721" s="242"/>
      <c r="B721" s="242"/>
      <c r="C721" s="242"/>
      <c r="D721" s="240"/>
      <c r="E721" s="243"/>
      <c r="F721" s="243"/>
      <c r="G721" s="244"/>
      <c r="H721" s="244"/>
      <c r="I721" s="241"/>
      <c r="J721" s="241"/>
      <c r="K721" s="241"/>
      <c r="L721" s="241"/>
      <c r="M721" s="241"/>
      <c r="N721" s="241"/>
      <c r="O721" s="241"/>
      <c r="P721" s="241"/>
      <c r="Q721" s="241"/>
      <c r="R721" s="241"/>
      <c r="S721" s="241"/>
      <c r="T721" s="245"/>
      <c r="U721" s="245"/>
      <c r="V721" s="245"/>
      <c r="W721" s="245"/>
      <c r="X721" s="245"/>
      <c r="Y721" s="245"/>
      <c r="Z721" s="245"/>
      <c r="AA721" s="245"/>
      <c r="AB721" s="246"/>
      <c r="AC721" s="245"/>
      <c r="AD721" s="245"/>
      <c r="AE721" s="241"/>
      <c r="AF721" s="245"/>
      <c r="AG721" s="245"/>
      <c r="AH721" s="245"/>
      <c r="AI721" s="245"/>
      <c r="AJ721" s="245"/>
      <c r="AK721" s="245"/>
      <c r="AL721" s="247"/>
      <c r="AM721" s="242"/>
      <c r="AN721" s="242"/>
      <c r="AO721" s="242"/>
      <c r="AP721" s="242"/>
      <c r="AQ721" s="242"/>
      <c r="AR721" s="242"/>
      <c r="AS721" s="242"/>
      <c r="AT721" s="242"/>
      <c r="AU721" s="242"/>
      <c r="AV721" s="242"/>
      <c r="AW721" s="242"/>
    </row>
    <row r="722" ht="15.6" spans="1:49">
      <c r="A722" s="242"/>
      <c r="B722" s="242"/>
      <c r="C722" s="242"/>
      <c r="D722" s="240"/>
      <c r="E722" s="243"/>
      <c r="F722" s="243"/>
      <c r="G722" s="244"/>
      <c r="H722" s="244"/>
      <c r="I722" s="241"/>
      <c r="J722" s="241"/>
      <c r="K722" s="241"/>
      <c r="L722" s="241"/>
      <c r="M722" s="241"/>
      <c r="N722" s="241"/>
      <c r="O722" s="241"/>
      <c r="P722" s="241"/>
      <c r="Q722" s="241"/>
      <c r="R722" s="241"/>
      <c r="S722" s="241"/>
      <c r="T722" s="245"/>
      <c r="U722" s="245"/>
      <c r="V722" s="245"/>
      <c r="W722" s="245"/>
      <c r="X722" s="245"/>
      <c r="Y722" s="245"/>
      <c r="Z722" s="245"/>
      <c r="AA722" s="245"/>
      <c r="AB722" s="246"/>
      <c r="AC722" s="245"/>
      <c r="AD722" s="245"/>
      <c r="AE722" s="241"/>
      <c r="AF722" s="245"/>
      <c r="AG722" s="245"/>
      <c r="AH722" s="245"/>
      <c r="AI722" s="245"/>
      <c r="AJ722" s="245"/>
      <c r="AK722" s="245"/>
      <c r="AL722" s="247"/>
      <c r="AM722" s="242"/>
      <c r="AN722" s="242"/>
      <c r="AO722" s="242"/>
      <c r="AP722" s="242"/>
      <c r="AQ722" s="242"/>
      <c r="AR722" s="242"/>
      <c r="AS722" s="242"/>
      <c r="AT722" s="242"/>
      <c r="AU722" s="242"/>
      <c r="AV722" s="242"/>
      <c r="AW722" s="242"/>
    </row>
    <row r="723" ht="15.6" spans="1:49">
      <c r="A723" s="242"/>
      <c r="B723" s="242"/>
      <c r="C723" s="242"/>
      <c r="D723" s="240"/>
      <c r="E723" s="243"/>
      <c r="F723" s="243"/>
      <c r="G723" s="244"/>
      <c r="H723" s="244"/>
      <c r="I723" s="241"/>
      <c r="J723" s="241"/>
      <c r="K723" s="241"/>
      <c r="L723" s="241"/>
      <c r="M723" s="241"/>
      <c r="N723" s="241"/>
      <c r="O723" s="241"/>
      <c r="P723" s="241"/>
      <c r="Q723" s="241"/>
      <c r="R723" s="241"/>
      <c r="S723" s="241"/>
      <c r="T723" s="245"/>
      <c r="U723" s="245"/>
      <c r="V723" s="245"/>
      <c r="W723" s="245"/>
      <c r="X723" s="245"/>
      <c r="Y723" s="245"/>
      <c r="Z723" s="245"/>
      <c r="AA723" s="245"/>
      <c r="AB723" s="246"/>
      <c r="AC723" s="245"/>
      <c r="AD723" s="245"/>
      <c r="AE723" s="241"/>
      <c r="AF723" s="245"/>
      <c r="AG723" s="245"/>
      <c r="AH723" s="245"/>
      <c r="AI723" s="245"/>
      <c r="AJ723" s="245"/>
      <c r="AK723" s="245"/>
      <c r="AL723" s="247"/>
      <c r="AM723" s="242"/>
      <c r="AN723" s="242"/>
      <c r="AO723" s="242"/>
      <c r="AP723" s="242"/>
      <c r="AQ723" s="242"/>
      <c r="AR723" s="242"/>
      <c r="AS723" s="242"/>
      <c r="AT723" s="242"/>
      <c r="AU723" s="242"/>
      <c r="AV723" s="242"/>
      <c r="AW723" s="242"/>
    </row>
    <row r="724" ht="15.6" spans="1:49">
      <c r="A724" s="242"/>
      <c r="B724" s="242"/>
      <c r="C724" s="242"/>
      <c r="D724" s="240"/>
      <c r="E724" s="243"/>
      <c r="F724" s="243"/>
      <c r="G724" s="244"/>
      <c r="H724" s="244"/>
      <c r="I724" s="241"/>
      <c r="J724" s="241"/>
      <c r="K724" s="241"/>
      <c r="L724" s="241"/>
      <c r="M724" s="241"/>
      <c r="N724" s="241"/>
      <c r="O724" s="241"/>
      <c r="P724" s="241"/>
      <c r="Q724" s="241"/>
      <c r="R724" s="241"/>
      <c r="S724" s="241"/>
      <c r="T724" s="245"/>
      <c r="U724" s="245"/>
      <c r="V724" s="245"/>
      <c r="W724" s="245"/>
      <c r="X724" s="245"/>
      <c r="Y724" s="245"/>
      <c r="Z724" s="245"/>
      <c r="AA724" s="245"/>
      <c r="AB724" s="246"/>
      <c r="AC724" s="245"/>
      <c r="AD724" s="245"/>
      <c r="AE724" s="241"/>
      <c r="AF724" s="245"/>
      <c r="AG724" s="245"/>
      <c r="AH724" s="245"/>
      <c r="AI724" s="245"/>
      <c r="AJ724" s="245"/>
      <c r="AK724" s="245"/>
      <c r="AL724" s="247"/>
      <c r="AM724" s="242"/>
      <c r="AN724" s="242"/>
      <c r="AO724" s="242"/>
      <c r="AP724" s="242"/>
      <c r="AQ724" s="242"/>
      <c r="AR724" s="242"/>
      <c r="AS724" s="242"/>
      <c r="AT724" s="242"/>
      <c r="AU724" s="242"/>
      <c r="AV724" s="242"/>
      <c r="AW724" s="242"/>
    </row>
    <row r="725" ht="15.6" spans="1:49">
      <c r="A725" s="242"/>
      <c r="B725" s="242"/>
      <c r="C725" s="242"/>
      <c r="D725" s="240"/>
      <c r="E725" s="243"/>
      <c r="F725" s="243"/>
      <c r="G725" s="244"/>
      <c r="H725" s="244"/>
      <c r="I725" s="241"/>
      <c r="J725" s="241"/>
      <c r="K725" s="241"/>
      <c r="L725" s="241"/>
      <c r="M725" s="241"/>
      <c r="N725" s="241"/>
      <c r="O725" s="241"/>
      <c r="P725" s="241"/>
      <c r="Q725" s="241"/>
      <c r="R725" s="241"/>
      <c r="S725" s="241"/>
      <c r="T725" s="245"/>
      <c r="U725" s="245"/>
      <c r="V725" s="245"/>
      <c r="W725" s="245"/>
      <c r="X725" s="245"/>
      <c r="Y725" s="245"/>
      <c r="Z725" s="245"/>
      <c r="AA725" s="245"/>
      <c r="AB725" s="246"/>
      <c r="AC725" s="245"/>
      <c r="AD725" s="245"/>
      <c r="AE725" s="241"/>
      <c r="AF725" s="245"/>
      <c r="AG725" s="245"/>
      <c r="AH725" s="245"/>
      <c r="AI725" s="245"/>
      <c r="AJ725" s="245"/>
      <c r="AK725" s="245"/>
      <c r="AL725" s="247"/>
      <c r="AM725" s="242"/>
      <c r="AN725" s="242"/>
      <c r="AO725" s="242"/>
      <c r="AP725" s="242"/>
      <c r="AQ725" s="242"/>
      <c r="AR725" s="242"/>
      <c r="AS725" s="242"/>
      <c r="AT725" s="242"/>
      <c r="AU725" s="242"/>
      <c r="AV725" s="242"/>
      <c r="AW725" s="242"/>
    </row>
    <row r="726" ht="15.6" spans="1:49">
      <c r="A726" s="242"/>
      <c r="B726" s="242"/>
      <c r="C726" s="242"/>
      <c r="D726" s="240"/>
      <c r="E726" s="243"/>
      <c r="F726" s="243"/>
      <c r="G726" s="244"/>
      <c r="H726" s="244"/>
      <c r="I726" s="241"/>
      <c r="J726" s="241"/>
      <c r="K726" s="241"/>
      <c r="L726" s="241"/>
      <c r="M726" s="241"/>
      <c r="N726" s="241"/>
      <c r="O726" s="241"/>
      <c r="P726" s="241"/>
      <c r="Q726" s="241"/>
      <c r="R726" s="241"/>
      <c r="S726" s="241"/>
      <c r="T726" s="245"/>
      <c r="U726" s="245"/>
      <c r="V726" s="245"/>
      <c r="W726" s="245"/>
      <c r="X726" s="245"/>
      <c r="Y726" s="245"/>
      <c r="Z726" s="245"/>
      <c r="AA726" s="245"/>
      <c r="AB726" s="246"/>
      <c r="AC726" s="245"/>
      <c r="AD726" s="245"/>
      <c r="AE726" s="241"/>
      <c r="AF726" s="245"/>
      <c r="AG726" s="245"/>
      <c r="AH726" s="245"/>
      <c r="AI726" s="245"/>
      <c r="AJ726" s="245"/>
      <c r="AK726" s="245"/>
      <c r="AL726" s="247"/>
      <c r="AM726" s="242"/>
      <c r="AN726" s="242"/>
      <c r="AO726" s="242"/>
      <c r="AP726" s="242"/>
      <c r="AQ726" s="242"/>
      <c r="AR726" s="242"/>
      <c r="AS726" s="242"/>
      <c r="AT726" s="242"/>
      <c r="AU726" s="242"/>
      <c r="AV726" s="242"/>
      <c r="AW726" s="242"/>
    </row>
    <row r="727" ht="15.6" spans="1:49">
      <c r="A727" s="242"/>
      <c r="B727" s="242"/>
      <c r="C727" s="242"/>
      <c r="D727" s="240"/>
      <c r="E727" s="243"/>
      <c r="F727" s="243"/>
      <c r="G727" s="244"/>
      <c r="H727" s="244"/>
      <c r="I727" s="241"/>
      <c r="J727" s="241"/>
      <c r="K727" s="241"/>
      <c r="L727" s="241"/>
      <c r="M727" s="241"/>
      <c r="N727" s="241"/>
      <c r="O727" s="241"/>
      <c r="P727" s="241"/>
      <c r="Q727" s="241"/>
      <c r="R727" s="241"/>
      <c r="S727" s="241"/>
      <c r="T727" s="245"/>
      <c r="U727" s="245"/>
      <c r="V727" s="245"/>
      <c r="W727" s="245"/>
      <c r="X727" s="245"/>
      <c r="Y727" s="245"/>
      <c r="Z727" s="245"/>
      <c r="AA727" s="245"/>
      <c r="AB727" s="246"/>
      <c r="AC727" s="245"/>
      <c r="AD727" s="245"/>
      <c r="AE727" s="241"/>
      <c r="AF727" s="245"/>
      <c r="AG727" s="245"/>
      <c r="AH727" s="245"/>
      <c r="AI727" s="245"/>
      <c r="AJ727" s="245"/>
      <c r="AK727" s="245"/>
      <c r="AL727" s="247"/>
      <c r="AM727" s="242"/>
      <c r="AN727" s="242"/>
      <c r="AO727" s="242"/>
      <c r="AP727" s="242"/>
      <c r="AQ727" s="242"/>
      <c r="AR727" s="242"/>
      <c r="AS727" s="242"/>
      <c r="AT727" s="242"/>
      <c r="AU727" s="242"/>
      <c r="AV727" s="242"/>
      <c r="AW727" s="242"/>
    </row>
    <row r="728" ht="15.6" spans="1:49">
      <c r="A728" s="242"/>
      <c r="B728" s="242"/>
      <c r="C728" s="242"/>
      <c r="D728" s="240"/>
      <c r="E728" s="243"/>
      <c r="F728" s="243"/>
      <c r="G728" s="244"/>
      <c r="H728" s="244"/>
      <c r="I728" s="241"/>
      <c r="J728" s="241"/>
      <c r="K728" s="241"/>
      <c r="L728" s="241"/>
      <c r="M728" s="241"/>
      <c r="N728" s="241"/>
      <c r="O728" s="241"/>
      <c r="P728" s="241"/>
      <c r="Q728" s="241"/>
      <c r="R728" s="241"/>
      <c r="S728" s="241"/>
      <c r="T728" s="245"/>
      <c r="U728" s="245"/>
      <c r="V728" s="245"/>
      <c r="W728" s="245"/>
      <c r="X728" s="245"/>
      <c r="Y728" s="245"/>
      <c r="Z728" s="245"/>
      <c r="AA728" s="245"/>
      <c r="AB728" s="246"/>
      <c r="AC728" s="245"/>
      <c r="AD728" s="245"/>
      <c r="AE728" s="241"/>
      <c r="AF728" s="245"/>
      <c r="AG728" s="245"/>
      <c r="AH728" s="245"/>
      <c r="AI728" s="245"/>
      <c r="AJ728" s="245"/>
      <c r="AK728" s="245"/>
      <c r="AL728" s="247"/>
      <c r="AM728" s="242"/>
      <c r="AN728" s="242"/>
      <c r="AO728" s="242"/>
      <c r="AP728" s="242"/>
      <c r="AQ728" s="242"/>
      <c r="AR728" s="242"/>
      <c r="AS728" s="242"/>
      <c r="AT728" s="242"/>
      <c r="AU728" s="242"/>
      <c r="AV728" s="242"/>
      <c r="AW728" s="242"/>
    </row>
    <row r="729" ht="15.6" spans="1:49">
      <c r="A729" s="242"/>
      <c r="B729" s="242"/>
      <c r="C729" s="242"/>
      <c r="D729" s="240"/>
      <c r="E729" s="243"/>
      <c r="F729" s="243"/>
      <c r="G729" s="244"/>
      <c r="H729" s="244"/>
      <c r="I729" s="241"/>
      <c r="J729" s="241"/>
      <c r="K729" s="241"/>
      <c r="L729" s="241"/>
      <c r="M729" s="241"/>
      <c r="N729" s="241"/>
      <c r="O729" s="241"/>
      <c r="P729" s="241"/>
      <c r="Q729" s="241"/>
      <c r="R729" s="241"/>
      <c r="S729" s="241"/>
      <c r="T729" s="245"/>
      <c r="U729" s="245"/>
      <c r="V729" s="245"/>
      <c r="W729" s="245"/>
      <c r="X729" s="245"/>
      <c r="Y729" s="245"/>
      <c r="Z729" s="245"/>
      <c r="AA729" s="245"/>
      <c r="AB729" s="246"/>
      <c r="AC729" s="245"/>
      <c r="AD729" s="245"/>
      <c r="AE729" s="241"/>
      <c r="AF729" s="245"/>
      <c r="AG729" s="245"/>
      <c r="AH729" s="245"/>
      <c r="AI729" s="245"/>
      <c r="AJ729" s="245"/>
      <c r="AK729" s="245"/>
      <c r="AL729" s="247"/>
      <c r="AM729" s="242"/>
      <c r="AN729" s="242"/>
      <c r="AO729" s="242"/>
      <c r="AP729" s="242"/>
      <c r="AQ729" s="242"/>
      <c r="AR729" s="242"/>
      <c r="AS729" s="242"/>
      <c r="AT729" s="242"/>
      <c r="AU729" s="242"/>
      <c r="AV729" s="242"/>
      <c r="AW729" s="242"/>
    </row>
    <row r="730" ht="15.6" spans="1:49">
      <c r="A730" s="242"/>
      <c r="B730" s="242"/>
      <c r="C730" s="242"/>
      <c r="D730" s="240"/>
      <c r="E730" s="243"/>
      <c r="F730" s="243"/>
      <c r="G730" s="244"/>
      <c r="H730" s="244"/>
      <c r="I730" s="241"/>
      <c r="J730" s="241"/>
      <c r="K730" s="241"/>
      <c r="L730" s="241"/>
      <c r="M730" s="241"/>
      <c r="N730" s="241"/>
      <c r="O730" s="241"/>
      <c r="P730" s="241"/>
      <c r="Q730" s="241"/>
      <c r="R730" s="241"/>
      <c r="S730" s="241"/>
      <c r="T730" s="245"/>
      <c r="U730" s="245"/>
      <c r="V730" s="245"/>
      <c r="W730" s="245"/>
      <c r="X730" s="245"/>
      <c r="Y730" s="245"/>
      <c r="Z730" s="245"/>
      <c r="AA730" s="245"/>
      <c r="AB730" s="246"/>
      <c r="AC730" s="245"/>
      <c r="AD730" s="245"/>
      <c r="AE730" s="241"/>
      <c r="AF730" s="245"/>
      <c r="AG730" s="245"/>
      <c r="AH730" s="245"/>
      <c r="AI730" s="245"/>
      <c r="AJ730" s="245"/>
      <c r="AK730" s="245"/>
      <c r="AL730" s="247"/>
      <c r="AM730" s="242"/>
      <c r="AN730" s="242"/>
      <c r="AO730" s="242"/>
      <c r="AP730" s="242"/>
      <c r="AQ730" s="242"/>
      <c r="AR730" s="242"/>
      <c r="AS730" s="242"/>
      <c r="AT730" s="242"/>
      <c r="AU730" s="242"/>
      <c r="AV730" s="242"/>
      <c r="AW730" s="242"/>
    </row>
    <row r="731" ht="15.6" spans="1:49">
      <c r="A731" s="242"/>
      <c r="B731" s="242"/>
      <c r="C731" s="242"/>
      <c r="D731" s="240"/>
      <c r="E731" s="243"/>
      <c r="F731" s="243"/>
      <c r="G731" s="244"/>
      <c r="H731" s="244"/>
      <c r="I731" s="241"/>
      <c r="J731" s="241"/>
      <c r="K731" s="241"/>
      <c r="L731" s="241"/>
      <c r="M731" s="241"/>
      <c r="N731" s="241"/>
      <c r="O731" s="241"/>
      <c r="P731" s="241"/>
      <c r="Q731" s="241"/>
      <c r="R731" s="241"/>
      <c r="S731" s="241"/>
      <c r="T731" s="245"/>
      <c r="U731" s="245"/>
      <c r="V731" s="245"/>
      <c r="W731" s="245"/>
      <c r="X731" s="245"/>
      <c r="Y731" s="245"/>
      <c r="Z731" s="245"/>
      <c r="AA731" s="245"/>
      <c r="AB731" s="246"/>
      <c r="AC731" s="245"/>
      <c r="AD731" s="245"/>
      <c r="AE731" s="241"/>
      <c r="AF731" s="245"/>
      <c r="AG731" s="245"/>
      <c r="AH731" s="245"/>
      <c r="AI731" s="245"/>
      <c r="AJ731" s="245"/>
      <c r="AK731" s="245"/>
      <c r="AL731" s="247"/>
      <c r="AM731" s="242"/>
      <c r="AN731" s="242"/>
      <c r="AO731" s="242"/>
      <c r="AP731" s="242"/>
      <c r="AQ731" s="242"/>
      <c r="AR731" s="242"/>
      <c r="AS731" s="242"/>
      <c r="AT731" s="242"/>
      <c r="AU731" s="242"/>
      <c r="AV731" s="242"/>
      <c r="AW731" s="242"/>
    </row>
    <row r="732" ht="15.6" spans="1:49">
      <c r="A732" s="242"/>
      <c r="B732" s="242"/>
      <c r="C732" s="242"/>
      <c r="D732" s="240"/>
      <c r="E732" s="243"/>
      <c r="F732" s="243"/>
      <c r="G732" s="244"/>
      <c r="H732" s="244"/>
      <c r="I732" s="241"/>
      <c r="J732" s="241"/>
      <c r="K732" s="241"/>
      <c r="L732" s="241"/>
      <c r="M732" s="241"/>
      <c r="N732" s="241"/>
      <c r="O732" s="241"/>
      <c r="P732" s="241"/>
      <c r="Q732" s="241"/>
      <c r="R732" s="241"/>
      <c r="S732" s="241"/>
      <c r="T732" s="245"/>
      <c r="U732" s="245"/>
      <c r="V732" s="245"/>
      <c r="W732" s="245"/>
      <c r="X732" s="245"/>
      <c r="Y732" s="245"/>
      <c r="Z732" s="245"/>
      <c r="AA732" s="245"/>
      <c r="AB732" s="246"/>
      <c r="AC732" s="245"/>
      <c r="AD732" s="245"/>
      <c r="AE732" s="241"/>
      <c r="AF732" s="245"/>
      <c r="AG732" s="245"/>
      <c r="AH732" s="245"/>
      <c r="AI732" s="245"/>
      <c r="AJ732" s="245"/>
      <c r="AK732" s="245"/>
      <c r="AL732" s="247"/>
      <c r="AM732" s="242"/>
      <c r="AN732" s="242"/>
      <c r="AO732" s="242"/>
      <c r="AP732" s="242"/>
      <c r="AQ732" s="242"/>
      <c r="AR732" s="242"/>
      <c r="AS732" s="242"/>
      <c r="AT732" s="242"/>
      <c r="AU732" s="242"/>
      <c r="AV732" s="242"/>
      <c r="AW732" s="242"/>
    </row>
    <row r="733" ht="15.6" spans="1:49">
      <c r="A733" s="242"/>
      <c r="B733" s="242"/>
      <c r="C733" s="242"/>
      <c r="D733" s="240"/>
      <c r="E733" s="243"/>
      <c r="F733" s="243"/>
      <c r="G733" s="244"/>
      <c r="H733" s="244"/>
      <c r="I733" s="241"/>
      <c r="J733" s="241"/>
      <c r="K733" s="241"/>
      <c r="L733" s="241"/>
      <c r="M733" s="241"/>
      <c r="N733" s="241"/>
      <c r="O733" s="241"/>
      <c r="P733" s="241"/>
      <c r="Q733" s="241"/>
      <c r="R733" s="241"/>
      <c r="S733" s="241"/>
      <c r="T733" s="245"/>
      <c r="U733" s="245"/>
      <c r="V733" s="245"/>
      <c r="W733" s="245"/>
      <c r="X733" s="245"/>
      <c r="Y733" s="245"/>
      <c r="Z733" s="245"/>
      <c r="AA733" s="245"/>
      <c r="AB733" s="246"/>
      <c r="AC733" s="245"/>
      <c r="AD733" s="245"/>
      <c r="AE733" s="241"/>
      <c r="AF733" s="245"/>
      <c r="AG733" s="245"/>
      <c r="AH733" s="245"/>
      <c r="AI733" s="245"/>
      <c r="AJ733" s="245"/>
      <c r="AK733" s="245"/>
      <c r="AL733" s="247"/>
      <c r="AM733" s="242"/>
      <c r="AN733" s="242"/>
      <c r="AO733" s="242"/>
      <c r="AP733" s="242"/>
      <c r="AQ733" s="242"/>
      <c r="AR733" s="242"/>
      <c r="AS733" s="242"/>
      <c r="AT733" s="242"/>
      <c r="AU733" s="242"/>
      <c r="AV733" s="242"/>
      <c r="AW733" s="242"/>
    </row>
    <row r="734" ht="15.6" spans="1:49">
      <c r="A734" s="242"/>
      <c r="B734" s="242"/>
      <c r="C734" s="242"/>
      <c r="D734" s="240"/>
      <c r="E734" s="243"/>
      <c r="F734" s="243"/>
      <c r="G734" s="244"/>
      <c r="H734" s="244"/>
      <c r="I734" s="241"/>
      <c r="J734" s="241"/>
      <c r="K734" s="241"/>
      <c r="L734" s="241"/>
      <c r="M734" s="241"/>
      <c r="N734" s="241"/>
      <c r="O734" s="241"/>
      <c r="P734" s="241"/>
      <c r="Q734" s="241"/>
      <c r="R734" s="241"/>
      <c r="S734" s="241"/>
      <c r="T734" s="245"/>
      <c r="U734" s="245"/>
      <c r="V734" s="245"/>
      <c r="W734" s="245"/>
      <c r="X734" s="245"/>
      <c r="Y734" s="245"/>
      <c r="Z734" s="245"/>
      <c r="AA734" s="245"/>
      <c r="AB734" s="246"/>
      <c r="AC734" s="245"/>
      <c r="AD734" s="245"/>
      <c r="AE734" s="241"/>
      <c r="AF734" s="245"/>
      <c r="AG734" s="245"/>
      <c r="AH734" s="245"/>
      <c r="AI734" s="245"/>
      <c r="AJ734" s="245"/>
      <c r="AK734" s="245"/>
      <c r="AL734" s="247"/>
      <c r="AM734" s="242"/>
      <c r="AN734" s="242"/>
      <c r="AO734" s="242"/>
      <c r="AP734" s="242"/>
      <c r="AQ734" s="242"/>
      <c r="AR734" s="242"/>
      <c r="AS734" s="242"/>
      <c r="AT734" s="242"/>
      <c r="AU734" s="242"/>
      <c r="AV734" s="242"/>
      <c r="AW734" s="242"/>
    </row>
    <row r="735" ht="15.6" spans="1:49">
      <c r="A735" s="242"/>
      <c r="B735" s="242"/>
      <c r="C735" s="242"/>
      <c r="D735" s="240"/>
      <c r="E735" s="243"/>
      <c r="F735" s="243"/>
      <c r="G735" s="244"/>
      <c r="H735" s="244"/>
      <c r="I735" s="241"/>
      <c r="J735" s="241"/>
      <c r="K735" s="241"/>
      <c r="L735" s="241"/>
      <c r="M735" s="241"/>
      <c r="N735" s="241"/>
      <c r="O735" s="241"/>
      <c r="P735" s="241"/>
      <c r="Q735" s="241"/>
      <c r="R735" s="241"/>
      <c r="S735" s="241"/>
      <c r="T735" s="245"/>
      <c r="U735" s="245"/>
      <c r="V735" s="245"/>
      <c r="W735" s="245"/>
      <c r="X735" s="245"/>
      <c r="Y735" s="245"/>
      <c r="Z735" s="245"/>
      <c r="AA735" s="245"/>
      <c r="AB735" s="246"/>
      <c r="AC735" s="245"/>
      <c r="AD735" s="245"/>
      <c r="AE735" s="241"/>
      <c r="AF735" s="245"/>
      <c r="AG735" s="245"/>
      <c r="AH735" s="245"/>
      <c r="AI735" s="245"/>
      <c r="AJ735" s="245"/>
      <c r="AK735" s="245"/>
      <c r="AL735" s="247"/>
      <c r="AM735" s="242"/>
      <c r="AN735" s="242"/>
      <c r="AO735" s="242"/>
      <c r="AP735" s="242"/>
      <c r="AQ735" s="242"/>
      <c r="AR735" s="242"/>
      <c r="AS735" s="242"/>
      <c r="AT735" s="242"/>
      <c r="AU735" s="242"/>
      <c r="AV735" s="242"/>
      <c r="AW735" s="242"/>
    </row>
    <row r="736" ht="15.6" spans="1:49">
      <c r="A736" s="242"/>
      <c r="B736" s="242"/>
      <c r="C736" s="242"/>
      <c r="D736" s="240"/>
      <c r="E736" s="243"/>
      <c r="F736" s="243"/>
      <c r="G736" s="244"/>
      <c r="H736" s="244"/>
      <c r="I736" s="241"/>
      <c r="J736" s="241"/>
      <c r="K736" s="241"/>
      <c r="L736" s="241"/>
      <c r="M736" s="241"/>
      <c r="N736" s="241"/>
      <c r="O736" s="241"/>
      <c r="P736" s="241"/>
      <c r="Q736" s="241"/>
      <c r="R736" s="241"/>
      <c r="S736" s="241"/>
      <c r="T736" s="245"/>
      <c r="U736" s="245"/>
      <c r="V736" s="245"/>
      <c r="W736" s="245"/>
      <c r="X736" s="245"/>
      <c r="Y736" s="245"/>
      <c r="Z736" s="245"/>
      <c r="AA736" s="245"/>
      <c r="AB736" s="246"/>
      <c r="AC736" s="245"/>
      <c r="AD736" s="245"/>
      <c r="AE736" s="241"/>
      <c r="AF736" s="245"/>
      <c r="AG736" s="245"/>
      <c r="AH736" s="245"/>
      <c r="AI736" s="245"/>
      <c r="AJ736" s="245"/>
      <c r="AK736" s="245"/>
      <c r="AL736" s="247"/>
      <c r="AM736" s="242"/>
      <c r="AN736" s="242"/>
      <c r="AO736" s="242"/>
      <c r="AP736" s="242"/>
      <c r="AQ736" s="242"/>
      <c r="AR736" s="242"/>
      <c r="AS736" s="242"/>
      <c r="AT736" s="242"/>
      <c r="AU736" s="242"/>
      <c r="AV736" s="242"/>
      <c r="AW736" s="242"/>
    </row>
    <row r="737" ht="15.6" spans="1:49">
      <c r="A737" s="242"/>
      <c r="B737" s="242"/>
      <c r="C737" s="242"/>
      <c r="D737" s="240"/>
      <c r="E737" s="243"/>
      <c r="F737" s="243"/>
      <c r="G737" s="244"/>
      <c r="H737" s="244"/>
      <c r="I737" s="241"/>
      <c r="J737" s="241"/>
      <c r="K737" s="241"/>
      <c r="L737" s="241"/>
      <c r="M737" s="241"/>
      <c r="N737" s="241"/>
      <c r="O737" s="241"/>
      <c r="P737" s="241"/>
      <c r="Q737" s="241"/>
      <c r="R737" s="241"/>
      <c r="S737" s="241"/>
      <c r="T737" s="245"/>
      <c r="U737" s="245"/>
      <c r="V737" s="245"/>
      <c r="W737" s="245"/>
      <c r="X737" s="245"/>
      <c r="Y737" s="245"/>
      <c r="Z737" s="245"/>
      <c r="AA737" s="245"/>
      <c r="AB737" s="246"/>
      <c r="AC737" s="245"/>
      <c r="AD737" s="245"/>
      <c r="AE737" s="241"/>
      <c r="AF737" s="245"/>
      <c r="AG737" s="245"/>
      <c r="AH737" s="245"/>
      <c r="AI737" s="245"/>
      <c r="AJ737" s="245"/>
      <c r="AK737" s="245"/>
      <c r="AL737" s="247"/>
      <c r="AM737" s="242"/>
      <c r="AN737" s="242"/>
      <c r="AO737" s="242"/>
      <c r="AP737" s="242"/>
      <c r="AQ737" s="242"/>
      <c r="AR737" s="242"/>
      <c r="AS737" s="242"/>
      <c r="AT737" s="242"/>
      <c r="AU737" s="242"/>
      <c r="AV737" s="242"/>
      <c r="AW737" s="242"/>
    </row>
    <row r="738" ht="15.6" spans="1:49">
      <c r="A738" s="242"/>
      <c r="B738" s="242"/>
      <c r="C738" s="242"/>
      <c r="D738" s="240"/>
      <c r="E738" s="243"/>
      <c r="F738" s="243"/>
      <c r="G738" s="244"/>
      <c r="H738" s="244"/>
      <c r="I738" s="241"/>
      <c r="J738" s="241"/>
      <c r="K738" s="241"/>
      <c r="L738" s="241"/>
      <c r="M738" s="241"/>
      <c r="N738" s="241"/>
      <c r="O738" s="241"/>
      <c r="P738" s="241"/>
      <c r="Q738" s="241"/>
      <c r="R738" s="241"/>
      <c r="S738" s="241"/>
      <c r="T738" s="245"/>
      <c r="U738" s="245"/>
      <c r="V738" s="245"/>
      <c r="W738" s="245"/>
      <c r="X738" s="245"/>
      <c r="Y738" s="245"/>
      <c r="Z738" s="245"/>
      <c r="AA738" s="245"/>
      <c r="AB738" s="246"/>
      <c r="AC738" s="245"/>
      <c r="AD738" s="245"/>
      <c r="AE738" s="241"/>
      <c r="AF738" s="245"/>
      <c r="AG738" s="245"/>
      <c r="AH738" s="245"/>
      <c r="AI738" s="245"/>
      <c r="AJ738" s="245"/>
      <c r="AK738" s="245"/>
      <c r="AL738" s="247"/>
      <c r="AM738" s="242"/>
      <c r="AN738" s="242"/>
      <c r="AO738" s="242"/>
      <c r="AP738" s="242"/>
      <c r="AQ738" s="242"/>
      <c r="AR738" s="242"/>
      <c r="AS738" s="242"/>
      <c r="AT738" s="242"/>
      <c r="AU738" s="242"/>
      <c r="AV738" s="242"/>
      <c r="AW738" s="242"/>
    </row>
    <row r="739" ht="15.6" spans="1:49">
      <c r="A739" s="242"/>
      <c r="B739" s="242"/>
      <c r="C739" s="242"/>
      <c r="D739" s="240"/>
      <c r="E739" s="243"/>
      <c r="F739" s="243"/>
      <c r="G739" s="244"/>
      <c r="H739" s="244"/>
      <c r="I739" s="241"/>
      <c r="J739" s="241"/>
      <c r="K739" s="241"/>
      <c r="L739" s="241"/>
      <c r="M739" s="241"/>
      <c r="N739" s="241"/>
      <c r="O739" s="241"/>
      <c r="P739" s="241"/>
      <c r="Q739" s="241"/>
      <c r="R739" s="241"/>
      <c r="S739" s="241"/>
      <c r="T739" s="245"/>
      <c r="U739" s="245"/>
      <c r="V739" s="245"/>
      <c r="W739" s="245"/>
      <c r="X739" s="245"/>
      <c r="Y739" s="245"/>
      <c r="Z739" s="245"/>
      <c r="AA739" s="245"/>
      <c r="AB739" s="246"/>
      <c r="AC739" s="245"/>
      <c r="AD739" s="245"/>
      <c r="AE739" s="241"/>
      <c r="AF739" s="245"/>
      <c r="AG739" s="245"/>
      <c r="AH739" s="245"/>
      <c r="AI739" s="245"/>
      <c r="AJ739" s="245"/>
      <c r="AK739" s="245"/>
      <c r="AL739" s="247"/>
      <c r="AM739" s="242"/>
      <c r="AN739" s="242"/>
      <c r="AO739" s="242"/>
      <c r="AP739" s="242"/>
      <c r="AQ739" s="242"/>
      <c r="AR739" s="242"/>
      <c r="AS739" s="242"/>
      <c r="AT739" s="242"/>
      <c r="AU739" s="242"/>
      <c r="AV739" s="242"/>
      <c r="AW739" s="242"/>
    </row>
    <row r="740" ht="15.6" spans="1:49">
      <c r="A740" s="242"/>
      <c r="B740" s="242"/>
      <c r="C740" s="242"/>
      <c r="D740" s="240"/>
      <c r="E740" s="243"/>
      <c r="F740" s="243"/>
      <c r="G740" s="244"/>
      <c r="H740" s="244"/>
      <c r="I740" s="241"/>
      <c r="J740" s="241"/>
      <c r="K740" s="241"/>
      <c r="L740" s="241"/>
      <c r="M740" s="241"/>
      <c r="N740" s="241"/>
      <c r="O740" s="241"/>
      <c r="P740" s="241"/>
      <c r="Q740" s="241"/>
      <c r="R740" s="241"/>
      <c r="S740" s="241"/>
      <c r="T740" s="245"/>
      <c r="U740" s="245"/>
      <c r="V740" s="245"/>
      <c r="W740" s="245"/>
      <c r="X740" s="245"/>
      <c r="Y740" s="245"/>
      <c r="Z740" s="245"/>
      <c r="AA740" s="245"/>
      <c r="AB740" s="246"/>
      <c r="AC740" s="245"/>
      <c r="AD740" s="245"/>
      <c r="AE740" s="241"/>
      <c r="AF740" s="245"/>
      <c r="AG740" s="245"/>
      <c r="AH740" s="245"/>
      <c r="AI740" s="245"/>
      <c r="AJ740" s="245"/>
      <c r="AK740" s="245"/>
      <c r="AL740" s="247"/>
      <c r="AM740" s="242"/>
      <c r="AN740" s="242"/>
      <c r="AO740" s="242"/>
      <c r="AP740" s="242"/>
      <c r="AQ740" s="242"/>
      <c r="AR740" s="242"/>
      <c r="AS740" s="242"/>
      <c r="AT740" s="242"/>
      <c r="AU740" s="242"/>
      <c r="AV740" s="242"/>
      <c r="AW740" s="242"/>
    </row>
    <row r="741" ht="15.6" spans="1:49">
      <c r="A741" s="242"/>
      <c r="B741" s="242"/>
      <c r="C741" s="242"/>
      <c r="D741" s="240"/>
      <c r="E741" s="243"/>
      <c r="F741" s="243"/>
      <c r="G741" s="244"/>
      <c r="H741" s="244"/>
      <c r="I741" s="241"/>
      <c r="J741" s="241"/>
      <c r="K741" s="241"/>
      <c r="L741" s="241"/>
      <c r="M741" s="241"/>
      <c r="N741" s="241"/>
      <c r="O741" s="241"/>
      <c r="P741" s="241"/>
      <c r="Q741" s="241"/>
      <c r="R741" s="241"/>
      <c r="S741" s="241"/>
      <c r="T741" s="245"/>
      <c r="U741" s="245"/>
      <c r="V741" s="245"/>
      <c r="W741" s="245"/>
      <c r="X741" s="245"/>
      <c r="Y741" s="245"/>
      <c r="Z741" s="245"/>
      <c r="AA741" s="245"/>
      <c r="AB741" s="246"/>
      <c r="AC741" s="245"/>
      <c r="AD741" s="245"/>
      <c r="AE741" s="241"/>
      <c r="AF741" s="245"/>
      <c r="AG741" s="245"/>
      <c r="AH741" s="245"/>
      <c r="AI741" s="245"/>
      <c r="AJ741" s="245"/>
      <c r="AK741" s="245"/>
      <c r="AL741" s="247"/>
      <c r="AM741" s="242"/>
      <c r="AN741" s="242"/>
      <c r="AO741" s="242"/>
      <c r="AP741" s="242"/>
      <c r="AQ741" s="242"/>
      <c r="AR741" s="242"/>
      <c r="AS741" s="242"/>
      <c r="AT741" s="242"/>
      <c r="AU741" s="242"/>
      <c r="AV741" s="242"/>
      <c r="AW741" s="242"/>
    </row>
    <row r="742" ht="15.6" spans="1:49">
      <c r="A742" s="242"/>
      <c r="B742" s="242"/>
      <c r="C742" s="242"/>
      <c r="D742" s="240"/>
      <c r="E742" s="243"/>
      <c r="F742" s="243"/>
      <c r="G742" s="244"/>
      <c r="H742" s="244"/>
      <c r="I742" s="241"/>
      <c r="J742" s="241"/>
      <c r="K742" s="241"/>
      <c r="L742" s="241"/>
      <c r="M742" s="241"/>
      <c r="N742" s="241"/>
      <c r="O742" s="241"/>
      <c r="P742" s="241"/>
      <c r="Q742" s="241"/>
      <c r="R742" s="241"/>
      <c r="S742" s="241"/>
      <c r="T742" s="245"/>
      <c r="U742" s="245"/>
      <c r="V742" s="245"/>
      <c r="W742" s="245"/>
      <c r="X742" s="245"/>
      <c r="Y742" s="245"/>
      <c r="Z742" s="245"/>
      <c r="AA742" s="245"/>
      <c r="AB742" s="246"/>
      <c r="AC742" s="245"/>
      <c r="AD742" s="245"/>
      <c r="AE742" s="241"/>
      <c r="AF742" s="245"/>
      <c r="AG742" s="245"/>
      <c r="AH742" s="245"/>
      <c r="AI742" s="245"/>
      <c r="AJ742" s="245"/>
      <c r="AK742" s="245"/>
      <c r="AL742" s="247"/>
      <c r="AM742" s="242"/>
      <c r="AN742" s="242"/>
      <c r="AO742" s="242"/>
      <c r="AP742" s="242"/>
      <c r="AQ742" s="242"/>
      <c r="AR742" s="242"/>
      <c r="AS742" s="242"/>
      <c r="AT742" s="242"/>
      <c r="AU742" s="242"/>
      <c r="AV742" s="242"/>
      <c r="AW742" s="242"/>
    </row>
    <row r="743" ht="15.6" spans="1:49">
      <c r="A743" s="242"/>
      <c r="B743" s="242"/>
      <c r="C743" s="242"/>
      <c r="D743" s="240"/>
      <c r="E743" s="243"/>
      <c r="F743" s="243"/>
      <c r="G743" s="244"/>
      <c r="H743" s="244"/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  <c r="S743" s="241"/>
      <c r="T743" s="245"/>
      <c r="U743" s="245"/>
      <c r="V743" s="245"/>
      <c r="W743" s="245"/>
      <c r="X743" s="245"/>
      <c r="Y743" s="245"/>
      <c r="Z743" s="245"/>
      <c r="AA743" s="245"/>
      <c r="AB743" s="246"/>
      <c r="AC743" s="245"/>
      <c r="AD743" s="245"/>
      <c r="AE743" s="241"/>
      <c r="AF743" s="245"/>
      <c r="AG743" s="245"/>
      <c r="AH743" s="245"/>
      <c r="AI743" s="245"/>
      <c r="AJ743" s="245"/>
      <c r="AK743" s="245"/>
      <c r="AL743" s="247"/>
      <c r="AM743" s="242"/>
      <c r="AN743" s="242"/>
      <c r="AO743" s="242"/>
      <c r="AP743" s="242"/>
      <c r="AQ743" s="242"/>
      <c r="AR743" s="242"/>
      <c r="AS743" s="242"/>
      <c r="AT743" s="242"/>
      <c r="AU743" s="242"/>
      <c r="AV743" s="242"/>
      <c r="AW743" s="242"/>
    </row>
    <row r="744" ht="15.6" spans="1:49">
      <c r="A744" s="242"/>
      <c r="B744" s="242"/>
      <c r="C744" s="242"/>
      <c r="D744" s="240"/>
      <c r="E744" s="243"/>
      <c r="F744" s="243"/>
      <c r="G744" s="244"/>
      <c r="H744" s="244"/>
      <c r="I744" s="241"/>
      <c r="J744" s="241"/>
      <c r="K744" s="241"/>
      <c r="L744" s="241"/>
      <c r="M744" s="241"/>
      <c r="N744" s="241"/>
      <c r="O744" s="241"/>
      <c r="P744" s="241"/>
      <c r="Q744" s="241"/>
      <c r="R744" s="241"/>
      <c r="S744" s="241"/>
      <c r="T744" s="245"/>
      <c r="U744" s="245"/>
      <c r="V744" s="245"/>
      <c r="W744" s="245"/>
      <c r="X744" s="245"/>
      <c r="Y744" s="245"/>
      <c r="Z744" s="245"/>
      <c r="AA744" s="245"/>
      <c r="AB744" s="246"/>
      <c r="AC744" s="245"/>
      <c r="AD744" s="245"/>
      <c r="AE744" s="241"/>
      <c r="AF744" s="245"/>
      <c r="AG744" s="245"/>
      <c r="AH744" s="245"/>
      <c r="AI744" s="245"/>
      <c r="AJ744" s="245"/>
      <c r="AK744" s="245"/>
      <c r="AL744" s="247"/>
      <c r="AM744" s="242"/>
      <c r="AN744" s="242"/>
      <c r="AO744" s="242"/>
      <c r="AP744" s="242"/>
      <c r="AQ744" s="242"/>
      <c r="AR744" s="242"/>
      <c r="AS744" s="242"/>
      <c r="AT744" s="242"/>
      <c r="AU744" s="242"/>
      <c r="AV744" s="242"/>
      <c r="AW744" s="242"/>
    </row>
    <row r="745" ht="15.6" spans="1:49">
      <c r="A745" s="242"/>
      <c r="B745" s="242"/>
      <c r="C745" s="242"/>
      <c r="D745" s="240"/>
      <c r="E745" s="243"/>
      <c r="F745" s="243"/>
      <c r="G745" s="244"/>
      <c r="H745" s="244"/>
      <c r="I745" s="241"/>
      <c r="J745" s="241"/>
      <c r="K745" s="241"/>
      <c r="L745" s="241"/>
      <c r="M745" s="241"/>
      <c r="N745" s="241"/>
      <c r="O745" s="241"/>
      <c r="P745" s="241"/>
      <c r="Q745" s="241"/>
      <c r="R745" s="241"/>
      <c r="S745" s="241"/>
      <c r="T745" s="245"/>
      <c r="U745" s="245"/>
      <c r="V745" s="245"/>
      <c r="W745" s="245"/>
      <c r="X745" s="245"/>
      <c r="Y745" s="245"/>
      <c r="Z745" s="245"/>
      <c r="AA745" s="245"/>
      <c r="AB745" s="246"/>
      <c r="AC745" s="245"/>
      <c r="AD745" s="245"/>
      <c r="AE745" s="241"/>
      <c r="AF745" s="245"/>
      <c r="AG745" s="245"/>
      <c r="AH745" s="245"/>
      <c r="AI745" s="245"/>
      <c r="AJ745" s="245"/>
      <c r="AK745" s="245"/>
      <c r="AL745" s="247"/>
      <c r="AM745" s="242"/>
      <c r="AN745" s="242"/>
      <c r="AO745" s="242"/>
      <c r="AP745" s="242"/>
      <c r="AQ745" s="242"/>
      <c r="AR745" s="242"/>
      <c r="AS745" s="242"/>
      <c r="AT745" s="242"/>
      <c r="AU745" s="242"/>
      <c r="AV745" s="242"/>
      <c r="AW745" s="242"/>
    </row>
    <row r="746" ht="15.6" spans="1:49">
      <c r="A746" s="242"/>
      <c r="B746" s="242"/>
      <c r="C746" s="242"/>
      <c r="D746" s="240"/>
      <c r="E746" s="243"/>
      <c r="F746" s="243"/>
      <c r="G746" s="244"/>
      <c r="H746" s="244"/>
      <c r="I746" s="241"/>
      <c r="J746" s="241"/>
      <c r="K746" s="241"/>
      <c r="L746" s="241"/>
      <c r="M746" s="241"/>
      <c r="N746" s="241"/>
      <c r="O746" s="241"/>
      <c r="P746" s="241"/>
      <c r="Q746" s="241"/>
      <c r="R746" s="241"/>
      <c r="S746" s="241"/>
      <c r="T746" s="245"/>
      <c r="U746" s="245"/>
      <c r="V746" s="245"/>
      <c r="W746" s="245"/>
      <c r="X746" s="245"/>
      <c r="Y746" s="245"/>
      <c r="Z746" s="245"/>
      <c r="AA746" s="245"/>
      <c r="AB746" s="246"/>
      <c r="AC746" s="245"/>
      <c r="AD746" s="245"/>
      <c r="AE746" s="241"/>
      <c r="AF746" s="245"/>
      <c r="AG746" s="245"/>
      <c r="AH746" s="245"/>
      <c r="AI746" s="245"/>
      <c r="AJ746" s="245"/>
      <c r="AK746" s="245"/>
      <c r="AL746" s="247"/>
      <c r="AM746" s="242"/>
      <c r="AN746" s="242"/>
      <c r="AO746" s="242"/>
      <c r="AP746" s="242"/>
      <c r="AQ746" s="242"/>
      <c r="AR746" s="242"/>
      <c r="AS746" s="242"/>
      <c r="AT746" s="242"/>
      <c r="AU746" s="242"/>
      <c r="AV746" s="242"/>
      <c r="AW746" s="242"/>
    </row>
    <row r="747" ht="15.6" spans="1:49">
      <c r="A747" s="242"/>
      <c r="B747" s="242"/>
      <c r="C747" s="242"/>
      <c r="D747" s="240"/>
      <c r="E747" s="243"/>
      <c r="F747" s="243"/>
      <c r="G747" s="244"/>
      <c r="H747" s="244"/>
      <c r="I747" s="241"/>
      <c r="J747" s="241"/>
      <c r="K747" s="241"/>
      <c r="L747" s="241"/>
      <c r="M747" s="241"/>
      <c r="N747" s="241"/>
      <c r="O747" s="241"/>
      <c r="P747" s="241"/>
      <c r="Q747" s="241"/>
      <c r="R747" s="241"/>
      <c r="S747" s="241"/>
      <c r="T747" s="245"/>
      <c r="U747" s="245"/>
      <c r="V747" s="245"/>
      <c r="W747" s="245"/>
      <c r="X747" s="245"/>
      <c r="Y747" s="245"/>
      <c r="Z747" s="245"/>
      <c r="AA747" s="245"/>
      <c r="AB747" s="246"/>
      <c r="AC747" s="245"/>
      <c r="AD747" s="245"/>
      <c r="AE747" s="241"/>
      <c r="AF747" s="245"/>
      <c r="AG747" s="245"/>
      <c r="AH747" s="245"/>
      <c r="AI747" s="245"/>
      <c r="AJ747" s="245"/>
      <c r="AK747" s="245"/>
      <c r="AL747" s="247"/>
      <c r="AM747" s="242"/>
      <c r="AN747" s="242"/>
      <c r="AO747" s="242"/>
      <c r="AP747" s="242"/>
      <c r="AQ747" s="242"/>
      <c r="AR747" s="242"/>
      <c r="AS747" s="242"/>
      <c r="AT747" s="242"/>
      <c r="AU747" s="242"/>
      <c r="AV747" s="242"/>
      <c r="AW747" s="242"/>
    </row>
    <row r="748" ht="15.6" spans="1:49">
      <c r="A748" s="242"/>
      <c r="B748" s="242"/>
      <c r="C748" s="242"/>
      <c r="D748" s="240"/>
      <c r="E748" s="243"/>
      <c r="F748" s="243"/>
      <c r="G748" s="244"/>
      <c r="H748" s="244"/>
      <c r="I748" s="241"/>
      <c r="J748" s="241"/>
      <c r="K748" s="241"/>
      <c r="L748" s="241"/>
      <c r="M748" s="241"/>
      <c r="N748" s="241"/>
      <c r="O748" s="241"/>
      <c r="P748" s="241"/>
      <c r="Q748" s="241"/>
      <c r="R748" s="241"/>
      <c r="S748" s="241"/>
      <c r="T748" s="245"/>
      <c r="U748" s="245"/>
      <c r="V748" s="245"/>
      <c r="W748" s="245"/>
      <c r="X748" s="245"/>
      <c r="Y748" s="245"/>
      <c r="Z748" s="245"/>
      <c r="AA748" s="245"/>
      <c r="AB748" s="246"/>
      <c r="AC748" s="245"/>
      <c r="AD748" s="245"/>
      <c r="AE748" s="241"/>
      <c r="AF748" s="245"/>
      <c r="AG748" s="245"/>
      <c r="AH748" s="245"/>
      <c r="AI748" s="245"/>
      <c r="AJ748" s="245"/>
      <c r="AK748" s="245"/>
      <c r="AL748" s="247"/>
      <c r="AM748" s="242"/>
      <c r="AN748" s="242"/>
      <c r="AO748" s="242"/>
      <c r="AP748" s="242"/>
      <c r="AQ748" s="242"/>
      <c r="AR748" s="242"/>
      <c r="AS748" s="242"/>
      <c r="AT748" s="242"/>
      <c r="AU748" s="242"/>
      <c r="AV748" s="242"/>
      <c r="AW748" s="242"/>
    </row>
    <row r="749" ht="15.6" spans="1:49">
      <c r="A749" s="242"/>
      <c r="B749" s="242"/>
      <c r="C749" s="242"/>
      <c r="D749" s="240"/>
      <c r="E749" s="243"/>
      <c r="F749" s="243"/>
      <c r="G749" s="244"/>
      <c r="H749" s="244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5"/>
      <c r="U749" s="245"/>
      <c r="V749" s="245"/>
      <c r="W749" s="245"/>
      <c r="X749" s="245"/>
      <c r="Y749" s="245"/>
      <c r="Z749" s="245"/>
      <c r="AA749" s="245"/>
      <c r="AB749" s="246"/>
      <c r="AC749" s="245"/>
      <c r="AD749" s="245"/>
      <c r="AE749" s="241"/>
      <c r="AF749" s="245"/>
      <c r="AG749" s="245"/>
      <c r="AH749" s="245"/>
      <c r="AI749" s="245"/>
      <c r="AJ749" s="245"/>
      <c r="AK749" s="245"/>
      <c r="AL749" s="247"/>
      <c r="AM749" s="242"/>
      <c r="AN749" s="242"/>
      <c r="AO749" s="242"/>
      <c r="AP749" s="242"/>
      <c r="AQ749" s="242"/>
      <c r="AR749" s="242"/>
      <c r="AS749" s="242"/>
      <c r="AT749" s="242"/>
      <c r="AU749" s="242"/>
      <c r="AV749" s="242"/>
      <c r="AW749" s="242"/>
    </row>
    <row r="750" ht="15.6" spans="1:49">
      <c r="A750" s="242"/>
      <c r="B750" s="242"/>
      <c r="C750" s="242"/>
      <c r="D750" s="240"/>
      <c r="E750" s="243"/>
      <c r="F750" s="243"/>
      <c r="G750" s="244"/>
      <c r="H750" s="244"/>
      <c r="I750" s="241"/>
      <c r="J750" s="241"/>
      <c r="K750" s="241"/>
      <c r="L750" s="241"/>
      <c r="M750" s="241"/>
      <c r="N750" s="241"/>
      <c r="O750" s="241"/>
      <c r="P750" s="241"/>
      <c r="Q750" s="241"/>
      <c r="R750" s="241"/>
      <c r="S750" s="241"/>
      <c r="T750" s="245"/>
      <c r="U750" s="245"/>
      <c r="V750" s="245"/>
      <c r="W750" s="245"/>
      <c r="X750" s="245"/>
      <c r="Y750" s="245"/>
      <c r="Z750" s="245"/>
      <c r="AA750" s="245"/>
      <c r="AB750" s="246"/>
      <c r="AC750" s="245"/>
      <c r="AD750" s="245"/>
      <c r="AE750" s="241"/>
      <c r="AF750" s="245"/>
      <c r="AG750" s="245"/>
      <c r="AH750" s="245"/>
      <c r="AI750" s="245"/>
      <c r="AJ750" s="245"/>
      <c r="AK750" s="245"/>
      <c r="AL750" s="247"/>
      <c r="AM750" s="242"/>
      <c r="AN750" s="242"/>
      <c r="AO750" s="242"/>
      <c r="AP750" s="242"/>
      <c r="AQ750" s="242"/>
      <c r="AR750" s="242"/>
      <c r="AS750" s="242"/>
      <c r="AT750" s="242"/>
      <c r="AU750" s="242"/>
      <c r="AV750" s="242"/>
      <c r="AW750" s="242"/>
    </row>
    <row r="751" ht="15.6" spans="1:49">
      <c r="A751" s="242"/>
      <c r="B751" s="242"/>
      <c r="C751" s="242"/>
      <c r="D751" s="240"/>
      <c r="E751" s="243"/>
      <c r="F751" s="243"/>
      <c r="G751" s="244"/>
      <c r="H751" s="244"/>
      <c r="I751" s="241"/>
      <c r="J751" s="241"/>
      <c r="K751" s="241"/>
      <c r="L751" s="241"/>
      <c r="M751" s="241"/>
      <c r="N751" s="241"/>
      <c r="O751" s="241"/>
      <c r="P751" s="241"/>
      <c r="Q751" s="241"/>
      <c r="R751" s="241"/>
      <c r="S751" s="241"/>
      <c r="T751" s="245"/>
      <c r="U751" s="245"/>
      <c r="V751" s="245"/>
      <c r="W751" s="245"/>
      <c r="X751" s="245"/>
      <c r="Y751" s="245"/>
      <c r="Z751" s="245"/>
      <c r="AA751" s="245"/>
      <c r="AB751" s="246"/>
      <c r="AC751" s="245"/>
      <c r="AD751" s="245"/>
      <c r="AE751" s="241"/>
      <c r="AF751" s="245"/>
      <c r="AG751" s="245"/>
      <c r="AH751" s="245"/>
      <c r="AI751" s="245"/>
      <c r="AJ751" s="245"/>
      <c r="AK751" s="245"/>
      <c r="AL751" s="247"/>
      <c r="AM751" s="242"/>
      <c r="AN751" s="242"/>
      <c r="AO751" s="242"/>
      <c r="AP751" s="242"/>
      <c r="AQ751" s="242"/>
      <c r="AR751" s="242"/>
      <c r="AS751" s="242"/>
      <c r="AT751" s="242"/>
      <c r="AU751" s="242"/>
      <c r="AV751" s="242"/>
      <c r="AW751" s="242"/>
    </row>
    <row r="752" ht="15.6" spans="1:49">
      <c r="A752" s="242"/>
      <c r="B752" s="242"/>
      <c r="C752" s="242"/>
      <c r="D752" s="240"/>
      <c r="E752" s="243"/>
      <c r="F752" s="243"/>
      <c r="G752" s="244"/>
      <c r="H752" s="244"/>
      <c r="I752" s="241"/>
      <c r="J752" s="241"/>
      <c r="K752" s="241"/>
      <c r="L752" s="241"/>
      <c r="M752" s="241"/>
      <c r="N752" s="241"/>
      <c r="O752" s="241"/>
      <c r="P752" s="241"/>
      <c r="Q752" s="241"/>
      <c r="R752" s="241"/>
      <c r="S752" s="241"/>
      <c r="T752" s="245"/>
      <c r="U752" s="245"/>
      <c r="V752" s="245"/>
      <c r="W752" s="245"/>
      <c r="X752" s="245"/>
      <c r="Y752" s="245"/>
      <c r="Z752" s="245"/>
      <c r="AA752" s="245"/>
      <c r="AB752" s="246"/>
      <c r="AC752" s="245"/>
      <c r="AD752" s="245"/>
      <c r="AE752" s="241"/>
      <c r="AF752" s="245"/>
      <c r="AG752" s="245"/>
      <c r="AH752" s="245"/>
      <c r="AI752" s="245"/>
      <c r="AJ752" s="245"/>
      <c r="AK752" s="245"/>
      <c r="AL752" s="247"/>
      <c r="AM752" s="242"/>
      <c r="AN752" s="242"/>
      <c r="AO752" s="242"/>
      <c r="AP752" s="242"/>
      <c r="AQ752" s="242"/>
      <c r="AR752" s="242"/>
      <c r="AS752" s="242"/>
      <c r="AT752" s="242"/>
      <c r="AU752" s="242"/>
      <c r="AV752" s="242"/>
      <c r="AW752" s="242"/>
    </row>
    <row r="753" ht="15.6" spans="1:49">
      <c r="A753" s="242"/>
      <c r="B753" s="242"/>
      <c r="C753" s="242"/>
      <c r="D753" s="240"/>
      <c r="E753" s="243"/>
      <c r="F753" s="243"/>
      <c r="G753" s="244"/>
      <c r="H753" s="244"/>
      <c r="I753" s="241"/>
      <c r="J753" s="241"/>
      <c r="K753" s="241"/>
      <c r="L753" s="241"/>
      <c r="M753" s="241"/>
      <c r="N753" s="241"/>
      <c r="O753" s="241"/>
      <c r="P753" s="241"/>
      <c r="Q753" s="241"/>
      <c r="R753" s="241"/>
      <c r="S753" s="241"/>
      <c r="T753" s="245"/>
      <c r="U753" s="245"/>
      <c r="V753" s="245"/>
      <c r="W753" s="245"/>
      <c r="X753" s="245"/>
      <c r="Y753" s="245"/>
      <c r="Z753" s="245"/>
      <c r="AA753" s="245"/>
      <c r="AB753" s="246"/>
      <c r="AC753" s="245"/>
      <c r="AD753" s="245"/>
      <c r="AE753" s="241"/>
      <c r="AF753" s="245"/>
      <c r="AG753" s="245"/>
      <c r="AH753" s="245"/>
      <c r="AI753" s="245"/>
      <c r="AJ753" s="245"/>
      <c r="AK753" s="245"/>
      <c r="AL753" s="247"/>
      <c r="AM753" s="242"/>
      <c r="AN753" s="242"/>
      <c r="AO753" s="242"/>
      <c r="AP753" s="242"/>
      <c r="AQ753" s="242"/>
      <c r="AR753" s="242"/>
      <c r="AS753" s="242"/>
      <c r="AT753" s="242"/>
      <c r="AU753" s="242"/>
      <c r="AV753" s="242"/>
      <c r="AW753" s="242"/>
    </row>
    <row r="754" ht="15.6" spans="1:49">
      <c r="A754" s="242"/>
      <c r="B754" s="242"/>
      <c r="C754" s="242"/>
      <c r="D754" s="240"/>
      <c r="E754" s="243"/>
      <c r="F754" s="243"/>
      <c r="G754" s="244"/>
      <c r="H754" s="244"/>
      <c r="I754" s="241"/>
      <c r="J754" s="241"/>
      <c r="K754" s="241"/>
      <c r="L754" s="241"/>
      <c r="M754" s="241"/>
      <c r="N754" s="241"/>
      <c r="O754" s="241"/>
      <c r="P754" s="241"/>
      <c r="Q754" s="241"/>
      <c r="R754" s="241"/>
      <c r="S754" s="241"/>
      <c r="T754" s="245"/>
      <c r="U754" s="245"/>
      <c r="V754" s="245"/>
      <c r="W754" s="245"/>
      <c r="X754" s="245"/>
      <c r="Y754" s="245"/>
      <c r="Z754" s="245"/>
      <c r="AA754" s="245"/>
      <c r="AB754" s="246"/>
      <c r="AC754" s="245"/>
      <c r="AD754" s="245"/>
      <c r="AE754" s="241"/>
      <c r="AF754" s="245"/>
      <c r="AG754" s="245"/>
      <c r="AH754" s="245"/>
      <c r="AI754" s="245"/>
      <c r="AJ754" s="245"/>
      <c r="AK754" s="245"/>
      <c r="AL754" s="247"/>
      <c r="AM754" s="242"/>
      <c r="AN754" s="242"/>
      <c r="AO754" s="242"/>
      <c r="AP754" s="242"/>
      <c r="AQ754" s="242"/>
      <c r="AR754" s="242"/>
      <c r="AS754" s="242"/>
      <c r="AT754" s="242"/>
      <c r="AU754" s="242"/>
      <c r="AV754" s="242"/>
      <c r="AW754" s="242"/>
    </row>
    <row r="755" ht="15.6" spans="1:49">
      <c r="A755" s="242"/>
      <c r="B755" s="242"/>
      <c r="C755" s="242"/>
      <c r="D755" s="240"/>
      <c r="E755" s="243"/>
      <c r="F755" s="243"/>
      <c r="G755" s="244"/>
      <c r="H755" s="244"/>
      <c r="I755" s="241"/>
      <c r="J755" s="241"/>
      <c r="K755" s="241"/>
      <c r="L755" s="241"/>
      <c r="M755" s="241"/>
      <c r="N755" s="241"/>
      <c r="O755" s="241"/>
      <c r="P755" s="241"/>
      <c r="Q755" s="241"/>
      <c r="R755" s="241"/>
      <c r="S755" s="241"/>
      <c r="T755" s="245"/>
      <c r="U755" s="245"/>
      <c r="V755" s="245"/>
      <c r="W755" s="245"/>
      <c r="X755" s="245"/>
      <c r="Y755" s="245"/>
      <c r="Z755" s="245"/>
      <c r="AA755" s="245"/>
      <c r="AB755" s="246"/>
      <c r="AC755" s="245"/>
      <c r="AD755" s="245"/>
      <c r="AE755" s="241"/>
      <c r="AF755" s="245"/>
      <c r="AG755" s="245"/>
      <c r="AH755" s="245"/>
      <c r="AI755" s="245"/>
      <c r="AJ755" s="245"/>
      <c r="AK755" s="245"/>
      <c r="AL755" s="247"/>
      <c r="AM755" s="242"/>
      <c r="AN755" s="242"/>
      <c r="AO755" s="242"/>
      <c r="AP755" s="242"/>
      <c r="AQ755" s="242"/>
      <c r="AR755" s="242"/>
      <c r="AS755" s="242"/>
      <c r="AT755" s="242"/>
      <c r="AU755" s="242"/>
      <c r="AV755" s="242"/>
      <c r="AW755" s="242"/>
    </row>
    <row r="756" ht="15.6" spans="1:49">
      <c r="A756" s="242"/>
      <c r="B756" s="242"/>
      <c r="C756" s="242"/>
      <c r="D756" s="240"/>
      <c r="E756" s="243"/>
      <c r="F756" s="243"/>
      <c r="G756" s="244"/>
      <c r="H756" s="244"/>
      <c r="I756" s="241"/>
      <c r="J756" s="241"/>
      <c r="K756" s="241"/>
      <c r="L756" s="241"/>
      <c r="M756" s="241"/>
      <c r="N756" s="241"/>
      <c r="O756" s="241"/>
      <c r="P756" s="241"/>
      <c r="Q756" s="241"/>
      <c r="R756" s="241"/>
      <c r="S756" s="241"/>
      <c r="T756" s="245"/>
      <c r="U756" s="245"/>
      <c r="V756" s="245"/>
      <c r="W756" s="245"/>
      <c r="X756" s="245"/>
      <c r="Y756" s="245"/>
      <c r="Z756" s="245"/>
      <c r="AA756" s="245"/>
      <c r="AB756" s="246"/>
      <c r="AC756" s="245"/>
      <c r="AD756" s="245"/>
      <c r="AE756" s="241"/>
      <c r="AF756" s="245"/>
      <c r="AG756" s="245"/>
      <c r="AH756" s="245"/>
      <c r="AI756" s="245"/>
      <c r="AJ756" s="245"/>
      <c r="AK756" s="245"/>
      <c r="AL756" s="247"/>
      <c r="AM756" s="242"/>
      <c r="AN756" s="242"/>
      <c r="AO756" s="242"/>
      <c r="AP756" s="242"/>
      <c r="AQ756" s="242"/>
      <c r="AR756" s="242"/>
      <c r="AS756" s="242"/>
      <c r="AT756" s="242"/>
      <c r="AU756" s="242"/>
      <c r="AV756" s="242"/>
      <c r="AW756" s="242"/>
    </row>
    <row r="757" ht="15.6" spans="1:49">
      <c r="A757" s="242"/>
      <c r="B757" s="242"/>
      <c r="C757" s="242"/>
      <c r="D757" s="240"/>
      <c r="E757" s="243"/>
      <c r="F757" s="243"/>
      <c r="G757" s="244"/>
      <c r="H757" s="244"/>
      <c r="I757" s="241"/>
      <c r="J757" s="241"/>
      <c r="K757" s="241"/>
      <c r="L757" s="241"/>
      <c r="M757" s="241"/>
      <c r="N757" s="241"/>
      <c r="O757" s="241"/>
      <c r="P757" s="241"/>
      <c r="Q757" s="241"/>
      <c r="R757" s="241"/>
      <c r="S757" s="241"/>
      <c r="T757" s="245"/>
      <c r="U757" s="245"/>
      <c r="V757" s="245"/>
      <c r="W757" s="245"/>
      <c r="X757" s="245"/>
      <c r="Y757" s="245"/>
      <c r="Z757" s="245"/>
      <c r="AA757" s="245"/>
      <c r="AB757" s="246"/>
      <c r="AC757" s="245"/>
      <c r="AD757" s="245"/>
      <c r="AE757" s="241"/>
      <c r="AF757" s="245"/>
      <c r="AG757" s="245"/>
      <c r="AH757" s="245"/>
      <c r="AI757" s="245"/>
      <c r="AJ757" s="245"/>
      <c r="AK757" s="245"/>
      <c r="AL757" s="247"/>
      <c r="AM757" s="242"/>
      <c r="AN757" s="242"/>
      <c r="AO757" s="242"/>
      <c r="AP757" s="242"/>
      <c r="AQ757" s="242"/>
      <c r="AR757" s="242"/>
      <c r="AS757" s="242"/>
      <c r="AT757" s="242"/>
      <c r="AU757" s="242"/>
      <c r="AV757" s="242"/>
      <c r="AW757" s="242"/>
    </row>
    <row r="758" ht="15.6" spans="1:49">
      <c r="A758" s="242"/>
      <c r="B758" s="242"/>
      <c r="C758" s="242"/>
      <c r="D758" s="240"/>
      <c r="E758" s="243"/>
      <c r="F758" s="243"/>
      <c r="G758" s="244"/>
      <c r="H758" s="244"/>
      <c r="I758" s="241"/>
      <c r="J758" s="241"/>
      <c r="K758" s="241"/>
      <c r="L758" s="241"/>
      <c r="M758" s="241"/>
      <c r="N758" s="241"/>
      <c r="O758" s="241"/>
      <c r="P758" s="241"/>
      <c r="Q758" s="241"/>
      <c r="R758" s="241"/>
      <c r="S758" s="241"/>
      <c r="T758" s="245"/>
      <c r="U758" s="245"/>
      <c r="V758" s="245"/>
      <c r="W758" s="245"/>
      <c r="X758" s="245"/>
      <c r="Y758" s="245"/>
      <c r="Z758" s="245"/>
      <c r="AA758" s="245"/>
      <c r="AB758" s="246"/>
      <c r="AC758" s="245"/>
      <c r="AD758" s="245"/>
      <c r="AE758" s="241"/>
      <c r="AF758" s="245"/>
      <c r="AG758" s="245"/>
      <c r="AH758" s="245"/>
      <c r="AI758" s="245"/>
      <c r="AJ758" s="245"/>
      <c r="AK758" s="245"/>
      <c r="AL758" s="247"/>
      <c r="AM758" s="242"/>
      <c r="AN758" s="242"/>
      <c r="AO758" s="242"/>
      <c r="AP758" s="242"/>
      <c r="AQ758" s="242"/>
      <c r="AR758" s="242"/>
      <c r="AS758" s="242"/>
      <c r="AT758" s="242"/>
      <c r="AU758" s="242"/>
      <c r="AV758" s="242"/>
      <c r="AW758" s="242"/>
    </row>
    <row r="759" ht="15.6" spans="1:49">
      <c r="A759" s="242"/>
      <c r="B759" s="242"/>
      <c r="C759" s="242"/>
      <c r="D759" s="240"/>
      <c r="E759" s="243"/>
      <c r="F759" s="243"/>
      <c r="G759" s="244"/>
      <c r="H759" s="244"/>
      <c r="I759" s="241"/>
      <c r="J759" s="241"/>
      <c r="K759" s="241"/>
      <c r="L759" s="241"/>
      <c r="M759" s="241"/>
      <c r="N759" s="241"/>
      <c r="O759" s="241"/>
      <c r="P759" s="241"/>
      <c r="Q759" s="241"/>
      <c r="R759" s="241"/>
      <c r="S759" s="241"/>
      <c r="T759" s="245"/>
      <c r="U759" s="245"/>
      <c r="V759" s="245"/>
      <c r="W759" s="245"/>
      <c r="X759" s="245"/>
      <c r="Y759" s="245"/>
      <c r="Z759" s="245"/>
      <c r="AA759" s="245"/>
      <c r="AB759" s="246"/>
      <c r="AC759" s="245"/>
      <c r="AD759" s="245"/>
      <c r="AE759" s="241"/>
      <c r="AF759" s="245"/>
      <c r="AG759" s="245"/>
      <c r="AH759" s="245"/>
      <c r="AI759" s="245"/>
      <c r="AJ759" s="245"/>
      <c r="AK759" s="245"/>
      <c r="AL759" s="247"/>
      <c r="AM759" s="242"/>
      <c r="AN759" s="242"/>
      <c r="AO759" s="242"/>
      <c r="AP759" s="242"/>
      <c r="AQ759" s="242"/>
      <c r="AR759" s="242"/>
      <c r="AS759" s="242"/>
      <c r="AT759" s="242"/>
      <c r="AU759" s="242"/>
      <c r="AV759" s="242"/>
      <c r="AW759" s="242"/>
    </row>
    <row r="760" ht="15.6" spans="1:49">
      <c r="A760" s="242"/>
      <c r="B760" s="242"/>
      <c r="C760" s="242"/>
      <c r="D760" s="240"/>
      <c r="E760" s="243"/>
      <c r="F760" s="243"/>
      <c r="G760" s="244"/>
      <c r="H760" s="244"/>
      <c r="I760" s="241"/>
      <c r="J760" s="241"/>
      <c r="K760" s="241"/>
      <c r="L760" s="241"/>
      <c r="M760" s="241"/>
      <c r="N760" s="241"/>
      <c r="O760" s="241"/>
      <c r="P760" s="241"/>
      <c r="Q760" s="241"/>
      <c r="R760" s="241"/>
      <c r="S760" s="241"/>
      <c r="T760" s="245"/>
      <c r="U760" s="245"/>
      <c r="V760" s="245"/>
      <c r="W760" s="245"/>
      <c r="X760" s="245"/>
      <c r="Y760" s="245"/>
      <c r="Z760" s="245"/>
      <c r="AA760" s="245"/>
      <c r="AB760" s="246"/>
      <c r="AC760" s="245"/>
      <c r="AD760" s="245"/>
      <c r="AE760" s="241"/>
      <c r="AF760" s="245"/>
      <c r="AG760" s="245"/>
      <c r="AH760" s="245"/>
      <c r="AI760" s="245"/>
      <c r="AJ760" s="245"/>
      <c r="AK760" s="245"/>
      <c r="AL760" s="247"/>
      <c r="AM760" s="242"/>
      <c r="AN760" s="242"/>
      <c r="AO760" s="242"/>
      <c r="AP760" s="242"/>
      <c r="AQ760" s="242"/>
      <c r="AR760" s="242"/>
      <c r="AS760" s="242"/>
      <c r="AT760" s="242"/>
      <c r="AU760" s="242"/>
      <c r="AV760" s="242"/>
      <c r="AW760" s="242"/>
    </row>
    <row r="761" ht="15.6" spans="1:49">
      <c r="A761" s="242"/>
      <c r="B761" s="242"/>
      <c r="C761" s="242"/>
      <c r="D761" s="240"/>
      <c r="E761" s="243"/>
      <c r="F761" s="243"/>
      <c r="G761" s="244"/>
      <c r="H761" s="244"/>
      <c r="I761" s="241"/>
      <c r="J761" s="241"/>
      <c r="K761" s="241"/>
      <c r="L761" s="241"/>
      <c r="M761" s="241"/>
      <c r="N761" s="241"/>
      <c r="O761" s="241"/>
      <c r="P761" s="241"/>
      <c r="Q761" s="241"/>
      <c r="R761" s="241"/>
      <c r="S761" s="241"/>
      <c r="T761" s="245"/>
      <c r="U761" s="245"/>
      <c r="V761" s="245"/>
      <c r="W761" s="245"/>
      <c r="X761" s="245"/>
      <c r="Y761" s="245"/>
      <c r="Z761" s="245"/>
      <c r="AA761" s="245"/>
      <c r="AB761" s="246"/>
      <c r="AC761" s="245"/>
      <c r="AD761" s="245"/>
      <c r="AE761" s="241"/>
      <c r="AF761" s="245"/>
      <c r="AG761" s="245"/>
      <c r="AH761" s="245"/>
      <c r="AI761" s="245"/>
      <c r="AJ761" s="245"/>
      <c r="AK761" s="245"/>
      <c r="AL761" s="247"/>
      <c r="AM761" s="242"/>
      <c r="AN761" s="242"/>
      <c r="AO761" s="242"/>
      <c r="AP761" s="242"/>
      <c r="AQ761" s="242"/>
      <c r="AR761" s="242"/>
      <c r="AS761" s="242"/>
      <c r="AT761" s="242"/>
      <c r="AU761" s="242"/>
      <c r="AV761" s="242"/>
      <c r="AW761" s="242"/>
    </row>
    <row r="762" ht="15.6" spans="1:49">
      <c r="A762" s="242"/>
      <c r="B762" s="242"/>
      <c r="C762" s="242"/>
      <c r="D762" s="240"/>
      <c r="E762" s="243"/>
      <c r="F762" s="243"/>
      <c r="G762" s="244"/>
      <c r="H762" s="244"/>
      <c r="I762" s="241"/>
      <c r="J762" s="241"/>
      <c r="K762" s="241"/>
      <c r="L762" s="241"/>
      <c r="M762" s="241"/>
      <c r="N762" s="241"/>
      <c r="O762" s="241"/>
      <c r="P762" s="241"/>
      <c r="Q762" s="241"/>
      <c r="R762" s="241"/>
      <c r="S762" s="241"/>
      <c r="T762" s="245"/>
      <c r="U762" s="245"/>
      <c r="V762" s="245"/>
      <c r="W762" s="245"/>
      <c r="X762" s="245"/>
      <c r="Y762" s="245"/>
      <c r="Z762" s="245"/>
      <c r="AA762" s="245"/>
      <c r="AB762" s="246"/>
      <c r="AC762" s="245"/>
      <c r="AD762" s="245"/>
      <c r="AE762" s="241"/>
      <c r="AF762" s="245"/>
      <c r="AG762" s="245"/>
      <c r="AH762" s="245"/>
      <c r="AI762" s="245"/>
      <c r="AJ762" s="245"/>
      <c r="AK762" s="245"/>
      <c r="AL762" s="247"/>
      <c r="AM762" s="242"/>
      <c r="AN762" s="242"/>
      <c r="AO762" s="242"/>
      <c r="AP762" s="242"/>
      <c r="AQ762" s="242"/>
      <c r="AR762" s="242"/>
      <c r="AS762" s="242"/>
      <c r="AT762" s="242"/>
      <c r="AU762" s="242"/>
      <c r="AV762" s="242"/>
      <c r="AW762" s="242"/>
    </row>
    <row r="763" ht="15.6" spans="1:49">
      <c r="A763" s="242"/>
      <c r="B763" s="242"/>
      <c r="C763" s="242"/>
      <c r="D763" s="240"/>
      <c r="E763" s="243"/>
      <c r="F763" s="243"/>
      <c r="G763" s="244"/>
      <c r="H763" s="244"/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  <c r="S763" s="241"/>
      <c r="T763" s="245"/>
      <c r="U763" s="245"/>
      <c r="V763" s="245"/>
      <c r="W763" s="245"/>
      <c r="X763" s="245"/>
      <c r="Y763" s="245"/>
      <c r="Z763" s="245"/>
      <c r="AA763" s="245"/>
      <c r="AB763" s="246"/>
      <c r="AC763" s="245"/>
      <c r="AD763" s="245"/>
      <c r="AE763" s="241"/>
      <c r="AF763" s="245"/>
      <c r="AG763" s="245"/>
      <c r="AH763" s="245"/>
      <c r="AI763" s="245"/>
      <c r="AJ763" s="245"/>
      <c r="AK763" s="245"/>
      <c r="AL763" s="247"/>
      <c r="AM763" s="242"/>
      <c r="AN763" s="242"/>
      <c r="AO763" s="242"/>
      <c r="AP763" s="242"/>
      <c r="AQ763" s="242"/>
      <c r="AR763" s="242"/>
      <c r="AS763" s="242"/>
      <c r="AT763" s="242"/>
      <c r="AU763" s="242"/>
      <c r="AV763" s="242"/>
      <c r="AW763" s="242"/>
    </row>
    <row r="764" ht="15.6" spans="1:49">
      <c r="A764" s="242"/>
      <c r="B764" s="242"/>
      <c r="C764" s="242"/>
      <c r="D764" s="240"/>
      <c r="E764" s="243"/>
      <c r="F764" s="243"/>
      <c r="G764" s="244"/>
      <c r="H764" s="244"/>
      <c r="I764" s="241"/>
      <c r="J764" s="241"/>
      <c r="K764" s="241"/>
      <c r="L764" s="241"/>
      <c r="M764" s="241"/>
      <c r="N764" s="241"/>
      <c r="O764" s="241"/>
      <c r="P764" s="241"/>
      <c r="Q764" s="241"/>
      <c r="R764" s="241"/>
      <c r="S764" s="241"/>
      <c r="T764" s="245"/>
      <c r="U764" s="245"/>
      <c r="V764" s="245"/>
      <c r="W764" s="245"/>
      <c r="X764" s="245"/>
      <c r="Y764" s="245"/>
      <c r="Z764" s="245"/>
      <c r="AA764" s="245"/>
      <c r="AB764" s="246"/>
      <c r="AC764" s="245"/>
      <c r="AD764" s="245"/>
      <c r="AE764" s="241"/>
      <c r="AF764" s="245"/>
      <c r="AG764" s="245"/>
      <c r="AH764" s="245"/>
      <c r="AI764" s="245"/>
      <c r="AJ764" s="245"/>
      <c r="AK764" s="245"/>
      <c r="AL764" s="247"/>
      <c r="AM764" s="242"/>
      <c r="AN764" s="242"/>
      <c r="AO764" s="242"/>
      <c r="AP764" s="242"/>
      <c r="AQ764" s="242"/>
      <c r="AR764" s="242"/>
      <c r="AS764" s="242"/>
      <c r="AT764" s="242"/>
      <c r="AU764" s="242"/>
      <c r="AV764" s="242"/>
      <c r="AW764" s="242"/>
    </row>
    <row r="765" ht="15.6" spans="1:49">
      <c r="A765" s="242"/>
      <c r="B765" s="242"/>
      <c r="C765" s="242"/>
      <c r="D765" s="240"/>
      <c r="E765" s="243"/>
      <c r="F765" s="243"/>
      <c r="G765" s="244"/>
      <c r="H765" s="244"/>
      <c r="I765" s="241"/>
      <c r="J765" s="241"/>
      <c r="K765" s="241"/>
      <c r="L765" s="241"/>
      <c r="M765" s="241"/>
      <c r="N765" s="241"/>
      <c r="O765" s="241"/>
      <c r="P765" s="241"/>
      <c r="Q765" s="241"/>
      <c r="R765" s="241"/>
      <c r="S765" s="241"/>
      <c r="T765" s="245"/>
      <c r="U765" s="245"/>
      <c r="V765" s="245"/>
      <c r="W765" s="245"/>
      <c r="X765" s="245"/>
      <c r="Y765" s="245"/>
      <c r="Z765" s="245"/>
      <c r="AA765" s="245"/>
      <c r="AB765" s="246"/>
      <c r="AC765" s="245"/>
      <c r="AD765" s="245"/>
      <c r="AE765" s="241"/>
      <c r="AF765" s="245"/>
      <c r="AG765" s="245"/>
      <c r="AH765" s="245"/>
      <c r="AI765" s="245"/>
      <c r="AJ765" s="245"/>
      <c r="AK765" s="245"/>
      <c r="AL765" s="247"/>
      <c r="AM765" s="242"/>
      <c r="AN765" s="242"/>
      <c r="AO765" s="242"/>
      <c r="AP765" s="242"/>
      <c r="AQ765" s="242"/>
      <c r="AR765" s="242"/>
      <c r="AS765" s="242"/>
      <c r="AT765" s="242"/>
      <c r="AU765" s="242"/>
      <c r="AV765" s="242"/>
      <c r="AW765" s="242"/>
    </row>
    <row r="766" ht="15.6" spans="1:49">
      <c r="A766" s="242"/>
      <c r="B766" s="242"/>
      <c r="C766" s="242"/>
      <c r="D766" s="240"/>
      <c r="E766" s="243"/>
      <c r="F766" s="243"/>
      <c r="G766" s="244"/>
      <c r="H766" s="244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5"/>
      <c r="U766" s="245"/>
      <c r="V766" s="245"/>
      <c r="W766" s="245"/>
      <c r="X766" s="245"/>
      <c r="Y766" s="245"/>
      <c r="Z766" s="245"/>
      <c r="AA766" s="245"/>
      <c r="AB766" s="246"/>
      <c r="AC766" s="245"/>
      <c r="AD766" s="245"/>
      <c r="AE766" s="241"/>
      <c r="AF766" s="245"/>
      <c r="AG766" s="245"/>
      <c r="AH766" s="245"/>
      <c r="AI766" s="245"/>
      <c r="AJ766" s="245"/>
      <c r="AK766" s="245"/>
      <c r="AL766" s="247"/>
      <c r="AM766" s="242"/>
      <c r="AN766" s="242"/>
      <c r="AO766" s="242"/>
      <c r="AP766" s="242"/>
      <c r="AQ766" s="242"/>
      <c r="AR766" s="242"/>
      <c r="AS766" s="242"/>
      <c r="AT766" s="242"/>
      <c r="AU766" s="242"/>
      <c r="AV766" s="242"/>
      <c r="AW766" s="242"/>
    </row>
    <row r="767" ht="15.6" spans="1:49">
      <c r="A767" s="242"/>
      <c r="B767" s="242"/>
      <c r="C767" s="242"/>
      <c r="D767" s="240"/>
      <c r="E767" s="243"/>
      <c r="F767" s="243"/>
      <c r="G767" s="244"/>
      <c r="H767" s="244"/>
      <c r="I767" s="241"/>
      <c r="J767" s="241"/>
      <c r="K767" s="241"/>
      <c r="L767" s="241"/>
      <c r="M767" s="241"/>
      <c r="N767" s="241"/>
      <c r="O767" s="241"/>
      <c r="P767" s="241"/>
      <c r="Q767" s="241"/>
      <c r="R767" s="241"/>
      <c r="S767" s="241"/>
      <c r="T767" s="245"/>
      <c r="U767" s="245"/>
      <c r="V767" s="245"/>
      <c r="W767" s="245"/>
      <c r="X767" s="245"/>
      <c r="Y767" s="245"/>
      <c r="Z767" s="245"/>
      <c r="AA767" s="245"/>
      <c r="AB767" s="246"/>
      <c r="AC767" s="245"/>
      <c r="AD767" s="245"/>
      <c r="AE767" s="241"/>
      <c r="AF767" s="245"/>
      <c r="AG767" s="245"/>
      <c r="AH767" s="245"/>
      <c r="AI767" s="245"/>
      <c r="AJ767" s="245"/>
      <c r="AK767" s="245"/>
      <c r="AL767" s="247"/>
      <c r="AM767" s="242"/>
      <c r="AN767" s="242"/>
      <c r="AO767" s="242"/>
      <c r="AP767" s="242"/>
      <c r="AQ767" s="242"/>
      <c r="AR767" s="242"/>
      <c r="AS767" s="242"/>
      <c r="AT767" s="242"/>
      <c r="AU767" s="242"/>
      <c r="AV767" s="242"/>
      <c r="AW767" s="242"/>
    </row>
    <row r="768" ht="15.6" spans="1:49">
      <c r="A768" s="242"/>
      <c r="B768" s="242"/>
      <c r="C768" s="242"/>
      <c r="D768" s="240"/>
      <c r="E768" s="243"/>
      <c r="F768" s="243"/>
      <c r="G768" s="244"/>
      <c r="H768" s="244"/>
      <c r="I768" s="241"/>
      <c r="J768" s="241"/>
      <c r="K768" s="241"/>
      <c r="L768" s="241"/>
      <c r="M768" s="241"/>
      <c r="N768" s="241"/>
      <c r="O768" s="241"/>
      <c r="P768" s="241"/>
      <c r="Q768" s="241"/>
      <c r="R768" s="241"/>
      <c r="S768" s="241"/>
      <c r="T768" s="245"/>
      <c r="U768" s="245"/>
      <c r="V768" s="245"/>
      <c r="W768" s="245"/>
      <c r="X768" s="245"/>
      <c r="Y768" s="245"/>
      <c r="Z768" s="245"/>
      <c r="AA768" s="245"/>
      <c r="AB768" s="246"/>
      <c r="AC768" s="245"/>
      <c r="AD768" s="245"/>
      <c r="AE768" s="241"/>
      <c r="AF768" s="245"/>
      <c r="AG768" s="245"/>
      <c r="AH768" s="245"/>
      <c r="AI768" s="245"/>
      <c r="AJ768" s="245"/>
      <c r="AK768" s="245"/>
      <c r="AL768" s="247"/>
      <c r="AM768" s="242"/>
      <c r="AN768" s="242"/>
      <c r="AO768" s="242"/>
      <c r="AP768" s="242"/>
      <c r="AQ768" s="242"/>
      <c r="AR768" s="242"/>
      <c r="AS768" s="242"/>
      <c r="AT768" s="242"/>
      <c r="AU768" s="242"/>
      <c r="AV768" s="242"/>
      <c r="AW768" s="242"/>
    </row>
    <row r="769" ht="15.6" spans="1:49">
      <c r="A769" s="242"/>
      <c r="B769" s="242"/>
      <c r="C769" s="242"/>
      <c r="D769" s="240"/>
      <c r="E769" s="243"/>
      <c r="F769" s="243"/>
      <c r="G769" s="244"/>
      <c r="H769" s="244"/>
      <c r="I769" s="241"/>
      <c r="J769" s="241"/>
      <c r="K769" s="241"/>
      <c r="L769" s="241"/>
      <c r="M769" s="241"/>
      <c r="N769" s="241"/>
      <c r="O769" s="241"/>
      <c r="P769" s="241"/>
      <c r="Q769" s="241"/>
      <c r="R769" s="241"/>
      <c r="S769" s="241"/>
      <c r="T769" s="245"/>
      <c r="U769" s="245"/>
      <c r="V769" s="245"/>
      <c r="W769" s="245"/>
      <c r="X769" s="245"/>
      <c r="Y769" s="245"/>
      <c r="Z769" s="245"/>
      <c r="AA769" s="245"/>
      <c r="AB769" s="246"/>
      <c r="AC769" s="245"/>
      <c r="AD769" s="245"/>
      <c r="AE769" s="241"/>
      <c r="AF769" s="245"/>
      <c r="AG769" s="245"/>
      <c r="AH769" s="245"/>
      <c r="AI769" s="245"/>
      <c r="AJ769" s="245"/>
      <c r="AK769" s="245"/>
      <c r="AL769" s="247"/>
      <c r="AM769" s="242"/>
      <c r="AN769" s="242"/>
      <c r="AO769" s="242"/>
      <c r="AP769" s="242"/>
      <c r="AQ769" s="242"/>
      <c r="AR769" s="242"/>
      <c r="AS769" s="242"/>
      <c r="AT769" s="242"/>
      <c r="AU769" s="242"/>
      <c r="AV769" s="242"/>
      <c r="AW769" s="242"/>
    </row>
    <row r="770" ht="15.6" spans="1:49">
      <c r="A770" s="242"/>
      <c r="B770" s="242"/>
      <c r="C770" s="242"/>
      <c r="D770" s="240"/>
      <c r="E770" s="243"/>
      <c r="F770" s="243"/>
      <c r="G770" s="244"/>
      <c r="H770" s="244"/>
      <c r="I770" s="241"/>
      <c r="J770" s="241"/>
      <c r="K770" s="241"/>
      <c r="L770" s="241"/>
      <c r="M770" s="241"/>
      <c r="N770" s="241"/>
      <c r="O770" s="241"/>
      <c r="P770" s="241"/>
      <c r="Q770" s="241"/>
      <c r="R770" s="241"/>
      <c r="S770" s="241"/>
      <c r="T770" s="245"/>
      <c r="U770" s="245"/>
      <c r="V770" s="245"/>
      <c r="W770" s="245"/>
      <c r="X770" s="245"/>
      <c r="Y770" s="245"/>
      <c r="Z770" s="245"/>
      <c r="AA770" s="245"/>
      <c r="AB770" s="246"/>
      <c r="AC770" s="245"/>
      <c r="AD770" s="245"/>
      <c r="AE770" s="241"/>
      <c r="AF770" s="245"/>
      <c r="AG770" s="245"/>
      <c r="AH770" s="245"/>
      <c r="AI770" s="245"/>
      <c r="AJ770" s="245"/>
      <c r="AK770" s="245"/>
      <c r="AL770" s="247"/>
      <c r="AM770" s="242"/>
      <c r="AN770" s="242"/>
      <c r="AO770" s="242"/>
      <c r="AP770" s="242"/>
      <c r="AQ770" s="242"/>
      <c r="AR770" s="242"/>
      <c r="AS770" s="242"/>
      <c r="AT770" s="242"/>
      <c r="AU770" s="242"/>
      <c r="AV770" s="242"/>
      <c r="AW770" s="242"/>
    </row>
    <row r="771" ht="15.6" spans="1:49">
      <c r="A771" s="242"/>
      <c r="B771" s="242"/>
      <c r="C771" s="242"/>
      <c r="D771" s="240"/>
      <c r="E771" s="243"/>
      <c r="F771" s="243"/>
      <c r="G771" s="244"/>
      <c r="H771" s="244"/>
      <c r="I771" s="241"/>
      <c r="J771" s="241"/>
      <c r="K771" s="241"/>
      <c r="L771" s="241"/>
      <c r="M771" s="241"/>
      <c r="N771" s="241"/>
      <c r="O771" s="241"/>
      <c r="P771" s="241"/>
      <c r="Q771" s="241"/>
      <c r="R771" s="241"/>
      <c r="S771" s="241"/>
      <c r="T771" s="245"/>
      <c r="U771" s="245"/>
      <c r="V771" s="245"/>
      <c r="W771" s="245"/>
      <c r="X771" s="245"/>
      <c r="Y771" s="245"/>
      <c r="Z771" s="245"/>
      <c r="AA771" s="245"/>
      <c r="AB771" s="246"/>
      <c r="AC771" s="245"/>
      <c r="AD771" s="245"/>
      <c r="AE771" s="241"/>
      <c r="AF771" s="245"/>
      <c r="AG771" s="245"/>
      <c r="AH771" s="245"/>
      <c r="AI771" s="245"/>
      <c r="AJ771" s="245"/>
      <c r="AK771" s="245"/>
      <c r="AL771" s="247"/>
      <c r="AM771" s="242"/>
      <c r="AN771" s="242"/>
      <c r="AO771" s="242"/>
      <c r="AP771" s="242"/>
      <c r="AQ771" s="242"/>
      <c r="AR771" s="242"/>
      <c r="AS771" s="242"/>
      <c r="AT771" s="242"/>
      <c r="AU771" s="242"/>
      <c r="AV771" s="242"/>
      <c r="AW771" s="242"/>
    </row>
    <row r="772" ht="15.6" spans="1:49">
      <c r="A772" s="242"/>
      <c r="B772" s="242"/>
      <c r="C772" s="242"/>
      <c r="D772" s="240"/>
      <c r="E772" s="243"/>
      <c r="F772" s="243"/>
      <c r="G772" s="244"/>
      <c r="H772" s="244"/>
      <c r="I772" s="241"/>
      <c r="J772" s="241"/>
      <c r="K772" s="241"/>
      <c r="L772" s="241"/>
      <c r="M772" s="241"/>
      <c r="N772" s="241"/>
      <c r="O772" s="241"/>
      <c r="P772" s="241"/>
      <c r="Q772" s="241"/>
      <c r="R772" s="241"/>
      <c r="S772" s="241"/>
      <c r="T772" s="245"/>
      <c r="U772" s="245"/>
      <c r="V772" s="245"/>
      <c r="W772" s="245"/>
      <c r="X772" s="245"/>
      <c r="Y772" s="245"/>
      <c r="Z772" s="245"/>
      <c r="AA772" s="245"/>
      <c r="AB772" s="246"/>
      <c r="AC772" s="245"/>
      <c r="AD772" s="245"/>
      <c r="AE772" s="241"/>
      <c r="AF772" s="245"/>
      <c r="AG772" s="245"/>
      <c r="AH772" s="245"/>
      <c r="AI772" s="245"/>
      <c r="AJ772" s="245"/>
      <c r="AK772" s="245"/>
      <c r="AL772" s="247"/>
      <c r="AM772" s="242"/>
      <c r="AN772" s="242"/>
      <c r="AO772" s="242"/>
      <c r="AP772" s="242"/>
      <c r="AQ772" s="242"/>
      <c r="AR772" s="242"/>
      <c r="AS772" s="242"/>
      <c r="AT772" s="242"/>
      <c r="AU772" s="242"/>
      <c r="AV772" s="242"/>
      <c r="AW772" s="242"/>
    </row>
    <row r="773" ht="15.6" spans="1:49">
      <c r="A773" s="242"/>
      <c r="B773" s="242"/>
      <c r="C773" s="242"/>
      <c r="D773" s="240"/>
      <c r="E773" s="243"/>
      <c r="F773" s="243"/>
      <c r="G773" s="244"/>
      <c r="H773" s="244"/>
      <c r="I773" s="241"/>
      <c r="J773" s="241"/>
      <c r="K773" s="241"/>
      <c r="L773" s="241"/>
      <c r="M773" s="241"/>
      <c r="N773" s="241"/>
      <c r="O773" s="241"/>
      <c r="P773" s="241"/>
      <c r="Q773" s="241"/>
      <c r="R773" s="241"/>
      <c r="S773" s="241"/>
      <c r="T773" s="245"/>
      <c r="U773" s="245"/>
      <c r="V773" s="245"/>
      <c r="W773" s="245"/>
      <c r="X773" s="245"/>
      <c r="Y773" s="245"/>
      <c r="Z773" s="245"/>
      <c r="AA773" s="245"/>
      <c r="AB773" s="246"/>
      <c r="AC773" s="245"/>
      <c r="AD773" s="245"/>
      <c r="AE773" s="241"/>
      <c r="AF773" s="245"/>
      <c r="AG773" s="245"/>
      <c r="AH773" s="245"/>
      <c r="AI773" s="245"/>
      <c r="AJ773" s="245"/>
      <c r="AK773" s="245"/>
      <c r="AL773" s="247"/>
      <c r="AM773" s="242"/>
      <c r="AN773" s="242"/>
      <c r="AO773" s="242"/>
      <c r="AP773" s="242"/>
      <c r="AQ773" s="242"/>
      <c r="AR773" s="242"/>
      <c r="AS773" s="242"/>
      <c r="AT773" s="242"/>
      <c r="AU773" s="242"/>
      <c r="AV773" s="242"/>
      <c r="AW773" s="242"/>
    </row>
    <row r="774" ht="15.6" spans="1:49">
      <c r="A774" s="242"/>
      <c r="B774" s="242"/>
      <c r="C774" s="242"/>
      <c r="D774" s="240"/>
      <c r="E774" s="243"/>
      <c r="F774" s="243"/>
      <c r="G774" s="244"/>
      <c r="H774" s="244"/>
      <c r="I774" s="241"/>
      <c r="J774" s="241"/>
      <c r="K774" s="241"/>
      <c r="L774" s="241"/>
      <c r="M774" s="241"/>
      <c r="N774" s="241"/>
      <c r="O774" s="241"/>
      <c r="P774" s="241"/>
      <c r="Q774" s="241"/>
      <c r="R774" s="241"/>
      <c r="S774" s="241"/>
      <c r="T774" s="245"/>
      <c r="U774" s="245"/>
      <c r="V774" s="245"/>
      <c r="W774" s="245"/>
      <c r="X774" s="245"/>
      <c r="Y774" s="245"/>
      <c r="Z774" s="245"/>
      <c r="AA774" s="245"/>
      <c r="AB774" s="246"/>
      <c r="AC774" s="245"/>
      <c r="AD774" s="245"/>
      <c r="AE774" s="241"/>
      <c r="AF774" s="245"/>
      <c r="AG774" s="245"/>
      <c r="AH774" s="245"/>
      <c r="AI774" s="245"/>
      <c r="AJ774" s="245"/>
      <c r="AK774" s="245"/>
      <c r="AL774" s="247"/>
      <c r="AM774" s="242"/>
      <c r="AN774" s="242"/>
      <c r="AO774" s="242"/>
      <c r="AP774" s="242"/>
      <c r="AQ774" s="242"/>
      <c r="AR774" s="242"/>
      <c r="AS774" s="242"/>
      <c r="AT774" s="242"/>
      <c r="AU774" s="242"/>
      <c r="AV774" s="242"/>
      <c r="AW774" s="242"/>
    </row>
    <row r="775" ht="15.6" spans="1:49">
      <c r="A775" s="242"/>
      <c r="B775" s="242"/>
      <c r="C775" s="242"/>
      <c r="D775" s="240"/>
      <c r="E775" s="243"/>
      <c r="F775" s="243"/>
      <c r="G775" s="244"/>
      <c r="H775" s="244"/>
      <c r="I775" s="241"/>
      <c r="J775" s="241"/>
      <c r="K775" s="241"/>
      <c r="L775" s="241"/>
      <c r="M775" s="241"/>
      <c r="N775" s="241"/>
      <c r="O775" s="241"/>
      <c r="P775" s="241"/>
      <c r="Q775" s="241"/>
      <c r="R775" s="241"/>
      <c r="S775" s="241"/>
      <c r="T775" s="245"/>
      <c r="U775" s="245"/>
      <c r="V775" s="245"/>
      <c r="W775" s="245"/>
      <c r="X775" s="245"/>
      <c r="Y775" s="245"/>
      <c r="Z775" s="245"/>
      <c r="AA775" s="245"/>
      <c r="AB775" s="246"/>
      <c r="AC775" s="245"/>
      <c r="AD775" s="245"/>
      <c r="AE775" s="241"/>
      <c r="AF775" s="245"/>
      <c r="AG775" s="245"/>
      <c r="AH775" s="245"/>
      <c r="AI775" s="245"/>
      <c r="AJ775" s="245"/>
      <c r="AK775" s="245"/>
      <c r="AL775" s="247"/>
      <c r="AM775" s="242"/>
      <c r="AN775" s="242"/>
      <c r="AO775" s="242"/>
      <c r="AP775" s="242"/>
      <c r="AQ775" s="242"/>
      <c r="AR775" s="242"/>
      <c r="AS775" s="242"/>
      <c r="AT775" s="242"/>
      <c r="AU775" s="242"/>
      <c r="AV775" s="242"/>
      <c r="AW775" s="242"/>
    </row>
    <row r="776" ht="15.6" spans="1:49">
      <c r="A776" s="242"/>
      <c r="B776" s="242"/>
      <c r="C776" s="242"/>
      <c r="D776" s="240"/>
      <c r="E776" s="243"/>
      <c r="F776" s="243"/>
      <c r="G776" s="244"/>
      <c r="H776" s="244"/>
      <c r="I776" s="241"/>
      <c r="J776" s="241"/>
      <c r="K776" s="241"/>
      <c r="L776" s="241"/>
      <c r="M776" s="241"/>
      <c r="N776" s="241"/>
      <c r="O776" s="241"/>
      <c r="P776" s="241"/>
      <c r="Q776" s="241"/>
      <c r="R776" s="241"/>
      <c r="S776" s="241"/>
      <c r="T776" s="245"/>
      <c r="U776" s="245"/>
      <c r="V776" s="245"/>
      <c r="W776" s="245"/>
      <c r="X776" s="245"/>
      <c r="Y776" s="245"/>
      <c r="Z776" s="245"/>
      <c r="AA776" s="245"/>
      <c r="AB776" s="246"/>
      <c r="AC776" s="245"/>
      <c r="AD776" s="245"/>
      <c r="AE776" s="241"/>
      <c r="AF776" s="245"/>
      <c r="AG776" s="245"/>
      <c r="AH776" s="245"/>
      <c r="AI776" s="245"/>
      <c r="AJ776" s="245"/>
      <c r="AK776" s="245"/>
      <c r="AL776" s="247"/>
      <c r="AM776" s="242"/>
      <c r="AN776" s="242"/>
      <c r="AO776" s="242"/>
      <c r="AP776" s="242"/>
      <c r="AQ776" s="242"/>
      <c r="AR776" s="242"/>
      <c r="AS776" s="242"/>
      <c r="AT776" s="242"/>
      <c r="AU776" s="242"/>
      <c r="AV776" s="242"/>
      <c r="AW776" s="242"/>
    </row>
    <row r="777" ht="15.6" spans="1:49">
      <c r="A777" s="242"/>
      <c r="B777" s="242"/>
      <c r="C777" s="242"/>
      <c r="D777" s="240"/>
      <c r="E777" s="243"/>
      <c r="F777" s="243"/>
      <c r="G777" s="244"/>
      <c r="H777" s="244"/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  <c r="S777" s="241"/>
      <c r="T777" s="245"/>
      <c r="U777" s="245"/>
      <c r="V777" s="245"/>
      <c r="W777" s="245"/>
      <c r="X777" s="245"/>
      <c r="Y777" s="245"/>
      <c r="Z777" s="245"/>
      <c r="AA777" s="245"/>
      <c r="AB777" s="246"/>
      <c r="AC777" s="245"/>
      <c r="AD777" s="245"/>
      <c r="AE777" s="241"/>
      <c r="AF777" s="245"/>
      <c r="AG777" s="245"/>
      <c r="AH777" s="245"/>
      <c r="AI777" s="245"/>
      <c r="AJ777" s="245"/>
      <c r="AK777" s="245"/>
      <c r="AL777" s="247"/>
      <c r="AM777" s="242"/>
      <c r="AN777" s="242"/>
      <c r="AO777" s="242"/>
      <c r="AP777" s="242"/>
      <c r="AQ777" s="242"/>
      <c r="AR777" s="242"/>
      <c r="AS777" s="242"/>
      <c r="AT777" s="242"/>
      <c r="AU777" s="242"/>
      <c r="AV777" s="242"/>
      <c r="AW777" s="242"/>
    </row>
    <row r="778" ht="15.6" spans="1:49">
      <c r="A778" s="242"/>
      <c r="B778" s="242"/>
      <c r="C778" s="242"/>
      <c r="D778" s="240"/>
      <c r="E778" s="243"/>
      <c r="F778" s="243"/>
      <c r="G778" s="244"/>
      <c r="H778" s="244"/>
      <c r="I778" s="241"/>
      <c r="J778" s="241"/>
      <c r="K778" s="241"/>
      <c r="L778" s="241"/>
      <c r="M778" s="241"/>
      <c r="N778" s="241"/>
      <c r="O778" s="241"/>
      <c r="P778" s="241"/>
      <c r="Q778" s="241"/>
      <c r="R778" s="241"/>
      <c r="S778" s="241"/>
      <c r="T778" s="245"/>
      <c r="U778" s="245"/>
      <c r="V778" s="245"/>
      <c r="W778" s="245"/>
      <c r="X778" s="245"/>
      <c r="Y778" s="245"/>
      <c r="Z778" s="245"/>
      <c r="AA778" s="245"/>
      <c r="AB778" s="246"/>
      <c r="AC778" s="245"/>
      <c r="AD778" s="245"/>
      <c r="AE778" s="241"/>
      <c r="AF778" s="245"/>
      <c r="AG778" s="245"/>
      <c r="AH778" s="245"/>
      <c r="AI778" s="245"/>
      <c r="AJ778" s="245"/>
      <c r="AK778" s="245"/>
      <c r="AL778" s="247"/>
      <c r="AM778" s="242"/>
      <c r="AN778" s="242"/>
      <c r="AO778" s="242"/>
      <c r="AP778" s="242"/>
      <c r="AQ778" s="242"/>
      <c r="AR778" s="242"/>
      <c r="AS778" s="242"/>
      <c r="AT778" s="242"/>
      <c r="AU778" s="242"/>
      <c r="AV778" s="242"/>
      <c r="AW778" s="242"/>
    </row>
    <row r="779" ht="15.6" spans="1:49">
      <c r="A779" s="242"/>
      <c r="B779" s="242"/>
      <c r="C779" s="242"/>
      <c r="D779" s="240"/>
      <c r="E779" s="243"/>
      <c r="F779" s="243"/>
      <c r="G779" s="244"/>
      <c r="H779" s="244"/>
      <c r="I779" s="241"/>
      <c r="J779" s="241"/>
      <c r="K779" s="241"/>
      <c r="L779" s="241"/>
      <c r="M779" s="241"/>
      <c r="N779" s="241"/>
      <c r="O779" s="241"/>
      <c r="P779" s="241"/>
      <c r="Q779" s="241"/>
      <c r="R779" s="241"/>
      <c r="S779" s="241"/>
      <c r="T779" s="245"/>
      <c r="U779" s="245"/>
      <c r="V779" s="245"/>
      <c r="W779" s="245"/>
      <c r="X779" s="245"/>
      <c r="Y779" s="245"/>
      <c r="Z779" s="245"/>
      <c r="AA779" s="245"/>
      <c r="AB779" s="246"/>
      <c r="AC779" s="245"/>
      <c r="AD779" s="245"/>
      <c r="AE779" s="241"/>
      <c r="AF779" s="245"/>
      <c r="AG779" s="245"/>
      <c r="AH779" s="245"/>
      <c r="AI779" s="245"/>
      <c r="AJ779" s="245"/>
      <c r="AK779" s="245"/>
      <c r="AL779" s="247"/>
      <c r="AM779" s="242"/>
      <c r="AN779" s="242"/>
      <c r="AO779" s="242"/>
      <c r="AP779" s="242"/>
      <c r="AQ779" s="242"/>
      <c r="AR779" s="242"/>
      <c r="AS779" s="242"/>
      <c r="AT779" s="242"/>
      <c r="AU779" s="242"/>
      <c r="AV779" s="242"/>
      <c r="AW779" s="242"/>
    </row>
    <row r="780" ht="15.6" spans="1:49">
      <c r="A780" s="242"/>
      <c r="B780" s="242"/>
      <c r="C780" s="242"/>
      <c r="D780" s="240"/>
      <c r="E780" s="243"/>
      <c r="F780" s="243"/>
      <c r="G780" s="244"/>
      <c r="H780" s="244"/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  <c r="S780" s="241"/>
      <c r="T780" s="245"/>
      <c r="U780" s="245"/>
      <c r="V780" s="245"/>
      <c r="W780" s="245"/>
      <c r="X780" s="245"/>
      <c r="Y780" s="245"/>
      <c r="Z780" s="245"/>
      <c r="AA780" s="245"/>
      <c r="AB780" s="246"/>
      <c r="AC780" s="245"/>
      <c r="AD780" s="245"/>
      <c r="AE780" s="241"/>
      <c r="AF780" s="245"/>
      <c r="AG780" s="245"/>
      <c r="AH780" s="245"/>
      <c r="AI780" s="245"/>
      <c r="AJ780" s="245"/>
      <c r="AK780" s="245"/>
      <c r="AL780" s="247"/>
      <c r="AM780" s="242"/>
      <c r="AN780" s="242"/>
      <c r="AO780" s="242"/>
      <c r="AP780" s="242"/>
      <c r="AQ780" s="242"/>
      <c r="AR780" s="242"/>
      <c r="AS780" s="242"/>
      <c r="AT780" s="242"/>
      <c r="AU780" s="242"/>
      <c r="AV780" s="242"/>
      <c r="AW780" s="242"/>
    </row>
    <row r="781" ht="15.6" spans="1:49">
      <c r="A781" s="242"/>
      <c r="B781" s="242"/>
      <c r="C781" s="242"/>
      <c r="D781" s="240"/>
      <c r="E781" s="243"/>
      <c r="F781" s="243"/>
      <c r="G781" s="244"/>
      <c r="H781" s="244"/>
      <c r="I781" s="241"/>
      <c r="J781" s="241"/>
      <c r="K781" s="241"/>
      <c r="L781" s="241"/>
      <c r="M781" s="241"/>
      <c r="N781" s="241"/>
      <c r="O781" s="241"/>
      <c r="P781" s="241"/>
      <c r="Q781" s="241"/>
      <c r="R781" s="241"/>
      <c r="S781" s="241"/>
      <c r="T781" s="245"/>
      <c r="U781" s="245"/>
      <c r="V781" s="245"/>
      <c r="W781" s="245"/>
      <c r="X781" s="245"/>
      <c r="Y781" s="245"/>
      <c r="Z781" s="245"/>
      <c r="AA781" s="245"/>
      <c r="AB781" s="246"/>
      <c r="AC781" s="245"/>
      <c r="AD781" s="245"/>
      <c r="AE781" s="241"/>
      <c r="AF781" s="245"/>
      <c r="AG781" s="245"/>
      <c r="AH781" s="245"/>
      <c r="AI781" s="245"/>
      <c r="AJ781" s="245"/>
      <c r="AK781" s="245"/>
      <c r="AL781" s="247"/>
      <c r="AM781" s="242"/>
      <c r="AN781" s="242"/>
      <c r="AO781" s="242"/>
      <c r="AP781" s="242"/>
      <c r="AQ781" s="242"/>
      <c r="AR781" s="242"/>
      <c r="AS781" s="242"/>
      <c r="AT781" s="242"/>
      <c r="AU781" s="242"/>
      <c r="AV781" s="242"/>
      <c r="AW781" s="242"/>
    </row>
    <row r="782" ht="15.6" spans="1:49">
      <c r="A782" s="242"/>
      <c r="B782" s="242"/>
      <c r="C782" s="242"/>
      <c r="D782" s="240"/>
      <c r="E782" s="243"/>
      <c r="F782" s="243"/>
      <c r="G782" s="244"/>
      <c r="H782" s="244"/>
      <c r="I782" s="241"/>
      <c r="J782" s="241"/>
      <c r="K782" s="241"/>
      <c r="L782" s="241"/>
      <c r="M782" s="241"/>
      <c r="N782" s="241"/>
      <c r="O782" s="241"/>
      <c r="P782" s="241"/>
      <c r="Q782" s="241"/>
      <c r="R782" s="241"/>
      <c r="S782" s="241"/>
      <c r="T782" s="245"/>
      <c r="U782" s="245"/>
      <c r="V782" s="245"/>
      <c r="W782" s="245"/>
      <c r="X782" s="245"/>
      <c r="Y782" s="245"/>
      <c r="Z782" s="245"/>
      <c r="AA782" s="245"/>
      <c r="AB782" s="246"/>
      <c r="AC782" s="245"/>
      <c r="AD782" s="245"/>
      <c r="AE782" s="241"/>
      <c r="AF782" s="245"/>
      <c r="AG782" s="245"/>
      <c r="AH782" s="245"/>
      <c r="AI782" s="245"/>
      <c r="AJ782" s="245"/>
      <c r="AK782" s="245"/>
      <c r="AL782" s="247"/>
      <c r="AM782" s="242"/>
      <c r="AN782" s="242"/>
      <c r="AO782" s="242"/>
      <c r="AP782" s="242"/>
      <c r="AQ782" s="242"/>
      <c r="AR782" s="242"/>
      <c r="AS782" s="242"/>
      <c r="AT782" s="242"/>
      <c r="AU782" s="242"/>
      <c r="AV782" s="242"/>
      <c r="AW782" s="242"/>
    </row>
    <row r="783" ht="15.6" spans="1:49">
      <c r="A783" s="242"/>
      <c r="B783" s="242"/>
      <c r="C783" s="242"/>
      <c r="D783" s="240"/>
      <c r="E783" s="243"/>
      <c r="F783" s="243"/>
      <c r="G783" s="244"/>
      <c r="H783" s="244"/>
      <c r="I783" s="241"/>
      <c r="J783" s="241"/>
      <c r="K783" s="241"/>
      <c r="L783" s="241"/>
      <c r="M783" s="241"/>
      <c r="N783" s="241"/>
      <c r="O783" s="241"/>
      <c r="P783" s="241"/>
      <c r="Q783" s="241"/>
      <c r="R783" s="241"/>
      <c r="S783" s="241"/>
      <c r="T783" s="245"/>
      <c r="U783" s="245"/>
      <c r="V783" s="245"/>
      <c r="W783" s="245"/>
      <c r="X783" s="245"/>
      <c r="Y783" s="245"/>
      <c r="Z783" s="245"/>
      <c r="AA783" s="245"/>
      <c r="AB783" s="246"/>
      <c r="AC783" s="245"/>
      <c r="AD783" s="245"/>
      <c r="AE783" s="241"/>
      <c r="AF783" s="245"/>
      <c r="AG783" s="245"/>
      <c r="AH783" s="245"/>
      <c r="AI783" s="245"/>
      <c r="AJ783" s="245"/>
      <c r="AK783" s="245"/>
      <c r="AL783" s="247"/>
      <c r="AM783" s="242"/>
      <c r="AN783" s="242"/>
      <c r="AO783" s="242"/>
      <c r="AP783" s="242"/>
      <c r="AQ783" s="242"/>
      <c r="AR783" s="242"/>
      <c r="AS783" s="242"/>
      <c r="AT783" s="242"/>
      <c r="AU783" s="242"/>
      <c r="AV783" s="242"/>
      <c r="AW783" s="242"/>
    </row>
    <row r="784" ht="15.6" spans="1:49">
      <c r="A784" s="242"/>
      <c r="B784" s="242"/>
      <c r="C784" s="242"/>
      <c r="D784" s="240"/>
      <c r="E784" s="243"/>
      <c r="F784" s="243"/>
      <c r="G784" s="244"/>
      <c r="H784" s="244"/>
      <c r="I784" s="241"/>
      <c r="J784" s="241"/>
      <c r="K784" s="241"/>
      <c r="L784" s="241"/>
      <c r="M784" s="241"/>
      <c r="N784" s="241"/>
      <c r="O784" s="241"/>
      <c r="P784" s="241"/>
      <c r="Q784" s="241"/>
      <c r="R784" s="241"/>
      <c r="S784" s="241"/>
      <c r="T784" s="245"/>
      <c r="U784" s="245"/>
      <c r="V784" s="245"/>
      <c r="W784" s="245"/>
      <c r="X784" s="245"/>
      <c r="Y784" s="245"/>
      <c r="Z784" s="245"/>
      <c r="AA784" s="245"/>
      <c r="AB784" s="246"/>
      <c r="AC784" s="245"/>
      <c r="AD784" s="245"/>
      <c r="AE784" s="241"/>
      <c r="AF784" s="245"/>
      <c r="AG784" s="245"/>
      <c r="AH784" s="245"/>
      <c r="AI784" s="245"/>
      <c r="AJ784" s="245"/>
      <c r="AK784" s="245"/>
      <c r="AL784" s="247"/>
      <c r="AM784" s="242"/>
      <c r="AN784" s="242"/>
      <c r="AO784" s="242"/>
      <c r="AP784" s="242"/>
      <c r="AQ784" s="242"/>
      <c r="AR784" s="242"/>
      <c r="AS784" s="242"/>
      <c r="AT784" s="242"/>
      <c r="AU784" s="242"/>
      <c r="AV784" s="242"/>
      <c r="AW784" s="242"/>
    </row>
    <row r="785" ht="15.6" spans="1:49">
      <c r="A785" s="242"/>
      <c r="B785" s="242"/>
      <c r="C785" s="242"/>
      <c r="D785" s="240"/>
      <c r="E785" s="243"/>
      <c r="F785" s="243"/>
      <c r="G785" s="244"/>
      <c r="H785" s="244"/>
      <c r="I785" s="241"/>
      <c r="J785" s="241"/>
      <c r="K785" s="241"/>
      <c r="L785" s="241"/>
      <c r="M785" s="241"/>
      <c r="N785" s="241"/>
      <c r="O785" s="241"/>
      <c r="P785" s="241"/>
      <c r="Q785" s="241"/>
      <c r="R785" s="241"/>
      <c r="S785" s="241"/>
      <c r="T785" s="245"/>
      <c r="U785" s="245"/>
      <c r="V785" s="245"/>
      <c r="W785" s="245"/>
      <c r="X785" s="245"/>
      <c r="Y785" s="245"/>
      <c r="Z785" s="245"/>
      <c r="AA785" s="245"/>
      <c r="AB785" s="246"/>
      <c r="AC785" s="245"/>
      <c r="AD785" s="245"/>
      <c r="AE785" s="241"/>
      <c r="AF785" s="245"/>
      <c r="AG785" s="245"/>
      <c r="AH785" s="245"/>
      <c r="AI785" s="245"/>
      <c r="AJ785" s="245"/>
      <c r="AK785" s="245"/>
      <c r="AL785" s="247"/>
      <c r="AM785" s="242"/>
      <c r="AN785" s="242"/>
      <c r="AO785" s="242"/>
      <c r="AP785" s="242"/>
      <c r="AQ785" s="242"/>
      <c r="AR785" s="242"/>
      <c r="AS785" s="242"/>
      <c r="AT785" s="242"/>
      <c r="AU785" s="242"/>
      <c r="AV785" s="242"/>
      <c r="AW785" s="242"/>
    </row>
    <row r="786" ht="15.6" spans="1:49">
      <c r="A786" s="242"/>
      <c r="B786" s="242"/>
      <c r="C786" s="242"/>
      <c r="D786" s="240"/>
      <c r="E786" s="243"/>
      <c r="F786" s="243"/>
      <c r="G786" s="244"/>
      <c r="H786" s="244"/>
      <c r="I786" s="241"/>
      <c r="J786" s="241"/>
      <c r="K786" s="241"/>
      <c r="L786" s="241"/>
      <c r="M786" s="241"/>
      <c r="N786" s="241"/>
      <c r="O786" s="241"/>
      <c r="P786" s="241"/>
      <c r="Q786" s="241"/>
      <c r="R786" s="241"/>
      <c r="S786" s="241"/>
      <c r="T786" s="245"/>
      <c r="U786" s="245"/>
      <c r="V786" s="245"/>
      <c r="W786" s="245"/>
      <c r="X786" s="245"/>
      <c r="Y786" s="245"/>
      <c r="Z786" s="245"/>
      <c r="AA786" s="245"/>
      <c r="AB786" s="246"/>
      <c r="AC786" s="245"/>
      <c r="AD786" s="245"/>
      <c r="AE786" s="241"/>
      <c r="AF786" s="245"/>
      <c r="AG786" s="245"/>
      <c r="AH786" s="245"/>
      <c r="AI786" s="245"/>
      <c r="AJ786" s="245"/>
      <c r="AK786" s="245"/>
      <c r="AL786" s="247"/>
      <c r="AM786" s="242"/>
      <c r="AN786" s="242"/>
      <c r="AO786" s="242"/>
      <c r="AP786" s="242"/>
      <c r="AQ786" s="242"/>
      <c r="AR786" s="242"/>
      <c r="AS786" s="242"/>
      <c r="AT786" s="242"/>
      <c r="AU786" s="242"/>
      <c r="AV786" s="242"/>
      <c r="AW786" s="242"/>
    </row>
    <row r="787" ht="15.6" spans="1:49">
      <c r="A787" s="242"/>
      <c r="B787" s="242"/>
      <c r="C787" s="242"/>
      <c r="D787" s="240"/>
      <c r="E787" s="243"/>
      <c r="F787" s="243"/>
      <c r="G787" s="244"/>
      <c r="H787" s="244"/>
      <c r="I787" s="241"/>
      <c r="J787" s="241"/>
      <c r="K787" s="241"/>
      <c r="L787" s="241"/>
      <c r="M787" s="241"/>
      <c r="N787" s="241"/>
      <c r="O787" s="241"/>
      <c r="P787" s="241"/>
      <c r="Q787" s="241"/>
      <c r="R787" s="241"/>
      <c r="S787" s="241"/>
      <c r="T787" s="245"/>
      <c r="U787" s="245"/>
      <c r="V787" s="245"/>
      <c r="W787" s="245"/>
      <c r="X787" s="245"/>
      <c r="Y787" s="245"/>
      <c r="Z787" s="245"/>
      <c r="AA787" s="245"/>
      <c r="AB787" s="246"/>
      <c r="AC787" s="245"/>
      <c r="AD787" s="245"/>
      <c r="AE787" s="241"/>
      <c r="AF787" s="245"/>
      <c r="AG787" s="245"/>
      <c r="AH787" s="245"/>
      <c r="AI787" s="245"/>
      <c r="AJ787" s="245"/>
      <c r="AK787" s="245"/>
      <c r="AL787" s="247"/>
      <c r="AM787" s="242"/>
      <c r="AN787" s="242"/>
      <c r="AO787" s="242"/>
      <c r="AP787" s="242"/>
      <c r="AQ787" s="242"/>
      <c r="AR787" s="242"/>
      <c r="AS787" s="242"/>
      <c r="AT787" s="242"/>
      <c r="AU787" s="242"/>
      <c r="AV787" s="242"/>
      <c r="AW787" s="242"/>
    </row>
    <row r="788" ht="15.6" spans="1:49">
      <c r="A788" s="242"/>
      <c r="B788" s="242"/>
      <c r="C788" s="242"/>
      <c r="D788" s="240"/>
      <c r="E788" s="243"/>
      <c r="F788" s="243"/>
      <c r="G788" s="244"/>
      <c r="H788" s="244"/>
      <c r="I788" s="241"/>
      <c r="J788" s="241"/>
      <c r="K788" s="241"/>
      <c r="L788" s="241"/>
      <c r="M788" s="241"/>
      <c r="N788" s="241"/>
      <c r="O788" s="241"/>
      <c r="P788" s="241"/>
      <c r="Q788" s="241"/>
      <c r="R788" s="241"/>
      <c r="S788" s="241"/>
      <c r="T788" s="245"/>
      <c r="U788" s="245"/>
      <c r="V788" s="245"/>
      <c r="W788" s="245"/>
      <c r="X788" s="245"/>
      <c r="Y788" s="245"/>
      <c r="Z788" s="245"/>
      <c r="AA788" s="245"/>
      <c r="AB788" s="246"/>
      <c r="AC788" s="245"/>
      <c r="AD788" s="245"/>
      <c r="AE788" s="241"/>
      <c r="AF788" s="245"/>
      <c r="AG788" s="245"/>
      <c r="AH788" s="245"/>
      <c r="AI788" s="245"/>
      <c r="AJ788" s="245"/>
      <c r="AK788" s="245"/>
      <c r="AL788" s="247"/>
      <c r="AM788" s="242"/>
      <c r="AN788" s="242"/>
      <c r="AO788" s="242"/>
      <c r="AP788" s="242"/>
      <c r="AQ788" s="242"/>
      <c r="AR788" s="242"/>
      <c r="AS788" s="242"/>
      <c r="AT788" s="242"/>
      <c r="AU788" s="242"/>
      <c r="AV788" s="242"/>
      <c r="AW788" s="242"/>
    </row>
    <row r="789" ht="15.6" spans="1:49">
      <c r="A789" s="242"/>
      <c r="B789" s="242"/>
      <c r="C789" s="242"/>
      <c r="D789" s="240"/>
      <c r="E789" s="243"/>
      <c r="F789" s="243"/>
      <c r="G789" s="244"/>
      <c r="H789" s="244"/>
      <c r="I789" s="241"/>
      <c r="J789" s="241"/>
      <c r="K789" s="241"/>
      <c r="L789" s="241"/>
      <c r="M789" s="241"/>
      <c r="N789" s="241"/>
      <c r="O789" s="241"/>
      <c r="P789" s="241"/>
      <c r="Q789" s="241"/>
      <c r="R789" s="241"/>
      <c r="S789" s="241"/>
      <c r="T789" s="245"/>
      <c r="U789" s="245"/>
      <c r="V789" s="245"/>
      <c r="W789" s="245"/>
      <c r="X789" s="245"/>
      <c r="Y789" s="245"/>
      <c r="Z789" s="245"/>
      <c r="AA789" s="245"/>
      <c r="AB789" s="246"/>
      <c r="AC789" s="245"/>
      <c r="AD789" s="245"/>
      <c r="AE789" s="241"/>
      <c r="AF789" s="245"/>
      <c r="AG789" s="245"/>
      <c r="AH789" s="245"/>
      <c r="AI789" s="245"/>
      <c r="AJ789" s="245"/>
      <c r="AK789" s="245"/>
      <c r="AL789" s="247"/>
      <c r="AM789" s="242"/>
      <c r="AN789" s="242"/>
      <c r="AO789" s="242"/>
      <c r="AP789" s="242"/>
      <c r="AQ789" s="242"/>
      <c r="AR789" s="242"/>
      <c r="AS789" s="242"/>
      <c r="AT789" s="242"/>
      <c r="AU789" s="242"/>
      <c r="AV789" s="242"/>
      <c r="AW789" s="242"/>
    </row>
    <row r="790" ht="15.6" spans="1:49">
      <c r="A790" s="242"/>
      <c r="B790" s="242"/>
      <c r="C790" s="242"/>
      <c r="D790" s="240"/>
      <c r="E790" s="243"/>
      <c r="F790" s="243"/>
      <c r="G790" s="244"/>
      <c r="H790" s="244"/>
      <c r="I790" s="241"/>
      <c r="J790" s="241"/>
      <c r="K790" s="241"/>
      <c r="L790" s="241"/>
      <c r="M790" s="241"/>
      <c r="N790" s="241"/>
      <c r="O790" s="241"/>
      <c r="P790" s="241"/>
      <c r="Q790" s="241"/>
      <c r="R790" s="241"/>
      <c r="S790" s="241"/>
      <c r="T790" s="245"/>
      <c r="U790" s="245"/>
      <c r="V790" s="245"/>
      <c r="W790" s="245"/>
      <c r="X790" s="245"/>
      <c r="Y790" s="245"/>
      <c r="Z790" s="245"/>
      <c r="AA790" s="245"/>
      <c r="AB790" s="246"/>
      <c r="AC790" s="245"/>
      <c r="AD790" s="245"/>
      <c r="AE790" s="241"/>
      <c r="AF790" s="245"/>
      <c r="AG790" s="245"/>
      <c r="AH790" s="245"/>
      <c r="AI790" s="245"/>
      <c r="AJ790" s="245"/>
      <c r="AK790" s="245"/>
      <c r="AL790" s="247"/>
      <c r="AM790" s="242"/>
      <c r="AN790" s="242"/>
      <c r="AO790" s="242"/>
      <c r="AP790" s="242"/>
      <c r="AQ790" s="242"/>
      <c r="AR790" s="242"/>
      <c r="AS790" s="242"/>
      <c r="AT790" s="242"/>
      <c r="AU790" s="242"/>
      <c r="AV790" s="242"/>
      <c r="AW790" s="242"/>
    </row>
    <row r="791" ht="15.6" spans="1:49">
      <c r="A791" s="242"/>
      <c r="B791" s="242"/>
      <c r="C791" s="242"/>
      <c r="D791" s="240"/>
      <c r="E791" s="243"/>
      <c r="F791" s="243"/>
      <c r="G791" s="244"/>
      <c r="H791" s="244"/>
      <c r="I791" s="241"/>
      <c r="J791" s="241"/>
      <c r="K791" s="241"/>
      <c r="L791" s="241"/>
      <c r="M791" s="241"/>
      <c r="N791" s="241"/>
      <c r="O791" s="241"/>
      <c r="P791" s="241"/>
      <c r="Q791" s="241"/>
      <c r="R791" s="241"/>
      <c r="S791" s="241"/>
      <c r="T791" s="245"/>
      <c r="U791" s="245"/>
      <c r="V791" s="245"/>
      <c r="W791" s="245"/>
      <c r="X791" s="245"/>
      <c r="Y791" s="245"/>
      <c r="Z791" s="245"/>
      <c r="AA791" s="245"/>
      <c r="AB791" s="246"/>
      <c r="AC791" s="245"/>
      <c r="AD791" s="245"/>
      <c r="AE791" s="241"/>
      <c r="AF791" s="245"/>
      <c r="AG791" s="245"/>
      <c r="AH791" s="245"/>
      <c r="AI791" s="245"/>
      <c r="AJ791" s="245"/>
      <c r="AK791" s="245"/>
      <c r="AL791" s="247"/>
      <c r="AM791" s="242"/>
      <c r="AN791" s="242"/>
      <c r="AO791" s="242"/>
      <c r="AP791" s="242"/>
      <c r="AQ791" s="242"/>
      <c r="AR791" s="242"/>
      <c r="AS791" s="242"/>
      <c r="AT791" s="242"/>
      <c r="AU791" s="242"/>
      <c r="AV791" s="242"/>
      <c r="AW791" s="242"/>
    </row>
    <row r="792" ht="15.6" spans="1:49">
      <c r="A792" s="242"/>
      <c r="B792" s="242"/>
      <c r="C792" s="242"/>
      <c r="D792" s="240"/>
      <c r="E792" s="243"/>
      <c r="F792" s="243"/>
      <c r="G792" s="244"/>
      <c r="H792" s="244"/>
      <c r="I792" s="241"/>
      <c r="J792" s="241"/>
      <c r="K792" s="241"/>
      <c r="L792" s="241"/>
      <c r="M792" s="241"/>
      <c r="N792" s="241"/>
      <c r="O792" s="241"/>
      <c r="P792" s="241"/>
      <c r="Q792" s="241"/>
      <c r="R792" s="241"/>
      <c r="S792" s="241"/>
      <c r="T792" s="245"/>
      <c r="U792" s="245"/>
      <c r="V792" s="245"/>
      <c r="W792" s="245"/>
      <c r="X792" s="245"/>
      <c r="Y792" s="245"/>
      <c r="Z792" s="245"/>
      <c r="AA792" s="245"/>
      <c r="AB792" s="246"/>
      <c r="AC792" s="245"/>
      <c r="AD792" s="245"/>
      <c r="AE792" s="241"/>
      <c r="AF792" s="245"/>
      <c r="AG792" s="245"/>
      <c r="AH792" s="245"/>
      <c r="AI792" s="245"/>
      <c r="AJ792" s="245"/>
      <c r="AK792" s="245"/>
      <c r="AL792" s="247"/>
      <c r="AM792" s="242"/>
      <c r="AN792" s="242"/>
      <c r="AO792" s="242"/>
      <c r="AP792" s="242"/>
      <c r="AQ792" s="242"/>
      <c r="AR792" s="242"/>
      <c r="AS792" s="242"/>
      <c r="AT792" s="242"/>
      <c r="AU792" s="242"/>
      <c r="AV792" s="242"/>
      <c r="AW792" s="242"/>
    </row>
    <row r="793" ht="15.6" spans="1:49">
      <c r="A793" s="242"/>
      <c r="B793" s="242"/>
      <c r="C793" s="242"/>
      <c r="D793" s="240"/>
      <c r="E793" s="243"/>
      <c r="F793" s="243"/>
      <c r="G793" s="244"/>
      <c r="H793" s="244"/>
      <c r="I793" s="241"/>
      <c r="J793" s="241"/>
      <c r="K793" s="241"/>
      <c r="L793" s="241"/>
      <c r="M793" s="241"/>
      <c r="N793" s="241"/>
      <c r="O793" s="241"/>
      <c r="P793" s="241"/>
      <c r="Q793" s="241"/>
      <c r="R793" s="241"/>
      <c r="S793" s="241"/>
      <c r="T793" s="245"/>
      <c r="U793" s="245"/>
      <c r="V793" s="245"/>
      <c r="W793" s="245"/>
      <c r="X793" s="245"/>
      <c r="Y793" s="245"/>
      <c r="Z793" s="245"/>
      <c r="AA793" s="245"/>
      <c r="AB793" s="246"/>
      <c r="AC793" s="245"/>
      <c r="AD793" s="245"/>
      <c r="AE793" s="241"/>
      <c r="AF793" s="245"/>
      <c r="AG793" s="245"/>
      <c r="AH793" s="245"/>
      <c r="AI793" s="245"/>
      <c r="AJ793" s="245"/>
      <c r="AK793" s="245"/>
      <c r="AL793" s="247"/>
      <c r="AM793" s="242"/>
      <c r="AN793" s="242"/>
      <c r="AO793" s="242"/>
      <c r="AP793" s="242"/>
      <c r="AQ793" s="242"/>
      <c r="AR793" s="242"/>
      <c r="AS793" s="242"/>
      <c r="AT793" s="242"/>
      <c r="AU793" s="242"/>
      <c r="AV793" s="242"/>
      <c r="AW793" s="242"/>
    </row>
    <row r="794" ht="15.6" spans="1:49">
      <c r="A794" s="242"/>
      <c r="B794" s="242"/>
      <c r="C794" s="242"/>
      <c r="D794" s="240"/>
      <c r="E794" s="243"/>
      <c r="F794" s="243"/>
      <c r="G794" s="244"/>
      <c r="H794" s="244"/>
      <c r="I794" s="241"/>
      <c r="J794" s="241"/>
      <c r="K794" s="241"/>
      <c r="L794" s="241"/>
      <c r="M794" s="241"/>
      <c r="N794" s="241"/>
      <c r="O794" s="241"/>
      <c r="P794" s="241"/>
      <c r="Q794" s="241"/>
      <c r="R794" s="241"/>
      <c r="S794" s="241"/>
      <c r="T794" s="245"/>
      <c r="U794" s="245"/>
      <c r="V794" s="245"/>
      <c r="W794" s="245"/>
      <c r="X794" s="245"/>
      <c r="Y794" s="245"/>
      <c r="Z794" s="245"/>
      <c r="AA794" s="245"/>
      <c r="AB794" s="246"/>
      <c r="AC794" s="245"/>
      <c r="AD794" s="245"/>
      <c r="AE794" s="241"/>
      <c r="AF794" s="245"/>
      <c r="AG794" s="245"/>
      <c r="AH794" s="245"/>
      <c r="AI794" s="245"/>
      <c r="AJ794" s="245"/>
      <c r="AK794" s="245"/>
      <c r="AL794" s="247"/>
      <c r="AM794" s="242"/>
      <c r="AN794" s="242"/>
      <c r="AO794" s="242"/>
      <c r="AP794" s="242"/>
      <c r="AQ794" s="242"/>
      <c r="AR794" s="242"/>
      <c r="AS794" s="242"/>
      <c r="AT794" s="242"/>
      <c r="AU794" s="242"/>
      <c r="AV794" s="242"/>
      <c r="AW794" s="242"/>
    </row>
    <row r="795" ht="15.6" spans="1:49">
      <c r="A795" s="242"/>
      <c r="B795" s="242"/>
      <c r="C795" s="242"/>
      <c r="D795" s="240"/>
      <c r="E795" s="243"/>
      <c r="F795" s="243"/>
      <c r="G795" s="244"/>
      <c r="H795" s="244"/>
      <c r="I795" s="241"/>
      <c r="J795" s="241"/>
      <c r="K795" s="241"/>
      <c r="L795" s="241"/>
      <c r="M795" s="241"/>
      <c r="N795" s="241"/>
      <c r="O795" s="241"/>
      <c r="P795" s="241"/>
      <c r="Q795" s="241"/>
      <c r="R795" s="241"/>
      <c r="S795" s="241"/>
      <c r="T795" s="245"/>
      <c r="U795" s="245"/>
      <c r="V795" s="245"/>
      <c r="W795" s="245"/>
      <c r="X795" s="245"/>
      <c r="Y795" s="245"/>
      <c r="Z795" s="245"/>
      <c r="AA795" s="245"/>
      <c r="AB795" s="246"/>
      <c r="AC795" s="245"/>
      <c r="AD795" s="245"/>
      <c r="AE795" s="241"/>
      <c r="AF795" s="245"/>
      <c r="AG795" s="245"/>
      <c r="AH795" s="245"/>
      <c r="AI795" s="245"/>
      <c r="AJ795" s="245"/>
      <c r="AK795" s="245"/>
      <c r="AL795" s="247"/>
      <c r="AM795" s="242"/>
      <c r="AN795" s="242"/>
      <c r="AO795" s="242"/>
      <c r="AP795" s="242"/>
      <c r="AQ795" s="242"/>
      <c r="AR795" s="242"/>
      <c r="AS795" s="242"/>
      <c r="AT795" s="242"/>
      <c r="AU795" s="242"/>
      <c r="AV795" s="242"/>
      <c r="AW795" s="242"/>
    </row>
    <row r="796" ht="15.6" spans="1:49">
      <c r="A796" s="242"/>
      <c r="B796" s="242"/>
      <c r="C796" s="242"/>
      <c r="D796" s="240"/>
      <c r="E796" s="243"/>
      <c r="F796" s="243"/>
      <c r="G796" s="244"/>
      <c r="H796" s="244"/>
      <c r="I796" s="241"/>
      <c r="J796" s="241"/>
      <c r="K796" s="241"/>
      <c r="L796" s="241"/>
      <c r="M796" s="241"/>
      <c r="N796" s="241"/>
      <c r="O796" s="241"/>
      <c r="P796" s="241"/>
      <c r="Q796" s="241"/>
      <c r="R796" s="241"/>
      <c r="S796" s="241"/>
      <c r="T796" s="245"/>
      <c r="U796" s="245"/>
      <c r="V796" s="245"/>
      <c r="W796" s="245"/>
      <c r="X796" s="245"/>
      <c r="Y796" s="245"/>
      <c r="Z796" s="245"/>
      <c r="AA796" s="245"/>
      <c r="AB796" s="246"/>
      <c r="AC796" s="245"/>
      <c r="AD796" s="245"/>
      <c r="AE796" s="241"/>
      <c r="AF796" s="245"/>
      <c r="AG796" s="245"/>
      <c r="AH796" s="245"/>
      <c r="AI796" s="245"/>
      <c r="AJ796" s="245"/>
      <c r="AK796" s="245"/>
      <c r="AL796" s="247"/>
      <c r="AM796" s="242"/>
      <c r="AN796" s="242"/>
      <c r="AO796" s="242"/>
      <c r="AP796" s="242"/>
      <c r="AQ796" s="242"/>
      <c r="AR796" s="242"/>
      <c r="AS796" s="242"/>
      <c r="AT796" s="242"/>
      <c r="AU796" s="242"/>
      <c r="AV796" s="242"/>
      <c r="AW796" s="242"/>
    </row>
    <row r="797" ht="15.6" spans="1:49">
      <c r="A797" s="242"/>
      <c r="B797" s="242"/>
      <c r="C797" s="242"/>
      <c r="D797" s="240"/>
      <c r="E797" s="243"/>
      <c r="F797" s="243"/>
      <c r="G797" s="244"/>
      <c r="H797" s="244"/>
      <c r="I797" s="241"/>
      <c r="J797" s="241"/>
      <c r="K797" s="241"/>
      <c r="L797" s="241"/>
      <c r="M797" s="241"/>
      <c r="N797" s="241"/>
      <c r="O797" s="241"/>
      <c r="P797" s="241"/>
      <c r="Q797" s="241"/>
      <c r="R797" s="241"/>
      <c r="S797" s="241"/>
      <c r="T797" s="245"/>
      <c r="U797" s="245"/>
      <c r="V797" s="245"/>
      <c r="W797" s="245"/>
      <c r="X797" s="245"/>
      <c r="Y797" s="245"/>
      <c r="Z797" s="245"/>
      <c r="AA797" s="245"/>
      <c r="AB797" s="246"/>
      <c r="AC797" s="245"/>
      <c r="AD797" s="245"/>
      <c r="AE797" s="241"/>
      <c r="AF797" s="245"/>
      <c r="AG797" s="245"/>
      <c r="AH797" s="245"/>
      <c r="AI797" s="245"/>
      <c r="AJ797" s="245"/>
      <c r="AK797" s="245"/>
      <c r="AL797" s="247"/>
      <c r="AM797" s="242"/>
      <c r="AN797" s="242"/>
      <c r="AO797" s="242"/>
      <c r="AP797" s="242"/>
      <c r="AQ797" s="242"/>
      <c r="AR797" s="242"/>
      <c r="AS797" s="242"/>
      <c r="AT797" s="242"/>
      <c r="AU797" s="242"/>
      <c r="AV797" s="242"/>
      <c r="AW797" s="242"/>
    </row>
    <row r="798" ht="15.6" spans="1:49">
      <c r="A798" s="242"/>
      <c r="B798" s="242"/>
      <c r="C798" s="242"/>
      <c r="D798" s="240"/>
      <c r="E798" s="243"/>
      <c r="F798" s="243"/>
      <c r="G798" s="244"/>
      <c r="H798" s="244"/>
      <c r="I798" s="241"/>
      <c r="J798" s="241"/>
      <c r="K798" s="241"/>
      <c r="L798" s="241"/>
      <c r="M798" s="241"/>
      <c r="N798" s="241"/>
      <c r="O798" s="241"/>
      <c r="P798" s="241"/>
      <c r="Q798" s="241"/>
      <c r="R798" s="241"/>
      <c r="S798" s="241"/>
      <c r="T798" s="245"/>
      <c r="U798" s="245"/>
      <c r="V798" s="245"/>
      <c r="W798" s="245"/>
      <c r="X798" s="245"/>
      <c r="Y798" s="245"/>
      <c r="Z798" s="245"/>
      <c r="AA798" s="245"/>
      <c r="AB798" s="246"/>
      <c r="AC798" s="245"/>
      <c r="AD798" s="245"/>
      <c r="AE798" s="241"/>
      <c r="AF798" s="245"/>
      <c r="AG798" s="245"/>
      <c r="AH798" s="245"/>
      <c r="AI798" s="245"/>
      <c r="AJ798" s="245"/>
      <c r="AK798" s="245"/>
      <c r="AL798" s="247"/>
      <c r="AM798" s="242"/>
      <c r="AN798" s="242"/>
      <c r="AO798" s="242"/>
      <c r="AP798" s="242"/>
      <c r="AQ798" s="242"/>
      <c r="AR798" s="242"/>
      <c r="AS798" s="242"/>
      <c r="AT798" s="242"/>
      <c r="AU798" s="242"/>
      <c r="AV798" s="242"/>
      <c r="AW798" s="242"/>
    </row>
    <row r="799" ht="15.6" spans="1:49">
      <c r="A799" s="242"/>
      <c r="B799" s="242"/>
      <c r="C799" s="242"/>
      <c r="D799" s="240"/>
      <c r="E799" s="243"/>
      <c r="F799" s="243"/>
      <c r="G799" s="244"/>
      <c r="H799" s="244"/>
      <c r="I799" s="241"/>
      <c r="J799" s="241"/>
      <c r="K799" s="241"/>
      <c r="L799" s="241"/>
      <c r="M799" s="241"/>
      <c r="N799" s="241"/>
      <c r="O799" s="241"/>
      <c r="P799" s="241"/>
      <c r="Q799" s="241"/>
      <c r="R799" s="241"/>
      <c r="S799" s="241"/>
      <c r="T799" s="245"/>
      <c r="U799" s="245"/>
      <c r="V799" s="245"/>
      <c r="W799" s="245"/>
      <c r="X799" s="245"/>
      <c r="Y799" s="245"/>
      <c r="Z799" s="245"/>
      <c r="AA799" s="245"/>
      <c r="AB799" s="246"/>
      <c r="AC799" s="245"/>
      <c r="AD799" s="245"/>
      <c r="AE799" s="241"/>
      <c r="AF799" s="245"/>
      <c r="AG799" s="245"/>
      <c r="AH799" s="245"/>
      <c r="AI799" s="245"/>
      <c r="AJ799" s="245"/>
      <c r="AK799" s="245"/>
      <c r="AL799" s="247"/>
      <c r="AM799" s="242"/>
      <c r="AN799" s="242"/>
      <c r="AO799" s="242"/>
      <c r="AP799" s="242"/>
      <c r="AQ799" s="242"/>
      <c r="AR799" s="242"/>
      <c r="AS799" s="242"/>
      <c r="AT799" s="242"/>
      <c r="AU799" s="242"/>
      <c r="AV799" s="242"/>
      <c r="AW799" s="242"/>
    </row>
    <row r="800" ht="15.6" spans="1:49">
      <c r="A800" s="242"/>
      <c r="B800" s="242"/>
      <c r="C800" s="242"/>
      <c r="D800" s="240"/>
      <c r="E800" s="243"/>
      <c r="F800" s="243"/>
      <c r="G800" s="244"/>
      <c r="H800" s="244"/>
      <c r="I800" s="241"/>
      <c r="J800" s="241"/>
      <c r="K800" s="241"/>
      <c r="L800" s="241"/>
      <c r="M800" s="241"/>
      <c r="N800" s="241"/>
      <c r="O800" s="241"/>
      <c r="P800" s="241"/>
      <c r="Q800" s="241"/>
      <c r="R800" s="241"/>
      <c r="S800" s="241"/>
      <c r="T800" s="245"/>
      <c r="U800" s="245"/>
      <c r="V800" s="245"/>
      <c r="W800" s="245"/>
      <c r="X800" s="245"/>
      <c r="Y800" s="245"/>
      <c r="Z800" s="245"/>
      <c r="AA800" s="245"/>
      <c r="AB800" s="246"/>
      <c r="AC800" s="245"/>
      <c r="AD800" s="245"/>
      <c r="AE800" s="241"/>
      <c r="AF800" s="245"/>
      <c r="AG800" s="245"/>
      <c r="AH800" s="245"/>
      <c r="AI800" s="245"/>
      <c r="AJ800" s="245"/>
      <c r="AK800" s="245"/>
      <c r="AL800" s="247"/>
      <c r="AM800" s="242"/>
      <c r="AN800" s="242"/>
      <c r="AO800" s="242"/>
      <c r="AP800" s="242"/>
      <c r="AQ800" s="242"/>
      <c r="AR800" s="242"/>
      <c r="AS800" s="242"/>
      <c r="AT800" s="242"/>
      <c r="AU800" s="242"/>
      <c r="AV800" s="242"/>
      <c r="AW800" s="242"/>
    </row>
    <row r="801" ht="15.6" spans="1:49">
      <c r="A801" s="242"/>
      <c r="B801" s="242"/>
      <c r="C801" s="242"/>
      <c r="D801" s="240"/>
      <c r="E801" s="243"/>
      <c r="F801" s="243"/>
      <c r="G801" s="244"/>
      <c r="H801" s="244"/>
      <c r="I801" s="241"/>
      <c r="J801" s="241"/>
      <c r="K801" s="241"/>
      <c r="L801" s="241"/>
      <c r="M801" s="241"/>
      <c r="N801" s="241"/>
      <c r="O801" s="241"/>
      <c r="P801" s="241"/>
      <c r="Q801" s="241"/>
      <c r="R801" s="241"/>
      <c r="S801" s="241"/>
      <c r="T801" s="245"/>
      <c r="U801" s="245"/>
      <c r="V801" s="245"/>
      <c r="W801" s="245"/>
      <c r="X801" s="245"/>
      <c r="Y801" s="245"/>
      <c r="Z801" s="245"/>
      <c r="AA801" s="245"/>
      <c r="AB801" s="246"/>
      <c r="AC801" s="245"/>
      <c r="AD801" s="245"/>
      <c r="AE801" s="241"/>
      <c r="AF801" s="245"/>
      <c r="AG801" s="245"/>
      <c r="AH801" s="245"/>
      <c r="AI801" s="245"/>
      <c r="AJ801" s="245"/>
      <c r="AK801" s="245"/>
      <c r="AL801" s="247"/>
      <c r="AM801" s="242"/>
      <c r="AN801" s="242"/>
      <c r="AO801" s="242"/>
      <c r="AP801" s="242"/>
      <c r="AQ801" s="242"/>
      <c r="AR801" s="242"/>
      <c r="AS801" s="242"/>
      <c r="AT801" s="242"/>
      <c r="AU801" s="242"/>
      <c r="AV801" s="242"/>
      <c r="AW801" s="242"/>
    </row>
    <row r="802" ht="15.6" spans="1:49">
      <c r="A802" s="242"/>
      <c r="B802" s="242"/>
      <c r="C802" s="242"/>
      <c r="D802" s="240"/>
      <c r="E802" s="243"/>
      <c r="F802" s="243"/>
      <c r="G802" s="244"/>
      <c r="H802" s="244"/>
      <c r="I802" s="241"/>
      <c r="J802" s="241"/>
      <c r="K802" s="241"/>
      <c r="L802" s="241"/>
      <c r="M802" s="241"/>
      <c r="N802" s="241"/>
      <c r="O802" s="241"/>
      <c r="P802" s="241"/>
      <c r="Q802" s="241"/>
      <c r="R802" s="241"/>
      <c r="S802" s="241"/>
      <c r="T802" s="245"/>
      <c r="U802" s="245"/>
      <c r="V802" s="245"/>
      <c r="W802" s="245"/>
      <c r="X802" s="245"/>
      <c r="Y802" s="245"/>
      <c r="Z802" s="245"/>
      <c r="AA802" s="245"/>
      <c r="AB802" s="246"/>
      <c r="AC802" s="245"/>
      <c r="AD802" s="245"/>
      <c r="AE802" s="241"/>
      <c r="AF802" s="245"/>
      <c r="AG802" s="245"/>
      <c r="AH802" s="245"/>
      <c r="AI802" s="245"/>
      <c r="AJ802" s="245"/>
      <c r="AK802" s="245"/>
      <c r="AL802" s="247"/>
      <c r="AM802" s="242"/>
      <c r="AN802" s="242"/>
      <c r="AO802" s="242"/>
      <c r="AP802" s="242"/>
      <c r="AQ802" s="242"/>
      <c r="AR802" s="242"/>
      <c r="AS802" s="242"/>
      <c r="AT802" s="242"/>
      <c r="AU802" s="242"/>
      <c r="AV802" s="242"/>
      <c r="AW802" s="242"/>
    </row>
    <row r="803" ht="15.6" spans="1:49">
      <c r="A803" s="242"/>
      <c r="B803" s="242"/>
      <c r="C803" s="242"/>
      <c r="D803" s="240"/>
      <c r="E803" s="243"/>
      <c r="F803" s="243"/>
      <c r="G803" s="244"/>
      <c r="H803" s="244"/>
      <c r="I803" s="241"/>
      <c r="J803" s="241"/>
      <c r="K803" s="241"/>
      <c r="L803" s="241"/>
      <c r="M803" s="241"/>
      <c r="N803" s="241"/>
      <c r="O803" s="241"/>
      <c r="P803" s="241"/>
      <c r="Q803" s="241"/>
      <c r="R803" s="241"/>
      <c r="S803" s="241"/>
      <c r="T803" s="245"/>
      <c r="U803" s="245"/>
      <c r="V803" s="245"/>
      <c r="W803" s="245"/>
      <c r="X803" s="245"/>
      <c r="Y803" s="245"/>
      <c r="Z803" s="245"/>
      <c r="AA803" s="245"/>
      <c r="AB803" s="246"/>
      <c r="AC803" s="245"/>
      <c r="AD803" s="245"/>
      <c r="AE803" s="241"/>
      <c r="AF803" s="245"/>
      <c r="AG803" s="245"/>
      <c r="AH803" s="245"/>
      <c r="AI803" s="245"/>
      <c r="AJ803" s="245"/>
      <c r="AK803" s="245"/>
      <c r="AL803" s="247"/>
      <c r="AM803" s="242"/>
      <c r="AN803" s="242"/>
      <c r="AO803" s="242"/>
      <c r="AP803" s="242"/>
      <c r="AQ803" s="242"/>
      <c r="AR803" s="242"/>
      <c r="AS803" s="242"/>
      <c r="AT803" s="242"/>
      <c r="AU803" s="242"/>
      <c r="AV803" s="242"/>
      <c r="AW803" s="242"/>
    </row>
    <row r="804" ht="15.6" spans="1:49">
      <c r="A804" s="242"/>
      <c r="B804" s="242"/>
      <c r="C804" s="242"/>
      <c r="D804" s="240"/>
      <c r="E804" s="243"/>
      <c r="F804" s="243"/>
      <c r="G804" s="244"/>
      <c r="H804" s="244"/>
      <c r="I804" s="241"/>
      <c r="J804" s="241"/>
      <c r="K804" s="241"/>
      <c r="L804" s="241"/>
      <c r="M804" s="241"/>
      <c r="N804" s="241"/>
      <c r="O804" s="241"/>
      <c r="P804" s="241"/>
      <c r="Q804" s="241"/>
      <c r="R804" s="241"/>
      <c r="S804" s="241"/>
      <c r="T804" s="245"/>
      <c r="U804" s="245"/>
      <c r="V804" s="245"/>
      <c r="W804" s="245"/>
      <c r="X804" s="245"/>
      <c r="Y804" s="245"/>
      <c r="Z804" s="245"/>
      <c r="AA804" s="245"/>
      <c r="AB804" s="246"/>
      <c r="AC804" s="245"/>
      <c r="AD804" s="245"/>
      <c r="AE804" s="241"/>
      <c r="AF804" s="245"/>
      <c r="AG804" s="245"/>
      <c r="AH804" s="245"/>
      <c r="AI804" s="245"/>
      <c r="AJ804" s="245"/>
      <c r="AK804" s="245"/>
      <c r="AL804" s="247"/>
      <c r="AM804" s="242"/>
      <c r="AN804" s="242"/>
      <c r="AO804" s="242"/>
      <c r="AP804" s="242"/>
      <c r="AQ804" s="242"/>
      <c r="AR804" s="242"/>
      <c r="AS804" s="242"/>
      <c r="AT804" s="242"/>
      <c r="AU804" s="242"/>
      <c r="AV804" s="242"/>
      <c r="AW804" s="242"/>
    </row>
    <row r="805" ht="15.6" spans="1:49">
      <c r="A805" s="242"/>
      <c r="B805" s="242"/>
      <c r="C805" s="242"/>
      <c r="D805" s="240"/>
      <c r="E805" s="243"/>
      <c r="F805" s="243"/>
      <c r="G805" s="244"/>
      <c r="H805" s="244"/>
      <c r="I805" s="241"/>
      <c r="J805" s="241"/>
      <c r="K805" s="241"/>
      <c r="L805" s="241"/>
      <c r="M805" s="241"/>
      <c r="N805" s="241"/>
      <c r="O805" s="241"/>
      <c r="P805" s="241"/>
      <c r="Q805" s="241"/>
      <c r="R805" s="241"/>
      <c r="S805" s="241"/>
      <c r="T805" s="245"/>
      <c r="U805" s="245"/>
      <c r="V805" s="245"/>
      <c r="W805" s="245"/>
      <c r="X805" s="245"/>
      <c r="Y805" s="245"/>
      <c r="Z805" s="245"/>
      <c r="AA805" s="245"/>
      <c r="AB805" s="246"/>
      <c r="AC805" s="245"/>
      <c r="AD805" s="245"/>
      <c r="AE805" s="241"/>
      <c r="AF805" s="245"/>
      <c r="AG805" s="245"/>
      <c r="AH805" s="245"/>
      <c r="AI805" s="245"/>
      <c r="AJ805" s="245"/>
      <c r="AK805" s="245"/>
      <c r="AL805" s="247"/>
      <c r="AM805" s="242"/>
      <c r="AN805" s="242"/>
      <c r="AO805" s="242"/>
      <c r="AP805" s="242"/>
      <c r="AQ805" s="242"/>
      <c r="AR805" s="242"/>
      <c r="AS805" s="242"/>
      <c r="AT805" s="242"/>
      <c r="AU805" s="242"/>
      <c r="AV805" s="242"/>
      <c r="AW805" s="242"/>
    </row>
    <row r="806" ht="15.6" spans="1:49">
      <c r="A806" s="242"/>
      <c r="B806" s="242"/>
      <c r="C806" s="242"/>
      <c r="D806" s="240"/>
      <c r="E806" s="243"/>
      <c r="F806" s="243"/>
      <c r="G806" s="244"/>
      <c r="H806" s="244"/>
      <c r="I806" s="241"/>
      <c r="J806" s="241"/>
      <c r="K806" s="241"/>
      <c r="L806" s="241"/>
      <c r="M806" s="241"/>
      <c r="N806" s="241"/>
      <c r="O806" s="241"/>
      <c r="P806" s="241"/>
      <c r="Q806" s="241"/>
      <c r="R806" s="241"/>
      <c r="S806" s="241"/>
      <c r="T806" s="245"/>
      <c r="U806" s="245"/>
      <c r="V806" s="245"/>
      <c r="W806" s="245"/>
      <c r="X806" s="245"/>
      <c r="Y806" s="245"/>
      <c r="Z806" s="245"/>
      <c r="AA806" s="245"/>
      <c r="AB806" s="246"/>
      <c r="AC806" s="245"/>
      <c r="AD806" s="245"/>
      <c r="AE806" s="241"/>
      <c r="AF806" s="245"/>
      <c r="AG806" s="245"/>
      <c r="AH806" s="245"/>
      <c r="AI806" s="245"/>
      <c r="AJ806" s="245"/>
      <c r="AK806" s="245"/>
      <c r="AL806" s="247"/>
      <c r="AM806" s="242"/>
      <c r="AN806" s="242"/>
      <c r="AO806" s="242"/>
      <c r="AP806" s="242"/>
      <c r="AQ806" s="242"/>
      <c r="AR806" s="242"/>
      <c r="AS806" s="242"/>
      <c r="AT806" s="242"/>
      <c r="AU806" s="242"/>
      <c r="AV806" s="242"/>
      <c r="AW806" s="242"/>
    </row>
    <row r="807" ht="15.6" spans="1:49">
      <c r="A807" s="242"/>
      <c r="B807" s="242"/>
      <c r="C807" s="242"/>
      <c r="D807" s="240"/>
      <c r="E807" s="243"/>
      <c r="F807" s="243"/>
      <c r="G807" s="244"/>
      <c r="H807" s="244"/>
      <c r="I807" s="241"/>
      <c r="J807" s="241"/>
      <c r="K807" s="241"/>
      <c r="L807" s="241"/>
      <c r="M807" s="241"/>
      <c r="N807" s="241"/>
      <c r="O807" s="241"/>
      <c r="P807" s="241"/>
      <c r="Q807" s="241"/>
      <c r="R807" s="241"/>
      <c r="S807" s="241"/>
      <c r="T807" s="245"/>
      <c r="U807" s="245"/>
      <c r="V807" s="245"/>
      <c r="W807" s="245"/>
      <c r="X807" s="245"/>
      <c r="Y807" s="245"/>
      <c r="Z807" s="245"/>
      <c r="AA807" s="245"/>
      <c r="AB807" s="246"/>
      <c r="AC807" s="245"/>
      <c r="AD807" s="245"/>
      <c r="AE807" s="241"/>
      <c r="AF807" s="245"/>
      <c r="AG807" s="245"/>
      <c r="AH807" s="245"/>
      <c r="AI807" s="245"/>
      <c r="AJ807" s="245"/>
      <c r="AK807" s="245"/>
      <c r="AL807" s="247"/>
      <c r="AM807" s="242"/>
      <c r="AN807" s="242"/>
      <c r="AO807" s="242"/>
      <c r="AP807" s="242"/>
      <c r="AQ807" s="242"/>
      <c r="AR807" s="242"/>
      <c r="AS807" s="242"/>
      <c r="AT807" s="242"/>
      <c r="AU807" s="242"/>
      <c r="AV807" s="242"/>
      <c r="AW807" s="242"/>
    </row>
    <row r="808" ht="15.6" spans="1:49">
      <c r="A808" s="242"/>
      <c r="B808" s="242"/>
      <c r="C808" s="242"/>
      <c r="D808" s="240"/>
      <c r="E808" s="243"/>
      <c r="F808" s="243"/>
      <c r="G808" s="244"/>
      <c r="H808" s="244"/>
      <c r="I808" s="241"/>
      <c r="J808" s="241"/>
      <c r="K808" s="241"/>
      <c r="L808" s="241"/>
      <c r="M808" s="241"/>
      <c r="N808" s="241"/>
      <c r="O808" s="241"/>
      <c r="P808" s="241"/>
      <c r="Q808" s="241"/>
      <c r="R808" s="241"/>
      <c r="S808" s="241"/>
      <c r="T808" s="245"/>
      <c r="U808" s="245"/>
      <c r="V808" s="245"/>
      <c r="W808" s="245"/>
      <c r="X808" s="245"/>
      <c r="Y808" s="245"/>
      <c r="Z808" s="245"/>
      <c r="AA808" s="245"/>
      <c r="AB808" s="246"/>
      <c r="AC808" s="245"/>
      <c r="AD808" s="245"/>
      <c r="AE808" s="241"/>
      <c r="AF808" s="245"/>
      <c r="AG808" s="245"/>
      <c r="AH808" s="245"/>
      <c r="AI808" s="245"/>
      <c r="AJ808" s="245"/>
      <c r="AK808" s="245"/>
      <c r="AL808" s="247"/>
      <c r="AM808" s="242"/>
      <c r="AN808" s="242"/>
      <c r="AO808" s="242"/>
      <c r="AP808" s="242"/>
      <c r="AQ808" s="242"/>
      <c r="AR808" s="242"/>
      <c r="AS808" s="242"/>
      <c r="AT808" s="242"/>
      <c r="AU808" s="242"/>
      <c r="AV808" s="242"/>
      <c r="AW808" s="242"/>
    </row>
    <row r="809" ht="15.6" spans="1:49">
      <c r="A809" s="242"/>
      <c r="B809" s="242"/>
      <c r="C809" s="242"/>
      <c r="D809" s="240"/>
      <c r="E809" s="243"/>
      <c r="F809" s="243"/>
      <c r="G809" s="244"/>
      <c r="H809" s="244"/>
      <c r="I809" s="241"/>
      <c r="J809" s="241"/>
      <c r="K809" s="241"/>
      <c r="L809" s="241"/>
      <c r="M809" s="241"/>
      <c r="N809" s="241"/>
      <c r="O809" s="241"/>
      <c r="P809" s="241"/>
      <c r="Q809" s="241"/>
      <c r="R809" s="241"/>
      <c r="S809" s="241"/>
      <c r="T809" s="245"/>
      <c r="U809" s="245"/>
      <c r="V809" s="245"/>
      <c r="W809" s="245"/>
      <c r="X809" s="245"/>
      <c r="Y809" s="245"/>
      <c r="Z809" s="245"/>
      <c r="AA809" s="245"/>
      <c r="AB809" s="246"/>
      <c r="AC809" s="245"/>
      <c r="AD809" s="245"/>
      <c r="AE809" s="241"/>
      <c r="AF809" s="245"/>
      <c r="AG809" s="245"/>
      <c r="AH809" s="245"/>
      <c r="AI809" s="245"/>
      <c r="AJ809" s="245"/>
      <c r="AK809" s="245"/>
      <c r="AL809" s="247"/>
      <c r="AM809" s="242"/>
      <c r="AN809" s="242"/>
      <c r="AO809" s="242"/>
      <c r="AP809" s="242"/>
      <c r="AQ809" s="242"/>
      <c r="AR809" s="242"/>
      <c r="AS809" s="242"/>
      <c r="AT809" s="242"/>
      <c r="AU809" s="242"/>
      <c r="AV809" s="242"/>
      <c r="AW809" s="242"/>
    </row>
    <row r="810" ht="15.6" spans="1:49">
      <c r="A810" s="242"/>
      <c r="B810" s="242"/>
      <c r="C810" s="242"/>
      <c r="D810" s="240"/>
      <c r="E810" s="243"/>
      <c r="F810" s="243"/>
      <c r="G810" s="244"/>
      <c r="H810" s="244"/>
      <c r="I810" s="241"/>
      <c r="J810" s="241"/>
      <c r="K810" s="241"/>
      <c r="L810" s="241"/>
      <c r="M810" s="241"/>
      <c r="N810" s="241"/>
      <c r="O810" s="241"/>
      <c r="P810" s="241"/>
      <c r="Q810" s="241"/>
      <c r="R810" s="241"/>
      <c r="S810" s="241"/>
      <c r="T810" s="245"/>
      <c r="U810" s="245"/>
      <c r="V810" s="245"/>
      <c r="W810" s="245"/>
      <c r="X810" s="245"/>
      <c r="Y810" s="245"/>
      <c r="Z810" s="245"/>
      <c r="AA810" s="245"/>
      <c r="AB810" s="246"/>
      <c r="AC810" s="245"/>
      <c r="AD810" s="245"/>
      <c r="AE810" s="241"/>
      <c r="AF810" s="245"/>
      <c r="AG810" s="245"/>
      <c r="AH810" s="245"/>
      <c r="AI810" s="245"/>
      <c r="AJ810" s="245"/>
      <c r="AK810" s="245"/>
      <c r="AL810" s="247"/>
      <c r="AM810" s="242"/>
      <c r="AN810" s="242"/>
      <c r="AO810" s="242"/>
      <c r="AP810" s="242"/>
      <c r="AQ810" s="242"/>
      <c r="AR810" s="242"/>
      <c r="AS810" s="242"/>
      <c r="AT810" s="242"/>
      <c r="AU810" s="242"/>
      <c r="AV810" s="242"/>
      <c r="AW810" s="242"/>
    </row>
    <row r="811" ht="15.6" spans="1:49">
      <c r="A811" s="242"/>
      <c r="B811" s="242"/>
      <c r="C811" s="242"/>
      <c r="D811" s="240"/>
      <c r="E811" s="243"/>
      <c r="F811" s="243"/>
      <c r="G811" s="244"/>
      <c r="H811" s="244"/>
      <c r="I811" s="241"/>
      <c r="J811" s="241"/>
      <c r="K811" s="241"/>
      <c r="L811" s="241"/>
      <c r="M811" s="241"/>
      <c r="N811" s="241"/>
      <c r="O811" s="241"/>
      <c r="P811" s="241"/>
      <c r="Q811" s="241"/>
      <c r="R811" s="241"/>
      <c r="S811" s="241"/>
      <c r="T811" s="245"/>
      <c r="U811" s="245"/>
      <c r="V811" s="245"/>
      <c r="W811" s="245"/>
      <c r="X811" s="245"/>
      <c r="Y811" s="245"/>
      <c r="Z811" s="245"/>
      <c r="AA811" s="245"/>
      <c r="AB811" s="246"/>
      <c r="AC811" s="245"/>
      <c r="AD811" s="245"/>
      <c r="AE811" s="241"/>
      <c r="AF811" s="245"/>
      <c r="AG811" s="245"/>
      <c r="AH811" s="245"/>
      <c r="AI811" s="245"/>
      <c r="AJ811" s="245"/>
      <c r="AK811" s="245"/>
      <c r="AL811" s="247"/>
      <c r="AM811" s="242"/>
      <c r="AN811" s="242"/>
      <c r="AO811" s="242"/>
      <c r="AP811" s="242"/>
      <c r="AQ811" s="242"/>
      <c r="AR811" s="242"/>
      <c r="AS811" s="242"/>
      <c r="AT811" s="242"/>
      <c r="AU811" s="242"/>
      <c r="AV811" s="242"/>
      <c r="AW811" s="242"/>
    </row>
    <row r="812" ht="15.6" spans="1:49">
      <c r="A812" s="242"/>
      <c r="B812" s="242"/>
      <c r="C812" s="242"/>
      <c r="D812" s="240"/>
      <c r="E812" s="243"/>
      <c r="F812" s="243"/>
      <c r="G812" s="244"/>
      <c r="H812" s="244"/>
      <c r="I812" s="241"/>
      <c r="J812" s="241"/>
      <c r="K812" s="241"/>
      <c r="L812" s="241"/>
      <c r="M812" s="241"/>
      <c r="N812" s="241"/>
      <c r="O812" s="241"/>
      <c r="P812" s="241"/>
      <c r="Q812" s="241"/>
      <c r="R812" s="241"/>
      <c r="S812" s="241"/>
      <c r="T812" s="245"/>
      <c r="U812" s="245"/>
      <c r="V812" s="245"/>
      <c r="W812" s="245"/>
      <c r="X812" s="245"/>
      <c r="Y812" s="245"/>
      <c r="Z812" s="245"/>
      <c r="AA812" s="245"/>
      <c r="AB812" s="246"/>
      <c r="AC812" s="245"/>
      <c r="AD812" s="245"/>
      <c r="AE812" s="241"/>
      <c r="AF812" s="245"/>
      <c r="AG812" s="245"/>
      <c r="AH812" s="245"/>
      <c r="AI812" s="245"/>
      <c r="AJ812" s="245"/>
      <c r="AK812" s="245"/>
      <c r="AL812" s="247"/>
      <c r="AM812" s="242"/>
      <c r="AN812" s="242"/>
      <c r="AO812" s="242"/>
      <c r="AP812" s="242"/>
      <c r="AQ812" s="242"/>
      <c r="AR812" s="242"/>
      <c r="AS812" s="242"/>
      <c r="AT812" s="242"/>
      <c r="AU812" s="242"/>
      <c r="AV812" s="242"/>
      <c r="AW812" s="242"/>
    </row>
    <row r="813" ht="15.6" spans="1:49">
      <c r="A813" s="242"/>
      <c r="B813" s="242"/>
      <c r="C813" s="242"/>
      <c r="D813" s="240"/>
      <c r="E813" s="243"/>
      <c r="F813" s="243"/>
      <c r="G813" s="244"/>
      <c r="H813" s="244"/>
      <c r="I813" s="241"/>
      <c r="J813" s="241"/>
      <c r="K813" s="241"/>
      <c r="L813" s="241"/>
      <c r="M813" s="241"/>
      <c r="N813" s="241"/>
      <c r="O813" s="241"/>
      <c r="P813" s="241"/>
      <c r="Q813" s="241"/>
      <c r="R813" s="241"/>
      <c r="S813" s="241"/>
      <c r="T813" s="245"/>
      <c r="U813" s="245"/>
      <c r="V813" s="245"/>
      <c r="W813" s="245"/>
      <c r="X813" s="245"/>
      <c r="Y813" s="245"/>
      <c r="Z813" s="245"/>
      <c r="AA813" s="245"/>
      <c r="AB813" s="246"/>
      <c r="AC813" s="245"/>
      <c r="AD813" s="245"/>
      <c r="AE813" s="241"/>
      <c r="AF813" s="245"/>
      <c r="AG813" s="245"/>
      <c r="AH813" s="245"/>
      <c r="AI813" s="245"/>
      <c r="AJ813" s="245"/>
      <c r="AK813" s="245"/>
      <c r="AL813" s="247"/>
      <c r="AM813" s="242"/>
      <c r="AN813" s="242"/>
      <c r="AO813" s="242"/>
      <c r="AP813" s="242"/>
      <c r="AQ813" s="242"/>
      <c r="AR813" s="242"/>
      <c r="AS813" s="242"/>
      <c r="AT813" s="242"/>
      <c r="AU813" s="242"/>
      <c r="AV813" s="242"/>
      <c r="AW813" s="242"/>
    </row>
    <row r="814" ht="15.6" spans="1:49">
      <c r="A814" s="242"/>
      <c r="B814" s="242"/>
      <c r="C814" s="242"/>
      <c r="D814" s="240"/>
      <c r="E814" s="243"/>
      <c r="F814" s="243"/>
      <c r="G814" s="244"/>
      <c r="H814" s="244"/>
      <c r="I814" s="241"/>
      <c r="J814" s="241"/>
      <c r="K814" s="241"/>
      <c r="L814" s="241"/>
      <c r="M814" s="241"/>
      <c r="N814" s="241"/>
      <c r="O814" s="241"/>
      <c r="P814" s="241"/>
      <c r="Q814" s="241"/>
      <c r="R814" s="241"/>
      <c r="S814" s="241"/>
      <c r="T814" s="245"/>
      <c r="U814" s="245"/>
      <c r="V814" s="245"/>
      <c r="W814" s="245"/>
      <c r="X814" s="245"/>
      <c r="Y814" s="245"/>
      <c r="Z814" s="245"/>
      <c r="AA814" s="245"/>
      <c r="AB814" s="246"/>
      <c r="AC814" s="245"/>
      <c r="AD814" s="245"/>
      <c r="AE814" s="241"/>
      <c r="AF814" s="245"/>
      <c r="AG814" s="245"/>
      <c r="AH814" s="245"/>
      <c r="AI814" s="245"/>
      <c r="AJ814" s="245"/>
      <c r="AK814" s="245"/>
      <c r="AL814" s="247"/>
      <c r="AM814" s="242"/>
      <c r="AN814" s="242"/>
      <c r="AO814" s="242"/>
      <c r="AP814" s="242"/>
      <c r="AQ814" s="242"/>
      <c r="AR814" s="242"/>
      <c r="AS814" s="242"/>
      <c r="AT814" s="242"/>
      <c r="AU814" s="242"/>
      <c r="AV814" s="242"/>
      <c r="AW814" s="242"/>
    </row>
    <row r="815" ht="15.6" spans="1:49">
      <c r="A815" s="242"/>
      <c r="B815" s="242"/>
      <c r="C815" s="242"/>
      <c r="D815" s="240"/>
      <c r="E815" s="243"/>
      <c r="F815" s="243"/>
      <c r="G815" s="244"/>
      <c r="H815" s="244"/>
      <c r="I815" s="241"/>
      <c r="J815" s="241"/>
      <c r="K815" s="241"/>
      <c r="L815" s="241"/>
      <c r="M815" s="241"/>
      <c r="N815" s="241"/>
      <c r="O815" s="241"/>
      <c r="P815" s="241"/>
      <c r="Q815" s="241"/>
      <c r="R815" s="241"/>
      <c r="S815" s="241"/>
      <c r="T815" s="245"/>
      <c r="U815" s="245"/>
      <c r="V815" s="245"/>
      <c r="W815" s="245"/>
      <c r="X815" s="245"/>
      <c r="Y815" s="245"/>
      <c r="Z815" s="245"/>
      <c r="AA815" s="245"/>
      <c r="AB815" s="246"/>
      <c r="AC815" s="245"/>
      <c r="AD815" s="245"/>
      <c r="AE815" s="241"/>
      <c r="AF815" s="245"/>
      <c r="AG815" s="245"/>
      <c r="AH815" s="245"/>
      <c r="AI815" s="245"/>
      <c r="AJ815" s="245"/>
      <c r="AK815" s="245"/>
      <c r="AL815" s="247"/>
      <c r="AM815" s="242"/>
      <c r="AN815" s="242"/>
      <c r="AO815" s="242"/>
      <c r="AP815" s="242"/>
      <c r="AQ815" s="242"/>
      <c r="AR815" s="242"/>
      <c r="AS815" s="242"/>
      <c r="AT815" s="242"/>
      <c r="AU815" s="242"/>
      <c r="AV815" s="242"/>
      <c r="AW815" s="242"/>
    </row>
    <row r="816" ht="15.6" spans="1:49">
      <c r="A816" s="242"/>
      <c r="B816" s="242"/>
      <c r="C816" s="242"/>
      <c r="D816" s="240"/>
      <c r="E816" s="243"/>
      <c r="F816" s="243"/>
      <c r="G816" s="244"/>
      <c r="H816" s="244"/>
      <c r="I816" s="241"/>
      <c r="J816" s="241"/>
      <c r="K816" s="241"/>
      <c r="L816" s="241"/>
      <c r="M816" s="241"/>
      <c r="N816" s="241"/>
      <c r="O816" s="241"/>
      <c r="P816" s="241"/>
      <c r="Q816" s="241"/>
      <c r="R816" s="241"/>
      <c r="S816" s="241"/>
      <c r="T816" s="245"/>
      <c r="U816" s="245"/>
      <c r="V816" s="245"/>
      <c r="W816" s="245"/>
      <c r="X816" s="245"/>
      <c r="Y816" s="245"/>
      <c r="Z816" s="245"/>
      <c r="AA816" s="245"/>
      <c r="AB816" s="246"/>
      <c r="AC816" s="245"/>
      <c r="AD816" s="245"/>
      <c r="AE816" s="241"/>
      <c r="AF816" s="245"/>
      <c r="AG816" s="245"/>
      <c r="AH816" s="245"/>
      <c r="AI816" s="245"/>
      <c r="AJ816" s="245"/>
      <c r="AK816" s="245"/>
      <c r="AL816" s="247"/>
      <c r="AM816" s="242"/>
      <c r="AN816" s="242"/>
      <c r="AO816" s="242"/>
      <c r="AP816" s="242"/>
      <c r="AQ816" s="242"/>
      <c r="AR816" s="242"/>
      <c r="AS816" s="242"/>
      <c r="AT816" s="242"/>
      <c r="AU816" s="242"/>
      <c r="AV816" s="242"/>
      <c r="AW816" s="242"/>
    </row>
    <row r="817" ht="15.6" spans="1:49">
      <c r="A817" s="242"/>
      <c r="B817" s="242"/>
      <c r="C817" s="242"/>
      <c r="D817" s="240"/>
      <c r="E817" s="243"/>
      <c r="F817" s="243"/>
      <c r="G817" s="244"/>
      <c r="H817" s="244"/>
      <c r="I817" s="241"/>
      <c r="J817" s="241"/>
      <c r="K817" s="241"/>
      <c r="L817" s="241"/>
      <c r="M817" s="241"/>
      <c r="N817" s="241"/>
      <c r="O817" s="241"/>
      <c r="P817" s="241"/>
      <c r="Q817" s="241"/>
      <c r="R817" s="241"/>
      <c r="S817" s="241"/>
      <c r="T817" s="245"/>
      <c r="U817" s="245"/>
      <c r="V817" s="245"/>
      <c r="W817" s="245"/>
      <c r="X817" s="245"/>
      <c r="Y817" s="245"/>
      <c r="Z817" s="245"/>
      <c r="AA817" s="245"/>
      <c r="AB817" s="246"/>
      <c r="AC817" s="245"/>
      <c r="AD817" s="245"/>
      <c r="AE817" s="241"/>
      <c r="AF817" s="245"/>
      <c r="AG817" s="245"/>
      <c r="AH817" s="245"/>
      <c r="AI817" s="245"/>
      <c r="AJ817" s="245"/>
      <c r="AK817" s="245"/>
      <c r="AL817" s="247"/>
      <c r="AM817" s="242"/>
      <c r="AN817" s="242"/>
      <c r="AO817" s="242"/>
      <c r="AP817" s="242"/>
      <c r="AQ817" s="242"/>
      <c r="AR817" s="242"/>
      <c r="AS817" s="242"/>
      <c r="AT817" s="242"/>
      <c r="AU817" s="242"/>
      <c r="AV817" s="242"/>
      <c r="AW817" s="242"/>
    </row>
    <row r="818" ht="15.6" spans="1:49">
      <c r="A818" s="242"/>
      <c r="B818" s="242"/>
      <c r="C818" s="242"/>
      <c r="D818" s="240"/>
      <c r="E818" s="243"/>
      <c r="F818" s="243"/>
      <c r="G818" s="244"/>
      <c r="H818" s="244"/>
      <c r="I818" s="241"/>
      <c r="J818" s="241"/>
      <c r="K818" s="241"/>
      <c r="L818" s="241"/>
      <c r="M818" s="241"/>
      <c r="N818" s="241"/>
      <c r="O818" s="241"/>
      <c r="P818" s="241"/>
      <c r="Q818" s="241"/>
      <c r="R818" s="241"/>
      <c r="S818" s="241"/>
      <c r="T818" s="245"/>
      <c r="U818" s="245"/>
      <c r="V818" s="245"/>
      <c r="W818" s="245"/>
      <c r="X818" s="245"/>
      <c r="Y818" s="245"/>
      <c r="Z818" s="245"/>
      <c r="AA818" s="245"/>
      <c r="AB818" s="246"/>
      <c r="AC818" s="245"/>
      <c r="AD818" s="245"/>
      <c r="AE818" s="241"/>
      <c r="AF818" s="245"/>
      <c r="AG818" s="245"/>
      <c r="AH818" s="245"/>
      <c r="AI818" s="245"/>
      <c r="AJ818" s="245"/>
      <c r="AK818" s="245"/>
      <c r="AL818" s="247"/>
      <c r="AM818" s="242"/>
      <c r="AN818" s="242"/>
      <c r="AO818" s="242"/>
      <c r="AP818" s="242"/>
      <c r="AQ818" s="242"/>
      <c r="AR818" s="242"/>
      <c r="AS818" s="242"/>
      <c r="AT818" s="242"/>
      <c r="AU818" s="242"/>
      <c r="AV818" s="242"/>
      <c r="AW818" s="242"/>
    </row>
    <row r="819" ht="15.6" spans="1:49">
      <c r="A819" s="242"/>
      <c r="B819" s="242"/>
      <c r="C819" s="242"/>
      <c r="D819" s="240"/>
      <c r="E819" s="243"/>
      <c r="F819" s="243"/>
      <c r="G819" s="244"/>
      <c r="H819" s="244"/>
      <c r="I819" s="241"/>
      <c r="J819" s="241"/>
      <c r="K819" s="241"/>
      <c r="L819" s="241"/>
      <c r="M819" s="241"/>
      <c r="N819" s="241"/>
      <c r="O819" s="241"/>
      <c r="P819" s="241"/>
      <c r="Q819" s="241"/>
      <c r="R819" s="241"/>
      <c r="S819" s="241"/>
      <c r="T819" s="245"/>
      <c r="U819" s="245"/>
      <c r="V819" s="245"/>
      <c r="W819" s="245"/>
      <c r="X819" s="245"/>
      <c r="Y819" s="245"/>
      <c r="Z819" s="245"/>
      <c r="AA819" s="245"/>
      <c r="AB819" s="246"/>
      <c r="AC819" s="245"/>
      <c r="AD819" s="245"/>
      <c r="AE819" s="241"/>
      <c r="AF819" s="245"/>
      <c r="AG819" s="245"/>
      <c r="AH819" s="245"/>
      <c r="AI819" s="245"/>
      <c r="AJ819" s="245"/>
      <c r="AK819" s="245"/>
      <c r="AL819" s="247"/>
      <c r="AM819" s="242"/>
      <c r="AN819" s="242"/>
      <c r="AO819" s="242"/>
      <c r="AP819" s="242"/>
      <c r="AQ819" s="242"/>
      <c r="AR819" s="242"/>
      <c r="AS819" s="242"/>
      <c r="AT819" s="242"/>
      <c r="AU819" s="242"/>
      <c r="AV819" s="242"/>
      <c r="AW819" s="242"/>
    </row>
    <row r="820" ht="15.6" spans="1:49">
      <c r="A820" s="242"/>
      <c r="B820" s="242"/>
      <c r="C820" s="242"/>
      <c r="D820" s="240"/>
      <c r="E820" s="243"/>
      <c r="F820" s="243"/>
      <c r="G820" s="244"/>
      <c r="H820" s="244"/>
      <c r="I820" s="241"/>
      <c r="J820" s="241"/>
      <c r="K820" s="241"/>
      <c r="L820" s="241"/>
      <c r="M820" s="241"/>
      <c r="N820" s="241"/>
      <c r="O820" s="241"/>
      <c r="P820" s="241"/>
      <c r="Q820" s="241"/>
      <c r="R820" s="241"/>
      <c r="S820" s="241"/>
      <c r="T820" s="245"/>
      <c r="U820" s="245"/>
      <c r="V820" s="245"/>
      <c r="W820" s="245"/>
      <c r="X820" s="245"/>
      <c r="Y820" s="245"/>
      <c r="Z820" s="245"/>
      <c r="AA820" s="245"/>
      <c r="AB820" s="246"/>
      <c r="AC820" s="245"/>
      <c r="AD820" s="245"/>
      <c r="AE820" s="241"/>
      <c r="AF820" s="245"/>
      <c r="AG820" s="245"/>
      <c r="AH820" s="245"/>
      <c r="AI820" s="245"/>
      <c r="AJ820" s="245"/>
      <c r="AK820" s="245"/>
      <c r="AL820" s="247"/>
      <c r="AM820" s="242"/>
      <c r="AN820" s="242"/>
      <c r="AO820" s="242"/>
      <c r="AP820" s="242"/>
      <c r="AQ820" s="242"/>
      <c r="AR820" s="242"/>
      <c r="AS820" s="242"/>
      <c r="AT820" s="242"/>
      <c r="AU820" s="242"/>
      <c r="AV820" s="242"/>
      <c r="AW820" s="242"/>
    </row>
    <row r="821" ht="15.6" spans="1:49">
      <c r="A821" s="242"/>
      <c r="B821" s="242"/>
      <c r="C821" s="242"/>
      <c r="D821" s="240"/>
      <c r="E821" s="243"/>
      <c r="F821" s="243"/>
      <c r="G821" s="244"/>
      <c r="H821" s="244"/>
      <c r="I821" s="241"/>
      <c r="J821" s="241"/>
      <c r="K821" s="241"/>
      <c r="L821" s="241"/>
      <c r="M821" s="241"/>
      <c r="N821" s="241"/>
      <c r="O821" s="241"/>
      <c r="P821" s="241"/>
      <c r="Q821" s="241"/>
      <c r="R821" s="241"/>
      <c r="S821" s="241"/>
      <c r="T821" s="245"/>
      <c r="U821" s="245"/>
      <c r="V821" s="245"/>
      <c r="W821" s="245"/>
      <c r="X821" s="245"/>
      <c r="Y821" s="245"/>
      <c r="Z821" s="245"/>
      <c r="AA821" s="245"/>
      <c r="AB821" s="246"/>
      <c r="AC821" s="245"/>
      <c r="AD821" s="245"/>
      <c r="AE821" s="241"/>
      <c r="AF821" s="245"/>
      <c r="AG821" s="245"/>
      <c r="AH821" s="245"/>
      <c r="AI821" s="245"/>
      <c r="AJ821" s="245"/>
      <c r="AK821" s="245"/>
      <c r="AL821" s="247"/>
      <c r="AM821" s="242"/>
      <c r="AN821" s="242"/>
      <c r="AO821" s="242"/>
      <c r="AP821" s="242"/>
      <c r="AQ821" s="242"/>
      <c r="AR821" s="242"/>
      <c r="AS821" s="242"/>
      <c r="AT821" s="242"/>
      <c r="AU821" s="242"/>
      <c r="AV821" s="242"/>
      <c r="AW821" s="242"/>
    </row>
    <row r="822" ht="15.6" spans="1:49">
      <c r="A822" s="242"/>
      <c r="B822" s="242"/>
      <c r="C822" s="242"/>
      <c r="D822" s="240"/>
      <c r="E822" s="243"/>
      <c r="F822" s="243"/>
      <c r="G822" s="244"/>
      <c r="H822" s="244"/>
      <c r="I822" s="241"/>
      <c r="J822" s="241"/>
      <c r="K822" s="241"/>
      <c r="L822" s="241"/>
      <c r="M822" s="241"/>
      <c r="N822" s="241"/>
      <c r="O822" s="241"/>
      <c r="P822" s="241"/>
      <c r="Q822" s="241"/>
      <c r="R822" s="241"/>
      <c r="S822" s="241"/>
      <c r="T822" s="245"/>
      <c r="U822" s="245"/>
      <c r="V822" s="245"/>
      <c r="W822" s="245"/>
      <c r="X822" s="245"/>
      <c r="Y822" s="245"/>
      <c r="Z822" s="245"/>
      <c r="AA822" s="245"/>
      <c r="AB822" s="246"/>
      <c r="AC822" s="245"/>
      <c r="AD822" s="245"/>
      <c r="AE822" s="241"/>
      <c r="AF822" s="245"/>
      <c r="AG822" s="245"/>
      <c r="AH822" s="245"/>
      <c r="AI822" s="245"/>
      <c r="AJ822" s="245"/>
      <c r="AK822" s="245"/>
      <c r="AL822" s="247"/>
      <c r="AM822" s="242"/>
      <c r="AN822" s="242"/>
      <c r="AO822" s="242"/>
      <c r="AP822" s="242"/>
      <c r="AQ822" s="242"/>
      <c r="AR822" s="242"/>
      <c r="AS822" s="242"/>
      <c r="AT822" s="242"/>
      <c r="AU822" s="242"/>
      <c r="AV822" s="242"/>
      <c r="AW822" s="242"/>
    </row>
    <row r="823" ht="15.6" spans="1:49">
      <c r="A823" s="242"/>
      <c r="B823" s="242"/>
      <c r="C823" s="242"/>
      <c r="D823" s="240"/>
      <c r="E823" s="243"/>
      <c r="F823" s="243"/>
      <c r="G823" s="244"/>
      <c r="H823" s="244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5"/>
      <c r="U823" s="245"/>
      <c r="V823" s="245"/>
      <c r="W823" s="245"/>
      <c r="X823" s="245"/>
      <c r="Y823" s="245"/>
      <c r="Z823" s="245"/>
      <c r="AA823" s="245"/>
      <c r="AB823" s="246"/>
      <c r="AC823" s="245"/>
      <c r="AD823" s="245"/>
      <c r="AE823" s="241"/>
      <c r="AF823" s="245"/>
      <c r="AG823" s="245"/>
      <c r="AH823" s="245"/>
      <c r="AI823" s="245"/>
      <c r="AJ823" s="245"/>
      <c r="AK823" s="245"/>
      <c r="AL823" s="247"/>
      <c r="AM823" s="242"/>
      <c r="AN823" s="242"/>
      <c r="AO823" s="242"/>
      <c r="AP823" s="242"/>
      <c r="AQ823" s="242"/>
      <c r="AR823" s="242"/>
      <c r="AS823" s="242"/>
      <c r="AT823" s="242"/>
      <c r="AU823" s="242"/>
      <c r="AV823" s="242"/>
      <c r="AW823" s="242"/>
    </row>
    <row r="824" ht="15.6" spans="1:49">
      <c r="A824" s="242"/>
      <c r="B824" s="242"/>
      <c r="C824" s="242"/>
      <c r="D824" s="240"/>
      <c r="E824" s="243"/>
      <c r="F824" s="243"/>
      <c r="G824" s="244"/>
      <c r="H824" s="244"/>
      <c r="I824" s="241"/>
      <c r="J824" s="241"/>
      <c r="K824" s="241"/>
      <c r="L824" s="241"/>
      <c r="M824" s="241"/>
      <c r="N824" s="241"/>
      <c r="O824" s="241"/>
      <c r="P824" s="241"/>
      <c r="Q824" s="241"/>
      <c r="R824" s="241"/>
      <c r="S824" s="241"/>
      <c r="T824" s="245"/>
      <c r="U824" s="245"/>
      <c r="V824" s="245"/>
      <c r="W824" s="245"/>
      <c r="X824" s="245"/>
      <c r="Y824" s="245"/>
      <c r="Z824" s="245"/>
      <c r="AA824" s="245"/>
      <c r="AB824" s="246"/>
      <c r="AC824" s="245"/>
      <c r="AD824" s="245"/>
      <c r="AE824" s="241"/>
      <c r="AF824" s="245"/>
      <c r="AG824" s="245"/>
      <c r="AH824" s="245"/>
      <c r="AI824" s="245"/>
      <c r="AJ824" s="245"/>
      <c r="AK824" s="245"/>
      <c r="AL824" s="247"/>
      <c r="AM824" s="242"/>
      <c r="AN824" s="242"/>
      <c r="AO824" s="242"/>
      <c r="AP824" s="242"/>
      <c r="AQ824" s="242"/>
      <c r="AR824" s="242"/>
      <c r="AS824" s="242"/>
      <c r="AT824" s="242"/>
      <c r="AU824" s="242"/>
      <c r="AV824" s="242"/>
      <c r="AW824" s="242"/>
    </row>
    <row r="825" ht="15.6" spans="1:49">
      <c r="A825" s="242"/>
      <c r="B825" s="242"/>
      <c r="C825" s="242"/>
      <c r="D825" s="240"/>
      <c r="E825" s="243"/>
      <c r="F825" s="243"/>
      <c r="G825" s="244"/>
      <c r="H825" s="244"/>
      <c r="I825" s="241"/>
      <c r="J825" s="241"/>
      <c r="K825" s="241"/>
      <c r="L825" s="241"/>
      <c r="M825" s="241"/>
      <c r="N825" s="241"/>
      <c r="O825" s="241"/>
      <c r="P825" s="241"/>
      <c r="Q825" s="241"/>
      <c r="R825" s="241"/>
      <c r="S825" s="241"/>
      <c r="T825" s="245"/>
      <c r="U825" s="245"/>
      <c r="V825" s="245"/>
      <c r="W825" s="245"/>
      <c r="X825" s="245"/>
      <c r="Y825" s="245"/>
      <c r="Z825" s="245"/>
      <c r="AA825" s="245"/>
      <c r="AB825" s="246"/>
      <c r="AC825" s="245"/>
      <c r="AD825" s="245"/>
      <c r="AE825" s="241"/>
      <c r="AF825" s="245"/>
      <c r="AG825" s="245"/>
      <c r="AH825" s="245"/>
      <c r="AI825" s="245"/>
      <c r="AJ825" s="245"/>
      <c r="AK825" s="245"/>
      <c r="AL825" s="247"/>
      <c r="AM825" s="242"/>
      <c r="AN825" s="242"/>
      <c r="AO825" s="242"/>
      <c r="AP825" s="242"/>
      <c r="AQ825" s="242"/>
      <c r="AR825" s="242"/>
      <c r="AS825" s="242"/>
      <c r="AT825" s="242"/>
      <c r="AU825" s="242"/>
      <c r="AV825" s="242"/>
      <c r="AW825" s="242"/>
    </row>
    <row r="826" ht="15.6" spans="1:49">
      <c r="A826" s="242"/>
      <c r="B826" s="242"/>
      <c r="C826" s="242"/>
      <c r="D826" s="240"/>
      <c r="E826" s="243"/>
      <c r="F826" s="243"/>
      <c r="G826" s="244"/>
      <c r="H826" s="244"/>
      <c r="I826" s="241"/>
      <c r="J826" s="241"/>
      <c r="K826" s="241"/>
      <c r="L826" s="241"/>
      <c r="M826" s="241"/>
      <c r="N826" s="241"/>
      <c r="O826" s="241"/>
      <c r="P826" s="241"/>
      <c r="Q826" s="241"/>
      <c r="R826" s="241"/>
      <c r="S826" s="241"/>
      <c r="T826" s="245"/>
      <c r="U826" s="245"/>
      <c r="V826" s="245"/>
      <c r="W826" s="245"/>
      <c r="X826" s="245"/>
      <c r="Y826" s="245"/>
      <c r="Z826" s="245"/>
      <c r="AA826" s="245"/>
      <c r="AB826" s="246"/>
      <c r="AC826" s="245"/>
      <c r="AD826" s="245"/>
      <c r="AE826" s="241"/>
      <c r="AF826" s="245"/>
      <c r="AG826" s="245"/>
      <c r="AH826" s="245"/>
      <c r="AI826" s="245"/>
      <c r="AJ826" s="245"/>
      <c r="AK826" s="245"/>
      <c r="AL826" s="247"/>
      <c r="AM826" s="242"/>
      <c r="AN826" s="242"/>
      <c r="AO826" s="242"/>
      <c r="AP826" s="242"/>
      <c r="AQ826" s="242"/>
      <c r="AR826" s="242"/>
      <c r="AS826" s="242"/>
      <c r="AT826" s="242"/>
      <c r="AU826" s="242"/>
      <c r="AV826" s="242"/>
      <c r="AW826" s="242"/>
    </row>
    <row r="827" ht="15.6" spans="1:49">
      <c r="A827" s="242"/>
      <c r="B827" s="242"/>
      <c r="C827" s="242"/>
      <c r="D827" s="240"/>
      <c r="E827" s="243"/>
      <c r="F827" s="243"/>
      <c r="G827" s="244"/>
      <c r="H827" s="244"/>
      <c r="I827" s="241"/>
      <c r="J827" s="241"/>
      <c r="K827" s="241"/>
      <c r="L827" s="241"/>
      <c r="M827" s="241"/>
      <c r="N827" s="241"/>
      <c r="O827" s="241"/>
      <c r="P827" s="241"/>
      <c r="Q827" s="241"/>
      <c r="R827" s="241"/>
      <c r="S827" s="241"/>
      <c r="T827" s="245"/>
      <c r="U827" s="245"/>
      <c r="V827" s="245"/>
      <c r="W827" s="245"/>
      <c r="X827" s="245"/>
      <c r="Y827" s="245"/>
      <c r="Z827" s="245"/>
      <c r="AA827" s="245"/>
      <c r="AB827" s="246"/>
      <c r="AC827" s="245"/>
      <c r="AD827" s="245"/>
      <c r="AE827" s="241"/>
      <c r="AF827" s="245"/>
      <c r="AG827" s="245"/>
      <c r="AH827" s="245"/>
      <c r="AI827" s="245"/>
      <c r="AJ827" s="245"/>
      <c r="AK827" s="245"/>
      <c r="AL827" s="247"/>
      <c r="AM827" s="242"/>
      <c r="AN827" s="242"/>
      <c r="AO827" s="242"/>
      <c r="AP827" s="242"/>
      <c r="AQ827" s="242"/>
      <c r="AR827" s="242"/>
      <c r="AS827" s="242"/>
      <c r="AT827" s="242"/>
      <c r="AU827" s="242"/>
      <c r="AV827" s="242"/>
      <c r="AW827" s="242"/>
    </row>
    <row r="828" ht="15.6" spans="1:49">
      <c r="A828" s="242"/>
      <c r="B828" s="242"/>
      <c r="C828" s="242"/>
      <c r="D828" s="240"/>
      <c r="E828" s="243"/>
      <c r="F828" s="243"/>
      <c r="G828" s="244"/>
      <c r="H828" s="244"/>
      <c r="I828" s="241"/>
      <c r="J828" s="241"/>
      <c r="K828" s="241"/>
      <c r="L828" s="241"/>
      <c r="M828" s="241"/>
      <c r="N828" s="241"/>
      <c r="O828" s="241"/>
      <c r="P828" s="241"/>
      <c r="Q828" s="241"/>
      <c r="R828" s="241"/>
      <c r="S828" s="241"/>
      <c r="T828" s="245"/>
      <c r="U828" s="245"/>
      <c r="V828" s="245"/>
      <c r="W828" s="245"/>
      <c r="X828" s="245"/>
      <c r="Y828" s="245"/>
      <c r="Z828" s="245"/>
      <c r="AA828" s="245"/>
      <c r="AB828" s="246"/>
      <c r="AC828" s="245"/>
      <c r="AD828" s="245"/>
      <c r="AE828" s="241"/>
      <c r="AF828" s="245"/>
      <c r="AG828" s="245"/>
      <c r="AH828" s="245"/>
      <c r="AI828" s="245"/>
      <c r="AJ828" s="245"/>
      <c r="AK828" s="245"/>
      <c r="AL828" s="247"/>
      <c r="AM828" s="242"/>
      <c r="AN828" s="242"/>
      <c r="AO828" s="242"/>
      <c r="AP828" s="242"/>
      <c r="AQ828" s="242"/>
      <c r="AR828" s="242"/>
      <c r="AS828" s="242"/>
      <c r="AT828" s="242"/>
      <c r="AU828" s="242"/>
      <c r="AV828" s="242"/>
      <c r="AW828" s="242"/>
    </row>
    <row r="829" ht="15.6" spans="1:49">
      <c r="A829" s="242"/>
      <c r="B829" s="242"/>
      <c r="C829" s="242"/>
      <c r="D829" s="240"/>
      <c r="E829" s="243"/>
      <c r="F829" s="243"/>
      <c r="G829" s="244"/>
      <c r="H829" s="244"/>
      <c r="I829" s="241"/>
      <c r="J829" s="241"/>
      <c r="K829" s="241"/>
      <c r="L829" s="241"/>
      <c r="M829" s="241"/>
      <c r="N829" s="241"/>
      <c r="O829" s="241"/>
      <c r="P829" s="241"/>
      <c r="Q829" s="241"/>
      <c r="R829" s="241"/>
      <c r="S829" s="241"/>
      <c r="T829" s="245"/>
      <c r="U829" s="245"/>
      <c r="V829" s="245"/>
      <c r="W829" s="245"/>
      <c r="X829" s="245"/>
      <c r="Y829" s="245"/>
      <c r="Z829" s="245"/>
      <c r="AA829" s="245"/>
      <c r="AB829" s="246"/>
      <c r="AC829" s="245"/>
      <c r="AD829" s="245"/>
      <c r="AE829" s="241"/>
      <c r="AF829" s="245"/>
      <c r="AG829" s="245"/>
      <c r="AH829" s="245"/>
      <c r="AI829" s="245"/>
      <c r="AJ829" s="245"/>
      <c r="AK829" s="245"/>
      <c r="AL829" s="247"/>
      <c r="AM829" s="242"/>
      <c r="AN829" s="242"/>
      <c r="AO829" s="242"/>
      <c r="AP829" s="242"/>
      <c r="AQ829" s="242"/>
      <c r="AR829" s="242"/>
      <c r="AS829" s="242"/>
      <c r="AT829" s="242"/>
      <c r="AU829" s="242"/>
      <c r="AV829" s="242"/>
      <c r="AW829" s="242"/>
    </row>
    <row r="830" ht="15.6" spans="1:49">
      <c r="A830" s="242"/>
      <c r="B830" s="242"/>
      <c r="C830" s="242"/>
      <c r="D830" s="240"/>
      <c r="E830" s="243"/>
      <c r="F830" s="243"/>
      <c r="G830" s="244"/>
      <c r="H830" s="244"/>
      <c r="I830" s="241"/>
      <c r="J830" s="241"/>
      <c r="K830" s="241"/>
      <c r="L830" s="241"/>
      <c r="M830" s="241"/>
      <c r="N830" s="241"/>
      <c r="O830" s="241"/>
      <c r="P830" s="241"/>
      <c r="Q830" s="241"/>
      <c r="R830" s="241"/>
      <c r="S830" s="241"/>
      <c r="T830" s="245"/>
      <c r="U830" s="245"/>
      <c r="V830" s="245"/>
      <c r="W830" s="245"/>
      <c r="X830" s="245"/>
      <c r="Y830" s="245"/>
      <c r="Z830" s="245"/>
      <c r="AA830" s="245"/>
      <c r="AB830" s="246"/>
      <c r="AC830" s="245"/>
      <c r="AD830" s="245"/>
      <c r="AE830" s="241"/>
      <c r="AF830" s="245"/>
      <c r="AG830" s="245"/>
      <c r="AH830" s="245"/>
      <c r="AI830" s="245"/>
      <c r="AJ830" s="245"/>
      <c r="AK830" s="245"/>
      <c r="AL830" s="247"/>
      <c r="AM830" s="242"/>
      <c r="AN830" s="242"/>
      <c r="AO830" s="242"/>
      <c r="AP830" s="242"/>
      <c r="AQ830" s="242"/>
      <c r="AR830" s="242"/>
      <c r="AS830" s="242"/>
      <c r="AT830" s="242"/>
      <c r="AU830" s="242"/>
      <c r="AV830" s="242"/>
      <c r="AW830" s="242"/>
    </row>
    <row r="831" ht="15.6" spans="1:49">
      <c r="A831" s="242"/>
      <c r="B831" s="242"/>
      <c r="C831" s="242"/>
      <c r="D831" s="240"/>
      <c r="E831" s="243"/>
      <c r="F831" s="243"/>
      <c r="G831" s="244"/>
      <c r="H831" s="244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5"/>
      <c r="U831" s="245"/>
      <c r="V831" s="245"/>
      <c r="W831" s="245"/>
      <c r="X831" s="245"/>
      <c r="Y831" s="245"/>
      <c r="Z831" s="245"/>
      <c r="AA831" s="245"/>
      <c r="AB831" s="246"/>
      <c r="AC831" s="245"/>
      <c r="AD831" s="245"/>
      <c r="AE831" s="241"/>
      <c r="AF831" s="245"/>
      <c r="AG831" s="245"/>
      <c r="AH831" s="245"/>
      <c r="AI831" s="245"/>
      <c r="AJ831" s="245"/>
      <c r="AK831" s="245"/>
      <c r="AL831" s="247"/>
      <c r="AM831" s="242"/>
      <c r="AN831" s="242"/>
      <c r="AO831" s="242"/>
      <c r="AP831" s="242"/>
      <c r="AQ831" s="242"/>
      <c r="AR831" s="242"/>
      <c r="AS831" s="242"/>
      <c r="AT831" s="242"/>
      <c r="AU831" s="242"/>
      <c r="AV831" s="242"/>
      <c r="AW831" s="242"/>
    </row>
    <row r="832" ht="15.6" spans="1:49">
      <c r="A832" s="242"/>
      <c r="B832" s="242"/>
      <c r="C832" s="242"/>
      <c r="D832" s="240"/>
      <c r="E832" s="243"/>
      <c r="F832" s="243"/>
      <c r="G832" s="244"/>
      <c r="H832" s="244"/>
      <c r="I832" s="241"/>
      <c r="J832" s="241"/>
      <c r="K832" s="241"/>
      <c r="L832" s="241"/>
      <c r="M832" s="241"/>
      <c r="N832" s="241"/>
      <c r="O832" s="241"/>
      <c r="P832" s="241"/>
      <c r="Q832" s="241"/>
      <c r="R832" s="241"/>
      <c r="S832" s="241"/>
      <c r="T832" s="245"/>
      <c r="U832" s="245"/>
      <c r="V832" s="245"/>
      <c r="W832" s="245"/>
      <c r="X832" s="245"/>
      <c r="Y832" s="245"/>
      <c r="Z832" s="245"/>
      <c r="AA832" s="245"/>
      <c r="AB832" s="246"/>
      <c r="AC832" s="245"/>
      <c r="AD832" s="245"/>
      <c r="AE832" s="241"/>
      <c r="AF832" s="245"/>
      <c r="AG832" s="245"/>
      <c r="AH832" s="245"/>
      <c r="AI832" s="245"/>
      <c r="AJ832" s="245"/>
      <c r="AK832" s="245"/>
      <c r="AL832" s="247"/>
      <c r="AM832" s="242"/>
      <c r="AN832" s="242"/>
      <c r="AO832" s="242"/>
      <c r="AP832" s="242"/>
      <c r="AQ832" s="242"/>
      <c r="AR832" s="242"/>
      <c r="AS832" s="242"/>
      <c r="AT832" s="242"/>
      <c r="AU832" s="242"/>
      <c r="AV832" s="242"/>
      <c r="AW832" s="242"/>
    </row>
    <row r="833" ht="15.6" spans="1:49">
      <c r="A833" s="242"/>
      <c r="B833" s="242"/>
      <c r="C833" s="242"/>
      <c r="D833" s="240"/>
      <c r="E833" s="243"/>
      <c r="F833" s="243"/>
      <c r="G833" s="244"/>
      <c r="H833" s="244"/>
      <c r="I833" s="241"/>
      <c r="J833" s="241"/>
      <c r="K833" s="241"/>
      <c r="L833" s="241"/>
      <c r="M833" s="241"/>
      <c r="N833" s="241"/>
      <c r="O833" s="241"/>
      <c r="P833" s="241"/>
      <c r="Q833" s="241"/>
      <c r="R833" s="241"/>
      <c r="S833" s="241"/>
      <c r="T833" s="245"/>
      <c r="U833" s="245"/>
      <c r="V833" s="245"/>
      <c r="W833" s="245"/>
      <c r="X833" s="245"/>
      <c r="Y833" s="245"/>
      <c r="Z833" s="245"/>
      <c r="AA833" s="245"/>
      <c r="AB833" s="246"/>
      <c r="AC833" s="245"/>
      <c r="AD833" s="245"/>
      <c r="AE833" s="241"/>
      <c r="AF833" s="245"/>
      <c r="AG833" s="245"/>
      <c r="AH833" s="245"/>
      <c r="AI833" s="245"/>
      <c r="AJ833" s="245"/>
      <c r="AK833" s="245"/>
      <c r="AL833" s="247"/>
      <c r="AM833" s="242"/>
      <c r="AN833" s="242"/>
      <c r="AO833" s="242"/>
      <c r="AP833" s="242"/>
      <c r="AQ833" s="242"/>
      <c r="AR833" s="242"/>
      <c r="AS833" s="242"/>
      <c r="AT833" s="242"/>
      <c r="AU833" s="242"/>
      <c r="AV833" s="242"/>
      <c r="AW833" s="242"/>
    </row>
    <row r="834" ht="15.6" spans="1:49">
      <c r="A834" s="242"/>
      <c r="B834" s="242"/>
      <c r="C834" s="242"/>
      <c r="D834" s="240"/>
      <c r="E834" s="243"/>
      <c r="F834" s="243"/>
      <c r="G834" s="244"/>
      <c r="H834" s="244"/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  <c r="S834" s="241"/>
      <c r="T834" s="245"/>
      <c r="U834" s="245"/>
      <c r="V834" s="245"/>
      <c r="W834" s="245"/>
      <c r="X834" s="245"/>
      <c r="Y834" s="245"/>
      <c r="Z834" s="245"/>
      <c r="AA834" s="245"/>
      <c r="AB834" s="246"/>
      <c r="AC834" s="245"/>
      <c r="AD834" s="245"/>
      <c r="AE834" s="241"/>
      <c r="AF834" s="245"/>
      <c r="AG834" s="245"/>
      <c r="AH834" s="245"/>
      <c r="AI834" s="245"/>
      <c r="AJ834" s="245"/>
      <c r="AK834" s="245"/>
      <c r="AL834" s="247"/>
      <c r="AM834" s="242"/>
      <c r="AN834" s="242"/>
      <c r="AO834" s="242"/>
      <c r="AP834" s="242"/>
      <c r="AQ834" s="242"/>
      <c r="AR834" s="242"/>
      <c r="AS834" s="242"/>
      <c r="AT834" s="242"/>
      <c r="AU834" s="242"/>
      <c r="AV834" s="242"/>
      <c r="AW834" s="242"/>
    </row>
    <row r="835" ht="15.6" spans="1:49">
      <c r="A835" s="242"/>
      <c r="B835" s="242"/>
      <c r="C835" s="242"/>
      <c r="D835" s="240"/>
      <c r="E835" s="243"/>
      <c r="F835" s="243"/>
      <c r="G835" s="244"/>
      <c r="H835" s="244"/>
      <c r="I835" s="241"/>
      <c r="J835" s="241"/>
      <c r="K835" s="241"/>
      <c r="L835" s="241"/>
      <c r="M835" s="241"/>
      <c r="N835" s="241"/>
      <c r="O835" s="241"/>
      <c r="P835" s="241"/>
      <c r="Q835" s="241"/>
      <c r="R835" s="241"/>
      <c r="S835" s="241"/>
      <c r="T835" s="245"/>
      <c r="U835" s="245"/>
      <c r="V835" s="245"/>
      <c r="W835" s="245"/>
      <c r="X835" s="245"/>
      <c r="Y835" s="245"/>
      <c r="Z835" s="245"/>
      <c r="AA835" s="245"/>
      <c r="AB835" s="246"/>
      <c r="AC835" s="245"/>
      <c r="AD835" s="245"/>
      <c r="AE835" s="241"/>
      <c r="AF835" s="245"/>
      <c r="AG835" s="245"/>
      <c r="AH835" s="245"/>
      <c r="AI835" s="245"/>
      <c r="AJ835" s="245"/>
      <c r="AK835" s="245"/>
      <c r="AL835" s="247"/>
      <c r="AM835" s="242"/>
      <c r="AN835" s="242"/>
      <c r="AO835" s="242"/>
      <c r="AP835" s="242"/>
      <c r="AQ835" s="242"/>
      <c r="AR835" s="242"/>
      <c r="AS835" s="242"/>
      <c r="AT835" s="242"/>
      <c r="AU835" s="242"/>
      <c r="AV835" s="242"/>
      <c r="AW835" s="242"/>
    </row>
    <row r="836" ht="15.6" spans="1:49">
      <c r="A836" s="242"/>
      <c r="B836" s="242"/>
      <c r="C836" s="242"/>
      <c r="D836" s="240"/>
      <c r="E836" s="243"/>
      <c r="F836" s="243"/>
      <c r="G836" s="244"/>
      <c r="H836" s="244"/>
      <c r="I836" s="241"/>
      <c r="J836" s="241"/>
      <c r="K836" s="241"/>
      <c r="L836" s="241"/>
      <c r="M836" s="241"/>
      <c r="N836" s="241"/>
      <c r="O836" s="241"/>
      <c r="P836" s="241"/>
      <c r="Q836" s="241"/>
      <c r="R836" s="241"/>
      <c r="S836" s="241"/>
      <c r="T836" s="245"/>
      <c r="U836" s="245"/>
      <c r="V836" s="245"/>
      <c r="W836" s="245"/>
      <c r="X836" s="245"/>
      <c r="Y836" s="245"/>
      <c r="Z836" s="245"/>
      <c r="AA836" s="245"/>
      <c r="AB836" s="246"/>
      <c r="AC836" s="245"/>
      <c r="AD836" s="245"/>
      <c r="AE836" s="241"/>
      <c r="AF836" s="245"/>
      <c r="AG836" s="245"/>
      <c r="AH836" s="245"/>
      <c r="AI836" s="245"/>
      <c r="AJ836" s="245"/>
      <c r="AK836" s="245"/>
      <c r="AL836" s="247"/>
      <c r="AM836" s="242"/>
      <c r="AN836" s="242"/>
      <c r="AO836" s="242"/>
      <c r="AP836" s="242"/>
      <c r="AQ836" s="242"/>
      <c r="AR836" s="242"/>
      <c r="AS836" s="242"/>
      <c r="AT836" s="242"/>
      <c r="AU836" s="242"/>
      <c r="AV836" s="242"/>
      <c r="AW836" s="242"/>
    </row>
    <row r="837" ht="15.6" spans="1:49">
      <c r="A837" s="242"/>
      <c r="B837" s="242"/>
      <c r="C837" s="242"/>
      <c r="D837" s="240"/>
      <c r="E837" s="243"/>
      <c r="F837" s="243"/>
      <c r="G837" s="244"/>
      <c r="H837" s="244"/>
      <c r="I837" s="241"/>
      <c r="J837" s="241"/>
      <c r="K837" s="241"/>
      <c r="L837" s="241"/>
      <c r="M837" s="241"/>
      <c r="N837" s="241"/>
      <c r="O837" s="241"/>
      <c r="P837" s="241"/>
      <c r="Q837" s="241"/>
      <c r="R837" s="241"/>
      <c r="S837" s="241"/>
      <c r="T837" s="245"/>
      <c r="U837" s="245"/>
      <c r="V837" s="245"/>
      <c r="W837" s="245"/>
      <c r="X837" s="245"/>
      <c r="Y837" s="245"/>
      <c r="Z837" s="245"/>
      <c r="AA837" s="245"/>
      <c r="AB837" s="246"/>
      <c r="AC837" s="245"/>
      <c r="AD837" s="245"/>
      <c r="AE837" s="241"/>
      <c r="AF837" s="245"/>
      <c r="AG837" s="245"/>
      <c r="AH837" s="245"/>
      <c r="AI837" s="245"/>
      <c r="AJ837" s="245"/>
      <c r="AK837" s="245"/>
      <c r="AL837" s="247"/>
      <c r="AM837" s="242"/>
      <c r="AN837" s="242"/>
      <c r="AO837" s="242"/>
      <c r="AP837" s="242"/>
      <c r="AQ837" s="242"/>
      <c r="AR837" s="242"/>
      <c r="AS837" s="242"/>
      <c r="AT837" s="242"/>
      <c r="AU837" s="242"/>
      <c r="AV837" s="242"/>
      <c r="AW837" s="242"/>
    </row>
    <row r="838" ht="15.6" spans="1:49">
      <c r="A838" s="242"/>
      <c r="B838" s="242"/>
      <c r="C838" s="242"/>
      <c r="D838" s="240"/>
      <c r="E838" s="243"/>
      <c r="F838" s="243"/>
      <c r="G838" s="244"/>
      <c r="H838" s="244"/>
      <c r="I838" s="241"/>
      <c r="J838" s="241"/>
      <c r="K838" s="241"/>
      <c r="L838" s="241"/>
      <c r="M838" s="241"/>
      <c r="N838" s="241"/>
      <c r="O838" s="241"/>
      <c r="P838" s="241"/>
      <c r="Q838" s="241"/>
      <c r="R838" s="241"/>
      <c r="S838" s="241"/>
      <c r="T838" s="245"/>
      <c r="U838" s="245"/>
      <c r="V838" s="245"/>
      <c r="W838" s="245"/>
      <c r="X838" s="245"/>
      <c r="Y838" s="245"/>
      <c r="Z838" s="245"/>
      <c r="AA838" s="245"/>
      <c r="AB838" s="246"/>
      <c r="AC838" s="245"/>
      <c r="AD838" s="245"/>
      <c r="AE838" s="241"/>
      <c r="AF838" s="245"/>
      <c r="AG838" s="245"/>
      <c r="AH838" s="245"/>
      <c r="AI838" s="245"/>
      <c r="AJ838" s="245"/>
      <c r="AK838" s="245"/>
      <c r="AL838" s="247"/>
      <c r="AM838" s="242"/>
      <c r="AN838" s="242"/>
      <c r="AO838" s="242"/>
      <c r="AP838" s="242"/>
      <c r="AQ838" s="242"/>
      <c r="AR838" s="242"/>
      <c r="AS838" s="242"/>
      <c r="AT838" s="242"/>
      <c r="AU838" s="242"/>
      <c r="AV838" s="242"/>
      <c r="AW838" s="242"/>
    </row>
    <row r="839" ht="15.6" spans="1:49">
      <c r="A839" s="242"/>
      <c r="B839" s="242"/>
      <c r="C839" s="242"/>
      <c r="D839" s="240"/>
      <c r="E839" s="243"/>
      <c r="F839" s="243"/>
      <c r="G839" s="244"/>
      <c r="H839" s="244"/>
      <c r="I839" s="241"/>
      <c r="J839" s="241"/>
      <c r="K839" s="241"/>
      <c r="L839" s="241"/>
      <c r="M839" s="241"/>
      <c r="N839" s="241"/>
      <c r="O839" s="241"/>
      <c r="P839" s="241"/>
      <c r="Q839" s="241"/>
      <c r="R839" s="241"/>
      <c r="S839" s="241"/>
      <c r="T839" s="245"/>
      <c r="U839" s="245"/>
      <c r="V839" s="245"/>
      <c r="W839" s="245"/>
      <c r="X839" s="245"/>
      <c r="Y839" s="245"/>
      <c r="Z839" s="245"/>
      <c r="AA839" s="245"/>
      <c r="AB839" s="246"/>
      <c r="AC839" s="245"/>
      <c r="AD839" s="245"/>
      <c r="AE839" s="241"/>
      <c r="AF839" s="245"/>
      <c r="AG839" s="245"/>
      <c r="AH839" s="245"/>
      <c r="AI839" s="245"/>
      <c r="AJ839" s="245"/>
      <c r="AK839" s="245"/>
      <c r="AL839" s="247"/>
      <c r="AM839" s="242"/>
      <c r="AN839" s="242"/>
      <c r="AO839" s="242"/>
      <c r="AP839" s="242"/>
      <c r="AQ839" s="242"/>
      <c r="AR839" s="242"/>
      <c r="AS839" s="242"/>
      <c r="AT839" s="242"/>
      <c r="AU839" s="242"/>
      <c r="AV839" s="242"/>
      <c r="AW839" s="242"/>
    </row>
    <row r="840" ht="15.6" spans="1:49">
      <c r="A840" s="242"/>
      <c r="B840" s="242"/>
      <c r="C840" s="242"/>
      <c r="D840" s="240"/>
      <c r="E840" s="243"/>
      <c r="F840" s="243"/>
      <c r="G840" s="244"/>
      <c r="H840" s="244"/>
      <c r="I840" s="241"/>
      <c r="J840" s="241"/>
      <c r="K840" s="241"/>
      <c r="L840" s="241"/>
      <c r="M840" s="241"/>
      <c r="N840" s="241"/>
      <c r="O840" s="241"/>
      <c r="P840" s="241"/>
      <c r="Q840" s="241"/>
      <c r="R840" s="241"/>
      <c r="S840" s="241"/>
      <c r="T840" s="245"/>
      <c r="U840" s="245"/>
      <c r="V840" s="245"/>
      <c r="W840" s="245"/>
      <c r="X840" s="245"/>
      <c r="Y840" s="245"/>
      <c r="Z840" s="245"/>
      <c r="AA840" s="245"/>
      <c r="AB840" s="246"/>
      <c r="AC840" s="245"/>
      <c r="AD840" s="245"/>
      <c r="AE840" s="241"/>
      <c r="AF840" s="245"/>
      <c r="AG840" s="245"/>
      <c r="AH840" s="245"/>
      <c r="AI840" s="245"/>
      <c r="AJ840" s="245"/>
      <c r="AK840" s="245"/>
      <c r="AL840" s="247"/>
      <c r="AM840" s="242"/>
      <c r="AN840" s="242"/>
      <c r="AO840" s="242"/>
      <c r="AP840" s="242"/>
      <c r="AQ840" s="242"/>
      <c r="AR840" s="242"/>
      <c r="AS840" s="242"/>
      <c r="AT840" s="242"/>
      <c r="AU840" s="242"/>
      <c r="AV840" s="242"/>
      <c r="AW840" s="242"/>
    </row>
    <row r="841" ht="15.6" spans="1:49">
      <c r="A841" s="242"/>
      <c r="B841" s="242"/>
      <c r="C841" s="242"/>
      <c r="D841" s="240"/>
      <c r="E841" s="243"/>
      <c r="F841" s="243"/>
      <c r="G841" s="244"/>
      <c r="H841" s="244"/>
      <c r="I841" s="241"/>
      <c r="J841" s="241"/>
      <c r="K841" s="241"/>
      <c r="L841" s="241"/>
      <c r="M841" s="241"/>
      <c r="N841" s="241"/>
      <c r="O841" s="241"/>
      <c r="P841" s="241"/>
      <c r="Q841" s="241"/>
      <c r="R841" s="241"/>
      <c r="S841" s="241"/>
      <c r="T841" s="245"/>
      <c r="U841" s="245"/>
      <c r="V841" s="245"/>
      <c r="W841" s="245"/>
      <c r="X841" s="245"/>
      <c r="Y841" s="245"/>
      <c r="Z841" s="245"/>
      <c r="AA841" s="245"/>
      <c r="AB841" s="246"/>
      <c r="AC841" s="245"/>
      <c r="AD841" s="245"/>
      <c r="AE841" s="241"/>
      <c r="AF841" s="245"/>
      <c r="AG841" s="245"/>
      <c r="AH841" s="245"/>
      <c r="AI841" s="245"/>
      <c r="AJ841" s="245"/>
      <c r="AK841" s="245"/>
      <c r="AL841" s="247"/>
      <c r="AM841" s="242"/>
      <c r="AN841" s="242"/>
      <c r="AO841" s="242"/>
      <c r="AP841" s="242"/>
      <c r="AQ841" s="242"/>
      <c r="AR841" s="242"/>
      <c r="AS841" s="242"/>
      <c r="AT841" s="242"/>
      <c r="AU841" s="242"/>
      <c r="AV841" s="242"/>
      <c r="AW841" s="242"/>
    </row>
    <row r="842" ht="15.6" spans="1:49">
      <c r="A842" s="242"/>
      <c r="B842" s="242"/>
      <c r="C842" s="242"/>
      <c r="D842" s="240"/>
      <c r="E842" s="243"/>
      <c r="F842" s="243"/>
      <c r="G842" s="244"/>
      <c r="H842" s="244"/>
      <c r="I842" s="241"/>
      <c r="J842" s="241"/>
      <c r="K842" s="241"/>
      <c r="L842" s="241"/>
      <c r="M842" s="241"/>
      <c r="N842" s="241"/>
      <c r="O842" s="241"/>
      <c r="P842" s="241"/>
      <c r="Q842" s="241"/>
      <c r="R842" s="241"/>
      <c r="S842" s="241"/>
      <c r="T842" s="245"/>
      <c r="U842" s="245"/>
      <c r="V842" s="245"/>
      <c r="W842" s="245"/>
      <c r="X842" s="245"/>
      <c r="Y842" s="245"/>
      <c r="Z842" s="245"/>
      <c r="AA842" s="245"/>
      <c r="AB842" s="246"/>
      <c r="AC842" s="245"/>
      <c r="AD842" s="245"/>
      <c r="AE842" s="241"/>
      <c r="AF842" s="245"/>
      <c r="AG842" s="245"/>
      <c r="AH842" s="245"/>
      <c r="AI842" s="245"/>
      <c r="AJ842" s="245"/>
      <c r="AK842" s="245"/>
      <c r="AL842" s="247"/>
      <c r="AM842" s="242"/>
      <c r="AN842" s="242"/>
      <c r="AO842" s="242"/>
      <c r="AP842" s="242"/>
      <c r="AQ842" s="242"/>
      <c r="AR842" s="242"/>
      <c r="AS842" s="242"/>
      <c r="AT842" s="242"/>
      <c r="AU842" s="242"/>
      <c r="AV842" s="242"/>
      <c r="AW842" s="242"/>
    </row>
    <row r="843" ht="15.6" spans="1:49">
      <c r="A843" s="242"/>
      <c r="B843" s="242"/>
      <c r="C843" s="242"/>
      <c r="D843" s="240"/>
      <c r="E843" s="243"/>
      <c r="F843" s="243"/>
      <c r="G843" s="244"/>
      <c r="H843" s="244"/>
      <c r="I843" s="241"/>
      <c r="J843" s="241"/>
      <c r="K843" s="241"/>
      <c r="L843" s="241"/>
      <c r="M843" s="241"/>
      <c r="N843" s="241"/>
      <c r="O843" s="241"/>
      <c r="P843" s="241"/>
      <c r="Q843" s="241"/>
      <c r="R843" s="241"/>
      <c r="S843" s="241"/>
      <c r="T843" s="245"/>
      <c r="U843" s="245"/>
      <c r="V843" s="245"/>
      <c r="W843" s="245"/>
      <c r="X843" s="245"/>
      <c r="Y843" s="245"/>
      <c r="Z843" s="245"/>
      <c r="AA843" s="245"/>
      <c r="AB843" s="246"/>
      <c r="AC843" s="245"/>
      <c r="AD843" s="245"/>
      <c r="AE843" s="241"/>
      <c r="AF843" s="245"/>
      <c r="AG843" s="245"/>
      <c r="AH843" s="245"/>
      <c r="AI843" s="245"/>
      <c r="AJ843" s="245"/>
      <c r="AK843" s="245"/>
      <c r="AL843" s="247"/>
      <c r="AM843" s="242"/>
      <c r="AN843" s="242"/>
      <c r="AO843" s="242"/>
      <c r="AP843" s="242"/>
      <c r="AQ843" s="242"/>
      <c r="AR843" s="242"/>
      <c r="AS843" s="242"/>
      <c r="AT843" s="242"/>
      <c r="AU843" s="242"/>
      <c r="AV843" s="242"/>
      <c r="AW843" s="242"/>
    </row>
    <row r="844" ht="15.6" spans="1:49">
      <c r="A844" s="242"/>
      <c r="B844" s="242"/>
      <c r="C844" s="242"/>
      <c r="D844" s="240"/>
      <c r="E844" s="243"/>
      <c r="F844" s="243"/>
      <c r="G844" s="244"/>
      <c r="H844" s="244"/>
      <c r="I844" s="241"/>
      <c r="J844" s="241"/>
      <c r="K844" s="241"/>
      <c r="L844" s="241"/>
      <c r="M844" s="241"/>
      <c r="N844" s="241"/>
      <c r="O844" s="241"/>
      <c r="P844" s="241"/>
      <c r="Q844" s="241"/>
      <c r="R844" s="241"/>
      <c r="S844" s="241"/>
      <c r="T844" s="245"/>
      <c r="U844" s="245"/>
      <c r="V844" s="245"/>
      <c r="W844" s="245"/>
      <c r="X844" s="245"/>
      <c r="Y844" s="245"/>
      <c r="Z844" s="245"/>
      <c r="AA844" s="245"/>
      <c r="AB844" s="246"/>
      <c r="AC844" s="245"/>
      <c r="AD844" s="245"/>
      <c r="AE844" s="241"/>
      <c r="AF844" s="245"/>
      <c r="AG844" s="245"/>
      <c r="AH844" s="245"/>
      <c r="AI844" s="245"/>
      <c r="AJ844" s="245"/>
      <c r="AK844" s="245"/>
      <c r="AL844" s="247"/>
      <c r="AM844" s="242"/>
      <c r="AN844" s="242"/>
      <c r="AO844" s="242"/>
      <c r="AP844" s="242"/>
      <c r="AQ844" s="242"/>
      <c r="AR844" s="242"/>
      <c r="AS844" s="242"/>
      <c r="AT844" s="242"/>
      <c r="AU844" s="242"/>
      <c r="AV844" s="242"/>
      <c r="AW844" s="242"/>
    </row>
    <row r="845" ht="15.6" spans="1:49">
      <c r="A845" s="242"/>
      <c r="B845" s="242"/>
      <c r="C845" s="242"/>
      <c r="D845" s="240"/>
      <c r="E845" s="243"/>
      <c r="F845" s="243"/>
      <c r="G845" s="244"/>
      <c r="H845" s="244"/>
      <c r="I845" s="241"/>
      <c r="J845" s="241"/>
      <c r="K845" s="241"/>
      <c r="L845" s="241"/>
      <c r="M845" s="241"/>
      <c r="N845" s="241"/>
      <c r="O845" s="241"/>
      <c r="P845" s="241"/>
      <c r="Q845" s="241"/>
      <c r="R845" s="241"/>
      <c r="S845" s="241"/>
      <c r="T845" s="245"/>
      <c r="U845" s="245"/>
      <c r="V845" s="245"/>
      <c r="W845" s="245"/>
      <c r="X845" s="245"/>
      <c r="Y845" s="245"/>
      <c r="Z845" s="245"/>
      <c r="AA845" s="245"/>
      <c r="AB845" s="246"/>
      <c r="AC845" s="245"/>
      <c r="AD845" s="245"/>
      <c r="AE845" s="241"/>
      <c r="AF845" s="245"/>
      <c r="AG845" s="245"/>
      <c r="AH845" s="245"/>
      <c r="AI845" s="245"/>
      <c r="AJ845" s="245"/>
      <c r="AK845" s="245"/>
      <c r="AL845" s="247"/>
      <c r="AM845" s="242"/>
      <c r="AN845" s="242"/>
      <c r="AO845" s="242"/>
      <c r="AP845" s="242"/>
      <c r="AQ845" s="242"/>
      <c r="AR845" s="242"/>
      <c r="AS845" s="242"/>
      <c r="AT845" s="242"/>
      <c r="AU845" s="242"/>
      <c r="AV845" s="242"/>
      <c r="AW845" s="242"/>
    </row>
    <row r="846" ht="15.6" spans="1:49">
      <c r="A846" s="242"/>
      <c r="B846" s="242"/>
      <c r="C846" s="242"/>
      <c r="D846" s="240"/>
      <c r="E846" s="243"/>
      <c r="F846" s="243"/>
      <c r="G846" s="244"/>
      <c r="H846" s="244"/>
      <c r="I846" s="241"/>
      <c r="J846" s="241"/>
      <c r="K846" s="241"/>
      <c r="L846" s="241"/>
      <c r="M846" s="241"/>
      <c r="N846" s="241"/>
      <c r="O846" s="241"/>
      <c r="P846" s="241"/>
      <c r="Q846" s="241"/>
      <c r="R846" s="241"/>
      <c r="S846" s="241"/>
      <c r="T846" s="245"/>
      <c r="U846" s="245"/>
      <c r="V846" s="245"/>
      <c r="W846" s="245"/>
      <c r="X846" s="245"/>
      <c r="Y846" s="245"/>
      <c r="Z846" s="245"/>
      <c r="AA846" s="245"/>
      <c r="AB846" s="246"/>
      <c r="AC846" s="245"/>
      <c r="AD846" s="245"/>
      <c r="AE846" s="241"/>
      <c r="AF846" s="245"/>
      <c r="AG846" s="245"/>
      <c r="AH846" s="245"/>
      <c r="AI846" s="245"/>
      <c r="AJ846" s="245"/>
      <c r="AK846" s="245"/>
      <c r="AL846" s="247"/>
      <c r="AM846" s="242"/>
      <c r="AN846" s="242"/>
      <c r="AO846" s="242"/>
      <c r="AP846" s="242"/>
      <c r="AQ846" s="242"/>
      <c r="AR846" s="242"/>
      <c r="AS846" s="242"/>
      <c r="AT846" s="242"/>
      <c r="AU846" s="242"/>
      <c r="AV846" s="242"/>
      <c r="AW846" s="242"/>
    </row>
    <row r="847" ht="15.6" spans="1:49">
      <c r="A847" s="242"/>
      <c r="B847" s="242"/>
      <c r="C847" s="242"/>
      <c r="D847" s="240"/>
      <c r="E847" s="243"/>
      <c r="F847" s="243"/>
      <c r="G847" s="244"/>
      <c r="H847" s="244"/>
      <c r="I847" s="241"/>
      <c r="J847" s="241"/>
      <c r="K847" s="241"/>
      <c r="L847" s="241"/>
      <c r="M847" s="241"/>
      <c r="N847" s="241"/>
      <c r="O847" s="241"/>
      <c r="P847" s="241"/>
      <c r="Q847" s="241"/>
      <c r="R847" s="241"/>
      <c r="S847" s="241"/>
      <c r="T847" s="245"/>
      <c r="U847" s="245"/>
      <c r="V847" s="245"/>
      <c r="W847" s="245"/>
      <c r="X847" s="245"/>
      <c r="Y847" s="245"/>
      <c r="Z847" s="245"/>
      <c r="AA847" s="245"/>
      <c r="AB847" s="246"/>
      <c r="AC847" s="245"/>
      <c r="AD847" s="245"/>
      <c r="AE847" s="241"/>
      <c r="AF847" s="245"/>
      <c r="AG847" s="245"/>
      <c r="AH847" s="245"/>
      <c r="AI847" s="245"/>
      <c r="AJ847" s="245"/>
      <c r="AK847" s="245"/>
      <c r="AL847" s="247"/>
      <c r="AM847" s="242"/>
      <c r="AN847" s="242"/>
      <c r="AO847" s="242"/>
      <c r="AP847" s="242"/>
      <c r="AQ847" s="242"/>
      <c r="AR847" s="242"/>
      <c r="AS847" s="242"/>
      <c r="AT847" s="242"/>
      <c r="AU847" s="242"/>
      <c r="AV847" s="242"/>
      <c r="AW847" s="242"/>
    </row>
    <row r="848" ht="15.6" spans="1:49">
      <c r="A848" s="242"/>
      <c r="B848" s="242"/>
      <c r="C848" s="242"/>
      <c r="D848" s="240"/>
      <c r="E848" s="243"/>
      <c r="F848" s="243"/>
      <c r="G848" s="244"/>
      <c r="H848" s="244"/>
      <c r="I848" s="241"/>
      <c r="J848" s="241"/>
      <c r="K848" s="241"/>
      <c r="L848" s="241"/>
      <c r="M848" s="241"/>
      <c r="N848" s="241"/>
      <c r="O848" s="241"/>
      <c r="P848" s="241"/>
      <c r="Q848" s="241"/>
      <c r="R848" s="241"/>
      <c r="S848" s="241"/>
      <c r="T848" s="245"/>
      <c r="U848" s="245"/>
      <c r="V848" s="245"/>
      <c r="W848" s="245"/>
      <c r="X848" s="245"/>
      <c r="Y848" s="245"/>
      <c r="Z848" s="245"/>
      <c r="AA848" s="245"/>
      <c r="AB848" s="246"/>
      <c r="AC848" s="245"/>
      <c r="AD848" s="245"/>
      <c r="AE848" s="241"/>
      <c r="AF848" s="245"/>
      <c r="AG848" s="245"/>
      <c r="AH848" s="245"/>
      <c r="AI848" s="245"/>
      <c r="AJ848" s="245"/>
      <c r="AK848" s="245"/>
      <c r="AL848" s="247"/>
      <c r="AM848" s="242"/>
      <c r="AN848" s="242"/>
      <c r="AO848" s="242"/>
      <c r="AP848" s="242"/>
      <c r="AQ848" s="242"/>
      <c r="AR848" s="242"/>
      <c r="AS848" s="242"/>
      <c r="AT848" s="242"/>
      <c r="AU848" s="242"/>
      <c r="AV848" s="242"/>
      <c r="AW848" s="242"/>
    </row>
    <row r="849" ht="15.6" spans="1:49">
      <c r="A849" s="242"/>
      <c r="B849" s="242"/>
      <c r="C849" s="242"/>
      <c r="D849" s="240"/>
      <c r="E849" s="243"/>
      <c r="F849" s="243"/>
      <c r="G849" s="244"/>
      <c r="H849" s="244"/>
      <c r="I849" s="241"/>
      <c r="J849" s="241"/>
      <c r="K849" s="241"/>
      <c r="L849" s="241"/>
      <c r="M849" s="241"/>
      <c r="N849" s="241"/>
      <c r="O849" s="241"/>
      <c r="P849" s="241"/>
      <c r="Q849" s="241"/>
      <c r="R849" s="241"/>
      <c r="S849" s="241"/>
      <c r="T849" s="245"/>
      <c r="U849" s="245"/>
      <c r="V849" s="245"/>
      <c r="W849" s="245"/>
      <c r="X849" s="245"/>
      <c r="Y849" s="245"/>
      <c r="Z849" s="245"/>
      <c r="AA849" s="245"/>
      <c r="AB849" s="246"/>
      <c r="AC849" s="245"/>
      <c r="AD849" s="245"/>
      <c r="AE849" s="241"/>
      <c r="AF849" s="245"/>
      <c r="AG849" s="245"/>
      <c r="AH849" s="245"/>
      <c r="AI849" s="245"/>
      <c r="AJ849" s="245"/>
      <c r="AK849" s="245"/>
      <c r="AL849" s="247"/>
      <c r="AM849" s="242"/>
      <c r="AN849" s="242"/>
      <c r="AO849" s="242"/>
      <c r="AP849" s="242"/>
      <c r="AQ849" s="242"/>
      <c r="AR849" s="242"/>
      <c r="AS849" s="242"/>
      <c r="AT849" s="242"/>
      <c r="AU849" s="242"/>
      <c r="AV849" s="242"/>
      <c r="AW849" s="242"/>
    </row>
    <row r="850" ht="15.6" spans="1:49">
      <c r="A850" s="242"/>
      <c r="B850" s="242"/>
      <c r="C850" s="242"/>
      <c r="D850" s="240"/>
      <c r="E850" s="243"/>
      <c r="F850" s="243"/>
      <c r="G850" s="244"/>
      <c r="H850" s="244"/>
      <c r="I850" s="241"/>
      <c r="J850" s="241"/>
      <c r="K850" s="241"/>
      <c r="L850" s="241"/>
      <c r="M850" s="241"/>
      <c r="N850" s="241"/>
      <c r="O850" s="241"/>
      <c r="P850" s="241"/>
      <c r="Q850" s="241"/>
      <c r="R850" s="241"/>
      <c r="S850" s="241"/>
      <c r="T850" s="245"/>
      <c r="U850" s="245"/>
      <c r="V850" s="245"/>
      <c r="W850" s="245"/>
      <c r="X850" s="245"/>
      <c r="Y850" s="245"/>
      <c r="Z850" s="245"/>
      <c r="AA850" s="245"/>
      <c r="AB850" s="246"/>
      <c r="AC850" s="245"/>
      <c r="AD850" s="245"/>
      <c r="AE850" s="241"/>
      <c r="AF850" s="245"/>
      <c r="AG850" s="245"/>
      <c r="AH850" s="245"/>
      <c r="AI850" s="245"/>
      <c r="AJ850" s="245"/>
      <c r="AK850" s="245"/>
      <c r="AL850" s="247"/>
      <c r="AM850" s="242"/>
      <c r="AN850" s="242"/>
      <c r="AO850" s="242"/>
      <c r="AP850" s="242"/>
      <c r="AQ850" s="242"/>
      <c r="AR850" s="242"/>
      <c r="AS850" s="242"/>
      <c r="AT850" s="242"/>
      <c r="AU850" s="242"/>
      <c r="AV850" s="242"/>
      <c r="AW850" s="242"/>
    </row>
    <row r="851" ht="15.6" spans="1:49">
      <c r="A851" s="242"/>
      <c r="B851" s="242"/>
      <c r="C851" s="242"/>
      <c r="D851" s="240"/>
      <c r="E851" s="243"/>
      <c r="F851" s="243"/>
      <c r="G851" s="244"/>
      <c r="H851" s="244"/>
      <c r="I851" s="241"/>
      <c r="J851" s="241"/>
      <c r="K851" s="241"/>
      <c r="L851" s="241"/>
      <c r="M851" s="241"/>
      <c r="N851" s="241"/>
      <c r="O851" s="241"/>
      <c r="P851" s="241"/>
      <c r="Q851" s="241"/>
      <c r="R851" s="241"/>
      <c r="S851" s="241"/>
      <c r="T851" s="245"/>
      <c r="U851" s="245"/>
      <c r="V851" s="245"/>
      <c r="W851" s="245"/>
      <c r="X851" s="245"/>
      <c r="Y851" s="245"/>
      <c r="Z851" s="245"/>
      <c r="AA851" s="245"/>
      <c r="AB851" s="246"/>
      <c r="AC851" s="245"/>
      <c r="AD851" s="245"/>
      <c r="AE851" s="241"/>
      <c r="AF851" s="245"/>
      <c r="AG851" s="245"/>
      <c r="AH851" s="245"/>
      <c r="AI851" s="245"/>
      <c r="AJ851" s="245"/>
      <c r="AK851" s="245"/>
      <c r="AL851" s="247"/>
      <c r="AM851" s="242"/>
      <c r="AN851" s="242"/>
      <c r="AO851" s="242"/>
      <c r="AP851" s="242"/>
      <c r="AQ851" s="242"/>
      <c r="AR851" s="242"/>
      <c r="AS851" s="242"/>
      <c r="AT851" s="242"/>
      <c r="AU851" s="242"/>
      <c r="AV851" s="242"/>
      <c r="AW851" s="242"/>
    </row>
    <row r="852" ht="15.6" spans="1:49">
      <c r="A852" s="242"/>
      <c r="B852" s="242"/>
      <c r="C852" s="242"/>
      <c r="D852" s="240"/>
      <c r="E852" s="243"/>
      <c r="F852" s="243"/>
      <c r="G852" s="244"/>
      <c r="H852" s="244"/>
      <c r="I852" s="241"/>
      <c r="J852" s="241"/>
      <c r="K852" s="241"/>
      <c r="L852" s="241"/>
      <c r="M852" s="241"/>
      <c r="N852" s="241"/>
      <c r="O852" s="241"/>
      <c r="P852" s="241"/>
      <c r="Q852" s="241"/>
      <c r="R852" s="241"/>
      <c r="S852" s="241"/>
      <c r="T852" s="245"/>
      <c r="U852" s="245"/>
      <c r="V852" s="245"/>
      <c r="W852" s="245"/>
      <c r="X852" s="245"/>
      <c r="Y852" s="245"/>
      <c r="Z852" s="245"/>
      <c r="AA852" s="245"/>
      <c r="AB852" s="246"/>
      <c r="AC852" s="245"/>
      <c r="AD852" s="245"/>
      <c r="AE852" s="241"/>
      <c r="AF852" s="245"/>
      <c r="AG852" s="245"/>
      <c r="AH852" s="245"/>
      <c r="AI852" s="245"/>
      <c r="AJ852" s="245"/>
      <c r="AK852" s="245"/>
      <c r="AL852" s="247"/>
      <c r="AM852" s="242"/>
      <c r="AN852" s="242"/>
      <c r="AO852" s="242"/>
      <c r="AP852" s="242"/>
      <c r="AQ852" s="242"/>
      <c r="AR852" s="242"/>
      <c r="AS852" s="242"/>
      <c r="AT852" s="242"/>
      <c r="AU852" s="242"/>
      <c r="AV852" s="242"/>
      <c r="AW852" s="242"/>
    </row>
    <row r="853" ht="15.6" spans="1:49">
      <c r="A853" s="242"/>
      <c r="B853" s="242"/>
      <c r="C853" s="242"/>
      <c r="D853" s="240"/>
      <c r="E853" s="243"/>
      <c r="F853" s="243"/>
      <c r="G853" s="244"/>
      <c r="H853" s="244"/>
      <c r="I853" s="241"/>
      <c r="J853" s="241"/>
      <c r="K853" s="241"/>
      <c r="L853" s="241"/>
      <c r="M853" s="241"/>
      <c r="N853" s="241"/>
      <c r="O853" s="241"/>
      <c r="P853" s="241"/>
      <c r="Q853" s="241"/>
      <c r="R853" s="241"/>
      <c r="S853" s="241"/>
      <c r="T853" s="245"/>
      <c r="U853" s="245"/>
      <c r="V853" s="245"/>
      <c r="W853" s="245"/>
      <c r="X853" s="245"/>
      <c r="Y853" s="245"/>
      <c r="Z853" s="245"/>
      <c r="AA853" s="245"/>
      <c r="AB853" s="246"/>
      <c r="AC853" s="245"/>
      <c r="AD853" s="245"/>
      <c r="AE853" s="241"/>
      <c r="AF853" s="245"/>
      <c r="AG853" s="245"/>
      <c r="AH853" s="245"/>
      <c r="AI853" s="245"/>
      <c r="AJ853" s="245"/>
      <c r="AK853" s="245"/>
      <c r="AL853" s="247"/>
      <c r="AM853" s="242"/>
      <c r="AN853" s="242"/>
      <c r="AO853" s="242"/>
      <c r="AP853" s="242"/>
      <c r="AQ853" s="242"/>
      <c r="AR853" s="242"/>
      <c r="AS853" s="242"/>
      <c r="AT853" s="242"/>
      <c r="AU853" s="242"/>
      <c r="AV853" s="242"/>
      <c r="AW853" s="242"/>
    </row>
    <row r="854" ht="15.6" spans="1:49">
      <c r="A854" s="242"/>
      <c r="B854" s="242"/>
      <c r="C854" s="242"/>
      <c r="D854" s="240"/>
      <c r="E854" s="243"/>
      <c r="F854" s="243"/>
      <c r="G854" s="244"/>
      <c r="H854" s="244"/>
      <c r="I854" s="241"/>
      <c r="J854" s="241"/>
      <c r="K854" s="241"/>
      <c r="L854" s="241"/>
      <c r="M854" s="241"/>
      <c r="N854" s="241"/>
      <c r="O854" s="241"/>
      <c r="P854" s="241"/>
      <c r="Q854" s="241"/>
      <c r="R854" s="241"/>
      <c r="S854" s="241"/>
      <c r="T854" s="245"/>
      <c r="U854" s="245"/>
      <c r="V854" s="245"/>
      <c r="W854" s="245"/>
      <c r="X854" s="245"/>
      <c r="Y854" s="245"/>
      <c r="Z854" s="245"/>
      <c r="AA854" s="245"/>
      <c r="AB854" s="246"/>
      <c r="AC854" s="245"/>
      <c r="AD854" s="245"/>
      <c r="AE854" s="241"/>
      <c r="AF854" s="245"/>
      <c r="AG854" s="245"/>
      <c r="AH854" s="245"/>
      <c r="AI854" s="245"/>
      <c r="AJ854" s="245"/>
      <c r="AK854" s="245"/>
      <c r="AL854" s="247"/>
      <c r="AM854" s="242"/>
      <c r="AN854" s="242"/>
      <c r="AO854" s="242"/>
      <c r="AP854" s="242"/>
      <c r="AQ854" s="242"/>
      <c r="AR854" s="242"/>
      <c r="AS854" s="242"/>
      <c r="AT854" s="242"/>
      <c r="AU854" s="242"/>
      <c r="AV854" s="242"/>
      <c r="AW854" s="242"/>
    </row>
    <row r="855" ht="15.6" spans="1:49">
      <c r="A855" s="242"/>
      <c r="B855" s="242"/>
      <c r="C855" s="242"/>
      <c r="D855" s="240"/>
      <c r="E855" s="243"/>
      <c r="F855" s="243"/>
      <c r="G855" s="244"/>
      <c r="H855" s="244"/>
      <c r="I855" s="241"/>
      <c r="J855" s="241"/>
      <c r="K855" s="241"/>
      <c r="L855" s="241"/>
      <c r="M855" s="241"/>
      <c r="N855" s="241"/>
      <c r="O855" s="241"/>
      <c r="P855" s="241"/>
      <c r="Q855" s="241"/>
      <c r="R855" s="241"/>
      <c r="S855" s="241"/>
      <c r="T855" s="245"/>
      <c r="U855" s="245"/>
      <c r="V855" s="245"/>
      <c r="W855" s="245"/>
      <c r="X855" s="245"/>
      <c r="Y855" s="245"/>
      <c r="Z855" s="245"/>
      <c r="AA855" s="245"/>
      <c r="AB855" s="246"/>
      <c r="AC855" s="245"/>
      <c r="AD855" s="245"/>
      <c r="AE855" s="241"/>
      <c r="AF855" s="245"/>
      <c r="AG855" s="245"/>
      <c r="AH855" s="245"/>
      <c r="AI855" s="245"/>
      <c r="AJ855" s="245"/>
      <c r="AK855" s="245"/>
      <c r="AL855" s="247"/>
      <c r="AM855" s="242"/>
      <c r="AN855" s="242"/>
      <c r="AO855" s="242"/>
      <c r="AP855" s="242"/>
      <c r="AQ855" s="242"/>
      <c r="AR855" s="242"/>
      <c r="AS855" s="242"/>
      <c r="AT855" s="242"/>
      <c r="AU855" s="242"/>
      <c r="AV855" s="242"/>
      <c r="AW855" s="242"/>
    </row>
    <row r="856" ht="15.6" spans="1:49">
      <c r="A856" s="242"/>
      <c r="B856" s="242"/>
      <c r="C856" s="242"/>
      <c r="D856" s="240"/>
      <c r="E856" s="243"/>
      <c r="F856" s="243"/>
      <c r="G856" s="244"/>
      <c r="H856" s="244"/>
      <c r="I856" s="241"/>
      <c r="J856" s="241"/>
      <c r="K856" s="241"/>
      <c r="L856" s="241"/>
      <c r="M856" s="241"/>
      <c r="N856" s="241"/>
      <c r="O856" s="241"/>
      <c r="P856" s="241"/>
      <c r="Q856" s="241"/>
      <c r="R856" s="241"/>
      <c r="S856" s="241"/>
      <c r="T856" s="245"/>
      <c r="U856" s="245"/>
      <c r="V856" s="245"/>
      <c r="W856" s="245"/>
      <c r="X856" s="245"/>
      <c r="Y856" s="245"/>
      <c r="Z856" s="245"/>
      <c r="AA856" s="245"/>
      <c r="AB856" s="246"/>
      <c r="AC856" s="245"/>
      <c r="AD856" s="245"/>
      <c r="AE856" s="241"/>
      <c r="AF856" s="245"/>
      <c r="AG856" s="245"/>
      <c r="AH856" s="245"/>
      <c r="AI856" s="245"/>
      <c r="AJ856" s="245"/>
      <c r="AK856" s="245"/>
      <c r="AL856" s="247"/>
      <c r="AM856" s="242"/>
      <c r="AN856" s="242"/>
      <c r="AO856" s="242"/>
      <c r="AP856" s="242"/>
      <c r="AQ856" s="242"/>
      <c r="AR856" s="242"/>
      <c r="AS856" s="242"/>
      <c r="AT856" s="242"/>
      <c r="AU856" s="242"/>
      <c r="AV856" s="242"/>
      <c r="AW856" s="242"/>
    </row>
    <row r="857" ht="15.6" spans="1:49">
      <c r="A857" s="242"/>
      <c r="B857" s="242"/>
      <c r="C857" s="242"/>
      <c r="D857" s="240"/>
      <c r="E857" s="243"/>
      <c r="F857" s="243"/>
      <c r="G857" s="244"/>
      <c r="H857" s="244"/>
      <c r="I857" s="241"/>
      <c r="J857" s="241"/>
      <c r="K857" s="241"/>
      <c r="L857" s="241"/>
      <c r="M857" s="241"/>
      <c r="N857" s="241"/>
      <c r="O857" s="241"/>
      <c r="P857" s="241"/>
      <c r="Q857" s="241"/>
      <c r="R857" s="241"/>
      <c r="S857" s="241"/>
      <c r="T857" s="245"/>
      <c r="U857" s="245"/>
      <c r="V857" s="245"/>
      <c r="W857" s="245"/>
      <c r="X857" s="245"/>
      <c r="Y857" s="245"/>
      <c r="Z857" s="245"/>
      <c r="AA857" s="245"/>
      <c r="AB857" s="246"/>
      <c r="AC857" s="245"/>
      <c r="AD857" s="245"/>
      <c r="AE857" s="241"/>
      <c r="AF857" s="245"/>
      <c r="AG857" s="245"/>
      <c r="AH857" s="245"/>
      <c r="AI857" s="245"/>
      <c r="AJ857" s="245"/>
      <c r="AK857" s="245"/>
      <c r="AL857" s="247"/>
      <c r="AM857" s="242"/>
      <c r="AN857" s="242"/>
      <c r="AO857" s="242"/>
      <c r="AP857" s="242"/>
      <c r="AQ857" s="242"/>
      <c r="AR857" s="242"/>
      <c r="AS857" s="242"/>
      <c r="AT857" s="242"/>
      <c r="AU857" s="242"/>
      <c r="AV857" s="242"/>
      <c r="AW857" s="242"/>
    </row>
    <row r="858" ht="15.6" spans="1:49">
      <c r="A858" s="242"/>
      <c r="B858" s="242"/>
      <c r="C858" s="242"/>
      <c r="D858" s="240"/>
      <c r="E858" s="243"/>
      <c r="F858" s="243"/>
      <c r="G858" s="244"/>
      <c r="H858" s="244"/>
      <c r="I858" s="241"/>
      <c r="J858" s="241"/>
      <c r="K858" s="241"/>
      <c r="L858" s="241"/>
      <c r="M858" s="241"/>
      <c r="N858" s="241"/>
      <c r="O858" s="241"/>
      <c r="P858" s="241"/>
      <c r="Q858" s="241"/>
      <c r="R858" s="241"/>
      <c r="S858" s="241"/>
      <c r="T858" s="245"/>
      <c r="U858" s="245"/>
      <c r="V858" s="245"/>
      <c r="W858" s="245"/>
      <c r="X858" s="245"/>
      <c r="Y858" s="245"/>
      <c r="Z858" s="245"/>
      <c r="AA858" s="245"/>
      <c r="AB858" s="246"/>
      <c r="AC858" s="245"/>
      <c r="AD858" s="245"/>
      <c r="AE858" s="241"/>
      <c r="AF858" s="245"/>
      <c r="AG858" s="245"/>
      <c r="AH858" s="245"/>
      <c r="AI858" s="245"/>
      <c r="AJ858" s="245"/>
      <c r="AK858" s="245"/>
      <c r="AL858" s="247"/>
      <c r="AM858" s="242"/>
      <c r="AN858" s="242"/>
      <c r="AO858" s="242"/>
      <c r="AP858" s="242"/>
      <c r="AQ858" s="242"/>
      <c r="AR858" s="242"/>
      <c r="AS858" s="242"/>
      <c r="AT858" s="242"/>
      <c r="AU858" s="242"/>
      <c r="AV858" s="242"/>
      <c r="AW858" s="242"/>
    </row>
    <row r="859" ht="15.6" spans="1:49">
      <c r="A859" s="242"/>
      <c r="B859" s="242"/>
      <c r="C859" s="242"/>
      <c r="D859" s="240"/>
      <c r="E859" s="243"/>
      <c r="F859" s="243"/>
      <c r="G859" s="244"/>
      <c r="H859" s="244"/>
      <c r="I859" s="241"/>
      <c r="J859" s="241"/>
      <c r="K859" s="241"/>
      <c r="L859" s="241"/>
      <c r="M859" s="241"/>
      <c r="N859" s="241"/>
      <c r="O859" s="241"/>
      <c r="P859" s="241"/>
      <c r="Q859" s="241"/>
      <c r="R859" s="241"/>
      <c r="S859" s="241"/>
      <c r="T859" s="245"/>
      <c r="U859" s="245"/>
      <c r="V859" s="245"/>
      <c r="W859" s="245"/>
      <c r="X859" s="245"/>
      <c r="Y859" s="245"/>
      <c r="Z859" s="245"/>
      <c r="AA859" s="245"/>
      <c r="AB859" s="246"/>
      <c r="AC859" s="245"/>
      <c r="AD859" s="245"/>
      <c r="AE859" s="241"/>
      <c r="AF859" s="245"/>
      <c r="AG859" s="245"/>
      <c r="AH859" s="245"/>
      <c r="AI859" s="245"/>
      <c r="AJ859" s="245"/>
      <c r="AK859" s="245"/>
      <c r="AL859" s="247"/>
      <c r="AM859" s="242"/>
      <c r="AN859" s="242"/>
      <c r="AO859" s="242"/>
      <c r="AP859" s="242"/>
      <c r="AQ859" s="242"/>
      <c r="AR859" s="242"/>
      <c r="AS859" s="242"/>
      <c r="AT859" s="242"/>
      <c r="AU859" s="242"/>
      <c r="AV859" s="242"/>
      <c r="AW859" s="242"/>
    </row>
    <row r="860" ht="15.6" spans="1:49">
      <c r="A860" s="242"/>
      <c r="B860" s="242"/>
      <c r="C860" s="242"/>
      <c r="D860" s="240"/>
      <c r="E860" s="243"/>
      <c r="F860" s="243"/>
      <c r="G860" s="244"/>
      <c r="H860" s="244"/>
      <c r="I860" s="241"/>
      <c r="J860" s="241"/>
      <c r="K860" s="241"/>
      <c r="L860" s="241"/>
      <c r="M860" s="241"/>
      <c r="N860" s="241"/>
      <c r="O860" s="241"/>
      <c r="P860" s="241"/>
      <c r="Q860" s="241"/>
      <c r="R860" s="241"/>
      <c r="S860" s="241"/>
      <c r="T860" s="245"/>
      <c r="U860" s="245"/>
      <c r="V860" s="245"/>
      <c r="W860" s="245"/>
      <c r="X860" s="245"/>
      <c r="Y860" s="245"/>
      <c r="Z860" s="245"/>
      <c r="AA860" s="245"/>
      <c r="AB860" s="246"/>
      <c r="AC860" s="245"/>
      <c r="AD860" s="245"/>
      <c r="AE860" s="241"/>
      <c r="AF860" s="245"/>
      <c r="AG860" s="245"/>
      <c r="AH860" s="245"/>
      <c r="AI860" s="245"/>
      <c r="AJ860" s="245"/>
      <c r="AK860" s="245"/>
      <c r="AL860" s="247"/>
      <c r="AM860" s="242"/>
      <c r="AN860" s="242"/>
      <c r="AO860" s="242"/>
      <c r="AP860" s="242"/>
      <c r="AQ860" s="242"/>
      <c r="AR860" s="242"/>
      <c r="AS860" s="242"/>
      <c r="AT860" s="242"/>
      <c r="AU860" s="242"/>
      <c r="AV860" s="242"/>
      <c r="AW860" s="242"/>
    </row>
    <row r="861" ht="15.6" spans="1:49">
      <c r="A861" s="242"/>
      <c r="B861" s="242"/>
      <c r="C861" s="242"/>
      <c r="D861" s="240"/>
      <c r="E861" s="243"/>
      <c r="F861" s="243"/>
      <c r="G861" s="244"/>
      <c r="H861" s="244"/>
      <c r="I861" s="241"/>
      <c r="J861" s="241"/>
      <c r="K861" s="241"/>
      <c r="L861" s="241"/>
      <c r="M861" s="241"/>
      <c r="N861" s="241"/>
      <c r="O861" s="241"/>
      <c r="P861" s="241"/>
      <c r="Q861" s="241"/>
      <c r="R861" s="241"/>
      <c r="S861" s="241"/>
      <c r="T861" s="245"/>
      <c r="U861" s="245"/>
      <c r="V861" s="245"/>
      <c r="W861" s="245"/>
      <c r="X861" s="245"/>
      <c r="Y861" s="245"/>
      <c r="Z861" s="245"/>
      <c r="AA861" s="245"/>
      <c r="AB861" s="246"/>
      <c r="AC861" s="245"/>
      <c r="AD861" s="245"/>
      <c r="AE861" s="241"/>
      <c r="AF861" s="245"/>
      <c r="AG861" s="245"/>
      <c r="AH861" s="245"/>
      <c r="AI861" s="245"/>
      <c r="AJ861" s="245"/>
      <c r="AK861" s="245"/>
      <c r="AL861" s="247"/>
      <c r="AM861" s="242"/>
      <c r="AN861" s="242"/>
      <c r="AO861" s="242"/>
      <c r="AP861" s="242"/>
      <c r="AQ861" s="242"/>
      <c r="AR861" s="242"/>
      <c r="AS861" s="242"/>
      <c r="AT861" s="242"/>
      <c r="AU861" s="242"/>
      <c r="AV861" s="242"/>
      <c r="AW861" s="242"/>
    </row>
    <row r="862" ht="15.6" spans="1:49">
      <c r="A862" s="242"/>
      <c r="B862" s="242"/>
      <c r="C862" s="242"/>
      <c r="D862" s="240"/>
      <c r="E862" s="243"/>
      <c r="F862" s="243"/>
      <c r="G862" s="244"/>
      <c r="H862" s="244"/>
      <c r="I862" s="241"/>
      <c r="J862" s="241"/>
      <c r="K862" s="241"/>
      <c r="L862" s="241"/>
      <c r="M862" s="241"/>
      <c r="N862" s="241"/>
      <c r="O862" s="241"/>
      <c r="P862" s="241"/>
      <c r="Q862" s="241"/>
      <c r="R862" s="241"/>
      <c r="S862" s="241"/>
      <c r="T862" s="245"/>
      <c r="U862" s="245"/>
      <c r="V862" s="245"/>
      <c r="W862" s="245"/>
      <c r="X862" s="245"/>
      <c r="Y862" s="245"/>
      <c r="Z862" s="245"/>
      <c r="AA862" s="245"/>
      <c r="AB862" s="246"/>
      <c r="AC862" s="245"/>
      <c r="AD862" s="245"/>
      <c r="AE862" s="241"/>
      <c r="AF862" s="245"/>
      <c r="AG862" s="245"/>
      <c r="AH862" s="245"/>
      <c r="AI862" s="245"/>
      <c r="AJ862" s="245"/>
      <c r="AK862" s="245"/>
      <c r="AL862" s="247"/>
      <c r="AM862" s="242"/>
      <c r="AN862" s="242"/>
      <c r="AO862" s="242"/>
      <c r="AP862" s="242"/>
      <c r="AQ862" s="242"/>
      <c r="AR862" s="242"/>
      <c r="AS862" s="242"/>
      <c r="AT862" s="242"/>
      <c r="AU862" s="242"/>
      <c r="AV862" s="242"/>
      <c r="AW862" s="242"/>
    </row>
    <row r="863" ht="15.6" spans="1:49">
      <c r="A863" s="242"/>
      <c r="B863" s="242"/>
      <c r="C863" s="242"/>
      <c r="D863" s="240"/>
      <c r="E863" s="243"/>
      <c r="F863" s="243"/>
      <c r="G863" s="244"/>
      <c r="H863" s="244"/>
      <c r="I863" s="241"/>
      <c r="J863" s="241"/>
      <c r="K863" s="241"/>
      <c r="L863" s="241"/>
      <c r="M863" s="241"/>
      <c r="N863" s="241"/>
      <c r="O863" s="241"/>
      <c r="P863" s="241"/>
      <c r="Q863" s="241"/>
      <c r="R863" s="241"/>
      <c r="S863" s="241"/>
      <c r="T863" s="245"/>
      <c r="U863" s="245"/>
      <c r="V863" s="245"/>
      <c r="W863" s="245"/>
      <c r="X863" s="245"/>
      <c r="Y863" s="245"/>
      <c r="Z863" s="245"/>
      <c r="AA863" s="245"/>
      <c r="AB863" s="246"/>
      <c r="AC863" s="245"/>
      <c r="AD863" s="245"/>
      <c r="AE863" s="241"/>
      <c r="AF863" s="245"/>
      <c r="AG863" s="245"/>
      <c r="AH863" s="245"/>
      <c r="AI863" s="245"/>
      <c r="AJ863" s="245"/>
      <c r="AK863" s="245"/>
      <c r="AL863" s="247"/>
      <c r="AM863" s="242"/>
      <c r="AN863" s="242"/>
      <c r="AO863" s="242"/>
      <c r="AP863" s="242"/>
      <c r="AQ863" s="242"/>
      <c r="AR863" s="242"/>
      <c r="AS863" s="242"/>
      <c r="AT863" s="242"/>
      <c r="AU863" s="242"/>
      <c r="AV863" s="242"/>
      <c r="AW863" s="242"/>
    </row>
    <row r="864" ht="15.6" spans="1:49">
      <c r="A864" s="242"/>
      <c r="B864" s="242"/>
      <c r="C864" s="242"/>
      <c r="D864" s="240"/>
      <c r="E864" s="243"/>
      <c r="F864" s="243"/>
      <c r="G864" s="244"/>
      <c r="H864" s="244"/>
      <c r="I864" s="241"/>
      <c r="J864" s="241"/>
      <c r="K864" s="241"/>
      <c r="L864" s="241"/>
      <c r="M864" s="241"/>
      <c r="N864" s="241"/>
      <c r="O864" s="241"/>
      <c r="P864" s="241"/>
      <c r="Q864" s="241"/>
      <c r="R864" s="241"/>
      <c r="S864" s="241"/>
      <c r="T864" s="245"/>
      <c r="U864" s="245"/>
      <c r="V864" s="245"/>
      <c r="W864" s="245"/>
      <c r="X864" s="245"/>
      <c r="Y864" s="245"/>
      <c r="Z864" s="245"/>
      <c r="AA864" s="245"/>
      <c r="AB864" s="246"/>
      <c r="AC864" s="245"/>
      <c r="AD864" s="245"/>
      <c r="AE864" s="241"/>
      <c r="AF864" s="245"/>
      <c r="AG864" s="245"/>
      <c r="AH864" s="245"/>
      <c r="AI864" s="245"/>
      <c r="AJ864" s="245"/>
      <c r="AK864" s="245"/>
      <c r="AL864" s="247"/>
      <c r="AM864" s="242"/>
      <c r="AN864" s="242"/>
      <c r="AO864" s="242"/>
      <c r="AP864" s="242"/>
      <c r="AQ864" s="242"/>
      <c r="AR864" s="242"/>
      <c r="AS864" s="242"/>
      <c r="AT864" s="242"/>
      <c r="AU864" s="242"/>
      <c r="AV864" s="242"/>
      <c r="AW864" s="242"/>
    </row>
    <row r="865" ht="15.6" spans="1:49">
      <c r="A865" s="242"/>
      <c r="B865" s="242"/>
      <c r="C865" s="242"/>
      <c r="D865" s="240"/>
      <c r="E865" s="243"/>
      <c r="F865" s="243"/>
      <c r="G865" s="244"/>
      <c r="H865" s="244"/>
      <c r="I865" s="241"/>
      <c r="J865" s="241"/>
      <c r="K865" s="241"/>
      <c r="L865" s="241"/>
      <c r="M865" s="241"/>
      <c r="N865" s="241"/>
      <c r="O865" s="241"/>
      <c r="P865" s="241"/>
      <c r="Q865" s="241"/>
      <c r="R865" s="241"/>
      <c r="S865" s="241"/>
      <c r="T865" s="245"/>
      <c r="U865" s="245"/>
      <c r="V865" s="245"/>
      <c r="W865" s="245"/>
      <c r="X865" s="245"/>
      <c r="Y865" s="245"/>
      <c r="Z865" s="245"/>
      <c r="AA865" s="245"/>
      <c r="AB865" s="246"/>
      <c r="AC865" s="245"/>
      <c r="AD865" s="245"/>
      <c r="AE865" s="241"/>
      <c r="AF865" s="245"/>
      <c r="AG865" s="245"/>
      <c r="AH865" s="245"/>
      <c r="AI865" s="245"/>
      <c r="AJ865" s="245"/>
      <c r="AK865" s="245"/>
      <c r="AL865" s="247"/>
      <c r="AM865" s="242"/>
      <c r="AN865" s="242"/>
      <c r="AO865" s="242"/>
      <c r="AP865" s="242"/>
      <c r="AQ865" s="242"/>
      <c r="AR865" s="242"/>
      <c r="AS865" s="242"/>
      <c r="AT865" s="242"/>
      <c r="AU865" s="242"/>
      <c r="AV865" s="242"/>
      <c r="AW865" s="242"/>
    </row>
    <row r="866" ht="15.6" spans="1:49">
      <c r="A866" s="242"/>
      <c r="B866" s="242"/>
      <c r="C866" s="242"/>
      <c r="D866" s="240"/>
      <c r="E866" s="243"/>
      <c r="F866" s="243"/>
      <c r="G866" s="244"/>
      <c r="H866" s="244"/>
      <c r="I866" s="241"/>
      <c r="J866" s="241"/>
      <c r="K866" s="241"/>
      <c r="L866" s="241"/>
      <c r="M866" s="241"/>
      <c r="N866" s="241"/>
      <c r="O866" s="241"/>
      <c r="P866" s="241"/>
      <c r="Q866" s="241"/>
      <c r="R866" s="241"/>
      <c r="S866" s="241"/>
      <c r="T866" s="245"/>
      <c r="U866" s="245"/>
      <c r="V866" s="245"/>
      <c r="W866" s="245"/>
      <c r="X866" s="245"/>
      <c r="Y866" s="245"/>
      <c r="Z866" s="245"/>
      <c r="AA866" s="245"/>
      <c r="AB866" s="246"/>
      <c r="AC866" s="245"/>
      <c r="AD866" s="245"/>
      <c r="AE866" s="241"/>
      <c r="AF866" s="245"/>
      <c r="AG866" s="245"/>
      <c r="AH866" s="245"/>
      <c r="AI866" s="245"/>
      <c r="AJ866" s="245"/>
      <c r="AK866" s="245"/>
      <c r="AL866" s="247"/>
      <c r="AM866" s="242"/>
      <c r="AN866" s="242"/>
      <c r="AO866" s="242"/>
      <c r="AP866" s="242"/>
      <c r="AQ866" s="242"/>
      <c r="AR866" s="242"/>
      <c r="AS866" s="242"/>
      <c r="AT866" s="242"/>
      <c r="AU866" s="242"/>
      <c r="AV866" s="242"/>
      <c r="AW866" s="242"/>
    </row>
    <row r="867" ht="15.6" spans="1:49">
      <c r="A867" s="242"/>
      <c r="B867" s="242"/>
      <c r="C867" s="242"/>
      <c r="D867" s="240"/>
      <c r="E867" s="243"/>
      <c r="F867" s="243"/>
      <c r="G867" s="244"/>
      <c r="H867" s="244"/>
      <c r="I867" s="241"/>
      <c r="J867" s="241"/>
      <c r="K867" s="241"/>
      <c r="L867" s="241"/>
      <c r="M867" s="241"/>
      <c r="N867" s="241"/>
      <c r="O867" s="241"/>
      <c r="P867" s="241"/>
      <c r="Q867" s="241"/>
      <c r="R867" s="241"/>
      <c r="S867" s="241"/>
      <c r="T867" s="245"/>
      <c r="U867" s="245"/>
      <c r="V867" s="245"/>
      <c r="W867" s="245"/>
      <c r="X867" s="245"/>
      <c r="Y867" s="245"/>
      <c r="Z867" s="245"/>
      <c r="AA867" s="245"/>
      <c r="AB867" s="246"/>
      <c r="AC867" s="245"/>
      <c r="AD867" s="245"/>
      <c r="AE867" s="241"/>
      <c r="AF867" s="245"/>
      <c r="AG867" s="245"/>
      <c r="AH867" s="245"/>
      <c r="AI867" s="245"/>
      <c r="AJ867" s="245"/>
      <c r="AK867" s="245"/>
      <c r="AL867" s="247"/>
      <c r="AM867" s="242"/>
      <c r="AN867" s="242"/>
      <c r="AO867" s="242"/>
      <c r="AP867" s="242"/>
      <c r="AQ867" s="242"/>
      <c r="AR867" s="242"/>
      <c r="AS867" s="242"/>
      <c r="AT867" s="242"/>
      <c r="AU867" s="242"/>
      <c r="AV867" s="242"/>
      <c r="AW867" s="242"/>
    </row>
    <row r="868" ht="15.6" spans="1:49">
      <c r="A868" s="242"/>
      <c r="B868" s="242"/>
      <c r="C868" s="242"/>
      <c r="D868" s="240"/>
      <c r="E868" s="243"/>
      <c r="F868" s="243"/>
      <c r="G868" s="244"/>
      <c r="H868" s="244"/>
      <c r="I868" s="241"/>
      <c r="J868" s="241"/>
      <c r="K868" s="241"/>
      <c r="L868" s="241"/>
      <c r="M868" s="241"/>
      <c r="N868" s="241"/>
      <c r="O868" s="241"/>
      <c r="P868" s="241"/>
      <c r="Q868" s="241"/>
      <c r="R868" s="241"/>
      <c r="S868" s="241"/>
      <c r="T868" s="245"/>
      <c r="U868" s="245"/>
      <c r="V868" s="245"/>
      <c r="W868" s="245"/>
      <c r="X868" s="245"/>
      <c r="Y868" s="245"/>
      <c r="Z868" s="245"/>
      <c r="AA868" s="245"/>
      <c r="AB868" s="246"/>
      <c r="AC868" s="245"/>
      <c r="AD868" s="245"/>
      <c r="AE868" s="241"/>
      <c r="AF868" s="245"/>
      <c r="AG868" s="245"/>
      <c r="AH868" s="245"/>
      <c r="AI868" s="245"/>
      <c r="AJ868" s="245"/>
      <c r="AK868" s="245"/>
      <c r="AL868" s="247"/>
      <c r="AM868" s="242"/>
      <c r="AN868" s="242"/>
      <c r="AO868" s="242"/>
      <c r="AP868" s="242"/>
      <c r="AQ868" s="242"/>
      <c r="AR868" s="242"/>
      <c r="AS868" s="242"/>
      <c r="AT868" s="242"/>
      <c r="AU868" s="242"/>
      <c r="AV868" s="242"/>
      <c r="AW868" s="242"/>
    </row>
    <row r="869" ht="15.6" spans="1:49">
      <c r="A869" s="242"/>
      <c r="B869" s="242"/>
      <c r="C869" s="242"/>
      <c r="D869" s="240"/>
      <c r="E869" s="243"/>
      <c r="F869" s="243"/>
      <c r="G869" s="244"/>
      <c r="H869" s="244"/>
      <c r="I869" s="241"/>
      <c r="J869" s="241"/>
      <c r="K869" s="241"/>
      <c r="L869" s="241"/>
      <c r="M869" s="241"/>
      <c r="N869" s="241"/>
      <c r="O869" s="241"/>
      <c r="P869" s="241"/>
      <c r="Q869" s="241"/>
      <c r="R869" s="241"/>
      <c r="S869" s="241"/>
      <c r="T869" s="245"/>
      <c r="U869" s="245"/>
      <c r="V869" s="245"/>
      <c r="W869" s="245"/>
      <c r="X869" s="245"/>
      <c r="Y869" s="245"/>
      <c r="Z869" s="245"/>
      <c r="AA869" s="245"/>
      <c r="AB869" s="246"/>
      <c r="AC869" s="245"/>
      <c r="AD869" s="245"/>
      <c r="AE869" s="241"/>
      <c r="AF869" s="245"/>
      <c r="AG869" s="245"/>
      <c r="AH869" s="245"/>
      <c r="AI869" s="245"/>
      <c r="AJ869" s="245"/>
      <c r="AK869" s="245"/>
      <c r="AL869" s="247"/>
      <c r="AM869" s="242"/>
      <c r="AN869" s="242"/>
      <c r="AO869" s="242"/>
      <c r="AP869" s="242"/>
      <c r="AQ869" s="242"/>
      <c r="AR869" s="242"/>
      <c r="AS869" s="242"/>
      <c r="AT869" s="242"/>
      <c r="AU869" s="242"/>
      <c r="AV869" s="242"/>
      <c r="AW869" s="242"/>
    </row>
    <row r="870" ht="15.6" spans="1:49">
      <c r="A870" s="242"/>
      <c r="B870" s="242"/>
      <c r="C870" s="242"/>
      <c r="D870" s="240"/>
      <c r="E870" s="243"/>
      <c r="F870" s="243"/>
      <c r="G870" s="244"/>
      <c r="H870" s="244"/>
      <c r="I870" s="241"/>
      <c r="J870" s="241"/>
      <c r="K870" s="241"/>
      <c r="L870" s="241"/>
      <c r="M870" s="241"/>
      <c r="N870" s="241"/>
      <c r="O870" s="241"/>
      <c r="P870" s="241"/>
      <c r="Q870" s="241"/>
      <c r="R870" s="241"/>
      <c r="S870" s="241"/>
      <c r="T870" s="245"/>
      <c r="U870" s="245"/>
      <c r="V870" s="245"/>
      <c r="W870" s="245"/>
      <c r="X870" s="245"/>
      <c r="Y870" s="245"/>
      <c r="Z870" s="245"/>
      <c r="AA870" s="245"/>
      <c r="AB870" s="246"/>
      <c r="AC870" s="245"/>
      <c r="AD870" s="245"/>
      <c r="AE870" s="241"/>
      <c r="AF870" s="245"/>
      <c r="AG870" s="245"/>
      <c r="AH870" s="245"/>
      <c r="AI870" s="245"/>
      <c r="AJ870" s="245"/>
      <c r="AK870" s="245"/>
      <c r="AL870" s="247"/>
      <c r="AM870" s="242"/>
      <c r="AN870" s="242"/>
      <c r="AO870" s="242"/>
      <c r="AP870" s="242"/>
      <c r="AQ870" s="242"/>
      <c r="AR870" s="242"/>
      <c r="AS870" s="242"/>
      <c r="AT870" s="242"/>
      <c r="AU870" s="242"/>
      <c r="AV870" s="242"/>
      <c r="AW870" s="242"/>
    </row>
    <row r="871" ht="15.6" spans="1:49">
      <c r="A871" s="242"/>
      <c r="B871" s="242"/>
      <c r="C871" s="242"/>
      <c r="D871" s="240"/>
      <c r="E871" s="243"/>
      <c r="F871" s="243"/>
      <c r="G871" s="244"/>
      <c r="H871" s="244"/>
      <c r="I871" s="241"/>
      <c r="J871" s="241"/>
      <c r="K871" s="241"/>
      <c r="L871" s="241"/>
      <c r="M871" s="241"/>
      <c r="N871" s="241"/>
      <c r="O871" s="241"/>
      <c r="P871" s="241"/>
      <c r="Q871" s="241"/>
      <c r="R871" s="241"/>
      <c r="S871" s="241"/>
      <c r="T871" s="245"/>
      <c r="U871" s="245"/>
      <c r="V871" s="245"/>
      <c r="W871" s="245"/>
      <c r="X871" s="245"/>
      <c r="Y871" s="245"/>
      <c r="Z871" s="245"/>
      <c r="AA871" s="245"/>
      <c r="AB871" s="246"/>
      <c r="AC871" s="245"/>
      <c r="AD871" s="245"/>
      <c r="AE871" s="241"/>
      <c r="AF871" s="245"/>
      <c r="AG871" s="245"/>
      <c r="AH871" s="245"/>
      <c r="AI871" s="245"/>
      <c r="AJ871" s="245"/>
      <c r="AK871" s="245"/>
      <c r="AL871" s="247"/>
      <c r="AM871" s="242"/>
      <c r="AN871" s="242"/>
      <c r="AO871" s="242"/>
      <c r="AP871" s="242"/>
      <c r="AQ871" s="242"/>
      <c r="AR871" s="242"/>
      <c r="AS871" s="242"/>
      <c r="AT871" s="242"/>
      <c r="AU871" s="242"/>
      <c r="AV871" s="242"/>
      <c r="AW871" s="242"/>
    </row>
    <row r="872" ht="15.6" spans="1:49">
      <c r="A872" s="242"/>
      <c r="B872" s="242"/>
      <c r="C872" s="242"/>
      <c r="D872" s="240"/>
      <c r="E872" s="243"/>
      <c r="F872" s="243"/>
      <c r="G872" s="244"/>
      <c r="H872" s="244"/>
      <c r="I872" s="241"/>
      <c r="J872" s="241"/>
      <c r="K872" s="241"/>
      <c r="L872" s="241"/>
      <c r="M872" s="241"/>
      <c r="N872" s="241"/>
      <c r="O872" s="241"/>
      <c r="P872" s="241"/>
      <c r="Q872" s="241"/>
      <c r="R872" s="241"/>
      <c r="S872" s="241"/>
      <c r="T872" s="245"/>
      <c r="U872" s="245"/>
      <c r="V872" s="245"/>
      <c r="W872" s="245"/>
      <c r="X872" s="245"/>
      <c r="Y872" s="245"/>
      <c r="Z872" s="245"/>
      <c r="AA872" s="245"/>
      <c r="AB872" s="246"/>
      <c r="AC872" s="245"/>
      <c r="AD872" s="245"/>
      <c r="AE872" s="241"/>
      <c r="AF872" s="245"/>
      <c r="AG872" s="245"/>
      <c r="AH872" s="245"/>
      <c r="AI872" s="245"/>
      <c r="AJ872" s="245"/>
      <c r="AK872" s="245"/>
      <c r="AL872" s="247"/>
      <c r="AM872" s="242"/>
      <c r="AN872" s="242"/>
      <c r="AO872" s="242"/>
      <c r="AP872" s="242"/>
      <c r="AQ872" s="242"/>
      <c r="AR872" s="242"/>
      <c r="AS872" s="242"/>
      <c r="AT872" s="242"/>
      <c r="AU872" s="242"/>
      <c r="AV872" s="242"/>
      <c r="AW872" s="242"/>
    </row>
    <row r="873" ht="15.6" spans="1:49">
      <c r="A873" s="242"/>
      <c r="B873" s="242"/>
      <c r="C873" s="242"/>
      <c r="D873" s="240"/>
      <c r="E873" s="243"/>
      <c r="F873" s="243"/>
      <c r="G873" s="244"/>
      <c r="H873" s="244"/>
      <c r="I873" s="241"/>
      <c r="J873" s="241"/>
      <c r="K873" s="241"/>
      <c r="L873" s="241"/>
      <c r="M873" s="241"/>
      <c r="N873" s="241"/>
      <c r="O873" s="241"/>
      <c r="P873" s="241"/>
      <c r="Q873" s="241"/>
      <c r="R873" s="241"/>
      <c r="S873" s="241"/>
      <c r="T873" s="245"/>
      <c r="U873" s="245"/>
      <c r="V873" s="245"/>
      <c r="W873" s="245"/>
      <c r="X873" s="245"/>
      <c r="Y873" s="245"/>
      <c r="Z873" s="245"/>
      <c r="AA873" s="245"/>
      <c r="AB873" s="246"/>
      <c r="AC873" s="245"/>
      <c r="AD873" s="245"/>
      <c r="AE873" s="241"/>
      <c r="AF873" s="245"/>
      <c r="AG873" s="245"/>
      <c r="AH873" s="245"/>
      <c r="AI873" s="245"/>
      <c r="AJ873" s="245"/>
      <c r="AK873" s="245"/>
      <c r="AL873" s="247"/>
      <c r="AM873" s="242"/>
      <c r="AN873" s="242"/>
      <c r="AO873" s="242"/>
      <c r="AP873" s="242"/>
      <c r="AQ873" s="242"/>
      <c r="AR873" s="242"/>
      <c r="AS873" s="242"/>
      <c r="AT873" s="242"/>
      <c r="AU873" s="242"/>
      <c r="AV873" s="242"/>
      <c r="AW873" s="242"/>
    </row>
    <row r="874" ht="15.6" spans="1:49">
      <c r="A874" s="242"/>
      <c r="B874" s="242"/>
      <c r="C874" s="242"/>
      <c r="D874" s="240"/>
      <c r="E874" s="243"/>
      <c r="F874" s="243"/>
      <c r="G874" s="244"/>
      <c r="H874" s="244"/>
      <c r="I874" s="241"/>
      <c r="J874" s="241"/>
      <c r="K874" s="241"/>
      <c r="L874" s="241"/>
      <c r="M874" s="241"/>
      <c r="N874" s="241"/>
      <c r="O874" s="241"/>
      <c r="P874" s="241"/>
      <c r="Q874" s="241"/>
      <c r="R874" s="241"/>
      <c r="S874" s="241"/>
      <c r="T874" s="245"/>
      <c r="U874" s="245"/>
      <c r="V874" s="245"/>
      <c r="W874" s="245"/>
      <c r="X874" s="245"/>
      <c r="Y874" s="245"/>
      <c r="Z874" s="245"/>
      <c r="AA874" s="245"/>
      <c r="AB874" s="246"/>
      <c r="AC874" s="245"/>
      <c r="AD874" s="245"/>
      <c r="AE874" s="241"/>
      <c r="AF874" s="245"/>
      <c r="AG874" s="245"/>
      <c r="AH874" s="245"/>
      <c r="AI874" s="245"/>
      <c r="AJ874" s="245"/>
      <c r="AK874" s="245"/>
      <c r="AL874" s="247"/>
      <c r="AM874" s="242"/>
      <c r="AN874" s="242"/>
      <c r="AO874" s="242"/>
      <c r="AP874" s="242"/>
      <c r="AQ874" s="242"/>
      <c r="AR874" s="242"/>
      <c r="AS874" s="242"/>
      <c r="AT874" s="242"/>
      <c r="AU874" s="242"/>
      <c r="AV874" s="242"/>
      <c r="AW874" s="242"/>
    </row>
    <row r="875" ht="15.6" spans="1:49">
      <c r="A875" s="242"/>
      <c r="B875" s="242"/>
      <c r="C875" s="242"/>
      <c r="D875" s="240"/>
      <c r="E875" s="243"/>
      <c r="F875" s="243"/>
      <c r="G875" s="244"/>
      <c r="H875" s="244"/>
      <c r="I875" s="241"/>
      <c r="J875" s="241"/>
      <c r="K875" s="241"/>
      <c r="L875" s="241"/>
      <c r="M875" s="241"/>
      <c r="N875" s="241"/>
      <c r="O875" s="241"/>
      <c r="P875" s="241"/>
      <c r="Q875" s="241"/>
      <c r="R875" s="241"/>
      <c r="S875" s="241"/>
      <c r="T875" s="245"/>
      <c r="U875" s="245"/>
      <c r="V875" s="245"/>
      <c r="W875" s="245"/>
      <c r="X875" s="245"/>
      <c r="Y875" s="245"/>
      <c r="Z875" s="245"/>
      <c r="AA875" s="245"/>
      <c r="AB875" s="246"/>
      <c r="AC875" s="245"/>
      <c r="AD875" s="245"/>
      <c r="AE875" s="241"/>
      <c r="AF875" s="245"/>
      <c r="AG875" s="245"/>
      <c r="AH875" s="245"/>
      <c r="AI875" s="245"/>
      <c r="AJ875" s="245"/>
      <c r="AK875" s="245"/>
      <c r="AL875" s="247"/>
      <c r="AM875" s="242"/>
      <c r="AN875" s="242"/>
      <c r="AO875" s="242"/>
      <c r="AP875" s="242"/>
      <c r="AQ875" s="242"/>
      <c r="AR875" s="242"/>
      <c r="AS875" s="242"/>
      <c r="AT875" s="242"/>
      <c r="AU875" s="242"/>
      <c r="AV875" s="242"/>
      <c r="AW875" s="242"/>
    </row>
    <row r="876" ht="15.6" spans="1:49">
      <c r="A876" s="242"/>
      <c r="B876" s="242"/>
      <c r="C876" s="242"/>
      <c r="D876" s="240"/>
      <c r="E876" s="243"/>
      <c r="F876" s="243"/>
      <c r="G876" s="244"/>
      <c r="H876" s="244"/>
      <c r="I876" s="241"/>
      <c r="J876" s="241"/>
      <c r="K876" s="241"/>
      <c r="L876" s="241"/>
      <c r="M876" s="241"/>
      <c r="N876" s="241"/>
      <c r="O876" s="241"/>
      <c r="P876" s="241"/>
      <c r="Q876" s="241"/>
      <c r="R876" s="241"/>
      <c r="S876" s="241"/>
      <c r="T876" s="245"/>
      <c r="U876" s="245"/>
      <c r="V876" s="245"/>
      <c r="W876" s="245"/>
      <c r="X876" s="245"/>
      <c r="Y876" s="245"/>
      <c r="Z876" s="245"/>
      <c r="AA876" s="245"/>
      <c r="AB876" s="246"/>
      <c r="AC876" s="245"/>
      <c r="AD876" s="245"/>
      <c r="AE876" s="241"/>
      <c r="AF876" s="245"/>
      <c r="AG876" s="245"/>
      <c r="AH876" s="245"/>
      <c r="AI876" s="245"/>
      <c r="AJ876" s="245"/>
      <c r="AK876" s="245"/>
      <c r="AL876" s="247"/>
      <c r="AM876" s="242"/>
      <c r="AN876" s="242"/>
      <c r="AO876" s="242"/>
      <c r="AP876" s="242"/>
      <c r="AQ876" s="242"/>
      <c r="AR876" s="242"/>
      <c r="AS876" s="242"/>
      <c r="AT876" s="242"/>
      <c r="AU876" s="242"/>
      <c r="AV876" s="242"/>
      <c r="AW876" s="242"/>
    </row>
    <row r="877" ht="15.6" spans="1:49">
      <c r="A877" s="242"/>
      <c r="B877" s="242"/>
      <c r="C877" s="242"/>
      <c r="D877" s="240"/>
      <c r="E877" s="243"/>
      <c r="F877" s="243"/>
      <c r="G877" s="244"/>
      <c r="H877" s="244"/>
      <c r="I877" s="241"/>
      <c r="J877" s="241"/>
      <c r="K877" s="241"/>
      <c r="L877" s="241"/>
      <c r="M877" s="241"/>
      <c r="N877" s="241"/>
      <c r="O877" s="241"/>
      <c r="P877" s="241"/>
      <c r="Q877" s="241"/>
      <c r="R877" s="241"/>
      <c r="S877" s="241"/>
      <c r="T877" s="245"/>
      <c r="U877" s="245"/>
      <c r="V877" s="245"/>
      <c r="W877" s="245"/>
      <c r="X877" s="245"/>
      <c r="Y877" s="245"/>
      <c r="Z877" s="245"/>
      <c r="AA877" s="245"/>
      <c r="AB877" s="246"/>
      <c r="AC877" s="245"/>
      <c r="AD877" s="245"/>
      <c r="AE877" s="241"/>
      <c r="AF877" s="245"/>
      <c r="AG877" s="245"/>
      <c r="AH877" s="245"/>
      <c r="AI877" s="245"/>
      <c r="AJ877" s="245"/>
      <c r="AK877" s="245"/>
      <c r="AL877" s="247"/>
      <c r="AM877" s="242"/>
      <c r="AN877" s="242"/>
      <c r="AO877" s="242"/>
      <c r="AP877" s="242"/>
      <c r="AQ877" s="242"/>
      <c r="AR877" s="242"/>
      <c r="AS877" s="242"/>
      <c r="AT877" s="242"/>
      <c r="AU877" s="242"/>
      <c r="AV877" s="242"/>
      <c r="AW877" s="242"/>
    </row>
    <row r="878" ht="15.6" spans="1:49">
      <c r="A878" s="242"/>
      <c r="B878" s="242"/>
      <c r="C878" s="242"/>
      <c r="D878" s="240"/>
      <c r="E878" s="243"/>
      <c r="F878" s="243"/>
      <c r="G878" s="244"/>
      <c r="H878" s="244"/>
      <c r="I878" s="241"/>
      <c r="J878" s="241"/>
      <c r="K878" s="241"/>
      <c r="L878" s="241"/>
      <c r="M878" s="241"/>
      <c r="N878" s="241"/>
      <c r="O878" s="241"/>
      <c r="P878" s="241"/>
      <c r="Q878" s="241"/>
      <c r="R878" s="241"/>
      <c r="S878" s="241"/>
      <c r="T878" s="245"/>
      <c r="U878" s="245"/>
      <c r="V878" s="245"/>
      <c r="W878" s="245"/>
      <c r="X878" s="245"/>
      <c r="Y878" s="245"/>
      <c r="Z878" s="245"/>
      <c r="AA878" s="245"/>
      <c r="AB878" s="246"/>
      <c r="AC878" s="245"/>
      <c r="AD878" s="245"/>
      <c r="AE878" s="241"/>
      <c r="AF878" s="245"/>
      <c r="AG878" s="245"/>
      <c r="AH878" s="245"/>
      <c r="AI878" s="245"/>
      <c r="AJ878" s="245"/>
      <c r="AK878" s="245"/>
      <c r="AL878" s="247"/>
      <c r="AM878" s="242"/>
      <c r="AN878" s="242"/>
      <c r="AO878" s="242"/>
      <c r="AP878" s="242"/>
      <c r="AQ878" s="242"/>
      <c r="AR878" s="242"/>
      <c r="AS878" s="242"/>
      <c r="AT878" s="242"/>
      <c r="AU878" s="242"/>
      <c r="AV878" s="242"/>
      <c r="AW878" s="242"/>
    </row>
    <row r="879" ht="15.6" spans="1:49">
      <c r="A879" s="242"/>
      <c r="B879" s="242"/>
      <c r="C879" s="242"/>
      <c r="D879" s="240"/>
      <c r="E879" s="243"/>
      <c r="F879" s="243"/>
      <c r="G879" s="244"/>
      <c r="H879" s="244"/>
      <c r="I879" s="241"/>
      <c r="J879" s="241"/>
      <c r="K879" s="241"/>
      <c r="L879" s="241"/>
      <c r="M879" s="241"/>
      <c r="N879" s="241"/>
      <c r="O879" s="241"/>
      <c r="P879" s="241"/>
      <c r="Q879" s="241"/>
      <c r="R879" s="241"/>
      <c r="S879" s="241"/>
      <c r="T879" s="245"/>
      <c r="U879" s="245"/>
      <c r="V879" s="245"/>
      <c r="W879" s="245"/>
      <c r="X879" s="245"/>
      <c r="Y879" s="245"/>
      <c r="Z879" s="245"/>
      <c r="AA879" s="245"/>
      <c r="AB879" s="246"/>
      <c r="AC879" s="245"/>
      <c r="AD879" s="245"/>
      <c r="AE879" s="241"/>
      <c r="AF879" s="245"/>
      <c r="AG879" s="245"/>
      <c r="AH879" s="245"/>
      <c r="AI879" s="245"/>
      <c r="AJ879" s="245"/>
      <c r="AK879" s="245"/>
      <c r="AL879" s="247"/>
      <c r="AM879" s="242"/>
      <c r="AN879" s="242"/>
      <c r="AO879" s="242"/>
      <c r="AP879" s="242"/>
      <c r="AQ879" s="242"/>
      <c r="AR879" s="242"/>
      <c r="AS879" s="242"/>
      <c r="AT879" s="242"/>
      <c r="AU879" s="242"/>
      <c r="AV879" s="242"/>
      <c r="AW879" s="242"/>
    </row>
    <row r="880" ht="15.6" spans="1:49">
      <c r="A880" s="242"/>
      <c r="B880" s="242"/>
      <c r="C880" s="242"/>
      <c r="D880" s="240"/>
      <c r="E880" s="243"/>
      <c r="F880" s="243"/>
      <c r="G880" s="244"/>
      <c r="H880" s="244"/>
      <c r="I880" s="241"/>
      <c r="J880" s="241"/>
      <c r="K880" s="241"/>
      <c r="L880" s="241"/>
      <c r="M880" s="241"/>
      <c r="N880" s="241"/>
      <c r="O880" s="241"/>
      <c r="P880" s="241"/>
      <c r="Q880" s="241"/>
      <c r="R880" s="241"/>
      <c r="S880" s="241"/>
      <c r="T880" s="245"/>
      <c r="U880" s="245"/>
      <c r="V880" s="245"/>
      <c r="W880" s="245"/>
      <c r="X880" s="245"/>
      <c r="Y880" s="245"/>
      <c r="Z880" s="245"/>
      <c r="AA880" s="245"/>
      <c r="AB880" s="246"/>
      <c r="AC880" s="245"/>
      <c r="AD880" s="245"/>
      <c r="AE880" s="241"/>
      <c r="AF880" s="245"/>
      <c r="AG880" s="245"/>
      <c r="AH880" s="245"/>
      <c r="AI880" s="245"/>
      <c r="AJ880" s="245"/>
      <c r="AK880" s="245"/>
      <c r="AL880" s="247"/>
      <c r="AM880" s="242"/>
      <c r="AN880" s="242"/>
      <c r="AO880" s="242"/>
      <c r="AP880" s="242"/>
      <c r="AQ880" s="242"/>
      <c r="AR880" s="242"/>
      <c r="AS880" s="242"/>
      <c r="AT880" s="242"/>
      <c r="AU880" s="242"/>
      <c r="AV880" s="242"/>
      <c r="AW880" s="242"/>
    </row>
    <row r="881" ht="15.6" spans="1:49">
      <c r="A881" s="242"/>
      <c r="B881" s="242"/>
      <c r="C881" s="242"/>
      <c r="D881" s="240"/>
      <c r="E881" s="243"/>
      <c r="F881" s="243"/>
      <c r="G881" s="244"/>
      <c r="H881" s="244"/>
      <c r="I881" s="241"/>
      <c r="J881" s="241"/>
      <c r="K881" s="241"/>
      <c r="L881" s="241"/>
      <c r="M881" s="241"/>
      <c r="N881" s="241"/>
      <c r="O881" s="241"/>
      <c r="P881" s="241"/>
      <c r="Q881" s="241"/>
      <c r="R881" s="241"/>
      <c r="S881" s="241"/>
      <c r="T881" s="245"/>
      <c r="U881" s="245"/>
      <c r="V881" s="245"/>
      <c r="W881" s="245"/>
      <c r="X881" s="245"/>
      <c r="Y881" s="245"/>
      <c r="Z881" s="245"/>
      <c r="AA881" s="245"/>
      <c r="AB881" s="246"/>
      <c r="AC881" s="245"/>
      <c r="AD881" s="245"/>
      <c r="AE881" s="241"/>
      <c r="AF881" s="245"/>
      <c r="AG881" s="245"/>
      <c r="AH881" s="245"/>
      <c r="AI881" s="245"/>
      <c r="AJ881" s="245"/>
      <c r="AK881" s="245"/>
      <c r="AL881" s="247"/>
      <c r="AM881" s="242"/>
      <c r="AN881" s="242"/>
      <c r="AO881" s="242"/>
      <c r="AP881" s="242"/>
      <c r="AQ881" s="242"/>
      <c r="AR881" s="242"/>
      <c r="AS881" s="242"/>
      <c r="AT881" s="242"/>
      <c r="AU881" s="242"/>
      <c r="AV881" s="242"/>
      <c r="AW881" s="242"/>
    </row>
    <row r="882" ht="15.6" spans="1:49">
      <c r="A882" s="242"/>
      <c r="B882" s="242"/>
      <c r="C882" s="242"/>
      <c r="D882" s="240"/>
      <c r="E882" s="243"/>
      <c r="F882" s="243"/>
      <c r="G882" s="244"/>
      <c r="H882" s="244"/>
      <c r="I882" s="241"/>
      <c r="J882" s="241"/>
      <c r="K882" s="241"/>
      <c r="L882" s="241"/>
      <c r="M882" s="241"/>
      <c r="N882" s="241"/>
      <c r="O882" s="241"/>
      <c r="P882" s="241"/>
      <c r="Q882" s="241"/>
      <c r="R882" s="241"/>
      <c r="S882" s="241"/>
      <c r="T882" s="245"/>
      <c r="U882" s="245"/>
      <c r="V882" s="245"/>
      <c r="W882" s="245"/>
      <c r="X882" s="245"/>
      <c r="Y882" s="245"/>
      <c r="Z882" s="245"/>
      <c r="AA882" s="245"/>
      <c r="AB882" s="246"/>
      <c r="AC882" s="245"/>
      <c r="AD882" s="245"/>
      <c r="AE882" s="241"/>
      <c r="AF882" s="245"/>
      <c r="AG882" s="245"/>
      <c r="AH882" s="245"/>
      <c r="AI882" s="245"/>
      <c r="AJ882" s="245"/>
      <c r="AK882" s="245"/>
      <c r="AL882" s="247"/>
      <c r="AM882" s="242"/>
      <c r="AN882" s="242"/>
      <c r="AO882" s="242"/>
      <c r="AP882" s="242"/>
      <c r="AQ882" s="242"/>
      <c r="AR882" s="242"/>
      <c r="AS882" s="242"/>
      <c r="AT882" s="242"/>
      <c r="AU882" s="242"/>
      <c r="AV882" s="242"/>
      <c r="AW882" s="242"/>
    </row>
    <row r="883" ht="15.6" spans="1:49">
      <c r="A883" s="242"/>
      <c r="B883" s="242"/>
      <c r="C883" s="242"/>
      <c r="D883" s="240"/>
      <c r="E883" s="243"/>
      <c r="F883" s="243"/>
      <c r="G883" s="244"/>
      <c r="H883" s="244"/>
      <c r="I883" s="241"/>
      <c r="J883" s="241"/>
      <c r="K883" s="241"/>
      <c r="L883" s="241"/>
      <c r="M883" s="241"/>
      <c r="N883" s="241"/>
      <c r="O883" s="241"/>
      <c r="P883" s="241"/>
      <c r="Q883" s="241"/>
      <c r="R883" s="241"/>
      <c r="S883" s="241"/>
      <c r="T883" s="245"/>
      <c r="U883" s="245"/>
      <c r="V883" s="245"/>
      <c r="W883" s="245"/>
      <c r="X883" s="245"/>
      <c r="Y883" s="245"/>
      <c r="Z883" s="245"/>
      <c r="AA883" s="245"/>
      <c r="AB883" s="246"/>
      <c r="AC883" s="245"/>
      <c r="AD883" s="245"/>
      <c r="AE883" s="241"/>
      <c r="AF883" s="245"/>
      <c r="AG883" s="245"/>
      <c r="AH883" s="245"/>
      <c r="AI883" s="245"/>
      <c r="AJ883" s="245"/>
      <c r="AK883" s="245"/>
      <c r="AL883" s="247"/>
      <c r="AM883" s="242"/>
      <c r="AN883" s="242"/>
      <c r="AO883" s="242"/>
      <c r="AP883" s="242"/>
      <c r="AQ883" s="242"/>
      <c r="AR883" s="242"/>
      <c r="AS883" s="242"/>
      <c r="AT883" s="242"/>
      <c r="AU883" s="242"/>
      <c r="AV883" s="242"/>
      <c r="AW883" s="242"/>
    </row>
    <row r="884" ht="15.6" spans="1:49">
      <c r="A884" s="242"/>
      <c r="B884" s="242"/>
      <c r="C884" s="242"/>
      <c r="D884" s="240"/>
      <c r="E884" s="243"/>
      <c r="F884" s="243"/>
      <c r="G884" s="244"/>
      <c r="H884" s="244"/>
      <c r="I884" s="241"/>
      <c r="J884" s="241"/>
      <c r="K884" s="241"/>
      <c r="L884" s="241"/>
      <c r="M884" s="241"/>
      <c r="N884" s="241"/>
      <c r="O884" s="241"/>
      <c r="P884" s="241"/>
      <c r="Q884" s="241"/>
      <c r="R884" s="241"/>
      <c r="S884" s="241"/>
      <c r="T884" s="245"/>
      <c r="U884" s="245"/>
      <c r="V884" s="245"/>
      <c r="W884" s="245"/>
      <c r="X884" s="245"/>
      <c r="Y884" s="245"/>
      <c r="Z884" s="245"/>
      <c r="AA884" s="245"/>
      <c r="AB884" s="246"/>
      <c r="AC884" s="245"/>
      <c r="AD884" s="245"/>
      <c r="AE884" s="241"/>
      <c r="AF884" s="245"/>
      <c r="AG884" s="245"/>
      <c r="AH884" s="245"/>
      <c r="AI884" s="245"/>
      <c r="AJ884" s="245"/>
      <c r="AK884" s="245"/>
      <c r="AL884" s="247"/>
      <c r="AM884" s="242"/>
      <c r="AN884" s="242"/>
      <c r="AO884" s="242"/>
      <c r="AP884" s="242"/>
      <c r="AQ884" s="242"/>
      <c r="AR884" s="242"/>
      <c r="AS884" s="242"/>
      <c r="AT884" s="242"/>
      <c r="AU884" s="242"/>
      <c r="AV884" s="242"/>
      <c r="AW884" s="242"/>
    </row>
    <row r="885" ht="15.6" spans="1:49">
      <c r="A885" s="242"/>
      <c r="B885" s="242"/>
      <c r="C885" s="242"/>
      <c r="D885" s="240"/>
      <c r="E885" s="243"/>
      <c r="F885" s="243"/>
      <c r="G885" s="244"/>
      <c r="H885" s="244"/>
      <c r="I885" s="241"/>
      <c r="J885" s="241"/>
      <c r="K885" s="241"/>
      <c r="L885" s="241"/>
      <c r="M885" s="241"/>
      <c r="N885" s="241"/>
      <c r="O885" s="241"/>
      <c r="P885" s="241"/>
      <c r="Q885" s="241"/>
      <c r="R885" s="241"/>
      <c r="S885" s="241"/>
      <c r="T885" s="245"/>
      <c r="U885" s="245"/>
      <c r="V885" s="245"/>
      <c r="W885" s="245"/>
      <c r="X885" s="245"/>
      <c r="Y885" s="245"/>
      <c r="Z885" s="245"/>
      <c r="AA885" s="245"/>
      <c r="AB885" s="246"/>
      <c r="AC885" s="245"/>
      <c r="AD885" s="245"/>
      <c r="AE885" s="241"/>
      <c r="AF885" s="245"/>
      <c r="AG885" s="245"/>
      <c r="AH885" s="245"/>
      <c r="AI885" s="245"/>
      <c r="AJ885" s="245"/>
      <c r="AK885" s="245"/>
      <c r="AL885" s="247"/>
      <c r="AM885" s="242"/>
      <c r="AN885" s="242"/>
      <c r="AO885" s="242"/>
      <c r="AP885" s="242"/>
      <c r="AQ885" s="242"/>
      <c r="AR885" s="242"/>
      <c r="AS885" s="242"/>
      <c r="AT885" s="242"/>
      <c r="AU885" s="242"/>
      <c r="AV885" s="242"/>
      <c r="AW885" s="242"/>
    </row>
    <row r="886" ht="15.6" spans="1:49">
      <c r="A886" s="242"/>
      <c r="B886" s="242"/>
      <c r="C886" s="242"/>
      <c r="D886" s="240"/>
      <c r="E886" s="243"/>
      <c r="F886" s="243"/>
      <c r="G886" s="244"/>
      <c r="H886" s="244"/>
      <c r="I886" s="241"/>
      <c r="J886" s="241"/>
      <c r="K886" s="241"/>
      <c r="L886" s="241"/>
      <c r="M886" s="241"/>
      <c r="N886" s="241"/>
      <c r="O886" s="241"/>
      <c r="P886" s="241"/>
      <c r="Q886" s="241"/>
      <c r="R886" s="241"/>
      <c r="S886" s="241"/>
      <c r="T886" s="245"/>
      <c r="U886" s="245"/>
      <c r="V886" s="245"/>
      <c r="W886" s="245"/>
      <c r="X886" s="245"/>
      <c r="Y886" s="245"/>
      <c r="Z886" s="245"/>
      <c r="AA886" s="245"/>
      <c r="AB886" s="246"/>
      <c r="AC886" s="245"/>
      <c r="AD886" s="245"/>
      <c r="AE886" s="241"/>
      <c r="AF886" s="245"/>
      <c r="AG886" s="245"/>
      <c r="AH886" s="245"/>
      <c r="AI886" s="245"/>
      <c r="AJ886" s="245"/>
      <c r="AK886" s="245"/>
      <c r="AL886" s="247"/>
      <c r="AM886" s="242"/>
      <c r="AN886" s="242"/>
      <c r="AO886" s="242"/>
      <c r="AP886" s="242"/>
      <c r="AQ886" s="242"/>
      <c r="AR886" s="242"/>
      <c r="AS886" s="242"/>
      <c r="AT886" s="242"/>
      <c r="AU886" s="242"/>
      <c r="AV886" s="242"/>
      <c r="AW886" s="242"/>
    </row>
    <row r="887" ht="15.6" spans="1:49">
      <c r="A887" s="242"/>
      <c r="B887" s="242"/>
      <c r="C887" s="242"/>
      <c r="D887" s="240"/>
      <c r="E887" s="243"/>
      <c r="F887" s="243"/>
      <c r="G887" s="244"/>
      <c r="H887" s="244"/>
      <c r="I887" s="241"/>
      <c r="J887" s="241"/>
      <c r="K887" s="241"/>
      <c r="L887" s="241"/>
      <c r="M887" s="241"/>
      <c r="N887" s="241"/>
      <c r="O887" s="241"/>
      <c r="P887" s="241"/>
      <c r="Q887" s="241"/>
      <c r="R887" s="241"/>
      <c r="S887" s="241"/>
      <c r="T887" s="245"/>
      <c r="U887" s="245"/>
      <c r="V887" s="245"/>
      <c r="W887" s="245"/>
      <c r="X887" s="245"/>
      <c r="Y887" s="245"/>
      <c r="Z887" s="245"/>
      <c r="AA887" s="245"/>
      <c r="AB887" s="246"/>
      <c r="AC887" s="245"/>
      <c r="AD887" s="245"/>
      <c r="AE887" s="241"/>
      <c r="AF887" s="245"/>
      <c r="AG887" s="245"/>
      <c r="AH887" s="245"/>
      <c r="AI887" s="245"/>
      <c r="AJ887" s="245"/>
      <c r="AK887" s="245"/>
      <c r="AL887" s="247"/>
      <c r="AM887" s="242"/>
      <c r="AN887" s="242"/>
      <c r="AO887" s="242"/>
      <c r="AP887" s="242"/>
      <c r="AQ887" s="242"/>
      <c r="AR887" s="242"/>
      <c r="AS887" s="242"/>
      <c r="AT887" s="242"/>
      <c r="AU887" s="242"/>
      <c r="AV887" s="242"/>
      <c r="AW887" s="242"/>
    </row>
    <row r="888" ht="15.6" spans="1:49">
      <c r="A888" s="242"/>
      <c r="B888" s="242"/>
      <c r="C888" s="242"/>
      <c r="D888" s="240"/>
      <c r="E888" s="243"/>
      <c r="F888" s="243"/>
      <c r="G888" s="244"/>
      <c r="H888" s="244"/>
      <c r="I888" s="241"/>
      <c r="J888" s="241"/>
      <c r="K888" s="241"/>
      <c r="L888" s="241"/>
      <c r="M888" s="241"/>
      <c r="N888" s="241"/>
      <c r="O888" s="241"/>
      <c r="P888" s="241"/>
      <c r="Q888" s="241"/>
      <c r="R888" s="241"/>
      <c r="S888" s="241"/>
      <c r="T888" s="245"/>
      <c r="U888" s="245"/>
      <c r="V888" s="245"/>
      <c r="W888" s="245"/>
      <c r="X888" s="245"/>
      <c r="Y888" s="245"/>
      <c r="Z888" s="245"/>
      <c r="AA888" s="245"/>
      <c r="AB888" s="246"/>
      <c r="AC888" s="245"/>
      <c r="AD888" s="245"/>
      <c r="AE888" s="241"/>
      <c r="AF888" s="245"/>
      <c r="AG888" s="245"/>
      <c r="AH888" s="245"/>
      <c r="AI888" s="245"/>
      <c r="AJ888" s="245"/>
      <c r="AK888" s="245"/>
      <c r="AL888" s="247"/>
      <c r="AM888" s="242"/>
      <c r="AN888" s="242"/>
      <c r="AO888" s="242"/>
      <c r="AP888" s="242"/>
      <c r="AQ888" s="242"/>
      <c r="AR888" s="242"/>
      <c r="AS888" s="242"/>
      <c r="AT888" s="242"/>
      <c r="AU888" s="242"/>
      <c r="AV888" s="242"/>
      <c r="AW888" s="242"/>
    </row>
    <row r="889" ht="15.6" spans="1:49">
      <c r="A889" s="242"/>
      <c r="B889" s="242"/>
      <c r="C889" s="242"/>
      <c r="D889" s="240"/>
      <c r="E889" s="243"/>
      <c r="F889" s="243"/>
      <c r="G889" s="244"/>
      <c r="H889" s="244"/>
      <c r="I889" s="241"/>
      <c r="J889" s="241"/>
      <c r="K889" s="241"/>
      <c r="L889" s="241"/>
      <c r="M889" s="241"/>
      <c r="N889" s="241"/>
      <c r="O889" s="241"/>
      <c r="P889" s="241"/>
      <c r="Q889" s="241"/>
      <c r="R889" s="241"/>
      <c r="S889" s="241"/>
      <c r="T889" s="245"/>
      <c r="U889" s="245"/>
      <c r="V889" s="245"/>
      <c r="W889" s="245"/>
      <c r="X889" s="245"/>
      <c r="Y889" s="245"/>
      <c r="Z889" s="245"/>
      <c r="AA889" s="245"/>
      <c r="AB889" s="246"/>
      <c r="AC889" s="245"/>
      <c r="AD889" s="245"/>
      <c r="AE889" s="241"/>
      <c r="AF889" s="245"/>
      <c r="AG889" s="245"/>
      <c r="AH889" s="245"/>
      <c r="AI889" s="245"/>
      <c r="AJ889" s="245"/>
      <c r="AK889" s="245"/>
      <c r="AL889" s="247"/>
      <c r="AM889" s="242"/>
      <c r="AN889" s="242"/>
      <c r="AO889" s="242"/>
      <c r="AP889" s="242"/>
      <c r="AQ889" s="242"/>
      <c r="AR889" s="242"/>
      <c r="AS889" s="242"/>
      <c r="AT889" s="242"/>
      <c r="AU889" s="242"/>
      <c r="AV889" s="242"/>
      <c r="AW889" s="242"/>
    </row>
    <row r="890" ht="15.6" spans="1:49">
      <c r="A890" s="242"/>
      <c r="B890" s="242"/>
      <c r="C890" s="242"/>
      <c r="D890" s="240"/>
      <c r="E890" s="243"/>
      <c r="F890" s="243"/>
      <c r="G890" s="244"/>
      <c r="H890" s="244"/>
      <c r="I890" s="241"/>
      <c r="J890" s="241"/>
      <c r="K890" s="241"/>
      <c r="L890" s="241"/>
      <c r="M890" s="241"/>
      <c r="N890" s="241"/>
      <c r="O890" s="241"/>
      <c r="P890" s="241"/>
      <c r="Q890" s="241"/>
      <c r="R890" s="241"/>
      <c r="S890" s="241"/>
      <c r="T890" s="245"/>
      <c r="U890" s="245"/>
      <c r="V890" s="245"/>
      <c r="W890" s="245"/>
      <c r="X890" s="245"/>
      <c r="Y890" s="245"/>
      <c r="Z890" s="245"/>
      <c r="AA890" s="245"/>
      <c r="AB890" s="246"/>
      <c r="AC890" s="245"/>
      <c r="AD890" s="245"/>
      <c r="AE890" s="241"/>
      <c r="AF890" s="245"/>
      <c r="AG890" s="245"/>
      <c r="AH890" s="245"/>
      <c r="AI890" s="245"/>
      <c r="AJ890" s="245"/>
      <c r="AK890" s="245"/>
      <c r="AL890" s="247"/>
      <c r="AM890" s="242"/>
      <c r="AN890" s="242"/>
      <c r="AO890" s="242"/>
      <c r="AP890" s="242"/>
      <c r="AQ890" s="242"/>
      <c r="AR890" s="242"/>
      <c r="AS890" s="242"/>
      <c r="AT890" s="242"/>
      <c r="AU890" s="242"/>
      <c r="AV890" s="242"/>
      <c r="AW890" s="242"/>
    </row>
    <row r="891" ht="15.6" spans="1:49">
      <c r="A891" s="242"/>
      <c r="B891" s="242"/>
      <c r="C891" s="242"/>
      <c r="D891" s="240"/>
      <c r="E891" s="243"/>
      <c r="F891" s="243"/>
      <c r="G891" s="244"/>
      <c r="H891" s="244"/>
      <c r="I891" s="241"/>
      <c r="J891" s="241"/>
      <c r="K891" s="241"/>
      <c r="L891" s="241"/>
      <c r="M891" s="241"/>
      <c r="N891" s="241"/>
      <c r="O891" s="241"/>
      <c r="P891" s="241"/>
      <c r="Q891" s="241"/>
      <c r="R891" s="241"/>
      <c r="S891" s="241"/>
      <c r="T891" s="245"/>
      <c r="U891" s="245"/>
      <c r="V891" s="245"/>
      <c r="W891" s="245"/>
      <c r="X891" s="245"/>
      <c r="Y891" s="245"/>
      <c r="Z891" s="245"/>
      <c r="AA891" s="245"/>
      <c r="AB891" s="246"/>
      <c r="AC891" s="245"/>
      <c r="AD891" s="245"/>
      <c r="AE891" s="241"/>
      <c r="AF891" s="245"/>
      <c r="AG891" s="245"/>
      <c r="AH891" s="245"/>
      <c r="AI891" s="245"/>
      <c r="AJ891" s="245"/>
      <c r="AK891" s="245"/>
      <c r="AL891" s="247"/>
      <c r="AM891" s="242"/>
      <c r="AN891" s="242"/>
      <c r="AO891" s="242"/>
      <c r="AP891" s="242"/>
      <c r="AQ891" s="242"/>
      <c r="AR891" s="242"/>
      <c r="AS891" s="242"/>
      <c r="AT891" s="242"/>
      <c r="AU891" s="242"/>
      <c r="AV891" s="242"/>
      <c r="AW891" s="242"/>
    </row>
    <row r="892" ht="15.6" spans="1:49">
      <c r="A892" s="242"/>
      <c r="B892" s="242"/>
      <c r="C892" s="242"/>
      <c r="D892" s="240"/>
      <c r="E892" s="243"/>
      <c r="F892" s="243"/>
      <c r="G892" s="244"/>
      <c r="H892" s="244"/>
      <c r="I892" s="241"/>
      <c r="J892" s="241"/>
      <c r="K892" s="241"/>
      <c r="L892" s="241"/>
      <c r="M892" s="241"/>
      <c r="N892" s="241"/>
      <c r="O892" s="241"/>
      <c r="P892" s="241"/>
      <c r="Q892" s="241"/>
      <c r="R892" s="241"/>
      <c r="S892" s="241"/>
      <c r="T892" s="245"/>
      <c r="U892" s="245"/>
      <c r="V892" s="245"/>
      <c r="W892" s="245"/>
      <c r="X892" s="245"/>
      <c r="Y892" s="245"/>
      <c r="Z892" s="245"/>
      <c r="AA892" s="245"/>
      <c r="AB892" s="246"/>
      <c r="AC892" s="245"/>
      <c r="AD892" s="245"/>
      <c r="AE892" s="241"/>
      <c r="AF892" s="245"/>
      <c r="AG892" s="245"/>
      <c r="AH892" s="245"/>
      <c r="AI892" s="245"/>
      <c r="AJ892" s="245"/>
      <c r="AK892" s="245"/>
      <c r="AL892" s="247"/>
      <c r="AM892" s="242"/>
      <c r="AN892" s="242"/>
      <c r="AO892" s="242"/>
      <c r="AP892" s="242"/>
      <c r="AQ892" s="242"/>
      <c r="AR892" s="242"/>
      <c r="AS892" s="242"/>
      <c r="AT892" s="242"/>
      <c r="AU892" s="242"/>
      <c r="AV892" s="242"/>
      <c r="AW892" s="242"/>
    </row>
    <row r="893" ht="15.6" spans="1:49">
      <c r="A893" s="242"/>
      <c r="B893" s="242"/>
      <c r="C893" s="242"/>
      <c r="D893" s="240"/>
      <c r="E893" s="243"/>
      <c r="F893" s="243"/>
      <c r="G893" s="244"/>
      <c r="H893" s="244"/>
      <c r="I893" s="241"/>
      <c r="J893" s="241"/>
      <c r="K893" s="241"/>
      <c r="L893" s="241"/>
      <c r="M893" s="241"/>
      <c r="N893" s="241"/>
      <c r="O893" s="241"/>
      <c r="P893" s="241"/>
      <c r="Q893" s="241"/>
      <c r="R893" s="241"/>
      <c r="S893" s="241"/>
      <c r="T893" s="245"/>
      <c r="U893" s="245"/>
      <c r="V893" s="245"/>
      <c r="W893" s="245"/>
      <c r="X893" s="245"/>
      <c r="Y893" s="245"/>
      <c r="Z893" s="245"/>
      <c r="AA893" s="245"/>
      <c r="AB893" s="246"/>
      <c r="AC893" s="245"/>
      <c r="AD893" s="245"/>
      <c r="AE893" s="241"/>
      <c r="AF893" s="245"/>
      <c r="AG893" s="245"/>
      <c r="AH893" s="245"/>
      <c r="AI893" s="245"/>
      <c r="AJ893" s="245"/>
      <c r="AK893" s="245"/>
      <c r="AL893" s="247"/>
      <c r="AM893" s="242"/>
      <c r="AN893" s="242"/>
      <c r="AO893" s="242"/>
      <c r="AP893" s="242"/>
      <c r="AQ893" s="242"/>
      <c r="AR893" s="242"/>
      <c r="AS893" s="242"/>
      <c r="AT893" s="242"/>
      <c r="AU893" s="242"/>
      <c r="AV893" s="242"/>
      <c r="AW893" s="242"/>
    </row>
    <row r="894" ht="15.6" spans="1:49">
      <c r="A894" s="242"/>
      <c r="B894" s="242"/>
      <c r="C894" s="242"/>
      <c r="D894" s="240"/>
      <c r="E894" s="243"/>
      <c r="F894" s="243"/>
      <c r="G894" s="244"/>
      <c r="H894" s="244"/>
      <c r="I894" s="241"/>
      <c r="J894" s="241"/>
      <c r="K894" s="241"/>
      <c r="L894" s="241"/>
      <c r="M894" s="241"/>
      <c r="N894" s="241"/>
      <c r="O894" s="241"/>
      <c r="P894" s="241"/>
      <c r="Q894" s="241"/>
      <c r="R894" s="241"/>
      <c r="S894" s="241"/>
      <c r="T894" s="245"/>
      <c r="U894" s="245"/>
      <c r="V894" s="245"/>
      <c r="W894" s="245"/>
      <c r="X894" s="245"/>
      <c r="Y894" s="245"/>
      <c r="Z894" s="245"/>
      <c r="AA894" s="245"/>
      <c r="AB894" s="246"/>
      <c r="AC894" s="245"/>
      <c r="AD894" s="245"/>
      <c r="AE894" s="241"/>
      <c r="AF894" s="245"/>
      <c r="AG894" s="245"/>
      <c r="AH894" s="245"/>
      <c r="AI894" s="245"/>
      <c r="AJ894" s="245"/>
      <c r="AK894" s="245"/>
      <c r="AL894" s="247"/>
      <c r="AM894" s="242"/>
      <c r="AN894" s="242"/>
      <c r="AO894" s="242"/>
      <c r="AP894" s="242"/>
      <c r="AQ894" s="242"/>
      <c r="AR894" s="242"/>
      <c r="AS894" s="242"/>
      <c r="AT894" s="242"/>
      <c r="AU894" s="242"/>
      <c r="AV894" s="242"/>
      <c r="AW894" s="242"/>
    </row>
    <row r="895" ht="15.6" spans="1:49">
      <c r="A895" s="242"/>
      <c r="B895" s="242"/>
      <c r="C895" s="242"/>
      <c r="D895" s="240"/>
      <c r="E895" s="243"/>
      <c r="F895" s="243"/>
      <c r="G895" s="244"/>
      <c r="H895" s="244"/>
      <c r="I895" s="241"/>
      <c r="J895" s="241"/>
      <c r="K895" s="241"/>
      <c r="L895" s="241"/>
      <c r="M895" s="241"/>
      <c r="N895" s="241"/>
      <c r="O895" s="241"/>
      <c r="P895" s="241"/>
      <c r="Q895" s="241"/>
      <c r="R895" s="241"/>
      <c r="S895" s="241"/>
      <c r="T895" s="245"/>
      <c r="U895" s="245"/>
      <c r="V895" s="245"/>
      <c r="W895" s="245"/>
      <c r="X895" s="245"/>
      <c r="Y895" s="245"/>
      <c r="Z895" s="245"/>
      <c r="AA895" s="245"/>
      <c r="AB895" s="246"/>
      <c r="AC895" s="245"/>
      <c r="AD895" s="245"/>
      <c r="AE895" s="241"/>
      <c r="AF895" s="245"/>
      <c r="AG895" s="245"/>
      <c r="AH895" s="245"/>
      <c r="AI895" s="245"/>
      <c r="AJ895" s="245"/>
      <c r="AK895" s="245"/>
      <c r="AL895" s="247"/>
      <c r="AM895" s="242"/>
      <c r="AN895" s="242"/>
      <c r="AO895" s="242"/>
      <c r="AP895" s="242"/>
      <c r="AQ895" s="242"/>
      <c r="AR895" s="242"/>
      <c r="AS895" s="242"/>
      <c r="AT895" s="242"/>
      <c r="AU895" s="242"/>
      <c r="AV895" s="242"/>
      <c r="AW895" s="242"/>
    </row>
    <row r="896" ht="15.6" spans="1:49">
      <c r="A896" s="242"/>
      <c r="B896" s="242"/>
      <c r="C896" s="242"/>
      <c r="D896" s="240"/>
      <c r="E896" s="243"/>
      <c r="F896" s="243"/>
      <c r="G896" s="244"/>
      <c r="H896" s="244"/>
      <c r="I896" s="241"/>
      <c r="J896" s="241"/>
      <c r="K896" s="241"/>
      <c r="L896" s="241"/>
      <c r="M896" s="241"/>
      <c r="N896" s="241"/>
      <c r="O896" s="241"/>
      <c r="P896" s="241"/>
      <c r="Q896" s="241"/>
      <c r="R896" s="241"/>
      <c r="S896" s="241"/>
      <c r="T896" s="245"/>
      <c r="U896" s="245"/>
      <c r="V896" s="245"/>
      <c r="W896" s="245"/>
      <c r="X896" s="245"/>
      <c r="Y896" s="245"/>
      <c r="Z896" s="245"/>
      <c r="AA896" s="245"/>
      <c r="AB896" s="246"/>
      <c r="AC896" s="245"/>
      <c r="AD896" s="245"/>
      <c r="AE896" s="241"/>
      <c r="AF896" s="245"/>
      <c r="AG896" s="245"/>
      <c r="AH896" s="245"/>
      <c r="AI896" s="245"/>
      <c r="AJ896" s="245"/>
      <c r="AK896" s="245"/>
      <c r="AL896" s="247"/>
      <c r="AM896" s="242"/>
      <c r="AN896" s="242"/>
      <c r="AO896" s="242"/>
      <c r="AP896" s="242"/>
      <c r="AQ896" s="242"/>
      <c r="AR896" s="242"/>
      <c r="AS896" s="242"/>
      <c r="AT896" s="242"/>
      <c r="AU896" s="242"/>
      <c r="AV896" s="242"/>
      <c r="AW896" s="242"/>
    </row>
    <row r="897" ht="15.6" spans="1:49">
      <c r="A897" s="242"/>
      <c r="B897" s="242"/>
      <c r="C897" s="242"/>
      <c r="D897" s="240"/>
      <c r="E897" s="243"/>
      <c r="F897" s="243"/>
      <c r="G897" s="244"/>
      <c r="H897" s="244"/>
      <c r="I897" s="241"/>
      <c r="J897" s="241"/>
      <c r="K897" s="241"/>
      <c r="L897" s="241"/>
      <c r="M897" s="241"/>
      <c r="N897" s="241"/>
      <c r="O897" s="241"/>
      <c r="P897" s="241"/>
      <c r="Q897" s="241"/>
      <c r="R897" s="241"/>
      <c r="S897" s="241"/>
      <c r="T897" s="245"/>
      <c r="U897" s="245"/>
      <c r="V897" s="245"/>
      <c r="W897" s="245"/>
      <c r="X897" s="245"/>
      <c r="Y897" s="245"/>
      <c r="Z897" s="245"/>
      <c r="AA897" s="245"/>
      <c r="AB897" s="246"/>
      <c r="AC897" s="245"/>
      <c r="AD897" s="245"/>
      <c r="AE897" s="241"/>
      <c r="AF897" s="245"/>
      <c r="AG897" s="245"/>
      <c r="AH897" s="245"/>
      <c r="AI897" s="245"/>
      <c r="AJ897" s="245"/>
      <c r="AK897" s="245"/>
      <c r="AL897" s="247"/>
      <c r="AM897" s="242"/>
      <c r="AN897" s="242"/>
      <c r="AO897" s="242"/>
      <c r="AP897" s="242"/>
      <c r="AQ897" s="242"/>
      <c r="AR897" s="242"/>
      <c r="AS897" s="242"/>
      <c r="AT897" s="242"/>
      <c r="AU897" s="242"/>
      <c r="AV897" s="242"/>
      <c r="AW897" s="242"/>
    </row>
    <row r="898" ht="15.6" spans="1:49">
      <c r="A898" s="242"/>
      <c r="B898" s="242"/>
      <c r="C898" s="242"/>
      <c r="D898" s="240"/>
      <c r="E898" s="243"/>
      <c r="F898" s="243"/>
      <c r="G898" s="244"/>
      <c r="H898" s="244"/>
      <c r="I898" s="241"/>
      <c r="J898" s="241"/>
      <c r="K898" s="241"/>
      <c r="L898" s="241"/>
      <c r="M898" s="241"/>
      <c r="N898" s="241"/>
      <c r="O898" s="241"/>
      <c r="P898" s="241"/>
      <c r="Q898" s="241"/>
      <c r="R898" s="241"/>
      <c r="S898" s="241"/>
      <c r="T898" s="245"/>
      <c r="U898" s="245"/>
      <c r="V898" s="245"/>
      <c r="W898" s="245"/>
      <c r="X898" s="245"/>
      <c r="Y898" s="245"/>
      <c r="Z898" s="245"/>
      <c r="AA898" s="245"/>
      <c r="AB898" s="246"/>
      <c r="AC898" s="245"/>
      <c r="AD898" s="245"/>
      <c r="AE898" s="241"/>
      <c r="AF898" s="245"/>
      <c r="AG898" s="245"/>
      <c r="AH898" s="245"/>
      <c r="AI898" s="245"/>
      <c r="AJ898" s="245"/>
      <c r="AK898" s="245"/>
      <c r="AL898" s="247"/>
      <c r="AM898" s="242"/>
      <c r="AN898" s="242"/>
      <c r="AO898" s="242"/>
      <c r="AP898" s="242"/>
      <c r="AQ898" s="242"/>
      <c r="AR898" s="242"/>
      <c r="AS898" s="242"/>
      <c r="AT898" s="242"/>
      <c r="AU898" s="242"/>
      <c r="AV898" s="242"/>
      <c r="AW898" s="242"/>
    </row>
    <row r="899" ht="15.6" spans="1:49">
      <c r="A899" s="242"/>
      <c r="B899" s="242"/>
      <c r="C899" s="242"/>
      <c r="D899" s="240"/>
      <c r="E899" s="243"/>
      <c r="F899" s="243"/>
      <c r="G899" s="244"/>
      <c r="H899" s="244"/>
      <c r="I899" s="241"/>
      <c r="J899" s="241"/>
      <c r="K899" s="241"/>
      <c r="L899" s="241"/>
      <c r="M899" s="241"/>
      <c r="N899" s="241"/>
      <c r="O899" s="241"/>
      <c r="P899" s="241"/>
      <c r="Q899" s="241"/>
      <c r="R899" s="241"/>
      <c r="S899" s="241"/>
      <c r="T899" s="245"/>
      <c r="U899" s="245"/>
      <c r="V899" s="245"/>
      <c r="W899" s="245"/>
      <c r="X899" s="245"/>
      <c r="Y899" s="245"/>
      <c r="Z899" s="245"/>
      <c r="AA899" s="245"/>
      <c r="AB899" s="246"/>
      <c r="AC899" s="245"/>
      <c r="AD899" s="245"/>
      <c r="AE899" s="241"/>
      <c r="AF899" s="245"/>
      <c r="AG899" s="245"/>
      <c r="AH899" s="245"/>
      <c r="AI899" s="245"/>
      <c r="AJ899" s="245"/>
      <c r="AK899" s="245"/>
      <c r="AL899" s="247"/>
      <c r="AM899" s="242"/>
      <c r="AN899" s="242"/>
      <c r="AO899" s="242"/>
      <c r="AP899" s="242"/>
      <c r="AQ899" s="242"/>
      <c r="AR899" s="242"/>
      <c r="AS899" s="242"/>
      <c r="AT899" s="242"/>
      <c r="AU899" s="242"/>
      <c r="AV899" s="242"/>
      <c r="AW899" s="242"/>
    </row>
    <row r="900" ht="15.6" spans="1:49">
      <c r="A900" s="242"/>
      <c r="B900" s="242"/>
      <c r="C900" s="242"/>
      <c r="D900" s="240"/>
      <c r="E900" s="243"/>
      <c r="F900" s="243"/>
      <c r="G900" s="244"/>
      <c r="H900" s="244"/>
      <c r="I900" s="241"/>
      <c r="J900" s="241"/>
      <c r="K900" s="241"/>
      <c r="L900" s="241"/>
      <c r="M900" s="241"/>
      <c r="N900" s="241"/>
      <c r="O900" s="241"/>
      <c r="P900" s="241"/>
      <c r="Q900" s="241"/>
      <c r="R900" s="241"/>
      <c r="S900" s="241"/>
      <c r="T900" s="245"/>
      <c r="U900" s="245"/>
      <c r="V900" s="245"/>
      <c r="W900" s="245"/>
      <c r="X900" s="245"/>
      <c r="Y900" s="245"/>
      <c r="Z900" s="245"/>
      <c r="AA900" s="245"/>
      <c r="AB900" s="246"/>
      <c r="AC900" s="245"/>
      <c r="AD900" s="245"/>
      <c r="AE900" s="241"/>
      <c r="AF900" s="245"/>
      <c r="AG900" s="245"/>
      <c r="AH900" s="245"/>
      <c r="AI900" s="245"/>
      <c r="AJ900" s="245"/>
      <c r="AK900" s="245"/>
      <c r="AL900" s="247"/>
      <c r="AM900" s="242"/>
      <c r="AN900" s="242"/>
      <c r="AO900" s="242"/>
      <c r="AP900" s="242"/>
      <c r="AQ900" s="242"/>
      <c r="AR900" s="242"/>
      <c r="AS900" s="242"/>
      <c r="AT900" s="242"/>
      <c r="AU900" s="242"/>
      <c r="AV900" s="242"/>
      <c r="AW900" s="242"/>
    </row>
    <row r="901" ht="15.6" spans="1:49">
      <c r="A901" s="242"/>
      <c r="B901" s="242"/>
      <c r="C901" s="242"/>
      <c r="D901" s="240"/>
      <c r="E901" s="243"/>
      <c r="F901" s="243"/>
      <c r="G901" s="244"/>
      <c r="H901" s="244"/>
      <c r="I901" s="241"/>
      <c r="J901" s="241"/>
      <c r="K901" s="241"/>
      <c r="L901" s="241"/>
      <c r="M901" s="241"/>
      <c r="N901" s="241"/>
      <c r="O901" s="241"/>
      <c r="P901" s="241"/>
      <c r="Q901" s="241"/>
      <c r="R901" s="241"/>
      <c r="S901" s="241"/>
      <c r="T901" s="245"/>
      <c r="U901" s="245"/>
      <c r="V901" s="245"/>
      <c r="W901" s="245"/>
      <c r="X901" s="245"/>
      <c r="Y901" s="245"/>
      <c r="Z901" s="245"/>
      <c r="AA901" s="245"/>
      <c r="AB901" s="246"/>
      <c r="AC901" s="245"/>
      <c r="AD901" s="245"/>
      <c r="AE901" s="241"/>
      <c r="AF901" s="245"/>
      <c r="AG901" s="245"/>
      <c r="AH901" s="245"/>
      <c r="AI901" s="245"/>
      <c r="AJ901" s="245"/>
      <c r="AK901" s="245"/>
      <c r="AL901" s="247"/>
      <c r="AM901" s="242"/>
      <c r="AN901" s="242"/>
      <c r="AO901" s="242"/>
      <c r="AP901" s="242"/>
      <c r="AQ901" s="242"/>
      <c r="AR901" s="242"/>
      <c r="AS901" s="242"/>
      <c r="AT901" s="242"/>
      <c r="AU901" s="242"/>
      <c r="AV901" s="242"/>
      <c r="AW901" s="242"/>
    </row>
    <row r="902" ht="15.6" spans="1:49">
      <c r="A902" s="242"/>
      <c r="B902" s="242"/>
      <c r="C902" s="242"/>
      <c r="D902" s="240"/>
      <c r="E902" s="243"/>
      <c r="F902" s="243"/>
      <c r="G902" s="244"/>
      <c r="H902" s="244"/>
      <c r="I902" s="241"/>
      <c r="J902" s="241"/>
      <c r="K902" s="241"/>
      <c r="L902" s="241"/>
      <c r="M902" s="241"/>
      <c r="N902" s="241"/>
      <c r="O902" s="241"/>
      <c r="P902" s="241"/>
      <c r="Q902" s="241"/>
      <c r="R902" s="241"/>
      <c r="S902" s="241"/>
      <c r="T902" s="245"/>
      <c r="U902" s="245"/>
      <c r="V902" s="245"/>
      <c r="W902" s="245"/>
      <c r="X902" s="245"/>
      <c r="Y902" s="245"/>
      <c r="Z902" s="245"/>
      <c r="AA902" s="245"/>
      <c r="AB902" s="246"/>
      <c r="AC902" s="245"/>
      <c r="AD902" s="245"/>
      <c r="AE902" s="241"/>
      <c r="AF902" s="245"/>
      <c r="AG902" s="245"/>
      <c r="AH902" s="245"/>
      <c r="AI902" s="245"/>
      <c r="AJ902" s="245"/>
      <c r="AK902" s="245"/>
      <c r="AL902" s="247"/>
      <c r="AM902" s="242"/>
      <c r="AN902" s="242"/>
      <c r="AO902" s="242"/>
      <c r="AP902" s="242"/>
      <c r="AQ902" s="242"/>
      <c r="AR902" s="242"/>
      <c r="AS902" s="242"/>
      <c r="AT902" s="242"/>
      <c r="AU902" s="242"/>
      <c r="AV902" s="242"/>
      <c r="AW902" s="242"/>
    </row>
    <row r="903" ht="15.6" spans="1:49">
      <c r="A903" s="242"/>
      <c r="B903" s="242"/>
      <c r="C903" s="242"/>
      <c r="D903" s="240"/>
      <c r="E903" s="243"/>
      <c r="F903" s="243"/>
      <c r="G903" s="244"/>
      <c r="H903" s="244"/>
      <c r="I903" s="241"/>
      <c r="J903" s="241"/>
      <c r="K903" s="241"/>
      <c r="L903" s="241"/>
      <c r="M903" s="241"/>
      <c r="N903" s="241"/>
      <c r="O903" s="241"/>
      <c r="P903" s="241"/>
      <c r="Q903" s="241"/>
      <c r="R903" s="241"/>
      <c r="S903" s="241"/>
      <c r="T903" s="245"/>
      <c r="U903" s="245"/>
      <c r="V903" s="245"/>
      <c r="W903" s="245"/>
      <c r="X903" s="245"/>
      <c r="Y903" s="245"/>
      <c r="Z903" s="245"/>
      <c r="AA903" s="245"/>
      <c r="AB903" s="246"/>
      <c r="AC903" s="245"/>
      <c r="AD903" s="245"/>
      <c r="AE903" s="241"/>
      <c r="AF903" s="245"/>
      <c r="AG903" s="245"/>
      <c r="AH903" s="245"/>
      <c r="AI903" s="245"/>
      <c r="AJ903" s="245"/>
      <c r="AK903" s="245"/>
      <c r="AL903" s="247"/>
      <c r="AM903" s="242"/>
      <c r="AN903" s="242"/>
      <c r="AO903" s="242"/>
      <c r="AP903" s="242"/>
      <c r="AQ903" s="242"/>
      <c r="AR903" s="242"/>
      <c r="AS903" s="242"/>
      <c r="AT903" s="242"/>
      <c r="AU903" s="242"/>
      <c r="AV903" s="242"/>
      <c r="AW903" s="242"/>
    </row>
    <row r="904" ht="15.6" spans="1:49">
      <c r="A904" s="242"/>
      <c r="B904" s="242"/>
      <c r="C904" s="242"/>
      <c r="D904" s="240"/>
      <c r="E904" s="243"/>
      <c r="F904" s="243"/>
      <c r="G904" s="244"/>
      <c r="H904" s="244"/>
      <c r="I904" s="241"/>
      <c r="J904" s="241"/>
      <c r="K904" s="241"/>
      <c r="L904" s="241"/>
      <c r="M904" s="241"/>
      <c r="N904" s="241"/>
      <c r="O904" s="241"/>
      <c r="P904" s="241"/>
      <c r="Q904" s="241"/>
      <c r="R904" s="241"/>
      <c r="S904" s="241"/>
      <c r="T904" s="245"/>
      <c r="U904" s="245"/>
      <c r="V904" s="245"/>
      <c r="W904" s="245"/>
      <c r="X904" s="245"/>
      <c r="Y904" s="245"/>
      <c r="Z904" s="245"/>
      <c r="AA904" s="245"/>
      <c r="AB904" s="246"/>
      <c r="AC904" s="245"/>
      <c r="AD904" s="245"/>
      <c r="AE904" s="241"/>
      <c r="AF904" s="245"/>
      <c r="AG904" s="245"/>
      <c r="AH904" s="245"/>
      <c r="AI904" s="245"/>
      <c r="AJ904" s="245"/>
      <c r="AK904" s="245"/>
      <c r="AL904" s="247"/>
      <c r="AM904" s="242"/>
      <c r="AN904" s="242"/>
      <c r="AO904" s="242"/>
      <c r="AP904" s="242"/>
      <c r="AQ904" s="242"/>
      <c r="AR904" s="242"/>
      <c r="AS904" s="242"/>
      <c r="AT904" s="242"/>
      <c r="AU904" s="242"/>
      <c r="AV904" s="242"/>
      <c r="AW904" s="242"/>
    </row>
    <row r="905" ht="15.6" spans="1:49">
      <c r="A905" s="242"/>
      <c r="B905" s="242"/>
      <c r="C905" s="242"/>
      <c r="D905" s="240"/>
      <c r="E905" s="243"/>
      <c r="F905" s="243"/>
      <c r="G905" s="244"/>
      <c r="H905" s="244"/>
      <c r="I905" s="241"/>
      <c r="J905" s="241"/>
      <c r="K905" s="241"/>
      <c r="L905" s="241"/>
      <c r="M905" s="241"/>
      <c r="N905" s="241"/>
      <c r="O905" s="241"/>
      <c r="P905" s="241"/>
      <c r="Q905" s="241"/>
      <c r="R905" s="241"/>
      <c r="S905" s="241"/>
      <c r="T905" s="245"/>
      <c r="U905" s="245"/>
      <c r="V905" s="245"/>
      <c r="W905" s="245"/>
      <c r="X905" s="245"/>
      <c r="Y905" s="245"/>
      <c r="Z905" s="245"/>
      <c r="AA905" s="245"/>
      <c r="AB905" s="246"/>
      <c r="AC905" s="245"/>
      <c r="AD905" s="245"/>
      <c r="AE905" s="241"/>
      <c r="AF905" s="245"/>
      <c r="AG905" s="245"/>
      <c r="AH905" s="245"/>
      <c r="AI905" s="245"/>
      <c r="AJ905" s="245"/>
      <c r="AK905" s="245"/>
      <c r="AL905" s="247"/>
      <c r="AM905" s="242"/>
      <c r="AN905" s="242"/>
      <c r="AO905" s="242"/>
      <c r="AP905" s="242"/>
      <c r="AQ905" s="242"/>
      <c r="AR905" s="242"/>
      <c r="AS905" s="242"/>
      <c r="AT905" s="242"/>
      <c r="AU905" s="242"/>
      <c r="AV905" s="242"/>
      <c r="AW905" s="242"/>
    </row>
    <row r="906" ht="15.6" spans="1:49">
      <c r="A906" s="242"/>
      <c r="B906" s="242"/>
      <c r="C906" s="242"/>
      <c r="D906" s="240"/>
      <c r="E906" s="243"/>
      <c r="F906" s="243"/>
      <c r="G906" s="244"/>
      <c r="H906" s="244"/>
      <c r="I906" s="241"/>
      <c r="J906" s="241"/>
      <c r="K906" s="241"/>
      <c r="L906" s="241"/>
      <c r="M906" s="241"/>
      <c r="N906" s="241"/>
      <c r="O906" s="241"/>
      <c r="P906" s="241"/>
      <c r="Q906" s="241"/>
      <c r="R906" s="241"/>
      <c r="S906" s="241"/>
      <c r="T906" s="245"/>
      <c r="U906" s="245"/>
      <c r="V906" s="245"/>
      <c r="W906" s="245"/>
      <c r="X906" s="245"/>
      <c r="Y906" s="245"/>
      <c r="Z906" s="245"/>
      <c r="AA906" s="245"/>
      <c r="AB906" s="246"/>
      <c r="AC906" s="245"/>
      <c r="AD906" s="245"/>
      <c r="AE906" s="241"/>
      <c r="AF906" s="245"/>
      <c r="AG906" s="245"/>
      <c r="AH906" s="245"/>
      <c r="AI906" s="245"/>
      <c r="AJ906" s="245"/>
      <c r="AK906" s="245"/>
      <c r="AL906" s="247"/>
      <c r="AM906" s="242"/>
      <c r="AN906" s="242"/>
      <c r="AO906" s="242"/>
      <c r="AP906" s="242"/>
      <c r="AQ906" s="242"/>
      <c r="AR906" s="242"/>
      <c r="AS906" s="242"/>
      <c r="AT906" s="242"/>
      <c r="AU906" s="242"/>
      <c r="AV906" s="242"/>
      <c r="AW906" s="242"/>
    </row>
    <row r="907" ht="15.6" spans="1:49">
      <c r="A907" s="242"/>
      <c r="B907" s="242"/>
      <c r="C907" s="242"/>
      <c r="D907" s="240"/>
      <c r="E907" s="243"/>
      <c r="F907" s="243"/>
      <c r="G907" s="244"/>
      <c r="H907" s="244"/>
      <c r="I907" s="241"/>
      <c r="J907" s="241"/>
      <c r="K907" s="241"/>
      <c r="L907" s="241"/>
      <c r="M907" s="241"/>
      <c r="N907" s="241"/>
      <c r="O907" s="241"/>
      <c r="P907" s="241"/>
      <c r="Q907" s="241"/>
      <c r="R907" s="241"/>
      <c r="S907" s="241"/>
      <c r="T907" s="245"/>
      <c r="U907" s="245"/>
      <c r="V907" s="245"/>
      <c r="W907" s="245"/>
      <c r="X907" s="245"/>
      <c r="Y907" s="245"/>
      <c r="Z907" s="245"/>
      <c r="AA907" s="245"/>
      <c r="AB907" s="246"/>
      <c r="AC907" s="245"/>
      <c r="AD907" s="245"/>
      <c r="AE907" s="241"/>
      <c r="AF907" s="245"/>
      <c r="AG907" s="245"/>
      <c r="AH907" s="245"/>
      <c r="AI907" s="245"/>
      <c r="AJ907" s="245"/>
      <c r="AK907" s="245"/>
      <c r="AL907" s="247"/>
      <c r="AM907" s="242"/>
      <c r="AN907" s="242"/>
      <c r="AO907" s="242"/>
      <c r="AP907" s="242"/>
      <c r="AQ907" s="242"/>
      <c r="AR907" s="242"/>
      <c r="AS907" s="242"/>
      <c r="AT907" s="242"/>
      <c r="AU907" s="242"/>
      <c r="AV907" s="242"/>
      <c r="AW907" s="242"/>
    </row>
    <row r="908" ht="15.6" spans="1:49">
      <c r="A908" s="242"/>
      <c r="B908" s="242"/>
      <c r="C908" s="242"/>
      <c r="D908" s="240"/>
      <c r="E908" s="243"/>
      <c r="F908" s="243"/>
      <c r="G908" s="244"/>
      <c r="H908" s="244"/>
      <c r="I908" s="241"/>
      <c r="J908" s="241"/>
      <c r="K908" s="241"/>
      <c r="L908" s="241"/>
      <c r="M908" s="241"/>
      <c r="N908" s="241"/>
      <c r="O908" s="241"/>
      <c r="P908" s="241"/>
      <c r="Q908" s="241"/>
      <c r="R908" s="241"/>
      <c r="S908" s="241"/>
      <c r="T908" s="245"/>
      <c r="U908" s="245"/>
      <c r="V908" s="245"/>
      <c r="W908" s="245"/>
      <c r="X908" s="245"/>
      <c r="Y908" s="245"/>
      <c r="Z908" s="245"/>
      <c r="AA908" s="245"/>
      <c r="AB908" s="246"/>
      <c r="AC908" s="245"/>
      <c r="AD908" s="245"/>
      <c r="AE908" s="241"/>
      <c r="AF908" s="245"/>
      <c r="AG908" s="245"/>
      <c r="AH908" s="245"/>
      <c r="AI908" s="245"/>
      <c r="AJ908" s="245"/>
      <c r="AK908" s="245"/>
      <c r="AL908" s="247"/>
      <c r="AM908" s="242"/>
      <c r="AN908" s="242"/>
      <c r="AO908" s="242"/>
      <c r="AP908" s="242"/>
      <c r="AQ908" s="242"/>
      <c r="AR908" s="242"/>
      <c r="AS908" s="242"/>
      <c r="AT908" s="242"/>
      <c r="AU908" s="242"/>
      <c r="AV908" s="242"/>
      <c r="AW908" s="242"/>
    </row>
    <row r="909" ht="15.6" spans="1:49">
      <c r="A909" s="242"/>
      <c r="B909" s="242"/>
      <c r="C909" s="242"/>
      <c r="D909" s="240"/>
      <c r="E909" s="243"/>
      <c r="F909" s="243"/>
      <c r="G909" s="244"/>
      <c r="H909" s="244"/>
      <c r="I909" s="241"/>
      <c r="J909" s="241"/>
      <c r="K909" s="241"/>
      <c r="L909" s="241"/>
      <c r="M909" s="241"/>
      <c r="N909" s="241"/>
      <c r="O909" s="241"/>
      <c r="P909" s="241"/>
      <c r="Q909" s="241"/>
      <c r="R909" s="241"/>
      <c r="S909" s="241"/>
      <c r="T909" s="245"/>
      <c r="U909" s="245"/>
      <c r="V909" s="245"/>
      <c r="W909" s="245"/>
      <c r="X909" s="245"/>
      <c r="Y909" s="245"/>
      <c r="Z909" s="245"/>
      <c r="AA909" s="245"/>
      <c r="AB909" s="246"/>
      <c r="AC909" s="245"/>
      <c r="AD909" s="245"/>
      <c r="AE909" s="241"/>
      <c r="AF909" s="245"/>
      <c r="AG909" s="245"/>
      <c r="AH909" s="245"/>
      <c r="AI909" s="245"/>
      <c r="AJ909" s="245"/>
      <c r="AK909" s="245"/>
      <c r="AL909" s="247"/>
      <c r="AM909" s="242"/>
      <c r="AN909" s="242"/>
      <c r="AO909" s="242"/>
      <c r="AP909" s="242"/>
      <c r="AQ909" s="242"/>
      <c r="AR909" s="242"/>
      <c r="AS909" s="242"/>
      <c r="AT909" s="242"/>
      <c r="AU909" s="242"/>
      <c r="AV909" s="242"/>
      <c r="AW909" s="242"/>
    </row>
    <row r="910" ht="15.6" spans="1:49">
      <c r="A910" s="242"/>
      <c r="B910" s="242"/>
      <c r="C910" s="242"/>
      <c r="D910" s="240"/>
      <c r="E910" s="243"/>
      <c r="F910" s="243"/>
      <c r="G910" s="244"/>
      <c r="H910" s="244"/>
      <c r="I910" s="241"/>
      <c r="J910" s="241"/>
      <c r="K910" s="241"/>
      <c r="L910" s="241"/>
      <c r="M910" s="241"/>
      <c r="N910" s="241"/>
      <c r="O910" s="241"/>
      <c r="P910" s="241"/>
      <c r="Q910" s="241"/>
      <c r="R910" s="241"/>
      <c r="S910" s="241"/>
      <c r="T910" s="245"/>
      <c r="U910" s="245"/>
      <c r="V910" s="245"/>
      <c r="W910" s="245"/>
      <c r="X910" s="245"/>
      <c r="Y910" s="245"/>
      <c r="Z910" s="245"/>
      <c r="AA910" s="245"/>
      <c r="AB910" s="246"/>
      <c r="AC910" s="245"/>
      <c r="AD910" s="245"/>
      <c r="AE910" s="241"/>
      <c r="AF910" s="245"/>
      <c r="AG910" s="245"/>
      <c r="AH910" s="245"/>
      <c r="AI910" s="245"/>
      <c r="AJ910" s="245"/>
      <c r="AK910" s="245"/>
      <c r="AL910" s="247"/>
      <c r="AM910" s="242"/>
      <c r="AN910" s="242"/>
      <c r="AO910" s="242"/>
      <c r="AP910" s="242"/>
      <c r="AQ910" s="242"/>
      <c r="AR910" s="242"/>
      <c r="AS910" s="242"/>
      <c r="AT910" s="242"/>
      <c r="AU910" s="242"/>
      <c r="AV910" s="242"/>
      <c r="AW910" s="242"/>
    </row>
    <row r="911" ht="15.6" spans="1:49">
      <c r="A911" s="242"/>
      <c r="B911" s="242"/>
      <c r="C911" s="242"/>
      <c r="D911" s="240"/>
      <c r="E911" s="243"/>
      <c r="F911" s="243"/>
      <c r="G911" s="244"/>
      <c r="H911" s="244"/>
      <c r="I911" s="241"/>
      <c r="J911" s="241"/>
      <c r="K911" s="241"/>
      <c r="L911" s="241"/>
      <c r="M911" s="241"/>
      <c r="N911" s="241"/>
      <c r="O911" s="241"/>
      <c r="P911" s="241"/>
      <c r="Q911" s="241"/>
      <c r="R911" s="241"/>
      <c r="S911" s="241"/>
      <c r="T911" s="245"/>
      <c r="U911" s="245"/>
      <c r="V911" s="245"/>
      <c r="W911" s="245"/>
      <c r="X911" s="245"/>
      <c r="Y911" s="245"/>
      <c r="Z911" s="245"/>
      <c r="AA911" s="245"/>
      <c r="AB911" s="246"/>
      <c r="AC911" s="245"/>
      <c r="AD911" s="245"/>
      <c r="AE911" s="241"/>
      <c r="AF911" s="245"/>
      <c r="AG911" s="245"/>
      <c r="AH911" s="245"/>
      <c r="AI911" s="245"/>
      <c r="AJ911" s="245"/>
      <c r="AK911" s="245"/>
      <c r="AL911" s="247"/>
      <c r="AM911" s="242"/>
      <c r="AN911" s="242"/>
      <c r="AO911" s="242"/>
      <c r="AP911" s="242"/>
      <c r="AQ911" s="242"/>
      <c r="AR911" s="242"/>
      <c r="AS911" s="242"/>
      <c r="AT911" s="242"/>
      <c r="AU911" s="242"/>
      <c r="AV911" s="242"/>
      <c r="AW911" s="242"/>
    </row>
    <row r="912" ht="15.6" spans="1:49">
      <c r="A912" s="242"/>
      <c r="B912" s="242"/>
      <c r="C912" s="242"/>
      <c r="D912" s="240"/>
      <c r="E912" s="243"/>
      <c r="F912" s="243"/>
      <c r="G912" s="244"/>
      <c r="H912" s="244"/>
      <c r="I912" s="241"/>
      <c r="J912" s="241"/>
      <c r="K912" s="241"/>
      <c r="L912" s="241"/>
      <c r="M912" s="241"/>
      <c r="N912" s="241"/>
      <c r="O912" s="241"/>
      <c r="P912" s="241"/>
      <c r="Q912" s="241"/>
      <c r="R912" s="241"/>
      <c r="S912" s="241"/>
      <c r="T912" s="245"/>
      <c r="U912" s="245"/>
      <c r="V912" s="245"/>
      <c r="W912" s="245"/>
      <c r="X912" s="245"/>
      <c r="Y912" s="245"/>
      <c r="Z912" s="245"/>
      <c r="AA912" s="245"/>
      <c r="AB912" s="246"/>
      <c r="AC912" s="245"/>
      <c r="AD912" s="245"/>
      <c r="AE912" s="241"/>
      <c r="AF912" s="245"/>
      <c r="AG912" s="245"/>
      <c r="AH912" s="245"/>
      <c r="AI912" s="245"/>
      <c r="AJ912" s="245"/>
      <c r="AK912" s="245"/>
      <c r="AL912" s="247"/>
      <c r="AM912" s="242"/>
      <c r="AN912" s="242"/>
      <c r="AO912" s="242"/>
      <c r="AP912" s="242"/>
      <c r="AQ912" s="242"/>
      <c r="AR912" s="242"/>
      <c r="AS912" s="242"/>
      <c r="AT912" s="242"/>
      <c r="AU912" s="242"/>
      <c r="AV912" s="242"/>
      <c r="AW912" s="242"/>
    </row>
    <row r="913" ht="15.6" spans="1:49">
      <c r="A913" s="242"/>
      <c r="B913" s="242"/>
      <c r="C913" s="242"/>
      <c r="D913" s="240"/>
      <c r="E913" s="243"/>
      <c r="F913" s="243"/>
      <c r="G913" s="244"/>
      <c r="H913" s="244"/>
      <c r="I913" s="241"/>
      <c r="J913" s="241"/>
      <c r="K913" s="241"/>
      <c r="L913" s="241"/>
      <c r="M913" s="241"/>
      <c r="N913" s="241"/>
      <c r="O913" s="241"/>
      <c r="P913" s="241"/>
      <c r="Q913" s="241"/>
      <c r="R913" s="241"/>
      <c r="S913" s="241"/>
      <c r="T913" s="245"/>
      <c r="U913" s="245"/>
      <c r="V913" s="245"/>
      <c r="W913" s="245"/>
      <c r="X913" s="245"/>
      <c r="Y913" s="245"/>
      <c r="Z913" s="245"/>
      <c r="AA913" s="245"/>
      <c r="AB913" s="246"/>
      <c r="AC913" s="245"/>
      <c r="AD913" s="245"/>
      <c r="AE913" s="241"/>
      <c r="AF913" s="245"/>
      <c r="AG913" s="245"/>
      <c r="AH913" s="245"/>
      <c r="AI913" s="245"/>
      <c r="AJ913" s="245"/>
      <c r="AK913" s="245"/>
      <c r="AL913" s="247"/>
      <c r="AM913" s="242"/>
      <c r="AN913" s="242"/>
      <c r="AO913" s="242"/>
      <c r="AP913" s="242"/>
      <c r="AQ913" s="242"/>
      <c r="AR913" s="242"/>
      <c r="AS913" s="242"/>
      <c r="AT913" s="242"/>
      <c r="AU913" s="242"/>
      <c r="AV913" s="242"/>
      <c r="AW913" s="242"/>
    </row>
    <row r="914" ht="15.6" spans="1:49">
      <c r="A914" s="242"/>
      <c r="B914" s="242"/>
      <c r="C914" s="242"/>
      <c r="D914" s="240"/>
      <c r="E914" s="243"/>
      <c r="F914" s="243"/>
      <c r="G914" s="244"/>
      <c r="H914" s="244"/>
      <c r="I914" s="241"/>
      <c r="J914" s="241"/>
      <c r="K914" s="241"/>
      <c r="L914" s="241"/>
      <c r="M914" s="241"/>
      <c r="N914" s="241"/>
      <c r="O914" s="241"/>
      <c r="P914" s="241"/>
      <c r="Q914" s="241"/>
      <c r="R914" s="241"/>
      <c r="S914" s="241"/>
      <c r="T914" s="245"/>
      <c r="U914" s="245"/>
      <c r="V914" s="245"/>
      <c r="W914" s="245"/>
      <c r="X914" s="245"/>
      <c r="Y914" s="245"/>
      <c r="Z914" s="245"/>
      <c r="AA914" s="245"/>
      <c r="AB914" s="246"/>
      <c r="AC914" s="245"/>
      <c r="AD914" s="245"/>
      <c r="AE914" s="241"/>
      <c r="AF914" s="245"/>
      <c r="AG914" s="245"/>
      <c r="AH914" s="245"/>
      <c r="AI914" s="245"/>
      <c r="AJ914" s="245"/>
      <c r="AK914" s="245"/>
      <c r="AL914" s="247"/>
      <c r="AM914" s="242"/>
      <c r="AN914" s="242"/>
      <c r="AO914" s="242"/>
      <c r="AP914" s="242"/>
      <c r="AQ914" s="242"/>
      <c r="AR914" s="242"/>
      <c r="AS914" s="242"/>
      <c r="AT914" s="242"/>
      <c r="AU914" s="242"/>
      <c r="AV914" s="242"/>
      <c r="AW914" s="242"/>
    </row>
    <row r="915" ht="15.6" spans="1:49">
      <c r="A915" s="242"/>
      <c r="B915" s="242"/>
      <c r="C915" s="242"/>
      <c r="D915" s="240"/>
      <c r="E915" s="243"/>
      <c r="F915" s="243"/>
      <c r="G915" s="244"/>
      <c r="H915" s="244"/>
      <c r="I915" s="241"/>
      <c r="J915" s="241"/>
      <c r="K915" s="241"/>
      <c r="L915" s="241"/>
      <c r="M915" s="241"/>
      <c r="N915" s="241"/>
      <c r="O915" s="241"/>
      <c r="P915" s="241"/>
      <c r="Q915" s="241"/>
      <c r="R915" s="241"/>
      <c r="S915" s="241"/>
      <c r="T915" s="245"/>
      <c r="U915" s="245"/>
      <c r="V915" s="245"/>
      <c r="W915" s="245"/>
      <c r="X915" s="245"/>
      <c r="Y915" s="245"/>
      <c r="Z915" s="245"/>
      <c r="AA915" s="245"/>
      <c r="AB915" s="246"/>
      <c r="AC915" s="245"/>
      <c r="AD915" s="245"/>
      <c r="AE915" s="241"/>
      <c r="AF915" s="245"/>
      <c r="AG915" s="245"/>
      <c r="AH915" s="245"/>
      <c r="AI915" s="245"/>
      <c r="AJ915" s="245"/>
      <c r="AK915" s="245"/>
      <c r="AL915" s="247"/>
      <c r="AM915" s="242"/>
      <c r="AN915" s="242"/>
      <c r="AO915" s="242"/>
      <c r="AP915" s="242"/>
      <c r="AQ915" s="242"/>
      <c r="AR915" s="242"/>
      <c r="AS915" s="242"/>
      <c r="AT915" s="242"/>
      <c r="AU915" s="242"/>
      <c r="AV915" s="242"/>
      <c r="AW915" s="242"/>
    </row>
    <row r="916" ht="15.6" spans="1:49">
      <c r="A916" s="242"/>
      <c r="B916" s="242"/>
      <c r="C916" s="242"/>
      <c r="D916" s="240"/>
      <c r="E916" s="243"/>
      <c r="F916" s="243"/>
      <c r="G916" s="244"/>
      <c r="H916" s="244"/>
      <c r="I916" s="241"/>
      <c r="J916" s="241"/>
      <c r="K916" s="241"/>
      <c r="L916" s="241"/>
      <c r="M916" s="241"/>
      <c r="N916" s="241"/>
      <c r="O916" s="241"/>
      <c r="P916" s="241"/>
      <c r="Q916" s="241"/>
      <c r="R916" s="241"/>
      <c r="S916" s="241"/>
      <c r="T916" s="245"/>
      <c r="U916" s="245"/>
      <c r="V916" s="245"/>
      <c r="W916" s="245"/>
      <c r="X916" s="245"/>
      <c r="Y916" s="245"/>
      <c r="Z916" s="245"/>
      <c r="AA916" s="245"/>
      <c r="AB916" s="246"/>
      <c r="AC916" s="245"/>
      <c r="AD916" s="245"/>
      <c r="AE916" s="241"/>
      <c r="AF916" s="245"/>
      <c r="AG916" s="245"/>
      <c r="AH916" s="245"/>
      <c r="AI916" s="245"/>
      <c r="AJ916" s="245"/>
      <c r="AK916" s="245"/>
      <c r="AL916" s="247"/>
      <c r="AM916" s="242"/>
      <c r="AN916" s="242"/>
      <c r="AO916" s="242"/>
      <c r="AP916" s="242"/>
      <c r="AQ916" s="242"/>
      <c r="AR916" s="242"/>
      <c r="AS916" s="242"/>
      <c r="AT916" s="242"/>
      <c r="AU916" s="242"/>
      <c r="AV916" s="242"/>
      <c r="AW916" s="242"/>
    </row>
    <row r="917" ht="15.6" spans="1:49">
      <c r="A917" s="242"/>
      <c r="B917" s="242"/>
      <c r="C917" s="242"/>
      <c r="D917" s="240"/>
      <c r="E917" s="243"/>
      <c r="F917" s="243"/>
      <c r="G917" s="244"/>
      <c r="H917" s="244"/>
      <c r="I917" s="241"/>
      <c r="J917" s="241"/>
      <c r="K917" s="241"/>
      <c r="L917" s="241"/>
      <c r="M917" s="241"/>
      <c r="N917" s="241"/>
      <c r="O917" s="241"/>
      <c r="P917" s="241"/>
      <c r="Q917" s="241"/>
      <c r="R917" s="241"/>
      <c r="S917" s="241"/>
      <c r="T917" s="245"/>
      <c r="U917" s="245"/>
      <c r="V917" s="245"/>
      <c r="W917" s="245"/>
      <c r="X917" s="245"/>
      <c r="Y917" s="245"/>
      <c r="Z917" s="245"/>
      <c r="AA917" s="245"/>
      <c r="AB917" s="246"/>
      <c r="AC917" s="245"/>
      <c r="AD917" s="245"/>
      <c r="AE917" s="241"/>
      <c r="AF917" s="245"/>
      <c r="AG917" s="245"/>
      <c r="AH917" s="245"/>
      <c r="AI917" s="245"/>
      <c r="AJ917" s="245"/>
      <c r="AK917" s="245"/>
      <c r="AL917" s="247"/>
      <c r="AM917" s="242"/>
      <c r="AN917" s="242"/>
      <c r="AO917" s="242"/>
      <c r="AP917" s="242"/>
      <c r="AQ917" s="242"/>
      <c r="AR917" s="242"/>
      <c r="AS917" s="242"/>
      <c r="AT917" s="242"/>
      <c r="AU917" s="242"/>
      <c r="AV917" s="242"/>
      <c r="AW917" s="242"/>
    </row>
    <row r="918" ht="15.6" spans="1:49">
      <c r="A918" s="242"/>
      <c r="B918" s="242"/>
      <c r="C918" s="242"/>
      <c r="D918" s="240"/>
      <c r="E918" s="243"/>
      <c r="F918" s="243"/>
      <c r="G918" s="244"/>
      <c r="H918" s="244"/>
      <c r="I918" s="241"/>
      <c r="J918" s="241"/>
      <c r="K918" s="241"/>
      <c r="L918" s="241"/>
      <c r="M918" s="241"/>
      <c r="N918" s="241"/>
      <c r="O918" s="241"/>
      <c r="P918" s="241"/>
      <c r="Q918" s="241"/>
      <c r="R918" s="241"/>
      <c r="S918" s="241"/>
      <c r="T918" s="245"/>
      <c r="U918" s="245"/>
      <c r="V918" s="245"/>
      <c r="W918" s="245"/>
      <c r="X918" s="245"/>
      <c r="Y918" s="245"/>
      <c r="Z918" s="245"/>
      <c r="AA918" s="245"/>
      <c r="AB918" s="246"/>
      <c r="AC918" s="245"/>
      <c r="AD918" s="245"/>
      <c r="AE918" s="241"/>
      <c r="AF918" s="245"/>
      <c r="AG918" s="245"/>
      <c r="AH918" s="245"/>
      <c r="AI918" s="245"/>
      <c r="AJ918" s="245"/>
      <c r="AK918" s="245"/>
      <c r="AL918" s="247"/>
      <c r="AM918" s="242"/>
      <c r="AN918" s="242"/>
      <c r="AO918" s="242"/>
      <c r="AP918" s="242"/>
      <c r="AQ918" s="242"/>
      <c r="AR918" s="242"/>
      <c r="AS918" s="242"/>
      <c r="AT918" s="242"/>
      <c r="AU918" s="242"/>
      <c r="AV918" s="242"/>
      <c r="AW918" s="242"/>
    </row>
    <row r="919" ht="15.6" spans="1:49">
      <c r="A919" s="242"/>
      <c r="B919" s="242"/>
      <c r="C919" s="242"/>
      <c r="D919" s="240"/>
      <c r="E919" s="243"/>
      <c r="F919" s="243"/>
      <c r="G919" s="244"/>
      <c r="H919" s="244"/>
      <c r="I919" s="241"/>
      <c r="J919" s="241"/>
      <c r="K919" s="241"/>
      <c r="L919" s="241"/>
      <c r="M919" s="241"/>
      <c r="N919" s="241"/>
      <c r="O919" s="241"/>
      <c r="P919" s="241"/>
      <c r="Q919" s="241"/>
      <c r="R919" s="241"/>
      <c r="S919" s="241"/>
      <c r="T919" s="245"/>
      <c r="U919" s="245"/>
      <c r="V919" s="245"/>
      <c r="W919" s="245"/>
      <c r="X919" s="245"/>
      <c r="Y919" s="245"/>
      <c r="Z919" s="245"/>
      <c r="AA919" s="245"/>
      <c r="AB919" s="246"/>
      <c r="AC919" s="245"/>
      <c r="AD919" s="245"/>
      <c r="AE919" s="241"/>
      <c r="AF919" s="245"/>
      <c r="AG919" s="245"/>
      <c r="AH919" s="245"/>
      <c r="AI919" s="245"/>
      <c r="AJ919" s="245"/>
      <c r="AK919" s="245"/>
      <c r="AL919" s="247"/>
      <c r="AM919" s="242"/>
      <c r="AN919" s="242"/>
      <c r="AO919" s="242"/>
      <c r="AP919" s="242"/>
      <c r="AQ919" s="242"/>
      <c r="AR919" s="242"/>
      <c r="AS919" s="242"/>
      <c r="AT919" s="242"/>
      <c r="AU919" s="242"/>
      <c r="AV919" s="242"/>
      <c r="AW919" s="242"/>
    </row>
    <row r="920" ht="15.6" spans="1:49">
      <c r="A920" s="242"/>
      <c r="B920" s="242"/>
      <c r="C920" s="242"/>
      <c r="D920" s="240"/>
      <c r="E920" s="243"/>
      <c r="F920" s="243"/>
      <c r="G920" s="244"/>
      <c r="H920" s="244"/>
      <c r="I920" s="241"/>
      <c r="J920" s="241"/>
      <c r="K920" s="241"/>
      <c r="L920" s="241"/>
      <c r="M920" s="241"/>
      <c r="N920" s="241"/>
      <c r="O920" s="241"/>
      <c r="P920" s="241"/>
      <c r="Q920" s="241"/>
      <c r="R920" s="241"/>
      <c r="S920" s="241"/>
      <c r="T920" s="245"/>
      <c r="U920" s="245"/>
      <c r="V920" s="245"/>
      <c r="W920" s="245"/>
      <c r="X920" s="245"/>
      <c r="Y920" s="245"/>
      <c r="Z920" s="245"/>
      <c r="AA920" s="245"/>
      <c r="AB920" s="246"/>
      <c r="AC920" s="245"/>
      <c r="AD920" s="245"/>
      <c r="AE920" s="241"/>
      <c r="AF920" s="245"/>
      <c r="AG920" s="245"/>
      <c r="AH920" s="245"/>
      <c r="AI920" s="245"/>
      <c r="AJ920" s="245"/>
      <c r="AK920" s="245"/>
      <c r="AL920" s="247"/>
      <c r="AM920" s="242"/>
      <c r="AN920" s="242"/>
      <c r="AO920" s="242"/>
      <c r="AP920" s="242"/>
      <c r="AQ920" s="242"/>
      <c r="AR920" s="242"/>
      <c r="AS920" s="242"/>
      <c r="AT920" s="242"/>
      <c r="AU920" s="242"/>
      <c r="AV920" s="242"/>
      <c r="AW920" s="242"/>
    </row>
    <row r="921" ht="15.6" spans="1:49">
      <c r="A921" s="242"/>
      <c r="B921" s="242"/>
      <c r="C921" s="242"/>
      <c r="D921" s="240"/>
      <c r="E921" s="243"/>
      <c r="F921" s="243"/>
      <c r="G921" s="244"/>
      <c r="H921" s="244"/>
      <c r="I921" s="241"/>
      <c r="J921" s="241"/>
      <c r="K921" s="241"/>
      <c r="L921" s="241"/>
      <c r="M921" s="241"/>
      <c r="N921" s="241"/>
      <c r="O921" s="241"/>
      <c r="P921" s="241"/>
      <c r="Q921" s="241"/>
      <c r="R921" s="241"/>
      <c r="S921" s="241"/>
      <c r="T921" s="245"/>
      <c r="U921" s="245"/>
      <c r="V921" s="245"/>
      <c r="W921" s="245"/>
      <c r="X921" s="245"/>
      <c r="Y921" s="245"/>
      <c r="Z921" s="245"/>
      <c r="AA921" s="245"/>
      <c r="AB921" s="246"/>
      <c r="AC921" s="245"/>
      <c r="AD921" s="245"/>
      <c r="AE921" s="241"/>
      <c r="AF921" s="245"/>
      <c r="AG921" s="245"/>
      <c r="AH921" s="245"/>
      <c r="AI921" s="245"/>
      <c r="AJ921" s="245"/>
      <c r="AK921" s="245"/>
      <c r="AL921" s="247"/>
      <c r="AM921" s="242"/>
      <c r="AN921" s="242"/>
      <c r="AO921" s="242"/>
      <c r="AP921" s="242"/>
      <c r="AQ921" s="242"/>
      <c r="AR921" s="242"/>
      <c r="AS921" s="242"/>
      <c r="AT921" s="242"/>
      <c r="AU921" s="242"/>
      <c r="AV921" s="242"/>
      <c r="AW921" s="242"/>
    </row>
    <row r="922" ht="15.6" spans="1:49">
      <c r="A922" s="242"/>
      <c r="B922" s="242"/>
      <c r="C922" s="242"/>
      <c r="D922" s="240"/>
      <c r="E922" s="243"/>
      <c r="F922" s="243"/>
      <c r="G922" s="244"/>
      <c r="H922" s="244"/>
      <c r="I922" s="241"/>
      <c r="J922" s="241"/>
      <c r="K922" s="241"/>
      <c r="L922" s="241"/>
      <c r="M922" s="241"/>
      <c r="N922" s="241"/>
      <c r="O922" s="241"/>
      <c r="P922" s="241"/>
      <c r="Q922" s="241"/>
      <c r="R922" s="241"/>
      <c r="S922" s="241"/>
      <c r="T922" s="245"/>
      <c r="U922" s="245"/>
      <c r="V922" s="245"/>
      <c r="W922" s="245"/>
      <c r="X922" s="245"/>
      <c r="Y922" s="245"/>
      <c r="Z922" s="245"/>
      <c r="AA922" s="245"/>
      <c r="AB922" s="246"/>
      <c r="AC922" s="245"/>
      <c r="AD922" s="245"/>
      <c r="AE922" s="241"/>
      <c r="AF922" s="245"/>
      <c r="AG922" s="245"/>
      <c r="AH922" s="245"/>
      <c r="AI922" s="245"/>
      <c r="AJ922" s="245"/>
      <c r="AK922" s="245"/>
      <c r="AL922" s="247"/>
      <c r="AM922" s="242"/>
      <c r="AN922" s="242"/>
      <c r="AO922" s="242"/>
      <c r="AP922" s="242"/>
      <c r="AQ922" s="242"/>
      <c r="AR922" s="242"/>
      <c r="AS922" s="242"/>
      <c r="AT922" s="242"/>
      <c r="AU922" s="242"/>
      <c r="AV922" s="242"/>
      <c r="AW922" s="242"/>
    </row>
    <row r="923" ht="15.6" spans="1:49">
      <c r="A923" s="242"/>
      <c r="B923" s="242"/>
      <c r="C923" s="242"/>
      <c r="D923" s="240"/>
      <c r="E923" s="243"/>
      <c r="F923" s="243"/>
      <c r="G923" s="244"/>
      <c r="H923" s="244"/>
      <c r="I923" s="241"/>
      <c r="J923" s="241"/>
      <c r="K923" s="241"/>
      <c r="L923" s="241"/>
      <c r="M923" s="241"/>
      <c r="N923" s="241"/>
      <c r="O923" s="241"/>
      <c r="P923" s="241"/>
      <c r="Q923" s="241"/>
      <c r="R923" s="241"/>
      <c r="S923" s="241"/>
      <c r="T923" s="245"/>
      <c r="U923" s="245"/>
      <c r="V923" s="245"/>
      <c r="W923" s="245"/>
      <c r="X923" s="245"/>
      <c r="Y923" s="245"/>
      <c r="Z923" s="245"/>
      <c r="AA923" s="245"/>
      <c r="AB923" s="246"/>
      <c r="AC923" s="245"/>
      <c r="AD923" s="245"/>
      <c r="AE923" s="241"/>
      <c r="AF923" s="245"/>
      <c r="AG923" s="245"/>
      <c r="AH923" s="245"/>
      <c r="AI923" s="245"/>
      <c r="AJ923" s="245"/>
      <c r="AK923" s="245"/>
      <c r="AL923" s="247"/>
      <c r="AM923" s="242"/>
      <c r="AN923" s="242"/>
      <c r="AO923" s="242"/>
      <c r="AP923" s="242"/>
      <c r="AQ923" s="242"/>
      <c r="AR923" s="242"/>
      <c r="AS923" s="242"/>
      <c r="AT923" s="242"/>
      <c r="AU923" s="242"/>
      <c r="AV923" s="242"/>
      <c r="AW923" s="242"/>
    </row>
    <row r="924" ht="15.6" spans="1:49">
      <c r="A924" s="242"/>
      <c r="B924" s="242"/>
      <c r="C924" s="242"/>
      <c r="D924" s="240"/>
      <c r="E924" s="243"/>
      <c r="F924" s="243"/>
      <c r="G924" s="244"/>
      <c r="H924" s="244"/>
      <c r="I924" s="241"/>
      <c r="J924" s="241"/>
      <c r="K924" s="241"/>
      <c r="L924" s="241"/>
      <c r="M924" s="241"/>
      <c r="N924" s="241"/>
      <c r="O924" s="241"/>
      <c r="P924" s="241"/>
      <c r="Q924" s="241"/>
      <c r="R924" s="241"/>
      <c r="S924" s="241"/>
      <c r="T924" s="245"/>
      <c r="U924" s="245"/>
      <c r="V924" s="245"/>
      <c r="W924" s="245"/>
      <c r="X924" s="245"/>
      <c r="Y924" s="245"/>
      <c r="Z924" s="245"/>
      <c r="AA924" s="245"/>
      <c r="AB924" s="246"/>
      <c r="AC924" s="245"/>
      <c r="AD924" s="245"/>
      <c r="AE924" s="241"/>
      <c r="AF924" s="245"/>
      <c r="AG924" s="245"/>
      <c r="AH924" s="245"/>
      <c r="AI924" s="245"/>
      <c r="AJ924" s="245"/>
      <c r="AK924" s="245"/>
      <c r="AL924" s="247"/>
      <c r="AM924" s="242"/>
      <c r="AN924" s="242"/>
      <c r="AO924" s="242"/>
      <c r="AP924" s="242"/>
      <c r="AQ924" s="242"/>
      <c r="AR924" s="242"/>
      <c r="AS924" s="242"/>
      <c r="AT924" s="242"/>
      <c r="AU924" s="242"/>
      <c r="AV924" s="242"/>
      <c r="AW924" s="242"/>
    </row>
    <row r="925" ht="15.6" spans="1:49">
      <c r="A925" s="242"/>
      <c r="B925" s="242"/>
      <c r="C925" s="242"/>
      <c r="D925" s="240"/>
      <c r="E925" s="243"/>
      <c r="F925" s="243"/>
      <c r="G925" s="244"/>
      <c r="H925" s="244"/>
      <c r="I925" s="241"/>
      <c r="J925" s="241"/>
      <c r="K925" s="241"/>
      <c r="L925" s="241"/>
      <c r="M925" s="241"/>
      <c r="N925" s="241"/>
      <c r="O925" s="241"/>
      <c r="P925" s="241"/>
      <c r="Q925" s="241"/>
      <c r="R925" s="241"/>
      <c r="S925" s="241"/>
      <c r="T925" s="245"/>
      <c r="U925" s="245"/>
      <c r="V925" s="245"/>
      <c r="W925" s="245"/>
      <c r="X925" s="245"/>
      <c r="Y925" s="245"/>
      <c r="Z925" s="245"/>
      <c r="AA925" s="245"/>
      <c r="AB925" s="246"/>
      <c r="AC925" s="245"/>
      <c r="AD925" s="245"/>
      <c r="AE925" s="241"/>
      <c r="AF925" s="245"/>
      <c r="AG925" s="245"/>
      <c r="AH925" s="245"/>
      <c r="AI925" s="245"/>
      <c r="AJ925" s="245"/>
      <c r="AK925" s="245"/>
      <c r="AL925" s="247"/>
      <c r="AM925" s="242"/>
      <c r="AN925" s="242"/>
      <c r="AO925" s="242"/>
      <c r="AP925" s="242"/>
      <c r="AQ925" s="242"/>
      <c r="AR925" s="242"/>
      <c r="AS925" s="242"/>
      <c r="AT925" s="242"/>
      <c r="AU925" s="242"/>
      <c r="AV925" s="242"/>
      <c r="AW925" s="242"/>
    </row>
    <row r="926" ht="15.6" spans="1:49">
      <c r="A926" s="242"/>
      <c r="B926" s="242"/>
      <c r="C926" s="242"/>
      <c r="D926" s="240"/>
      <c r="E926" s="243"/>
      <c r="F926" s="243"/>
      <c r="G926" s="244"/>
      <c r="H926" s="244"/>
      <c r="I926" s="241"/>
      <c r="J926" s="241"/>
      <c r="K926" s="241"/>
      <c r="L926" s="241"/>
      <c r="M926" s="241"/>
      <c r="N926" s="241"/>
      <c r="O926" s="241"/>
      <c r="P926" s="241"/>
      <c r="Q926" s="241"/>
      <c r="R926" s="241"/>
      <c r="S926" s="241"/>
      <c r="T926" s="245"/>
      <c r="U926" s="245"/>
      <c r="V926" s="245"/>
      <c r="W926" s="245"/>
      <c r="X926" s="245"/>
      <c r="Y926" s="245"/>
      <c r="Z926" s="245"/>
      <c r="AA926" s="245"/>
      <c r="AB926" s="246"/>
      <c r="AC926" s="245"/>
      <c r="AD926" s="245"/>
      <c r="AE926" s="241"/>
      <c r="AF926" s="245"/>
      <c r="AG926" s="245"/>
      <c r="AH926" s="245"/>
      <c r="AI926" s="245"/>
      <c r="AJ926" s="245"/>
      <c r="AK926" s="245"/>
      <c r="AL926" s="247"/>
      <c r="AM926" s="242"/>
      <c r="AN926" s="242"/>
      <c r="AO926" s="242"/>
      <c r="AP926" s="242"/>
      <c r="AQ926" s="242"/>
      <c r="AR926" s="242"/>
      <c r="AS926" s="242"/>
      <c r="AT926" s="242"/>
      <c r="AU926" s="242"/>
      <c r="AV926" s="242"/>
      <c r="AW926" s="242"/>
    </row>
    <row r="927" ht="15.6" spans="1:49">
      <c r="A927" s="242"/>
      <c r="B927" s="242"/>
      <c r="C927" s="242"/>
      <c r="D927" s="240"/>
      <c r="E927" s="243"/>
      <c r="F927" s="243"/>
      <c r="G927" s="244"/>
      <c r="H927" s="244"/>
      <c r="I927" s="241"/>
      <c r="J927" s="241"/>
      <c r="K927" s="241"/>
      <c r="L927" s="241"/>
      <c r="M927" s="241"/>
      <c r="N927" s="241"/>
      <c r="O927" s="241"/>
      <c r="P927" s="241"/>
      <c r="Q927" s="241"/>
      <c r="R927" s="241"/>
      <c r="S927" s="241"/>
      <c r="T927" s="245"/>
      <c r="U927" s="245"/>
      <c r="V927" s="245"/>
      <c r="W927" s="245"/>
      <c r="X927" s="245"/>
      <c r="Y927" s="245"/>
      <c r="Z927" s="245"/>
      <c r="AA927" s="245"/>
      <c r="AB927" s="246"/>
      <c r="AC927" s="245"/>
      <c r="AD927" s="245"/>
      <c r="AE927" s="241"/>
      <c r="AF927" s="245"/>
      <c r="AG927" s="245"/>
      <c r="AH927" s="245"/>
      <c r="AI927" s="245"/>
      <c r="AJ927" s="245"/>
      <c r="AK927" s="245"/>
      <c r="AL927" s="247"/>
      <c r="AM927" s="242"/>
      <c r="AN927" s="242"/>
      <c r="AO927" s="242"/>
      <c r="AP927" s="242"/>
      <c r="AQ927" s="242"/>
      <c r="AR927" s="242"/>
      <c r="AS927" s="242"/>
      <c r="AT927" s="242"/>
      <c r="AU927" s="242"/>
      <c r="AV927" s="242"/>
      <c r="AW927" s="242"/>
    </row>
    <row r="928" ht="15.6" spans="1:49">
      <c r="A928" s="242"/>
      <c r="B928" s="242"/>
      <c r="C928" s="242"/>
      <c r="D928" s="240"/>
      <c r="E928" s="243"/>
      <c r="F928" s="243"/>
      <c r="G928" s="244"/>
      <c r="H928" s="244"/>
      <c r="I928" s="241"/>
      <c r="J928" s="241"/>
      <c r="K928" s="241"/>
      <c r="L928" s="241"/>
      <c r="M928" s="241"/>
      <c r="N928" s="241"/>
      <c r="O928" s="241"/>
      <c r="P928" s="241"/>
      <c r="Q928" s="241"/>
      <c r="R928" s="241"/>
      <c r="S928" s="241"/>
      <c r="T928" s="245"/>
      <c r="U928" s="245"/>
      <c r="V928" s="245"/>
      <c r="W928" s="245"/>
      <c r="X928" s="245"/>
      <c r="Y928" s="245"/>
      <c r="Z928" s="245"/>
      <c r="AA928" s="245"/>
      <c r="AB928" s="246"/>
      <c r="AC928" s="245"/>
      <c r="AD928" s="245"/>
      <c r="AE928" s="241"/>
      <c r="AF928" s="245"/>
      <c r="AG928" s="245"/>
      <c r="AH928" s="245"/>
      <c r="AI928" s="245"/>
      <c r="AJ928" s="245"/>
      <c r="AK928" s="245"/>
      <c r="AL928" s="247"/>
      <c r="AM928" s="242"/>
      <c r="AN928" s="242"/>
      <c r="AO928" s="242"/>
      <c r="AP928" s="242"/>
      <c r="AQ928" s="242"/>
      <c r="AR928" s="242"/>
      <c r="AS928" s="242"/>
      <c r="AT928" s="242"/>
      <c r="AU928" s="242"/>
      <c r="AV928" s="242"/>
      <c r="AW928" s="242"/>
    </row>
    <row r="929" ht="15.6" spans="1:49">
      <c r="A929" s="242"/>
      <c r="B929" s="242"/>
      <c r="C929" s="242"/>
      <c r="D929" s="240"/>
      <c r="E929" s="243"/>
      <c r="F929" s="243"/>
      <c r="G929" s="244"/>
      <c r="H929" s="244"/>
      <c r="I929" s="241"/>
      <c r="J929" s="241"/>
      <c r="K929" s="241"/>
      <c r="L929" s="241"/>
      <c r="M929" s="241"/>
      <c r="N929" s="241"/>
      <c r="O929" s="241"/>
      <c r="P929" s="241"/>
      <c r="Q929" s="241"/>
      <c r="R929" s="241"/>
      <c r="S929" s="241"/>
      <c r="T929" s="245"/>
      <c r="U929" s="245"/>
      <c r="V929" s="245"/>
      <c r="W929" s="245"/>
      <c r="X929" s="245"/>
      <c r="Y929" s="245"/>
      <c r="Z929" s="245"/>
      <c r="AA929" s="245"/>
      <c r="AB929" s="246"/>
      <c r="AC929" s="245"/>
      <c r="AD929" s="245"/>
      <c r="AE929" s="241"/>
      <c r="AF929" s="245"/>
      <c r="AG929" s="245"/>
      <c r="AH929" s="245"/>
      <c r="AI929" s="245"/>
      <c r="AJ929" s="245"/>
      <c r="AK929" s="245"/>
      <c r="AL929" s="247"/>
      <c r="AM929" s="242"/>
      <c r="AN929" s="242"/>
      <c r="AO929" s="242"/>
      <c r="AP929" s="242"/>
      <c r="AQ929" s="242"/>
      <c r="AR929" s="242"/>
      <c r="AS929" s="242"/>
      <c r="AT929" s="242"/>
      <c r="AU929" s="242"/>
      <c r="AV929" s="242"/>
      <c r="AW929" s="242"/>
    </row>
    <row r="930" ht="15.6" spans="1:49">
      <c r="A930" s="242"/>
      <c r="B930" s="242"/>
      <c r="C930" s="242"/>
      <c r="D930" s="240"/>
      <c r="E930" s="243"/>
      <c r="F930" s="243"/>
      <c r="G930" s="244"/>
      <c r="H930" s="244"/>
      <c r="I930" s="241"/>
      <c r="J930" s="241"/>
      <c r="K930" s="241"/>
      <c r="L930" s="241"/>
      <c r="M930" s="241"/>
      <c r="N930" s="241"/>
      <c r="O930" s="241"/>
      <c r="P930" s="241"/>
      <c r="Q930" s="241"/>
      <c r="R930" s="241"/>
      <c r="S930" s="241"/>
      <c r="T930" s="245"/>
      <c r="U930" s="245"/>
      <c r="V930" s="245"/>
      <c r="W930" s="245"/>
      <c r="X930" s="245"/>
      <c r="Y930" s="245"/>
      <c r="Z930" s="245"/>
      <c r="AA930" s="245"/>
      <c r="AB930" s="246"/>
      <c r="AC930" s="245"/>
      <c r="AD930" s="245"/>
      <c r="AE930" s="241"/>
      <c r="AF930" s="245"/>
      <c r="AG930" s="245"/>
      <c r="AH930" s="245"/>
      <c r="AI930" s="245"/>
      <c r="AJ930" s="245"/>
      <c r="AK930" s="245"/>
      <c r="AL930" s="247"/>
      <c r="AM930" s="242"/>
      <c r="AN930" s="242"/>
      <c r="AO930" s="242"/>
      <c r="AP930" s="242"/>
      <c r="AQ930" s="242"/>
      <c r="AR930" s="242"/>
      <c r="AS930" s="242"/>
      <c r="AT930" s="242"/>
      <c r="AU930" s="242"/>
      <c r="AV930" s="242"/>
      <c r="AW930" s="242"/>
    </row>
    <row r="931" ht="15.6" spans="1:49">
      <c r="A931" s="242"/>
      <c r="B931" s="242"/>
      <c r="C931" s="242"/>
      <c r="D931" s="240"/>
      <c r="E931" s="243"/>
      <c r="F931" s="243"/>
      <c r="G931" s="244"/>
      <c r="H931" s="244"/>
      <c r="I931" s="241"/>
      <c r="J931" s="241"/>
      <c r="K931" s="241"/>
      <c r="L931" s="241"/>
      <c r="M931" s="241"/>
      <c r="N931" s="241"/>
      <c r="O931" s="241"/>
      <c r="P931" s="241"/>
      <c r="Q931" s="241"/>
      <c r="R931" s="241"/>
      <c r="S931" s="241"/>
      <c r="T931" s="245"/>
      <c r="U931" s="245"/>
      <c r="V931" s="245"/>
      <c r="W931" s="245"/>
      <c r="X931" s="245"/>
      <c r="Y931" s="245"/>
      <c r="Z931" s="245"/>
      <c r="AA931" s="245"/>
      <c r="AB931" s="246"/>
      <c r="AC931" s="245"/>
      <c r="AD931" s="245"/>
      <c r="AE931" s="241"/>
      <c r="AF931" s="245"/>
      <c r="AG931" s="245"/>
      <c r="AH931" s="245"/>
      <c r="AI931" s="245"/>
      <c r="AJ931" s="245"/>
      <c r="AK931" s="245"/>
      <c r="AL931" s="247"/>
      <c r="AM931" s="242"/>
      <c r="AN931" s="242"/>
      <c r="AO931" s="242"/>
      <c r="AP931" s="242"/>
      <c r="AQ931" s="242"/>
      <c r="AR931" s="242"/>
      <c r="AS931" s="242"/>
      <c r="AT931" s="242"/>
      <c r="AU931" s="242"/>
      <c r="AV931" s="242"/>
      <c r="AW931" s="242"/>
    </row>
    <row r="932" ht="15.6" spans="1:49">
      <c r="A932" s="242"/>
      <c r="B932" s="242"/>
      <c r="C932" s="242"/>
      <c r="D932" s="240"/>
      <c r="E932" s="243"/>
      <c r="F932" s="243"/>
      <c r="G932" s="244"/>
      <c r="H932" s="244"/>
      <c r="I932" s="241"/>
      <c r="J932" s="241"/>
      <c r="K932" s="241"/>
      <c r="L932" s="241"/>
      <c r="M932" s="241"/>
      <c r="N932" s="241"/>
      <c r="O932" s="241"/>
      <c r="P932" s="241"/>
      <c r="Q932" s="241"/>
      <c r="R932" s="241"/>
      <c r="S932" s="241"/>
      <c r="T932" s="245"/>
      <c r="U932" s="245"/>
      <c r="V932" s="245"/>
      <c r="W932" s="245"/>
      <c r="X932" s="245"/>
      <c r="Y932" s="245"/>
      <c r="Z932" s="245"/>
      <c r="AA932" s="245"/>
      <c r="AB932" s="246"/>
      <c r="AC932" s="245"/>
      <c r="AD932" s="245"/>
      <c r="AE932" s="241"/>
      <c r="AF932" s="245"/>
      <c r="AG932" s="245"/>
      <c r="AH932" s="245"/>
      <c r="AI932" s="245"/>
      <c r="AJ932" s="245"/>
      <c r="AK932" s="245"/>
      <c r="AL932" s="247"/>
      <c r="AM932" s="242"/>
      <c r="AN932" s="242"/>
      <c r="AO932" s="242"/>
      <c r="AP932" s="242"/>
      <c r="AQ932" s="242"/>
      <c r="AR932" s="242"/>
      <c r="AS932" s="242"/>
      <c r="AT932" s="242"/>
      <c r="AU932" s="242"/>
      <c r="AV932" s="242"/>
      <c r="AW932" s="242"/>
    </row>
    <row r="933" ht="15.6" spans="1:49">
      <c r="A933" s="242"/>
      <c r="B933" s="242"/>
      <c r="C933" s="242"/>
      <c r="D933" s="240"/>
      <c r="E933" s="243"/>
      <c r="F933" s="243"/>
      <c r="G933" s="244"/>
      <c r="H933" s="244"/>
      <c r="I933" s="241"/>
      <c r="J933" s="241"/>
      <c r="K933" s="241"/>
      <c r="L933" s="241"/>
      <c r="M933" s="241"/>
      <c r="N933" s="241"/>
      <c r="O933" s="241"/>
      <c r="P933" s="241"/>
      <c r="Q933" s="241"/>
      <c r="R933" s="241"/>
      <c r="S933" s="241"/>
      <c r="T933" s="245"/>
      <c r="U933" s="245"/>
      <c r="V933" s="245"/>
      <c r="W933" s="245"/>
      <c r="X933" s="245"/>
      <c r="Y933" s="245"/>
      <c r="Z933" s="245"/>
      <c r="AA933" s="245"/>
      <c r="AB933" s="246"/>
      <c r="AC933" s="245"/>
      <c r="AD933" s="245"/>
      <c r="AE933" s="241"/>
      <c r="AF933" s="245"/>
      <c r="AG933" s="245"/>
      <c r="AH933" s="245"/>
      <c r="AI933" s="245"/>
      <c r="AJ933" s="245"/>
      <c r="AK933" s="245"/>
      <c r="AL933" s="247"/>
      <c r="AM933" s="242"/>
      <c r="AN933" s="242"/>
      <c r="AO933" s="242"/>
      <c r="AP933" s="242"/>
      <c r="AQ933" s="242"/>
      <c r="AR933" s="242"/>
      <c r="AS933" s="242"/>
      <c r="AT933" s="242"/>
      <c r="AU933" s="242"/>
      <c r="AV933" s="242"/>
      <c r="AW933" s="242"/>
    </row>
    <row r="934" ht="15.6" spans="1:49">
      <c r="A934" s="242"/>
      <c r="B934" s="242"/>
      <c r="C934" s="242"/>
      <c r="D934" s="240"/>
      <c r="E934" s="243"/>
      <c r="F934" s="243"/>
      <c r="G934" s="244"/>
      <c r="H934" s="244"/>
      <c r="I934" s="241"/>
      <c r="J934" s="241"/>
      <c r="K934" s="241"/>
      <c r="L934" s="241"/>
      <c r="M934" s="241"/>
      <c r="N934" s="241"/>
      <c r="O934" s="241"/>
      <c r="P934" s="241"/>
      <c r="Q934" s="241"/>
      <c r="R934" s="241"/>
      <c r="S934" s="241"/>
      <c r="T934" s="245"/>
      <c r="U934" s="245"/>
      <c r="V934" s="245"/>
      <c r="W934" s="245"/>
      <c r="X934" s="245"/>
      <c r="Y934" s="245"/>
      <c r="Z934" s="245"/>
      <c r="AA934" s="245"/>
      <c r="AB934" s="246"/>
      <c r="AC934" s="245"/>
      <c r="AD934" s="245"/>
      <c r="AE934" s="241"/>
      <c r="AF934" s="245"/>
      <c r="AG934" s="245"/>
      <c r="AH934" s="245"/>
      <c r="AI934" s="245"/>
      <c r="AJ934" s="245"/>
      <c r="AK934" s="245"/>
      <c r="AL934" s="247"/>
      <c r="AM934" s="242"/>
      <c r="AN934" s="242"/>
      <c r="AO934" s="242"/>
      <c r="AP934" s="242"/>
      <c r="AQ934" s="242"/>
      <c r="AR934" s="242"/>
      <c r="AS934" s="242"/>
      <c r="AT934" s="242"/>
      <c r="AU934" s="242"/>
      <c r="AV934" s="242"/>
      <c r="AW934" s="242"/>
    </row>
    <row r="935" ht="15.6" spans="1:49">
      <c r="A935" s="242"/>
      <c r="B935" s="242"/>
      <c r="C935" s="242"/>
      <c r="D935" s="240"/>
      <c r="E935" s="243"/>
      <c r="F935" s="243"/>
      <c r="G935" s="244"/>
      <c r="H935" s="244"/>
      <c r="I935" s="241"/>
      <c r="J935" s="241"/>
      <c r="K935" s="241"/>
      <c r="L935" s="241"/>
      <c r="M935" s="241"/>
      <c r="N935" s="241"/>
      <c r="O935" s="241"/>
      <c r="P935" s="241"/>
      <c r="Q935" s="241"/>
      <c r="R935" s="241"/>
      <c r="S935" s="241"/>
      <c r="T935" s="245"/>
      <c r="U935" s="245"/>
      <c r="V935" s="245"/>
      <c r="W935" s="245"/>
      <c r="X935" s="245"/>
      <c r="Y935" s="245"/>
      <c r="Z935" s="245"/>
      <c r="AA935" s="245"/>
      <c r="AB935" s="246"/>
      <c r="AC935" s="245"/>
      <c r="AD935" s="245"/>
      <c r="AE935" s="241"/>
      <c r="AF935" s="245"/>
      <c r="AG935" s="245"/>
      <c r="AH935" s="245"/>
      <c r="AI935" s="245"/>
      <c r="AJ935" s="245"/>
      <c r="AK935" s="245"/>
      <c r="AL935" s="247"/>
      <c r="AM935" s="242"/>
      <c r="AN935" s="242"/>
      <c r="AO935" s="242"/>
      <c r="AP935" s="242"/>
      <c r="AQ935" s="242"/>
      <c r="AR935" s="242"/>
      <c r="AS935" s="242"/>
      <c r="AT935" s="242"/>
      <c r="AU935" s="242"/>
      <c r="AV935" s="242"/>
      <c r="AW935" s="242"/>
    </row>
    <row r="936" ht="15.6" spans="1:49">
      <c r="A936" s="242"/>
      <c r="B936" s="242"/>
      <c r="C936" s="242"/>
      <c r="D936" s="240"/>
      <c r="E936" s="243"/>
      <c r="F936" s="243"/>
      <c r="G936" s="244"/>
      <c r="H936" s="244"/>
      <c r="I936" s="241"/>
      <c r="J936" s="241"/>
      <c r="K936" s="241"/>
      <c r="L936" s="241"/>
      <c r="M936" s="241"/>
      <c r="N936" s="241"/>
      <c r="O936" s="241"/>
      <c r="P936" s="241"/>
      <c r="Q936" s="241"/>
      <c r="R936" s="241"/>
      <c r="S936" s="241"/>
      <c r="T936" s="245"/>
      <c r="U936" s="245"/>
      <c r="V936" s="245"/>
      <c r="W936" s="245"/>
      <c r="X936" s="245"/>
      <c r="Y936" s="245"/>
      <c r="Z936" s="245"/>
      <c r="AA936" s="245"/>
      <c r="AB936" s="246"/>
      <c r="AC936" s="245"/>
      <c r="AD936" s="245"/>
      <c r="AE936" s="241"/>
      <c r="AF936" s="245"/>
      <c r="AG936" s="245"/>
      <c r="AH936" s="245"/>
      <c r="AI936" s="245"/>
      <c r="AJ936" s="245"/>
      <c r="AK936" s="245"/>
      <c r="AL936" s="247"/>
      <c r="AM936" s="242"/>
      <c r="AN936" s="242"/>
      <c r="AO936" s="242"/>
      <c r="AP936" s="242"/>
      <c r="AQ936" s="242"/>
      <c r="AR936" s="242"/>
      <c r="AS936" s="242"/>
      <c r="AT936" s="242"/>
      <c r="AU936" s="242"/>
      <c r="AV936" s="242"/>
      <c r="AW936" s="242"/>
    </row>
    <row r="937" ht="15.6" spans="1:49">
      <c r="A937" s="242"/>
      <c r="B937" s="242"/>
      <c r="C937" s="242"/>
      <c r="D937" s="240"/>
      <c r="E937" s="243"/>
      <c r="F937" s="243"/>
      <c r="G937" s="244"/>
      <c r="H937" s="244"/>
      <c r="I937" s="241"/>
      <c r="J937" s="241"/>
      <c r="K937" s="241"/>
      <c r="L937" s="241"/>
      <c r="M937" s="241"/>
      <c r="N937" s="241"/>
      <c r="O937" s="241"/>
      <c r="P937" s="241"/>
      <c r="Q937" s="241"/>
      <c r="R937" s="241"/>
      <c r="S937" s="241"/>
      <c r="T937" s="245"/>
      <c r="U937" s="245"/>
      <c r="V937" s="245"/>
      <c r="W937" s="245"/>
      <c r="X937" s="245"/>
      <c r="Y937" s="245"/>
      <c r="Z937" s="245"/>
      <c r="AA937" s="245"/>
      <c r="AB937" s="246"/>
      <c r="AC937" s="245"/>
      <c r="AD937" s="245"/>
      <c r="AE937" s="241"/>
      <c r="AF937" s="245"/>
      <c r="AG937" s="245"/>
      <c r="AH937" s="245"/>
      <c r="AI937" s="245"/>
      <c r="AJ937" s="245"/>
      <c r="AK937" s="245"/>
      <c r="AL937" s="247"/>
      <c r="AM937" s="242"/>
      <c r="AN937" s="242"/>
      <c r="AO937" s="242"/>
      <c r="AP937" s="242"/>
      <c r="AQ937" s="242"/>
      <c r="AR937" s="242"/>
      <c r="AS937" s="242"/>
      <c r="AT937" s="242"/>
      <c r="AU937" s="242"/>
      <c r="AV937" s="242"/>
      <c r="AW937" s="242"/>
    </row>
    <row r="938" ht="15.6" spans="1:49">
      <c r="A938" s="242"/>
      <c r="B938" s="242"/>
      <c r="C938" s="242"/>
      <c r="D938" s="240"/>
      <c r="E938" s="243"/>
      <c r="F938" s="243"/>
      <c r="G938" s="244"/>
      <c r="H938" s="244"/>
      <c r="I938" s="241"/>
      <c r="J938" s="241"/>
      <c r="K938" s="241"/>
      <c r="L938" s="241"/>
      <c r="M938" s="241"/>
      <c r="N938" s="241"/>
      <c r="O938" s="241"/>
      <c r="P938" s="241"/>
      <c r="Q938" s="241"/>
      <c r="R938" s="241"/>
      <c r="S938" s="241"/>
      <c r="T938" s="245"/>
      <c r="U938" s="245"/>
      <c r="V938" s="245"/>
      <c r="W938" s="245"/>
      <c r="X938" s="245"/>
      <c r="Y938" s="245"/>
      <c r="Z938" s="245"/>
      <c r="AA938" s="245"/>
      <c r="AB938" s="246"/>
      <c r="AC938" s="245"/>
      <c r="AD938" s="245"/>
      <c r="AE938" s="241"/>
      <c r="AF938" s="245"/>
      <c r="AG938" s="245"/>
      <c r="AH938" s="245"/>
      <c r="AI938" s="245"/>
      <c r="AJ938" s="245"/>
      <c r="AK938" s="245"/>
      <c r="AL938" s="247"/>
      <c r="AM938" s="242"/>
      <c r="AN938" s="242"/>
      <c r="AO938" s="242"/>
      <c r="AP938" s="242"/>
      <c r="AQ938" s="242"/>
      <c r="AR938" s="242"/>
      <c r="AS938" s="242"/>
      <c r="AT938" s="242"/>
      <c r="AU938" s="242"/>
      <c r="AV938" s="242"/>
      <c r="AW938" s="242"/>
    </row>
    <row r="939" ht="15.6" spans="1:49">
      <c r="A939" s="242"/>
      <c r="B939" s="242"/>
      <c r="C939" s="242"/>
      <c r="D939" s="240"/>
      <c r="E939" s="243"/>
      <c r="F939" s="243"/>
      <c r="G939" s="244"/>
      <c r="H939" s="244"/>
      <c r="I939" s="241"/>
      <c r="J939" s="241"/>
      <c r="K939" s="241"/>
      <c r="L939" s="241"/>
      <c r="M939" s="241"/>
      <c r="N939" s="241"/>
      <c r="O939" s="241"/>
      <c r="P939" s="241"/>
      <c r="Q939" s="241"/>
      <c r="R939" s="241"/>
      <c r="S939" s="241"/>
      <c r="T939" s="245"/>
      <c r="U939" s="245"/>
      <c r="V939" s="245"/>
      <c r="W939" s="245"/>
      <c r="X939" s="245"/>
      <c r="Y939" s="245"/>
      <c r="Z939" s="245"/>
      <c r="AA939" s="245"/>
      <c r="AB939" s="246"/>
      <c r="AC939" s="245"/>
      <c r="AD939" s="245"/>
      <c r="AE939" s="241"/>
      <c r="AF939" s="245"/>
      <c r="AG939" s="245"/>
      <c r="AH939" s="245"/>
      <c r="AI939" s="245"/>
      <c r="AJ939" s="245"/>
      <c r="AK939" s="245"/>
      <c r="AL939" s="247"/>
      <c r="AM939" s="242"/>
      <c r="AN939" s="242"/>
      <c r="AO939" s="242"/>
      <c r="AP939" s="242"/>
      <c r="AQ939" s="242"/>
      <c r="AR939" s="242"/>
      <c r="AS939" s="242"/>
      <c r="AT939" s="242"/>
      <c r="AU939" s="242"/>
      <c r="AV939" s="242"/>
      <c r="AW939" s="242"/>
    </row>
    <row r="940" ht="15.6" spans="1:49">
      <c r="A940" s="242"/>
      <c r="B940" s="242"/>
      <c r="C940" s="242"/>
      <c r="D940" s="240"/>
      <c r="E940" s="243"/>
      <c r="F940" s="243"/>
      <c r="G940" s="244"/>
      <c r="H940" s="244"/>
      <c r="I940" s="241"/>
      <c r="J940" s="241"/>
      <c r="K940" s="241"/>
      <c r="L940" s="241"/>
      <c r="M940" s="241"/>
      <c r="N940" s="241"/>
      <c r="O940" s="241"/>
      <c r="P940" s="241"/>
      <c r="Q940" s="241"/>
      <c r="R940" s="241"/>
      <c r="S940" s="241"/>
      <c r="T940" s="245"/>
      <c r="U940" s="245"/>
      <c r="V940" s="245"/>
      <c r="W940" s="245"/>
      <c r="X940" s="245"/>
      <c r="Y940" s="245"/>
      <c r="Z940" s="245"/>
      <c r="AA940" s="245"/>
      <c r="AB940" s="246"/>
      <c r="AC940" s="245"/>
      <c r="AD940" s="245"/>
      <c r="AE940" s="241"/>
      <c r="AF940" s="245"/>
      <c r="AG940" s="245"/>
      <c r="AH940" s="245"/>
      <c r="AI940" s="245"/>
      <c r="AJ940" s="245"/>
      <c r="AK940" s="245"/>
      <c r="AL940" s="247"/>
      <c r="AM940" s="242"/>
      <c r="AN940" s="242"/>
      <c r="AO940" s="242"/>
      <c r="AP940" s="242"/>
      <c r="AQ940" s="242"/>
      <c r="AR940" s="242"/>
      <c r="AS940" s="242"/>
      <c r="AT940" s="242"/>
      <c r="AU940" s="242"/>
      <c r="AV940" s="242"/>
      <c r="AW940" s="242"/>
    </row>
    <row r="941" ht="15.6" spans="1:49">
      <c r="A941" s="242"/>
      <c r="B941" s="242"/>
      <c r="C941" s="242"/>
      <c r="D941" s="240"/>
      <c r="E941" s="243"/>
      <c r="F941" s="243"/>
      <c r="G941" s="244"/>
      <c r="H941" s="244"/>
      <c r="I941" s="241"/>
      <c r="J941" s="241"/>
      <c r="K941" s="241"/>
      <c r="L941" s="241"/>
      <c r="M941" s="241"/>
      <c r="N941" s="241"/>
      <c r="O941" s="241"/>
      <c r="P941" s="241"/>
      <c r="Q941" s="241"/>
      <c r="R941" s="241"/>
      <c r="S941" s="241"/>
      <c r="T941" s="245"/>
      <c r="U941" s="245"/>
      <c r="V941" s="245"/>
      <c r="W941" s="245"/>
      <c r="X941" s="245"/>
      <c r="Y941" s="245"/>
      <c r="Z941" s="245"/>
      <c r="AA941" s="245"/>
      <c r="AB941" s="246"/>
      <c r="AC941" s="245"/>
      <c r="AD941" s="245"/>
      <c r="AE941" s="241"/>
      <c r="AF941" s="245"/>
      <c r="AG941" s="245"/>
      <c r="AH941" s="245"/>
      <c r="AI941" s="245"/>
      <c r="AJ941" s="245"/>
      <c r="AK941" s="245"/>
      <c r="AL941" s="247"/>
      <c r="AM941" s="242"/>
      <c r="AN941" s="242"/>
      <c r="AO941" s="242"/>
      <c r="AP941" s="242"/>
      <c r="AQ941" s="242"/>
      <c r="AR941" s="242"/>
      <c r="AS941" s="242"/>
      <c r="AT941" s="242"/>
      <c r="AU941" s="242"/>
      <c r="AV941" s="242"/>
      <c r="AW941" s="242"/>
    </row>
    <row r="942" ht="15.6" spans="1:49">
      <c r="A942" s="242"/>
      <c r="B942" s="242"/>
      <c r="C942" s="242"/>
      <c r="D942" s="240"/>
      <c r="E942" s="243"/>
      <c r="F942" s="243"/>
      <c r="G942" s="244"/>
      <c r="H942" s="244"/>
      <c r="I942" s="241"/>
      <c r="J942" s="241"/>
      <c r="K942" s="241"/>
      <c r="L942" s="241"/>
      <c r="M942" s="241"/>
      <c r="N942" s="241"/>
      <c r="O942" s="241"/>
      <c r="P942" s="241"/>
      <c r="Q942" s="241"/>
      <c r="R942" s="241"/>
      <c r="S942" s="241"/>
      <c r="T942" s="245"/>
      <c r="U942" s="245"/>
      <c r="V942" s="245"/>
      <c r="W942" s="245"/>
      <c r="X942" s="245"/>
      <c r="Y942" s="245"/>
      <c r="Z942" s="245"/>
      <c r="AA942" s="245"/>
      <c r="AB942" s="246"/>
      <c r="AC942" s="245"/>
      <c r="AD942" s="245"/>
      <c r="AE942" s="241"/>
      <c r="AF942" s="245"/>
      <c r="AG942" s="245"/>
      <c r="AH942" s="245"/>
      <c r="AI942" s="245"/>
      <c r="AJ942" s="245"/>
      <c r="AK942" s="245"/>
      <c r="AL942" s="247"/>
      <c r="AM942" s="242"/>
      <c r="AN942" s="242"/>
      <c r="AO942" s="242"/>
      <c r="AP942" s="242"/>
      <c r="AQ942" s="242"/>
      <c r="AR942" s="242"/>
      <c r="AS942" s="242"/>
      <c r="AT942" s="242"/>
      <c r="AU942" s="242"/>
      <c r="AV942" s="242"/>
      <c r="AW942" s="242"/>
    </row>
    <row r="943" ht="15.6" spans="1:49">
      <c r="A943" s="242"/>
      <c r="B943" s="242"/>
      <c r="C943" s="242"/>
      <c r="D943" s="240"/>
      <c r="E943" s="243"/>
      <c r="F943" s="243"/>
      <c r="G943" s="244"/>
      <c r="H943" s="244"/>
      <c r="I943" s="241"/>
      <c r="J943" s="241"/>
      <c r="K943" s="241"/>
      <c r="L943" s="241"/>
      <c r="M943" s="241"/>
      <c r="N943" s="241"/>
      <c r="O943" s="241"/>
      <c r="P943" s="241"/>
      <c r="Q943" s="241"/>
      <c r="R943" s="241"/>
      <c r="S943" s="241"/>
      <c r="T943" s="245"/>
      <c r="U943" s="245"/>
      <c r="V943" s="245"/>
      <c r="W943" s="245"/>
      <c r="X943" s="245"/>
      <c r="Y943" s="245"/>
      <c r="Z943" s="245"/>
      <c r="AA943" s="245"/>
      <c r="AB943" s="246"/>
      <c r="AC943" s="245"/>
      <c r="AD943" s="245"/>
      <c r="AE943" s="241"/>
      <c r="AF943" s="245"/>
      <c r="AG943" s="245"/>
      <c r="AH943" s="245"/>
      <c r="AI943" s="245"/>
      <c r="AJ943" s="245"/>
      <c r="AK943" s="245"/>
      <c r="AL943" s="247"/>
      <c r="AM943" s="242"/>
      <c r="AN943" s="242"/>
      <c r="AO943" s="242"/>
      <c r="AP943" s="242"/>
      <c r="AQ943" s="242"/>
      <c r="AR943" s="242"/>
      <c r="AS943" s="242"/>
      <c r="AT943" s="242"/>
      <c r="AU943" s="242"/>
      <c r="AV943" s="242"/>
      <c r="AW943" s="242"/>
    </row>
    <row r="944" ht="15.6" spans="1:49">
      <c r="A944" s="242"/>
      <c r="B944" s="242"/>
      <c r="C944" s="242"/>
      <c r="D944" s="240"/>
      <c r="E944" s="243"/>
      <c r="F944" s="243"/>
      <c r="G944" s="244"/>
      <c r="H944" s="244"/>
      <c r="I944" s="241"/>
      <c r="J944" s="241"/>
      <c r="K944" s="241"/>
      <c r="L944" s="241"/>
      <c r="M944" s="241"/>
      <c r="N944" s="241"/>
      <c r="O944" s="241"/>
      <c r="P944" s="241"/>
      <c r="Q944" s="241"/>
      <c r="R944" s="241"/>
      <c r="S944" s="241"/>
      <c r="T944" s="245"/>
      <c r="U944" s="245"/>
      <c r="V944" s="245"/>
      <c r="W944" s="245"/>
      <c r="X944" s="245"/>
      <c r="Y944" s="245"/>
      <c r="Z944" s="245"/>
      <c r="AA944" s="245"/>
      <c r="AB944" s="246"/>
      <c r="AC944" s="245"/>
      <c r="AD944" s="245"/>
      <c r="AE944" s="241"/>
      <c r="AF944" s="245"/>
      <c r="AG944" s="245"/>
      <c r="AH944" s="245"/>
      <c r="AI944" s="245"/>
      <c r="AJ944" s="245"/>
      <c r="AK944" s="245"/>
      <c r="AL944" s="247"/>
      <c r="AM944" s="242"/>
      <c r="AN944" s="242"/>
      <c r="AO944" s="242"/>
      <c r="AP944" s="242"/>
      <c r="AQ944" s="242"/>
      <c r="AR944" s="242"/>
      <c r="AS944" s="242"/>
      <c r="AT944" s="242"/>
      <c r="AU944" s="242"/>
      <c r="AV944" s="242"/>
      <c r="AW944" s="242"/>
    </row>
    <row r="945" ht="15.6" spans="1:49">
      <c r="A945" s="242"/>
      <c r="B945" s="242"/>
      <c r="C945" s="242"/>
      <c r="D945" s="240"/>
      <c r="E945" s="243"/>
      <c r="F945" s="243"/>
      <c r="G945" s="244"/>
      <c r="H945" s="244"/>
      <c r="I945" s="241"/>
      <c r="J945" s="241"/>
      <c r="K945" s="241"/>
      <c r="L945" s="241"/>
      <c r="M945" s="241"/>
      <c r="N945" s="241"/>
      <c r="O945" s="241"/>
      <c r="P945" s="241"/>
      <c r="Q945" s="241"/>
      <c r="R945" s="241"/>
      <c r="S945" s="241"/>
      <c r="T945" s="245"/>
      <c r="U945" s="245"/>
      <c r="V945" s="245"/>
      <c r="W945" s="245"/>
      <c r="X945" s="245"/>
      <c r="Y945" s="245"/>
      <c r="Z945" s="245"/>
      <c r="AA945" s="245"/>
      <c r="AB945" s="246"/>
      <c r="AC945" s="245"/>
      <c r="AD945" s="245"/>
      <c r="AE945" s="241"/>
      <c r="AF945" s="245"/>
      <c r="AG945" s="245"/>
      <c r="AH945" s="245"/>
      <c r="AI945" s="245"/>
      <c r="AJ945" s="245"/>
      <c r="AK945" s="245"/>
      <c r="AL945" s="247"/>
      <c r="AM945" s="242"/>
      <c r="AN945" s="242"/>
      <c r="AO945" s="242"/>
      <c r="AP945" s="242"/>
      <c r="AQ945" s="242"/>
      <c r="AR945" s="242"/>
      <c r="AS945" s="242"/>
      <c r="AT945" s="242"/>
      <c r="AU945" s="242"/>
      <c r="AV945" s="242"/>
      <c r="AW945" s="242"/>
    </row>
    <row r="946" ht="15.6" spans="1:49">
      <c r="A946" s="242"/>
      <c r="B946" s="242"/>
      <c r="C946" s="242"/>
      <c r="D946" s="240"/>
      <c r="E946" s="243"/>
      <c r="F946" s="243"/>
      <c r="G946" s="244"/>
      <c r="H946" s="244"/>
      <c r="I946" s="241"/>
      <c r="J946" s="241"/>
      <c r="K946" s="241"/>
      <c r="L946" s="241"/>
      <c r="M946" s="241"/>
      <c r="N946" s="241"/>
      <c r="O946" s="241"/>
      <c r="P946" s="241"/>
      <c r="Q946" s="241"/>
      <c r="R946" s="241"/>
      <c r="S946" s="241"/>
      <c r="T946" s="245"/>
      <c r="U946" s="245"/>
      <c r="V946" s="245"/>
      <c r="W946" s="245"/>
      <c r="X946" s="245"/>
      <c r="Y946" s="245"/>
      <c r="Z946" s="245"/>
      <c r="AA946" s="245"/>
      <c r="AB946" s="246"/>
      <c r="AC946" s="245"/>
      <c r="AD946" s="245"/>
      <c r="AE946" s="241"/>
      <c r="AF946" s="245"/>
      <c r="AG946" s="245"/>
      <c r="AH946" s="245"/>
      <c r="AI946" s="245"/>
      <c r="AJ946" s="245"/>
      <c r="AK946" s="245"/>
      <c r="AL946" s="247"/>
      <c r="AM946" s="242"/>
      <c r="AN946" s="242"/>
      <c r="AO946" s="242"/>
      <c r="AP946" s="242"/>
      <c r="AQ946" s="242"/>
      <c r="AR946" s="242"/>
      <c r="AS946" s="242"/>
      <c r="AT946" s="242"/>
      <c r="AU946" s="242"/>
      <c r="AV946" s="242"/>
      <c r="AW946" s="242"/>
    </row>
    <row r="947" ht="15.6" spans="1:49">
      <c r="A947" s="242"/>
      <c r="B947" s="242"/>
      <c r="C947" s="242"/>
      <c r="D947" s="240"/>
      <c r="E947" s="243"/>
      <c r="F947" s="243"/>
      <c r="G947" s="244"/>
      <c r="H947" s="244"/>
      <c r="I947" s="241"/>
      <c r="J947" s="241"/>
      <c r="K947" s="241"/>
      <c r="L947" s="241"/>
      <c r="M947" s="241"/>
      <c r="N947" s="241"/>
      <c r="O947" s="241"/>
      <c r="P947" s="241"/>
      <c r="Q947" s="241"/>
      <c r="R947" s="241"/>
      <c r="S947" s="241"/>
      <c r="T947" s="245"/>
      <c r="U947" s="245"/>
      <c r="V947" s="245"/>
      <c r="W947" s="245"/>
      <c r="X947" s="245"/>
      <c r="Y947" s="245"/>
      <c r="Z947" s="245"/>
      <c r="AA947" s="245"/>
      <c r="AB947" s="246"/>
      <c r="AC947" s="245"/>
      <c r="AD947" s="245"/>
      <c r="AE947" s="241"/>
      <c r="AF947" s="245"/>
      <c r="AG947" s="245"/>
      <c r="AH947" s="245"/>
      <c r="AI947" s="245"/>
      <c r="AJ947" s="245"/>
      <c r="AK947" s="245"/>
      <c r="AL947" s="247"/>
      <c r="AM947" s="242"/>
      <c r="AN947" s="242"/>
      <c r="AO947" s="242"/>
      <c r="AP947" s="242"/>
      <c r="AQ947" s="242"/>
      <c r="AR947" s="242"/>
      <c r="AS947" s="242"/>
      <c r="AT947" s="242"/>
      <c r="AU947" s="242"/>
      <c r="AV947" s="242"/>
      <c r="AW947" s="242"/>
    </row>
    <row r="948" ht="15.6" spans="1:49">
      <c r="A948" s="242"/>
      <c r="B948" s="242"/>
      <c r="C948" s="242"/>
      <c r="D948" s="240"/>
      <c r="E948" s="243"/>
      <c r="F948" s="243"/>
      <c r="G948" s="244"/>
      <c r="H948" s="244"/>
      <c r="I948" s="241"/>
      <c r="J948" s="241"/>
      <c r="K948" s="241"/>
      <c r="L948" s="241"/>
      <c r="M948" s="241"/>
      <c r="N948" s="241"/>
      <c r="O948" s="241"/>
      <c r="P948" s="241"/>
      <c r="Q948" s="241"/>
      <c r="R948" s="241"/>
      <c r="S948" s="241"/>
      <c r="T948" s="245"/>
      <c r="U948" s="245"/>
      <c r="V948" s="245"/>
      <c r="W948" s="245"/>
      <c r="X948" s="245"/>
      <c r="Y948" s="245"/>
      <c r="Z948" s="245"/>
      <c r="AA948" s="245"/>
      <c r="AB948" s="246"/>
      <c r="AC948" s="245"/>
      <c r="AD948" s="245"/>
      <c r="AE948" s="241"/>
      <c r="AF948" s="245"/>
      <c r="AG948" s="245"/>
      <c r="AH948" s="245"/>
      <c r="AI948" s="245"/>
      <c r="AJ948" s="245"/>
      <c r="AK948" s="245"/>
      <c r="AL948" s="247"/>
      <c r="AM948" s="242"/>
      <c r="AN948" s="242"/>
      <c r="AO948" s="242"/>
      <c r="AP948" s="242"/>
      <c r="AQ948" s="242"/>
      <c r="AR948" s="242"/>
      <c r="AS948" s="242"/>
      <c r="AT948" s="242"/>
      <c r="AU948" s="242"/>
      <c r="AV948" s="242"/>
      <c r="AW948" s="242"/>
    </row>
    <row r="949" ht="15.6" spans="1:49">
      <c r="A949" s="242"/>
      <c r="B949" s="242"/>
      <c r="C949" s="242"/>
      <c r="D949" s="240"/>
      <c r="E949" s="243"/>
      <c r="F949" s="243"/>
      <c r="G949" s="244"/>
      <c r="H949" s="244"/>
      <c r="I949" s="241"/>
      <c r="J949" s="241"/>
      <c r="K949" s="241"/>
      <c r="L949" s="241"/>
      <c r="M949" s="241"/>
      <c r="N949" s="241"/>
      <c r="O949" s="241"/>
      <c r="P949" s="241"/>
      <c r="Q949" s="241"/>
      <c r="R949" s="241"/>
      <c r="S949" s="241"/>
      <c r="T949" s="245"/>
      <c r="U949" s="245"/>
      <c r="V949" s="245"/>
      <c r="W949" s="245"/>
      <c r="X949" s="245"/>
      <c r="Y949" s="245"/>
      <c r="Z949" s="245"/>
      <c r="AA949" s="245"/>
      <c r="AB949" s="246"/>
      <c r="AC949" s="245"/>
      <c r="AD949" s="245"/>
      <c r="AE949" s="241"/>
      <c r="AF949" s="245"/>
      <c r="AG949" s="245"/>
      <c r="AH949" s="245"/>
      <c r="AI949" s="245"/>
      <c r="AJ949" s="245"/>
      <c r="AK949" s="245"/>
      <c r="AL949" s="247"/>
      <c r="AM949" s="242"/>
      <c r="AN949" s="242"/>
      <c r="AO949" s="242"/>
      <c r="AP949" s="242"/>
      <c r="AQ949" s="242"/>
      <c r="AR949" s="242"/>
      <c r="AS949" s="242"/>
      <c r="AT949" s="242"/>
      <c r="AU949" s="242"/>
      <c r="AV949" s="242"/>
      <c r="AW949" s="242"/>
    </row>
    <row r="950" ht="15.6" spans="1:49">
      <c r="A950" s="242"/>
      <c r="B950" s="242"/>
      <c r="C950" s="242"/>
      <c r="D950" s="240"/>
      <c r="E950" s="243"/>
      <c r="F950" s="243"/>
      <c r="G950" s="244"/>
      <c r="H950" s="244"/>
      <c r="I950" s="241"/>
      <c r="J950" s="241"/>
      <c r="K950" s="241"/>
      <c r="L950" s="241"/>
      <c r="M950" s="241"/>
      <c r="N950" s="241"/>
      <c r="O950" s="241"/>
      <c r="P950" s="241"/>
      <c r="Q950" s="241"/>
      <c r="R950" s="241"/>
      <c r="S950" s="241"/>
      <c r="T950" s="245"/>
      <c r="U950" s="245"/>
      <c r="V950" s="245"/>
      <c r="W950" s="245"/>
      <c r="X950" s="245"/>
      <c r="Y950" s="245"/>
      <c r="Z950" s="245"/>
      <c r="AA950" s="245"/>
      <c r="AB950" s="246"/>
      <c r="AC950" s="245"/>
      <c r="AD950" s="245"/>
      <c r="AE950" s="241"/>
      <c r="AF950" s="245"/>
      <c r="AG950" s="245"/>
      <c r="AH950" s="245"/>
      <c r="AI950" s="245"/>
      <c r="AJ950" s="245"/>
      <c r="AK950" s="245"/>
      <c r="AL950" s="247"/>
      <c r="AM950" s="242"/>
      <c r="AN950" s="242"/>
      <c r="AO950" s="242"/>
      <c r="AP950" s="242"/>
      <c r="AQ950" s="242"/>
      <c r="AR950" s="242"/>
      <c r="AS950" s="242"/>
      <c r="AT950" s="242"/>
      <c r="AU950" s="242"/>
      <c r="AV950" s="242"/>
      <c r="AW950" s="242"/>
    </row>
    <row r="951" ht="15.6" spans="1:49">
      <c r="A951" s="242"/>
      <c r="B951" s="242"/>
      <c r="C951" s="242"/>
      <c r="D951" s="240"/>
      <c r="E951" s="243"/>
      <c r="F951" s="243"/>
      <c r="G951" s="244"/>
      <c r="H951" s="244"/>
      <c r="I951" s="241"/>
      <c r="J951" s="241"/>
      <c r="K951" s="241"/>
      <c r="L951" s="241"/>
      <c r="M951" s="241"/>
      <c r="N951" s="241"/>
      <c r="O951" s="241"/>
      <c r="P951" s="241"/>
      <c r="Q951" s="241"/>
      <c r="R951" s="241"/>
      <c r="S951" s="241"/>
      <c r="T951" s="245"/>
      <c r="U951" s="245"/>
      <c r="V951" s="245"/>
      <c r="W951" s="245"/>
      <c r="X951" s="245"/>
      <c r="Y951" s="245"/>
      <c r="Z951" s="245"/>
      <c r="AA951" s="245"/>
      <c r="AB951" s="246"/>
      <c r="AC951" s="245"/>
      <c r="AD951" s="245"/>
      <c r="AE951" s="241"/>
      <c r="AF951" s="245"/>
      <c r="AG951" s="245"/>
      <c r="AH951" s="245"/>
      <c r="AI951" s="245"/>
      <c r="AJ951" s="245"/>
      <c r="AK951" s="245"/>
      <c r="AL951" s="247"/>
      <c r="AM951" s="242"/>
      <c r="AN951" s="242"/>
      <c r="AO951" s="242"/>
      <c r="AP951" s="242"/>
      <c r="AQ951" s="242"/>
      <c r="AR951" s="242"/>
      <c r="AS951" s="242"/>
      <c r="AT951" s="242"/>
      <c r="AU951" s="242"/>
      <c r="AV951" s="242"/>
      <c r="AW951" s="242"/>
    </row>
    <row r="952" ht="15.6" spans="1:49">
      <c r="A952" s="242"/>
      <c r="B952" s="242"/>
      <c r="C952" s="242"/>
      <c r="D952" s="240"/>
      <c r="E952" s="243"/>
      <c r="F952" s="243"/>
      <c r="G952" s="244"/>
      <c r="H952" s="244"/>
      <c r="I952" s="241"/>
      <c r="J952" s="241"/>
      <c r="K952" s="241"/>
      <c r="L952" s="241"/>
      <c r="M952" s="241"/>
      <c r="N952" s="241"/>
      <c r="O952" s="241"/>
      <c r="P952" s="241"/>
      <c r="Q952" s="241"/>
      <c r="R952" s="241"/>
      <c r="S952" s="241"/>
      <c r="T952" s="245"/>
      <c r="U952" s="245"/>
      <c r="V952" s="245"/>
      <c r="W952" s="245"/>
      <c r="X952" s="245"/>
      <c r="Y952" s="245"/>
      <c r="Z952" s="245"/>
      <c r="AA952" s="245"/>
      <c r="AB952" s="246"/>
      <c r="AC952" s="245"/>
      <c r="AD952" s="245"/>
      <c r="AE952" s="241"/>
      <c r="AF952" s="245"/>
      <c r="AG952" s="245"/>
      <c r="AH952" s="245"/>
      <c r="AI952" s="245"/>
      <c r="AJ952" s="245"/>
      <c r="AK952" s="245"/>
      <c r="AL952" s="247"/>
      <c r="AM952" s="242"/>
      <c r="AN952" s="242"/>
      <c r="AO952" s="242"/>
      <c r="AP952" s="242"/>
      <c r="AQ952" s="242"/>
      <c r="AR952" s="242"/>
      <c r="AS952" s="242"/>
      <c r="AT952" s="242"/>
      <c r="AU952" s="242"/>
      <c r="AV952" s="242"/>
      <c r="AW952" s="242"/>
    </row>
    <row r="953" ht="15.6" spans="1:49">
      <c r="A953" s="242"/>
      <c r="B953" s="242"/>
      <c r="C953" s="242"/>
      <c r="D953" s="240"/>
      <c r="E953" s="243"/>
      <c r="F953" s="243"/>
      <c r="G953" s="244"/>
      <c r="H953" s="244"/>
      <c r="I953" s="241"/>
      <c r="J953" s="241"/>
      <c r="K953" s="241"/>
      <c r="L953" s="241"/>
      <c r="M953" s="241"/>
      <c r="N953" s="241"/>
      <c r="O953" s="241"/>
      <c r="P953" s="241"/>
      <c r="Q953" s="241"/>
      <c r="R953" s="241"/>
      <c r="S953" s="241"/>
      <c r="T953" s="245"/>
      <c r="U953" s="245"/>
      <c r="V953" s="245"/>
      <c r="W953" s="245"/>
      <c r="X953" s="245"/>
      <c r="Y953" s="245"/>
      <c r="Z953" s="245"/>
      <c r="AA953" s="245"/>
      <c r="AB953" s="246"/>
      <c r="AC953" s="245"/>
      <c r="AD953" s="245"/>
      <c r="AE953" s="241"/>
      <c r="AF953" s="245"/>
      <c r="AG953" s="245"/>
      <c r="AH953" s="245"/>
      <c r="AI953" s="245"/>
      <c r="AJ953" s="245"/>
      <c r="AK953" s="245"/>
      <c r="AL953" s="247"/>
      <c r="AM953" s="242"/>
      <c r="AN953" s="242"/>
      <c r="AO953" s="242"/>
      <c r="AP953" s="242"/>
      <c r="AQ953" s="242"/>
      <c r="AR953" s="242"/>
      <c r="AS953" s="242"/>
      <c r="AT953" s="242"/>
      <c r="AU953" s="242"/>
      <c r="AV953" s="242"/>
      <c r="AW953" s="242"/>
    </row>
    <row r="954" ht="15.6" spans="1:49">
      <c r="A954" s="242"/>
      <c r="B954" s="242"/>
      <c r="C954" s="242"/>
      <c r="D954" s="240"/>
      <c r="E954" s="243"/>
      <c r="F954" s="243"/>
      <c r="G954" s="244"/>
      <c r="H954" s="244"/>
      <c r="I954" s="241"/>
      <c r="J954" s="241"/>
      <c r="K954" s="241"/>
      <c r="L954" s="241"/>
      <c r="M954" s="241"/>
      <c r="N954" s="241"/>
      <c r="O954" s="241"/>
      <c r="P954" s="241"/>
      <c r="Q954" s="241"/>
      <c r="R954" s="241"/>
      <c r="S954" s="241"/>
      <c r="T954" s="245"/>
      <c r="U954" s="245"/>
      <c r="V954" s="245"/>
      <c r="W954" s="245"/>
      <c r="X954" s="245"/>
      <c r="Y954" s="245"/>
      <c r="Z954" s="245"/>
      <c r="AA954" s="245"/>
      <c r="AB954" s="246"/>
      <c r="AC954" s="245"/>
      <c r="AD954" s="245"/>
      <c r="AE954" s="241"/>
      <c r="AF954" s="245"/>
      <c r="AG954" s="245"/>
      <c r="AH954" s="245"/>
      <c r="AI954" s="245"/>
      <c r="AJ954" s="245"/>
      <c r="AK954" s="245"/>
      <c r="AL954" s="247"/>
      <c r="AM954" s="242"/>
      <c r="AN954" s="242"/>
      <c r="AO954" s="242"/>
      <c r="AP954" s="242"/>
      <c r="AQ954" s="242"/>
      <c r="AR954" s="242"/>
      <c r="AS954" s="242"/>
      <c r="AT954" s="242"/>
      <c r="AU954" s="242"/>
      <c r="AV954" s="242"/>
      <c r="AW954" s="242"/>
    </row>
    <row r="955" ht="15.6" spans="1:49">
      <c r="A955" s="242"/>
      <c r="B955" s="242"/>
      <c r="C955" s="242"/>
      <c r="D955" s="240"/>
      <c r="E955" s="243"/>
      <c r="F955" s="243"/>
      <c r="G955" s="244"/>
      <c r="H955" s="244"/>
      <c r="I955" s="241"/>
      <c r="J955" s="241"/>
      <c r="K955" s="241"/>
      <c r="L955" s="241"/>
      <c r="M955" s="241"/>
      <c r="N955" s="241"/>
      <c r="O955" s="241"/>
      <c r="P955" s="241"/>
      <c r="Q955" s="241"/>
      <c r="R955" s="241"/>
      <c r="S955" s="241"/>
      <c r="T955" s="245"/>
      <c r="U955" s="245"/>
      <c r="V955" s="245"/>
      <c r="W955" s="245"/>
      <c r="X955" s="245"/>
      <c r="Y955" s="245"/>
      <c r="Z955" s="245"/>
      <c r="AA955" s="245"/>
      <c r="AB955" s="246"/>
      <c r="AC955" s="245"/>
      <c r="AD955" s="245"/>
      <c r="AE955" s="241"/>
      <c r="AF955" s="245"/>
      <c r="AG955" s="245"/>
      <c r="AH955" s="245"/>
      <c r="AI955" s="245"/>
      <c r="AJ955" s="245"/>
      <c r="AK955" s="245"/>
      <c r="AL955" s="247"/>
      <c r="AM955" s="242"/>
      <c r="AN955" s="242"/>
      <c r="AO955" s="242"/>
      <c r="AP955" s="242"/>
      <c r="AQ955" s="242"/>
      <c r="AR955" s="242"/>
      <c r="AS955" s="242"/>
      <c r="AT955" s="242"/>
      <c r="AU955" s="242"/>
      <c r="AV955" s="242"/>
      <c r="AW955" s="242"/>
    </row>
    <row r="956" ht="15.6" spans="1:49">
      <c r="A956" s="242"/>
      <c r="B956" s="242"/>
      <c r="C956" s="242"/>
      <c r="D956" s="240"/>
      <c r="E956" s="243"/>
      <c r="F956" s="243"/>
      <c r="G956" s="244"/>
      <c r="H956" s="244"/>
      <c r="I956" s="241"/>
      <c r="J956" s="241"/>
      <c r="K956" s="241"/>
      <c r="L956" s="241"/>
      <c r="M956" s="241"/>
      <c r="N956" s="241"/>
      <c r="O956" s="241"/>
      <c r="P956" s="241"/>
      <c r="Q956" s="241"/>
      <c r="R956" s="241"/>
      <c r="S956" s="241"/>
      <c r="T956" s="245"/>
      <c r="U956" s="245"/>
      <c r="V956" s="245"/>
      <c r="W956" s="245"/>
      <c r="X956" s="245"/>
      <c r="Y956" s="245"/>
      <c r="Z956" s="245"/>
      <c r="AA956" s="245"/>
      <c r="AB956" s="246"/>
      <c r="AC956" s="245"/>
      <c r="AD956" s="245"/>
      <c r="AE956" s="241"/>
      <c r="AF956" s="245"/>
      <c r="AG956" s="245"/>
      <c r="AH956" s="245"/>
      <c r="AI956" s="245"/>
      <c r="AJ956" s="245"/>
      <c r="AK956" s="245"/>
      <c r="AL956" s="247"/>
      <c r="AM956" s="242"/>
      <c r="AN956" s="242"/>
      <c r="AO956" s="242"/>
      <c r="AP956" s="242"/>
      <c r="AQ956" s="242"/>
      <c r="AR956" s="242"/>
      <c r="AS956" s="242"/>
      <c r="AT956" s="242"/>
      <c r="AU956" s="242"/>
      <c r="AV956" s="242"/>
      <c r="AW956" s="242"/>
    </row>
    <row r="957" ht="15.6" spans="1:49">
      <c r="A957" s="242"/>
      <c r="B957" s="242"/>
      <c r="C957" s="242"/>
      <c r="D957" s="240"/>
      <c r="E957" s="243"/>
      <c r="F957" s="243"/>
      <c r="G957" s="244"/>
      <c r="H957" s="244"/>
      <c r="I957" s="241"/>
      <c r="J957" s="241"/>
      <c r="K957" s="241"/>
      <c r="L957" s="241"/>
      <c r="M957" s="241"/>
      <c r="N957" s="241"/>
      <c r="O957" s="241"/>
      <c r="P957" s="241"/>
      <c r="Q957" s="241"/>
      <c r="R957" s="241"/>
      <c r="S957" s="241"/>
      <c r="T957" s="245"/>
      <c r="U957" s="245"/>
      <c r="V957" s="245"/>
      <c r="W957" s="245"/>
      <c r="X957" s="245"/>
      <c r="Y957" s="245"/>
      <c r="Z957" s="245"/>
      <c r="AA957" s="245"/>
      <c r="AB957" s="246"/>
      <c r="AC957" s="245"/>
      <c r="AD957" s="245"/>
      <c r="AE957" s="241"/>
      <c r="AF957" s="245"/>
      <c r="AG957" s="245"/>
      <c r="AH957" s="245"/>
      <c r="AI957" s="245"/>
      <c r="AJ957" s="245"/>
      <c r="AK957" s="245"/>
      <c r="AL957" s="247"/>
      <c r="AM957" s="242"/>
      <c r="AN957" s="242"/>
      <c r="AO957" s="242"/>
      <c r="AP957" s="242"/>
      <c r="AQ957" s="242"/>
      <c r="AR957" s="242"/>
      <c r="AS957" s="242"/>
      <c r="AT957" s="242"/>
      <c r="AU957" s="242"/>
      <c r="AV957" s="242"/>
      <c r="AW957" s="242"/>
    </row>
    <row r="958" ht="15.6" spans="1:49">
      <c r="A958" s="242"/>
      <c r="B958" s="242"/>
      <c r="C958" s="242"/>
      <c r="D958" s="240"/>
      <c r="E958" s="243"/>
      <c r="F958" s="243"/>
      <c r="G958" s="244"/>
      <c r="H958" s="244"/>
      <c r="I958" s="241"/>
      <c r="J958" s="241"/>
      <c r="K958" s="241"/>
      <c r="L958" s="241"/>
      <c r="M958" s="241"/>
      <c r="N958" s="241"/>
      <c r="O958" s="241"/>
      <c r="P958" s="241"/>
      <c r="Q958" s="241"/>
      <c r="R958" s="241"/>
      <c r="S958" s="241"/>
      <c r="T958" s="245"/>
      <c r="U958" s="245"/>
      <c r="V958" s="245"/>
      <c r="W958" s="245"/>
      <c r="X958" s="245"/>
      <c r="Y958" s="245"/>
      <c r="Z958" s="245"/>
      <c r="AA958" s="245"/>
      <c r="AB958" s="246"/>
      <c r="AC958" s="245"/>
      <c r="AD958" s="245"/>
      <c r="AE958" s="241"/>
      <c r="AF958" s="245"/>
      <c r="AG958" s="245"/>
      <c r="AH958" s="245"/>
      <c r="AI958" s="245"/>
      <c r="AJ958" s="245"/>
      <c r="AK958" s="245"/>
      <c r="AL958" s="247"/>
      <c r="AM958" s="242"/>
      <c r="AN958" s="242"/>
      <c r="AO958" s="242"/>
      <c r="AP958" s="242"/>
      <c r="AQ958" s="242"/>
      <c r="AR958" s="242"/>
      <c r="AS958" s="242"/>
      <c r="AT958" s="242"/>
      <c r="AU958" s="242"/>
      <c r="AV958" s="242"/>
      <c r="AW958" s="242"/>
    </row>
    <row r="959" ht="15.6" spans="1:49">
      <c r="A959" s="242"/>
      <c r="B959" s="242"/>
      <c r="C959" s="242"/>
      <c r="D959" s="240"/>
      <c r="E959" s="243"/>
      <c r="F959" s="243"/>
      <c r="G959" s="244"/>
      <c r="H959" s="244"/>
      <c r="I959" s="241"/>
      <c r="J959" s="241"/>
      <c r="K959" s="241"/>
      <c r="L959" s="241"/>
      <c r="M959" s="241"/>
      <c r="N959" s="241"/>
      <c r="O959" s="241"/>
      <c r="P959" s="241"/>
      <c r="Q959" s="241"/>
      <c r="R959" s="241"/>
      <c r="S959" s="241"/>
      <c r="T959" s="245"/>
      <c r="U959" s="245"/>
      <c r="V959" s="245"/>
      <c r="W959" s="245"/>
      <c r="X959" s="245"/>
      <c r="Y959" s="245"/>
      <c r="Z959" s="245"/>
      <c r="AA959" s="245"/>
      <c r="AB959" s="246"/>
      <c r="AC959" s="245"/>
      <c r="AD959" s="245"/>
      <c r="AE959" s="241"/>
      <c r="AF959" s="245"/>
      <c r="AG959" s="245"/>
      <c r="AH959" s="245"/>
      <c r="AI959" s="245"/>
      <c r="AJ959" s="245"/>
      <c r="AK959" s="245"/>
      <c r="AL959" s="247"/>
      <c r="AM959" s="242"/>
      <c r="AN959" s="242"/>
      <c r="AO959" s="242"/>
      <c r="AP959" s="242"/>
      <c r="AQ959" s="242"/>
      <c r="AR959" s="242"/>
      <c r="AS959" s="242"/>
      <c r="AT959" s="242"/>
      <c r="AU959" s="242"/>
      <c r="AV959" s="242"/>
      <c r="AW959" s="242"/>
    </row>
    <row r="960" ht="15.6" spans="1:49">
      <c r="A960" s="242"/>
      <c r="B960" s="242"/>
      <c r="C960" s="242"/>
      <c r="D960" s="240"/>
      <c r="E960" s="243"/>
      <c r="F960" s="243"/>
      <c r="G960" s="244"/>
      <c r="H960" s="244"/>
      <c r="I960" s="241"/>
      <c r="J960" s="241"/>
      <c r="K960" s="241"/>
      <c r="L960" s="241"/>
      <c r="M960" s="241"/>
      <c r="N960" s="241"/>
      <c r="O960" s="241"/>
      <c r="P960" s="241"/>
      <c r="Q960" s="241"/>
      <c r="R960" s="241"/>
      <c r="S960" s="241"/>
      <c r="T960" s="245"/>
      <c r="U960" s="245"/>
      <c r="V960" s="245"/>
      <c r="W960" s="245"/>
      <c r="X960" s="245"/>
      <c r="Y960" s="245"/>
      <c r="Z960" s="245"/>
      <c r="AA960" s="245"/>
      <c r="AB960" s="246"/>
      <c r="AC960" s="245"/>
      <c r="AD960" s="245"/>
      <c r="AE960" s="241"/>
      <c r="AF960" s="245"/>
      <c r="AG960" s="245"/>
      <c r="AH960" s="245"/>
      <c r="AI960" s="245"/>
      <c r="AJ960" s="245"/>
      <c r="AK960" s="245"/>
      <c r="AL960" s="247"/>
      <c r="AM960" s="242"/>
      <c r="AN960" s="242"/>
      <c r="AO960" s="242"/>
      <c r="AP960" s="242"/>
      <c r="AQ960" s="242"/>
      <c r="AR960" s="242"/>
      <c r="AS960" s="242"/>
      <c r="AT960" s="242"/>
      <c r="AU960" s="242"/>
      <c r="AV960" s="242"/>
      <c r="AW960" s="242"/>
    </row>
    <row r="961" ht="15.6" spans="1:49">
      <c r="A961" s="242"/>
      <c r="B961" s="242"/>
      <c r="C961" s="242"/>
      <c r="D961" s="240"/>
      <c r="E961" s="243"/>
      <c r="F961" s="243"/>
      <c r="G961" s="244"/>
      <c r="H961" s="244"/>
      <c r="I961" s="241"/>
      <c r="J961" s="241"/>
      <c r="K961" s="241"/>
      <c r="L961" s="241"/>
      <c r="M961" s="241"/>
      <c r="N961" s="241"/>
      <c r="O961" s="241"/>
      <c r="P961" s="241"/>
      <c r="Q961" s="241"/>
      <c r="R961" s="241"/>
      <c r="S961" s="241"/>
      <c r="T961" s="245"/>
      <c r="U961" s="245"/>
      <c r="V961" s="245"/>
      <c r="W961" s="245"/>
      <c r="X961" s="245"/>
      <c r="Y961" s="245"/>
      <c r="Z961" s="245"/>
      <c r="AA961" s="245"/>
      <c r="AB961" s="246"/>
      <c r="AC961" s="245"/>
      <c r="AD961" s="245"/>
      <c r="AE961" s="241"/>
      <c r="AF961" s="245"/>
      <c r="AG961" s="245"/>
      <c r="AH961" s="245"/>
      <c r="AI961" s="245"/>
      <c r="AJ961" s="245"/>
      <c r="AK961" s="245"/>
      <c r="AL961" s="247"/>
      <c r="AM961" s="242"/>
      <c r="AN961" s="242"/>
      <c r="AO961" s="242"/>
      <c r="AP961" s="242"/>
      <c r="AQ961" s="242"/>
      <c r="AR961" s="242"/>
      <c r="AS961" s="242"/>
      <c r="AT961" s="242"/>
      <c r="AU961" s="242"/>
      <c r="AV961" s="242"/>
      <c r="AW961" s="242"/>
    </row>
    <row r="962" ht="15.6" spans="1:49">
      <c r="A962" s="242"/>
      <c r="B962" s="242"/>
      <c r="C962" s="242"/>
      <c r="D962" s="240"/>
      <c r="E962" s="243"/>
      <c r="F962" s="243"/>
      <c r="G962" s="244"/>
      <c r="H962" s="244"/>
      <c r="I962" s="241"/>
      <c r="J962" s="241"/>
      <c r="K962" s="241"/>
      <c r="L962" s="241"/>
      <c r="M962" s="241"/>
      <c r="N962" s="241"/>
      <c r="O962" s="241"/>
      <c r="P962" s="241"/>
      <c r="Q962" s="241"/>
      <c r="R962" s="241"/>
      <c r="S962" s="241"/>
      <c r="T962" s="245"/>
      <c r="U962" s="245"/>
      <c r="V962" s="245"/>
      <c r="W962" s="245"/>
      <c r="X962" s="245"/>
      <c r="Y962" s="245"/>
      <c r="Z962" s="245"/>
      <c r="AA962" s="245"/>
      <c r="AB962" s="246"/>
      <c r="AC962" s="245"/>
      <c r="AD962" s="245"/>
      <c r="AE962" s="241"/>
      <c r="AF962" s="245"/>
      <c r="AG962" s="245"/>
      <c r="AH962" s="245"/>
      <c r="AI962" s="245"/>
      <c r="AJ962" s="245"/>
      <c r="AK962" s="245"/>
      <c r="AL962" s="247"/>
      <c r="AM962" s="242"/>
      <c r="AN962" s="242"/>
      <c r="AO962" s="242"/>
      <c r="AP962" s="242"/>
      <c r="AQ962" s="242"/>
      <c r="AR962" s="242"/>
      <c r="AS962" s="242"/>
      <c r="AT962" s="242"/>
      <c r="AU962" s="242"/>
      <c r="AV962" s="242"/>
      <c r="AW962" s="242"/>
    </row>
    <row r="963" ht="15.6" spans="1:49">
      <c r="A963" s="242"/>
      <c r="B963" s="242"/>
      <c r="C963" s="242"/>
      <c r="D963" s="240"/>
      <c r="E963" s="243"/>
      <c r="F963" s="243"/>
      <c r="G963" s="244"/>
      <c r="H963" s="244"/>
      <c r="I963" s="241"/>
      <c r="J963" s="241"/>
      <c r="K963" s="241"/>
      <c r="L963" s="241"/>
      <c r="M963" s="241"/>
      <c r="N963" s="241"/>
      <c r="O963" s="241"/>
      <c r="P963" s="241"/>
      <c r="Q963" s="241"/>
      <c r="R963" s="241"/>
      <c r="S963" s="241"/>
      <c r="T963" s="245"/>
      <c r="U963" s="245"/>
      <c r="V963" s="245"/>
      <c r="W963" s="245"/>
      <c r="X963" s="245"/>
      <c r="Y963" s="245"/>
      <c r="Z963" s="245"/>
      <c r="AA963" s="245"/>
      <c r="AB963" s="246"/>
      <c r="AC963" s="245"/>
      <c r="AD963" s="245"/>
      <c r="AE963" s="241"/>
      <c r="AF963" s="245"/>
      <c r="AG963" s="245"/>
      <c r="AH963" s="245"/>
      <c r="AI963" s="245"/>
      <c r="AJ963" s="245"/>
      <c r="AK963" s="245"/>
      <c r="AL963" s="247"/>
      <c r="AM963" s="242"/>
      <c r="AN963" s="242"/>
      <c r="AO963" s="242"/>
      <c r="AP963" s="242"/>
      <c r="AQ963" s="242"/>
      <c r="AR963" s="242"/>
      <c r="AS963" s="242"/>
      <c r="AT963" s="242"/>
      <c r="AU963" s="242"/>
      <c r="AV963" s="242"/>
      <c r="AW963" s="242"/>
    </row>
    <row r="964" ht="15.6" spans="1:49">
      <c r="A964" s="242"/>
      <c r="B964" s="242"/>
      <c r="C964" s="242"/>
      <c r="D964" s="240"/>
      <c r="E964" s="243"/>
      <c r="F964" s="243"/>
      <c r="G964" s="244"/>
      <c r="H964" s="244"/>
      <c r="I964" s="241"/>
      <c r="J964" s="241"/>
      <c r="K964" s="241"/>
      <c r="L964" s="241"/>
      <c r="M964" s="241"/>
      <c r="N964" s="241"/>
      <c r="O964" s="241"/>
      <c r="P964" s="241"/>
      <c r="Q964" s="241"/>
      <c r="R964" s="241"/>
      <c r="S964" s="241"/>
      <c r="T964" s="245"/>
      <c r="U964" s="245"/>
      <c r="V964" s="245"/>
      <c r="W964" s="245"/>
      <c r="X964" s="245"/>
      <c r="Y964" s="245"/>
      <c r="Z964" s="245"/>
      <c r="AA964" s="245"/>
      <c r="AB964" s="246"/>
      <c r="AC964" s="245"/>
      <c r="AD964" s="245"/>
      <c r="AE964" s="241"/>
      <c r="AF964" s="245"/>
      <c r="AG964" s="245"/>
      <c r="AH964" s="245"/>
      <c r="AI964" s="245"/>
      <c r="AJ964" s="245"/>
      <c r="AK964" s="245"/>
      <c r="AL964" s="247"/>
      <c r="AM964" s="242"/>
      <c r="AN964" s="242"/>
      <c r="AO964" s="242"/>
      <c r="AP964" s="242"/>
      <c r="AQ964" s="242"/>
      <c r="AR964" s="242"/>
      <c r="AS964" s="242"/>
      <c r="AT964" s="242"/>
      <c r="AU964" s="242"/>
      <c r="AV964" s="242"/>
      <c r="AW964" s="242"/>
    </row>
    <row r="965" ht="15.6" spans="1:49">
      <c r="A965" s="242"/>
      <c r="B965" s="242"/>
      <c r="C965" s="242"/>
      <c r="D965" s="240"/>
      <c r="E965" s="243"/>
      <c r="F965" s="243"/>
      <c r="G965" s="244"/>
      <c r="H965" s="244"/>
      <c r="I965" s="241"/>
      <c r="J965" s="241"/>
      <c r="K965" s="241"/>
      <c r="L965" s="241"/>
      <c r="M965" s="241"/>
      <c r="N965" s="241"/>
      <c r="O965" s="241"/>
      <c r="P965" s="241"/>
      <c r="Q965" s="241"/>
      <c r="R965" s="241"/>
      <c r="S965" s="241"/>
      <c r="T965" s="245"/>
      <c r="U965" s="245"/>
      <c r="V965" s="245"/>
      <c r="W965" s="245"/>
      <c r="X965" s="245"/>
      <c r="Y965" s="245"/>
      <c r="Z965" s="245"/>
      <c r="AA965" s="245"/>
      <c r="AB965" s="246"/>
      <c r="AC965" s="245"/>
      <c r="AD965" s="245"/>
      <c r="AE965" s="241"/>
      <c r="AF965" s="245"/>
      <c r="AG965" s="245"/>
      <c r="AH965" s="245"/>
      <c r="AI965" s="245"/>
      <c r="AJ965" s="245"/>
      <c r="AK965" s="245"/>
      <c r="AL965" s="247"/>
      <c r="AM965" s="242"/>
      <c r="AN965" s="242"/>
      <c r="AO965" s="242"/>
      <c r="AP965" s="242"/>
      <c r="AQ965" s="242"/>
      <c r="AR965" s="242"/>
      <c r="AS965" s="242"/>
      <c r="AT965" s="242"/>
      <c r="AU965" s="242"/>
      <c r="AV965" s="242"/>
      <c r="AW965" s="242"/>
    </row>
    <row r="966" ht="15.6" spans="1:49">
      <c r="A966" s="242"/>
      <c r="B966" s="242"/>
      <c r="C966" s="242"/>
      <c r="D966" s="240"/>
      <c r="E966" s="243"/>
      <c r="F966" s="243"/>
      <c r="G966" s="244"/>
      <c r="H966" s="244"/>
      <c r="I966" s="241"/>
      <c r="J966" s="241"/>
      <c r="K966" s="241"/>
      <c r="L966" s="241"/>
      <c r="M966" s="241"/>
      <c r="N966" s="241"/>
      <c r="O966" s="241"/>
      <c r="P966" s="241"/>
      <c r="Q966" s="241"/>
      <c r="R966" s="241"/>
      <c r="S966" s="241"/>
      <c r="T966" s="245"/>
      <c r="U966" s="245"/>
      <c r="V966" s="245"/>
      <c r="W966" s="245"/>
      <c r="X966" s="245"/>
      <c r="Y966" s="245"/>
      <c r="Z966" s="245"/>
      <c r="AA966" s="245"/>
      <c r="AB966" s="246"/>
      <c r="AC966" s="245"/>
      <c r="AD966" s="245"/>
      <c r="AE966" s="241"/>
      <c r="AF966" s="245"/>
      <c r="AG966" s="245"/>
      <c r="AH966" s="245"/>
      <c r="AI966" s="245"/>
      <c r="AJ966" s="245"/>
      <c r="AK966" s="245"/>
      <c r="AL966" s="247"/>
      <c r="AM966" s="242"/>
      <c r="AN966" s="242"/>
      <c r="AO966" s="242"/>
      <c r="AP966" s="242"/>
      <c r="AQ966" s="242"/>
      <c r="AR966" s="242"/>
      <c r="AS966" s="242"/>
      <c r="AT966" s="242"/>
      <c r="AU966" s="242"/>
      <c r="AV966" s="242"/>
      <c r="AW966" s="242"/>
    </row>
    <row r="967" ht="15.6" spans="1:49">
      <c r="A967" s="242"/>
      <c r="B967" s="242"/>
      <c r="C967" s="242"/>
      <c r="D967" s="240"/>
      <c r="E967" s="243"/>
      <c r="F967" s="243"/>
      <c r="G967" s="244"/>
      <c r="H967" s="244"/>
      <c r="I967" s="241"/>
      <c r="J967" s="241"/>
      <c r="K967" s="241"/>
      <c r="L967" s="241"/>
      <c r="M967" s="241"/>
      <c r="N967" s="241"/>
      <c r="O967" s="241"/>
      <c r="P967" s="241"/>
      <c r="Q967" s="241"/>
      <c r="R967" s="241"/>
      <c r="S967" s="241"/>
      <c r="T967" s="245"/>
      <c r="U967" s="245"/>
      <c r="V967" s="245"/>
      <c r="W967" s="245"/>
      <c r="X967" s="245"/>
      <c r="Y967" s="245"/>
      <c r="Z967" s="245"/>
      <c r="AA967" s="245"/>
      <c r="AB967" s="246"/>
      <c r="AC967" s="245"/>
      <c r="AD967" s="245"/>
      <c r="AE967" s="241"/>
      <c r="AF967" s="245"/>
      <c r="AG967" s="245"/>
      <c r="AH967" s="245"/>
      <c r="AI967" s="245"/>
      <c r="AJ967" s="245"/>
      <c r="AK967" s="245"/>
      <c r="AL967" s="247"/>
      <c r="AM967" s="242"/>
      <c r="AN967" s="242"/>
      <c r="AO967" s="242"/>
      <c r="AP967" s="242"/>
      <c r="AQ967" s="242"/>
      <c r="AR967" s="242"/>
      <c r="AS967" s="242"/>
      <c r="AT967" s="242"/>
      <c r="AU967" s="242"/>
      <c r="AV967" s="242"/>
      <c r="AW967" s="242"/>
    </row>
    <row r="968" ht="15.6" spans="1:49">
      <c r="A968" s="242"/>
      <c r="B968" s="242"/>
      <c r="C968" s="242"/>
      <c r="D968" s="240"/>
      <c r="E968" s="243"/>
      <c r="F968" s="243"/>
      <c r="G968" s="244"/>
      <c r="H968" s="244"/>
      <c r="I968" s="241"/>
      <c r="J968" s="241"/>
      <c r="K968" s="241"/>
      <c r="L968" s="241"/>
      <c r="M968" s="241"/>
      <c r="N968" s="241"/>
      <c r="O968" s="241"/>
      <c r="P968" s="241"/>
      <c r="Q968" s="241"/>
      <c r="R968" s="241"/>
      <c r="S968" s="241"/>
      <c r="T968" s="245"/>
      <c r="U968" s="245"/>
      <c r="V968" s="245"/>
      <c r="W968" s="245"/>
      <c r="X968" s="245"/>
      <c r="Y968" s="245"/>
      <c r="Z968" s="245"/>
      <c r="AA968" s="245"/>
      <c r="AB968" s="246"/>
      <c r="AC968" s="245"/>
      <c r="AD968" s="245"/>
      <c r="AE968" s="241"/>
      <c r="AF968" s="245"/>
      <c r="AG968" s="245"/>
      <c r="AH968" s="245"/>
      <c r="AI968" s="245"/>
      <c r="AJ968" s="245"/>
      <c r="AK968" s="245"/>
      <c r="AL968" s="247"/>
      <c r="AM968" s="242"/>
      <c r="AN968" s="242"/>
      <c r="AO968" s="242"/>
      <c r="AP968" s="242"/>
      <c r="AQ968" s="242"/>
      <c r="AR968" s="242"/>
      <c r="AS968" s="242"/>
      <c r="AT968" s="242"/>
      <c r="AU968" s="242"/>
      <c r="AV968" s="242"/>
      <c r="AW968" s="242"/>
    </row>
    <row r="969" ht="15.6" spans="1:49">
      <c r="A969" s="242"/>
      <c r="B969" s="242"/>
      <c r="C969" s="242"/>
      <c r="D969" s="240"/>
      <c r="E969" s="243"/>
      <c r="F969" s="243"/>
      <c r="G969" s="244"/>
      <c r="H969" s="244"/>
      <c r="I969" s="241"/>
      <c r="J969" s="241"/>
      <c r="K969" s="241"/>
      <c r="L969" s="241"/>
      <c r="M969" s="241"/>
      <c r="N969" s="241"/>
      <c r="O969" s="241"/>
      <c r="P969" s="241"/>
      <c r="Q969" s="241"/>
      <c r="R969" s="241"/>
      <c r="S969" s="241"/>
      <c r="T969" s="245"/>
      <c r="U969" s="245"/>
      <c r="V969" s="245"/>
      <c r="W969" s="245"/>
      <c r="X969" s="245"/>
      <c r="Y969" s="245"/>
      <c r="Z969" s="245"/>
      <c r="AA969" s="245"/>
      <c r="AB969" s="246"/>
      <c r="AC969" s="245"/>
      <c r="AD969" s="245"/>
      <c r="AE969" s="241"/>
      <c r="AF969" s="245"/>
      <c r="AG969" s="245"/>
      <c r="AH969" s="245"/>
      <c r="AI969" s="245"/>
      <c r="AJ969" s="245"/>
      <c r="AK969" s="245"/>
      <c r="AL969" s="247"/>
      <c r="AM969" s="242"/>
      <c r="AN969" s="242"/>
      <c r="AO969" s="242"/>
      <c r="AP969" s="242"/>
      <c r="AQ969" s="242"/>
      <c r="AR969" s="242"/>
      <c r="AS969" s="242"/>
      <c r="AT969" s="242"/>
      <c r="AU969" s="242"/>
      <c r="AV969" s="242"/>
      <c r="AW969" s="242"/>
    </row>
    <row r="970" ht="15.6" spans="1:49">
      <c r="A970" s="242"/>
      <c r="B970" s="242"/>
      <c r="C970" s="242"/>
      <c r="D970" s="240"/>
      <c r="E970" s="243"/>
      <c r="F970" s="243"/>
      <c r="G970" s="244"/>
      <c r="H970" s="244"/>
      <c r="I970" s="241"/>
      <c r="J970" s="241"/>
      <c r="K970" s="241"/>
      <c r="L970" s="241"/>
      <c r="M970" s="241"/>
      <c r="N970" s="241"/>
      <c r="O970" s="241"/>
      <c r="P970" s="241"/>
      <c r="Q970" s="241"/>
      <c r="R970" s="241"/>
      <c r="S970" s="241"/>
      <c r="T970" s="245"/>
      <c r="U970" s="245"/>
      <c r="V970" s="245"/>
      <c r="W970" s="245"/>
      <c r="X970" s="245"/>
      <c r="Y970" s="245"/>
      <c r="Z970" s="245"/>
      <c r="AA970" s="245"/>
      <c r="AB970" s="246"/>
      <c r="AC970" s="245"/>
      <c r="AD970" s="245"/>
      <c r="AE970" s="241"/>
      <c r="AF970" s="245"/>
      <c r="AG970" s="245"/>
      <c r="AH970" s="245"/>
      <c r="AI970" s="245"/>
      <c r="AJ970" s="245"/>
      <c r="AK970" s="245"/>
      <c r="AL970" s="247"/>
      <c r="AM970" s="242"/>
      <c r="AN970" s="242"/>
      <c r="AO970" s="242"/>
      <c r="AP970" s="242"/>
      <c r="AQ970" s="242"/>
      <c r="AR970" s="242"/>
      <c r="AS970" s="242"/>
      <c r="AT970" s="242"/>
      <c r="AU970" s="242"/>
      <c r="AV970" s="242"/>
      <c r="AW970" s="242"/>
    </row>
    <row r="971" ht="15.6" spans="1:49">
      <c r="A971" s="242"/>
      <c r="B971" s="242"/>
      <c r="C971" s="242"/>
      <c r="D971" s="240"/>
      <c r="E971" s="243"/>
      <c r="F971" s="243"/>
      <c r="G971" s="244"/>
      <c r="H971" s="244"/>
      <c r="I971" s="241"/>
      <c r="J971" s="241"/>
      <c r="K971" s="241"/>
      <c r="L971" s="241"/>
      <c r="M971" s="241"/>
      <c r="N971" s="241"/>
      <c r="O971" s="241"/>
      <c r="P971" s="241"/>
      <c r="Q971" s="241"/>
      <c r="R971" s="241"/>
      <c r="S971" s="241"/>
      <c r="T971" s="245"/>
      <c r="U971" s="245"/>
      <c r="V971" s="245"/>
      <c r="W971" s="245"/>
      <c r="X971" s="245"/>
      <c r="Y971" s="245"/>
      <c r="Z971" s="245"/>
      <c r="AA971" s="245"/>
      <c r="AB971" s="246"/>
      <c r="AC971" s="245"/>
      <c r="AD971" s="245"/>
      <c r="AE971" s="241"/>
      <c r="AF971" s="245"/>
      <c r="AG971" s="245"/>
      <c r="AH971" s="245"/>
      <c r="AI971" s="245"/>
      <c r="AJ971" s="245"/>
      <c r="AK971" s="245"/>
      <c r="AL971" s="247"/>
      <c r="AM971" s="242"/>
      <c r="AN971" s="242"/>
      <c r="AO971" s="242"/>
      <c r="AP971" s="242"/>
      <c r="AQ971" s="242"/>
      <c r="AR971" s="242"/>
      <c r="AS971" s="242"/>
      <c r="AT971" s="242"/>
      <c r="AU971" s="242"/>
      <c r="AV971" s="242"/>
      <c r="AW971" s="242"/>
    </row>
    <row r="972" ht="15.6" spans="1:49">
      <c r="A972" s="242"/>
      <c r="B972" s="242"/>
      <c r="C972" s="242"/>
      <c r="D972" s="240"/>
      <c r="E972" s="243"/>
      <c r="F972" s="243"/>
      <c r="G972" s="244"/>
      <c r="H972" s="244"/>
      <c r="I972" s="241"/>
      <c r="J972" s="241"/>
      <c r="K972" s="241"/>
      <c r="L972" s="241"/>
      <c r="M972" s="241"/>
      <c r="N972" s="241"/>
      <c r="O972" s="241"/>
      <c r="P972" s="241"/>
      <c r="Q972" s="241"/>
      <c r="R972" s="241"/>
      <c r="S972" s="241"/>
      <c r="T972" s="245"/>
      <c r="U972" s="245"/>
      <c r="V972" s="245"/>
      <c r="W972" s="245"/>
      <c r="X972" s="245"/>
      <c r="Y972" s="245"/>
      <c r="Z972" s="245"/>
      <c r="AA972" s="245"/>
      <c r="AB972" s="246"/>
      <c r="AC972" s="245"/>
      <c r="AD972" s="245"/>
      <c r="AE972" s="241"/>
      <c r="AF972" s="245"/>
      <c r="AG972" s="245"/>
      <c r="AH972" s="245"/>
      <c r="AI972" s="245"/>
      <c r="AJ972" s="245"/>
      <c r="AK972" s="245"/>
      <c r="AL972" s="247"/>
      <c r="AM972" s="242"/>
      <c r="AN972" s="242"/>
      <c r="AO972" s="242"/>
      <c r="AP972" s="242"/>
      <c r="AQ972" s="242"/>
      <c r="AR972" s="242"/>
      <c r="AS972" s="242"/>
      <c r="AT972" s="242"/>
      <c r="AU972" s="242"/>
      <c r="AV972" s="242"/>
      <c r="AW972" s="242"/>
    </row>
    <row r="973" ht="15.6" spans="1:49">
      <c r="A973" s="242"/>
      <c r="B973" s="242"/>
      <c r="C973" s="242"/>
      <c r="D973" s="240"/>
      <c r="E973" s="243"/>
      <c r="F973" s="243"/>
      <c r="G973" s="244"/>
      <c r="H973" s="244"/>
      <c r="I973" s="241"/>
      <c r="J973" s="241"/>
      <c r="K973" s="241"/>
      <c r="L973" s="241"/>
      <c r="M973" s="241"/>
      <c r="N973" s="241"/>
      <c r="O973" s="241"/>
      <c r="P973" s="241"/>
      <c r="Q973" s="241"/>
      <c r="R973" s="241"/>
      <c r="S973" s="241"/>
      <c r="T973" s="245"/>
      <c r="U973" s="245"/>
      <c r="V973" s="245"/>
      <c r="W973" s="245"/>
      <c r="X973" s="245"/>
      <c r="Y973" s="245"/>
      <c r="Z973" s="245"/>
      <c r="AA973" s="245"/>
      <c r="AB973" s="246"/>
      <c r="AC973" s="245"/>
      <c r="AD973" s="245"/>
      <c r="AE973" s="241"/>
      <c r="AF973" s="245"/>
      <c r="AG973" s="245"/>
      <c r="AH973" s="245"/>
      <c r="AI973" s="245"/>
      <c r="AJ973" s="245"/>
      <c r="AK973" s="245"/>
      <c r="AL973" s="247"/>
      <c r="AM973" s="242"/>
      <c r="AN973" s="242"/>
      <c r="AO973" s="242"/>
      <c r="AP973" s="242"/>
      <c r="AQ973" s="242"/>
      <c r="AR973" s="242"/>
      <c r="AS973" s="242"/>
      <c r="AT973" s="242"/>
      <c r="AU973" s="242"/>
      <c r="AV973" s="242"/>
      <c r="AW973" s="242"/>
    </row>
    <row r="974" ht="15.6" spans="1:49">
      <c r="A974" s="242"/>
      <c r="B974" s="242"/>
      <c r="C974" s="242"/>
      <c r="D974" s="240"/>
      <c r="E974" s="243"/>
      <c r="F974" s="243"/>
      <c r="G974" s="244"/>
      <c r="H974" s="244"/>
      <c r="I974" s="241"/>
      <c r="J974" s="241"/>
      <c r="K974" s="241"/>
      <c r="L974" s="241"/>
      <c r="M974" s="241"/>
      <c r="N974" s="241"/>
      <c r="O974" s="241"/>
      <c r="P974" s="241"/>
      <c r="Q974" s="241"/>
      <c r="R974" s="241"/>
      <c r="S974" s="241"/>
      <c r="T974" s="245"/>
      <c r="U974" s="245"/>
      <c r="V974" s="245"/>
      <c r="W974" s="245"/>
      <c r="X974" s="245"/>
      <c r="Y974" s="245"/>
      <c r="Z974" s="245"/>
      <c r="AA974" s="245"/>
      <c r="AB974" s="246"/>
      <c r="AC974" s="245"/>
      <c r="AD974" s="245"/>
      <c r="AE974" s="241"/>
      <c r="AF974" s="245"/>
      <c r="AG974" s="245"/>
      <c r="AH974" s="245"/>
      <c r="AI974" s="245"/>
      <c r="AJ974" s="245"/>
      <c r="AK974" s="245"/>
      <c r="AL974" s="247"/>
      <c r="AM974" s="242"/>
      <c r="AN974" s="242"/>
      <c r="AO974" s="242"/>
      <c r="AP974" s="242"/>
      <c r="AQ974" s="242"/>
      <c r="AR974" s="242"/>
      <c r="AS974" s="242"/>
      <c r="AT974" s="242"/>
      <c r="AU974" s="242"/>
      <c r="AV974" s="242"/>
      <c r="AW974" s="242"/>
    </row>
    <row r="975" ht="15.6" spans="1:49">
      <c r="A975" s="242"/>
      <c r="B975" s="242"/>
      <c r="C975" s="242"/>
      <c r="D975" s="240"/>
      <c r="E975" s="243"/>
      <c r="F975" s="243"/>
      <c r="G975" s="244"/>
      <c r="H975" s="244"/>
      <c r="I975" s="241"/>
      <c r="J975" s="241"/>
      <c r="K975" s="241"/>
      <c r="L975" s="241"/>
      <c r="M975" s="241"/>
      <c r="N975" s="241"/>
      <c r="O975" s="241"/>
      <c r="P975" s="241"/>
      <c r="Q975" s="241"/>
      <c r="R975" s="241"/>
      <c r="S975" s="241"/>
      <c r="T975" s="245"/>
      <c r="U975" s="245"/>
      <c r="V975" s="245"/>
      <c r="W975" s="245"/>
      <c r="X975" s="245"/>
      <c r="Y975" s="245"/>
      <c r="Z975" s="245"/>
      <c r="AA975" s="245"/>
      <c r="AB975" s="246"/>
      <c r="AC975" s="245"/>
      <c r="AD975" s="245"/>
      <c r="AE975" s="241"/>
      <c r="AF975" s="245"/>
      <c r="AG975" s="245"/>
      <c r="AH975" s="245"/>
      <c r="AI975" s="245"/>
      <c r="AJ975" s="245"/>
      <c r="AK975" s="245"/>
      <c r="AL975" s="247"/>
      <c r="AM975" s="242"/>
      <c r="AN975" s="242"/>
      <c r="AO975" s="242"/>
      <c r="AP975" s="242"/>
      <c r="AQ975" s="242"/>
      <c r="AR975" s="242"/>
      <c r="AS975" s="242"/>
      <c r="AT975" s="242"/>
      <c r="AU975" s="242"/>
      <c r="AV975" s="242"/>
      <c r="AW975" s="242"/>
    </row>
    <row r="976" ht="15.6" spans="1:49">
      <c r="A976" s="242"/>
      <c r="B976" s="242"/>
      <c r="C976" s="242"/>
      <c r="D976" s="240"/>
      <c r="E976" s="243"/>
      <c r="F976" s="243"/>
      <c r="G976" s="244"/>
      <c r="H976" s="244"/>
      <c r="I976" s="241"/>
      <c r="J976" s="241"/>
      <c r="K976" s="241"/>
      <c r="L976" s="241"/>
      <c r="M976" s="241"/>
      <c r="N976" s="241"/>
      <c r="O976" s="241"/>
      <c r="P976" s="241"/>
      <c r="Q976" s="241"/>
      <c r="R976" s="241"/>
      <c r="S976" s="241"/>
      <c r="T976" s="245"/>
      <c r="U976" s="245"/>
      <c r="V976" s="245"/>
      <c r="W976" s="245"/>
      <c r="X976" s="245"/>
      <c r="Y976" s="245"/>
      <c r="Z976" s="245"/>
      <c r="AA976" s="245"/>
      <c r="AB976" s="246"/>
      <c r="AC976" s="245"/>
      <c r="AD976" s="245"/>
      <c r="AE976" s="241"/>
      <c r="AF976" s="245"/>
      <c r="AG976" s="245"/>
      <c r="AH976" s="245"/>
      <c r="AI976" s="245"/>
      <c r="AJ976" s="245"/>
      <c r="AK976" s="245"/>
      <c r="AL976" s="247"/>
      <c r="AM976" s="242"/>
      <c r="AN976" s="242"/>
      <c r="AO976" s="242"/>
      <c r="AP976" s="242"/>
      <c r="AQ976" s="242"/>
      <c r="AR976" s="242"/>
      <c r="AS976" s="242"/>
      <c r="AT976" s="242"/>
      <c r="AU976" s="242"/>
      <c r="AV976" s="242"/>
      <c r="AW976" s="242"/>
    </row>
    <row r="977" ht="15.6" spans="1:49">
      <c r="A977" s="242"/>
      <c r="B977" s="242"/>
      <c r="C977" s="242"/>
      <c r="D977" s="240"/>
      <c r="E977" s="243"/>
      <c r="F977" s="243"/>
      <c r="G977" s="244"/>
      <c r="H977" s="244"/>
      <c r="I977" s="241"/>
      <c r="J977" s="241"/>
      <c r="K977" s="241"/>
      <c r="L977" s="241"/>
      <c r="M977" s="241"/>
      <c r="N977" s="241"/>
      <c r="O977" s="241"/>
      <c r="P977" s="241"/>
      <c r="Q977" s="241"/>
      <c r="R977" s="241"/>
      <c r="S977" s="241"/>
      <c r="T977" s="245"/>
      <c r="U977" s="245"/>
      <c r="V977" s="245"/>
      <c r="W977" s="245"/>
      <c r="X977" s="245"/>
      <c r="Y977" s="245"/>
      <c r="Z977" s="245"/>
      <c r="AA977" s="245"/>
      <c r="AB977" s="246"/>
      <c r="AC977" s="245"/>
      <c r="AD977" s="245"/>
      <c r="AE977" s="241"/>
      <c r="AF977" s="245"/>
      <c r="AG977" s="245"/>
      <c r="AH977" s="245"/>
      <c r="AI977" s="245"/>
      <c r="AJ977" s="245"/>
      <c r="AK977" s="245"/>
      <c r="AL977" s="247"/>
      <c r="AM977" s="242"/>
      <c r="AN977" s="242"/>
      <c r="AO977" s="242"/>
      <c r="AP977" s="242"/>
      <c r="AQ977" s="242"/>
      <c r="AR977" s="242"/>
      <c r="AS977" s="242"/>
      <c r="AT977" s="242"/>
      <c r="AU977" s="242"/>
      <c r="AV977" s="242"/>
      <c r="AW977" s="242"/>
    </row>
    <row r="978" ht="15.6" spans="1:49">
      <c r="A978" s="242"/>
      <c r="B978" s="242"/>
      <c r="C978" s="242"/>
      <c r="D978" s="240"/>
      <c r="E978" s="243"/>
      <c r="F978" s="243"/>
      <c r="G978" s="244"/>
      <c r="H978" s="244"/>
      <c r="I978" s="241"/>
      <c r="J978" s="241"/>
      <c r="K978" s="241"/>
      <c r="L978" s="241"/>
      <c r="M978" s="241"/>
      <c r="N978" s="241"/>
      <c r="O978" s="241"/>
      <c r="P978" s="241"/>
      <c r="Q978" s="241"/>
      <c r="R978" s="241"/>
      <c r="S978" s="241"/>
      <c r="T978" s="245"/>
      <c r="U978" s="245"/>
      <c r="V978" s="245"/>
      <c r="W978" s="245"/>
      <c r="X978" s="245"/>
      <c r="Y978" s="245"/>
      <c r="Z978" s="245"/>
      <c r="AA978" s="245"/>
      <c r="AB978" s="246"/>
      <c r="AC978" s="245"/>
      <c r="AD978" s="245"/>
      <c r="AE978" s="241"/>
      <c r="AF978" s="245"/>
      <c r="AG978" s="245"/>
      <c r="AH978" s="245"/>
      <c r="AI978" s="245"/>
      <c r="AJ978" s="245"/>
      <c r="AK978" s="245"/>
      <c r="AL978" s="247"/>
      <c r="AM978" s="242"/>
      <c r="AN978" s="242"/>
      <c r="AO978" s="242"/>
      <c r="AP978" s="242"/>
      <c r="AQ978" s="242"/>
      <c r="AR978" s="242"/>
      <c r="AS978" s="242"/>
      <c r="AT978" s="242"/>
      <c r="AU978" s="242"/>
      <c r="AV978" s="242"/>
      <c r="AW978" s="242"/>
    </row>
    <row r="979" ht="15.6" spans="1:49">
      <c r="A979" s="242"/>
      <c r="B979" s="242"/>
      <c r="C979" s="242"/>
      <c r="D979" s="240"/>
      <c r="E979" s="243"/>
      <c r="F979" s="243"/>
      <c r="G979" s="244"/>
      <c r="H979" s="244"/>
      <c r="I979" s="241"/>
      <c r="J979" s="241"/>
      <c r="K979" s="241"/>
      <c r="L979" s="241"/>
      <c r="M979" s="241"/>
      <c r="N979" s="241"/>
      <c r="O979" s="241"/>
      <c r="P979" s="241"/>
      <c r="Q979" s="241"/>
      <c r="R979" s="241"/>
      <c r="S979" s="241"/>
      <c r="T979" s="245"/>
      <c r="U979" s="245"/>
      <c r="V979" s="245"/>
      <c r="W979" s="245"/>
      <c r="X979" s="245"/>
      <c r="Y979" s="245"/>
      <c r="Z979" s="245"/>
      <c r="AA979" s="245"/>
      <c r="AB979" s="246"/>
      <c r="AC979" s="245"/>
      <c r="AD979" s="245"/>
      <c r="AE979" s="241"/>
      <c r="AF979" s="245"/>
      <c r="AG979" s="245"/>
      <c r="AH979" s="245"/>
      <c r="AI979" s="245"/>
      <c r="AJ979" s="245"/>
      <c r="AK979" s="245"/>
      <c r="AL979" s="247"/>
      <c r="AM979" s="242"/>
      <c r="AN979" s="242"/>
      <c r="AO979" s="242"/>
      <c r="AP979" s="242"/>
      <c r="AQ979" s="242"/>
      <c r="AR979" s="242"/>
      <c r="AS979" s="242"/>
      <c r="AT979" s="242"/>
      <c r="AU979" s="242"/>
      <c r="AV979" s="242"/>
      <c r="AW979" s="242"/>
    </row>
    <row r="980" ht="15.6" spans="1:49">
      <c r="A980" s="242"/>
      <c r="B980" s="242"/>
      <c r="C980" s="242"/>
      <c r="D980" s="240"/>
      <c r="E980" s="243"/>
      <c r="F980" s="243"/>
      <c r="G980" s="244"/>
      <c r="H980" s="244"/>
      <c r="I980" s="241"/>
      <c r="J980" s="241"/>
      <c r="K980" s="241"/>
      <c r="L980" s="241"/>
      <c r="M980" s="241"/>
      <c r="N980" s="241"/>
      <c r="O980" s="241"/>
      <c r="P980" s="241"/>
      <c r="Q980" s="241"/>
      <c r="R980" s="241"/>
      <c r="S980" s="241"/>
      <c r="T980" s="245"/>
      <c r="U980" s="245"/>
      <c r="V980" s="245"/>
      <c r="W980" s="245"/>
      <c r="X980" s="245"/>
      <c r="Y980" s="245"/>
      <c r="Z980" s="245"/>
      <c r="AA980" s="245"/>
      <c r="AB980" s="246"/>
      <c r="AC980" s="245"/>
      <c r="AD980" s="245"/>
      <c r="AE980" s="241"/>
      <c r="AF980" s="245"/>
      <c r="AG980" s="245"/>
      <c r="AH980" s="245"/>
      <c r="AI980" s="245"/>
      <c r="AJ980" s="245"/>
      <c r="AK980" s="245"/>
      <c r="AL980" s="247"/>
      <c r="AM980" s="242"/>
      <c r="AN980" s="242"/>
      <c r="AO980" s="242"/>
      <c r="AP980" s="242"/>
      <c r="AQ980" s="242"/>
      <c r="AR980" s="242"/>
      <c r="AS980" s="242"/>
      <c r="AT980" s="242"/>
      <c r="AU980" s="242"/>
      <c r="AV980" s="242"/>
      <c r="AW980" s="242"/>
    </row>
    <row r="981" ht="15.6" spans="1:49">
      <c r="A981" s="242"/>
      <c r="B981" s="242"/>
      <c r="C981" s="242"/>
      <c r="D981" s="240"/>
      <c r="E981" s="243"/>
      <c r="F981" s="243"/>
      <c r="G981" s="244"/>
      <c r="H981" s="244"/>
      <c r="I981" s="241"/>
      <c r="J981" s="241"/>
      <c r="K981" s="241"/>
      <c r="L981" s="241"/>
      <c r="M981" s="241"/>
      <c r="N981" s="241"/>
      <c r="O981" s="241"/>
      <c r="P981" s="241"/>
      <c r="Q981" s="241"/>
      <c r="R981" s="241"/>
      <c r="S981" s="241"/>
      <c r="T981" s="245"/>
      <c r="U981" s="245"/>
      <c r="V981" s="245"/>
      <c r="W981" s="245"/>
      <c r="X981" s="245"/>
      <c r="Y981" s="245"/>
      <c r="Z981" s="245"/>
      <c r="AA981" s="245"/>
      <c r="AB981" s="246"/>
      <c r="AC981" s="245"/>
      <c r="AD981" s="245"/>
      <c r="AE981" s="241"/>
      <c r="AF981" s="245"/>
      <c r="AG981" s="245"/>
      <c r="AH981" s="245"/>
      <c r="AI981" s="245"/>
      <c r="AJ981" s="245"/>
      <c r="AK981" s="245"/>
      <c r="AL981" s="247"/>
      <c r="AM981" s="242"/>
      <c r="AN981" s="242"/>
      <c r="AO981" s="242"/>
      <c r="AP981" s="242"/>
      <c r="AQ981" s="242"/>
      <c r="AR981" s="242"/>
      <c r="AS981" s="242"/>
      <c r="AT981" s="242"/>
      <c r="AU981" s="242"/>
      <c r="AV981" s="242"/>
      <c r="AW981" s="242"/>
    </row>
    <row r="982" ht="15.6" spans="1:49">
      <c r="A982" s="242"/>
      <c r="B982" s="242"/>
      <c r="C982" s="242"/>
      <c r="D982" s="240"/>
      <c r="E982" s="243"/>
      <c r="F982" s="243"/>
      <c r="G982" s="244"/>
      <c r="H982" s="244"/>
      <c r="I982" s="241"/>
      <c r="J982" s="241"/>
      <c r="K982" s="241"/>
      <c r="L982" s="241"/>
      <c r="M982" s="241"/>
      <c r="N982" s="241"/>
      <c r="O982" s="241"/>
      <c r="P982" s="241"/>
      <c r="Q982" s="241"/>
      <c r="R982" s="241"/>
      <c r="S982" s="241"/>
      <c r="T982" s="245"/>
      <c r="U982" s="245"/>
      <c r="V982" s="245"/>
      <c r="W982" s="245"/>
      <c r="X982" s="245"/>
      <c r="Y982" s="245"/>
      <c r="Z982" s="245"/>
      <c r="AA982" s="245"/>
      <c r="AB982" s="246"/>
      <c r="AC982" s="245"/>
      <c r="AD982" s="245"/>
      <c r="AE982" s="241"/>
      <c r="AF982" s="245"/>
      <c r="AG982" s="245"/>
      <c r="AH982" s="245"/>
      <c r="AI982" s="245"/>
      <c r="AJ982" s="245"/>
      <c r="AK982" s="245"/>
      <c r="AL982" s="247"/>
      <c r="AM982" s="242"/>
      <c r="AN982" s="242"/>
      <c r="AO982" s="242"/>
      <c r="AP982" s="242"/>
      <c r="AQ982" s="242"/>
      <c r="AR982" s="242"/>
      <c r="AS982" s="242"/>
      <c r="AT982" s="242"/>
      <c r="AU982" s="242"/>
      <c r="AV982" s="242"/>
      <c r="AW982" s="242"/>
    </row>
    <row r="983" ht="15.6" spans="1:49">
      <c r="A983" s="242"/>
      <c r="B983" s="242"/>
      <c r="C983" s="242"/>
      <c r="D983" s="240"/>
      <c r="E983" s="243"/>
      <c r="F983" s="243"/>
      <c r="G983" s="244"/>
      <c r="H983" s="244"/>
      <c r="I983" s="241"/>
      <c r="J983" s="241"/>
      <c r="K983" s="241"/>
      <c r="L983" s="241"/>
      <c r="M983" s="241"/>
      <c r="N983" s="241"/>
      <c r="O983" s="241"/>
      <c r="P983" s="241"/>
      <c r="Q983" s="241"/>
      <c r="R983" s="241"/>
      <c r="S983" s="241"/>
      <c r="T983" s="245"/>
      <c r="U983" s="245"/>
      <c r="V983" s="245"/>
      <c r="W983" s="245"/>
      <c r="X983" s="245"/>
      <c r="Y983" s="245"/>
      <c r="Z983" s="245"/>
      <c r="AA983" s="245"/>
      <c r="AB983" s="246"/>
      <c r="AC983" s="245"/>
      <c r="AD983" s="245"/>
      <c r="AE983" s="241"/>
      <c r="AF983" s="245"/>
      <c r="AG983" s="245"/>
      <c r="AH983" s="245"/>
      <c r="AI983" s="245"/>
      <c r="AJ983" s="245"/>
      <c r="AK983" s="245"/>
      <c r="AL983" s="247"/>
      <c r="AM983" s="242"/>
      <c r="AN983" s="242"/>
      <c r="AO983" s="242"/>
      <c r="AP983" s="242"/>
      <c r="AQ983" s="242"/>
      <c r="AR983" s="242"/>
      <c r="AS983" s="242"/>
      <c r="AT983" s="242"/>
      <c r="AU983" s="242"/>
      <c r="AV983" s="242"/>
      <c r="AW983" s="242"/>
    </row>
    <row r="984" ht="15.6" spans="1:49">
      <c r="A984" s="242"/>
      <c r="B984" s="242"/>
      <c r="C984" s="242"/>
      <c r="D984" s="240"/>
      <c r="E984" s="243"/>
      <c r="F984" s="243"/>
      <c r="G984" s="244"/>
      <c r="H984" s="244"/>
      <c r="I984" s="241"/>
      <c r="J984" s="241"/>
      <c r="K984" s="241"/>
      <c r="L984" s="241"/>
      <c r="M984" s="241"/>
      <c r="N984" s="241"/>
      <c r="O984" s="241"/>
      <c r="P984" s="241"/>
      <c r="Q984" s="241"/>
      <c r="R984" s="241"/>
      <c r="S984" s="241"/>
      <c r="T984" s="245"/>
      <c r="U984" s="245"/>
      <c r="V984" s="245"/>
      <c r="W984" s="245"/>
      <c r="X984" s="245"/>
      <c r="Y984" s="245"/>
      <c r="Z984" s="245"/>
      <c r="AA984" s="245"/>
      <c r="AB984" s="246"/>
      <c r="AC984" s="245"/>
      <c r="AD984" s="245"/>
      <c r="AE984" s="241"/>
      <c r="AF984" s="245"/>
      <c r="AG984" s="245"/>
      <c r="AH984" s="245"/>
      <c r="AI984" s="245"/>
      <c r="AJ984" s="245"/>
      <c r="AK984" s="245"/>
      <c r="AL984" s="247"/>
      <c r="AM984" s="242"/>
      <c r="AN984" s="242"/>
      <c r="AO984" s="242"/>
      <c r="AP984" s="242"/>
      <c r="AQ984" s="242"/>
      <c r="AR984" s="242"/>
      <c r="AS984" s="242"/>
      <c r="AT984" s="242"/>
      <c r="AU984" s="242"/>
      <c r="AV984" s="242"/>
      <c r="AW984" s="242"/>
    </row>
    <row r="985" ht="15.6" spans="1:49">
      <c r="A985" s="242"/>
      <c r="B985" s="242"/>
      <c r="C985" s="242"/>
      <c r="D985" s="240"/>
      <c r="E985" s="243"/>
      <c r="F985" s="243"/>
      <c r="G985" s="244"/>
      <c r="H985" s="244"/>
      <c r="I985" s="241"/>
      <c r="J985" s="241"/>
      <c r="K985" s="241"/>
      <c r="L985" s="241"/>
      <c r="M985" s="241"/>
      <c r="N985" s="241"/>
      <c r="O985" s="241"/>
      <c r="P985" s="241"/>
      <c r="Q985" s="241"/>
      <c r="R985" s="241"/>
      <c r="S985" s="241"/>
      <c r="T985" s="245"/>
      <c r="U985" s="245"/>
      <c r="V985" s="245"/>
      <c r="W985" s="245"/>
      <c r="X985" s="245"/>
      <c r="Y985" s="245"/>
      <c r="Z985" s="245"/>
      <c r="AA985" s="245"/>
      <c r="AB985" s="246"/>
      <c r="AC985" s="245"/>
      <c r="AD985" s="245"/>
      <c r="AE985" s="241"/>
      <c r="AF985" s="245"/>
      <c r="AG985" s="245"/>
      <c r="AH985" s="245"/>
      <c r="AI985" s="245"/>
      <c r="AJ985" s="245"/>
      <c r="AK985" s="245"/>
      <c r="AL985" s="247"/>
      <c r="AM985" s="242"/>
      <c r="AN985" s="242"/>
      <c r="AO985" s="242"/>
      <c r="AP985" s="242"/>
      <c r="AQ985" s="242"/>
      <c r="AR985" s="242"/>
      <c r="AS985" s="242"/>
      <c r="AT985" s="242"/>
      <c r="AU985" s="242"/>
      <c r="AV985" s="242"/>
      <c r="AW985" s="242"/>
    </row>
    <row r="986" ht="15.6" spans="1:49">
      <c r="A986" s="242"/>
      <c r="B986" s="242"/>
      <c r="C986" s="242"/>
      <c r="D986" s="240"/>
      <c r="E986" s="243"/>
      <c r="F986" s="243"/>
      <c r="G986" s="244"/>
      <c r="H986" s="244"/>
      <c r="I986" s="241"/>
      <c r="J986" s="241"/>
      <c r="K986" s="241"/>
      <c r="L986" s="241"/>
      <c r="M986" s="241"/>
      <c r="N986" s="241"/>
      <c r="O986" s="241"/>
      <c r="P986" s="241"/>
      <c r="Q986" s="241"/>
      <c r="R986" s="241"/>
      <c r="S986" s="241"/>
      <c r="T986" s="245"/>
      <c r="U986" s="245"/>
      <c r="V986" s="245"/>
      <c r="W986" s="245"/>
      <c r="X986" s="245"/>
      <c r="Y986" s="245"/>
      <c r="Z986" s="245"/>
      <c r="AA986" s="245"/>
      <c r="AB986" s="246"/>
      <c r="AC986" s="245"/>
      <c r="AD986" s="245"/>
      <c r="AE986" s="241"/>
      <c r="AF986" s="245"/>
      <c r="AG986" s="245"/>
      <c r="AH986" s="245"/>
      <c r="AI986" s="245"/>
      <c r="AJ986" s="245"/>
      <c r="AK986" s="245"/>
      <c r="AL986" s="247"/>
      <c r="AM986" s="242"/>
      <c r="AN986" s="242"/>
      <c r="AO986" s="242"/>
      <c r="AP986" s="242"/>
      <c r="AQ986" s="242"/>
      <c r="AR986" s="242"/>
      <c r="AS986" s="242"/>
      <c r="AT986" s="242"/>
      <c r="AU986" s="242"/>
      <c r="AV986" s="242"/>
      <c r="AW986" s="242"/>
    </row>
    <row r="987" ht="15.6" spans="1:49">
      <c r="A987" s="242"/>
      <c r="B987" s="242"/>
      <c r="C987" s="242"/>
      <c r="D987" s="240"/>
      <c r="E987" s="243"/>
      <c r="F987" s="243"/>
      <c r="G987" s="244"/>
      <c r="H987" s="244"/>
      <c r="I987" s="241"/>
      <c r="J987" s="241"/>
      <c r="K987" s="241"/>
      <c r="L987" s="241"/>
      <c r="M987" s="241"/>
      <c r="N987" s="241"/>
      <c r="O987" s="241"/>
      <c r="P987" s="241"/>
      <c r="Q987" s="241"/>
      <c r="R987" s="241"/>
      <c r="S987" s="241"/>
      <c r="T987" s="245"/>
      <c r="U987" s="245"/>
      <c r="V987" s="245"/>
      <c r="W987" s="245"/>
      <c r="X987" s="245"/>
      <c r="Y987" s="245"/>
      <c r="Z987" s="245"/>
      <c r="AA987" s="245"/>
      <c r="AB987" s="246"/>
      <c r="AC987" s="245"/>
      <c r="AD987" s="245"/>
      <c r="AE987" s="241"/>
      <c r="AF987" s="245"/>
      <c r="AG987" s="245"/>
      <c r="AH987" s="245"/>
      <c r="AI987" s="245"/>
      <c r="AJ987" s="245"/>
      <c r="AK987" s="245"/>
      <c r="AL987" s="247"/>
      <c r="AM987" s="242"/>
      <c r="AN987" s="242"/>
      <c r="AO987" s="242"/>
      <c r="AP987" s="242"/>
      <c r="AQ987" s="242"/>
      <c r="AR987" s="242"/>
      <c r="AS987" s="242"/>
      <c r="AT987" s="242"/>
      <c r="AU987" s="242"/>
      <c r="AV987" s="242"/>
      <c r="AW987" s="242"/>
    </row>
    <row r="988" ht="15.6" spans="1:49">
      <c r="A988" s="242"/>
      <c r="B988" s="242"/>
      <c r="C988" s="242"/>
      <c r="D988" s="240"/>
      <c r="E988" s="243"/>
      <c r="F988" s="243"/>
      <c r="G988" s="244"/>
      <c r="H988" s="244"/>
      <c r="I988" s="241"/>
      <c r="J988" s="241"/>
      <c r="K988" s="241"/>
      <c r="L988" s="241"/>
      <c r="M988" s="241"/>
      <c r="N988" s="241"/>
      <c r="O988" s="241"/>
      <c r="P988" s="241"/>
      <c r="Q988" s="241"/>
      <c r="R988" s="241"/>
      <c r="S988" s="241"/>
      <c r="T988" s="245"/>
      <c r="U988" s="245"/>
      <c r="V988" s="245"/>
      <c r="W988" s="245"/>
      <c r="X988" s="245"/>
      <c r="Y988" s="245"/>
      <c r="Z988" s="245"/>
      <c r="AA988" s="245"/>
      <c r="AB988" s="246"/>
      <c r="AC988" s="245"/>
      <c r="AD988" s="245"/>
      <c r="AE988" s="241"/>
      <c r="AF988" s="245"/>
      <c r="AG988" s="245"/>
      <c r="AH988" s="245"/>
      <c r="AI988" s="245"/>
      <c r="AJ988" s="245"/>
      <c r="AK988" s="245"/>
      <c r="AL988" s="247"/>
      <c r="AM988" s="242"/>
      <c r="AN988" s="242"/>
      <c r="AO988" s="242"/>
      <c r="AP988" s="242"/>
      <c r="AQ988" s="242"/>
      <c r="AR988" s="242"/>
      <c r="AS988" s="242"/>
      <c r="AT988" s="242"/>
      <c r="AU988" s="242"/>
      <c r="AV988" s="242"/>
      <c r="AW988" s="242"/>
    </row>
    <row r="989" ht="15.6" spans="1:49">
      <c r="A989" s="242"/>
      <c r="B989" s="242"/>
      <c r="C989" s="242"/>
      <c r="D989" s="240"/>
      <c r="E989" s="243"/>
      <c r="F989" s="243"/>
      <c r="G989" s="244"/>
      <c r="H989" s="244"/>
      <c r="I989" s="241"/>
      <c r="J989" s="241"/>
      <c r="K989" s="241"/>
      <c r="L989" s="241"/>
      <c r="M989" s="241"/>
      <c r="N989" s="241"/>
      <c r="O989" s="241"/>
      <c r="P989" s="241"/>
      <c r="Q989" s="241"/>
      <c r="R989" s="241"/>
      <c r="S989" s="241"/>
      <c r="T989" s="245"/>
      <c r="U989" s="245"/>
      <c r="V989" s="245"/>
      <c r="W989" s="245"/>
      <c r="X989" s="245"/>
      <c r="Y989" s="245"/>
      <c r="Z989" s="245"/>
      <c r="AA989" s="245"/>
      <c r="AB989" s="246"/>
      <c r="AC989" s="245"/>
      <c r="AD989" s="245"/>
      <c r="AE989" s="241"/>
      <c r="AF989" s="245"/>
      <c r="AG989" s="245"/>
      <c r="AH989" s="245"/>
      <c r="AI989" s="245"/>
      <c r="AJ989" s="245"/>
      <c r="AK989" s="245"/>
      <c r="AL989" s="247"/>
      <c r="AM989" s="242"/>
      <c r="AN989" s="242"/>
      <c r="AO989" s="242"/>
      <c r="AP989" s="242"/>
      <c r="AQ989" s="242"/>
      <c r="AR989" s="242"/>
      <c r="AS989" s="242"/>
      <c r="AT989" s="242"/>
      <c r="AU989" s="242"/>
      <c r="AV989" s="242"/>
      <c r="AW989" s="242"/>
    </row>
    <row r="990" ht="15.6" spans="1:49">
      <c r="A990" s="242"/>
      <c r="B990" s="242"/>
      <c r="C990" s="242"/>
      <c r="D990" s="240"/>
      <c r="E990" s="243"/>
      <c r="F990" s="243"/>
      <c r="G990" s="244"/>
      <c r="H990" s="244"/>
      <c r="I990" s="241"/>
      <c r="J990" s="241"/>
      <c r="K990" s="241"/>
      <c r="L990" s="241"/>
      <c r="M990" s="241"/>
      <c r="N990" s="241"/>
      <c r="O990" s="241"/>
      <c r="P990" s="241"/>
      <c r="Q990" s="241"/>
      <c r="R990" s="241"/>
      <c r="S990" s="241"/>
      <c r="T990" s="245"/>
      <c r="U990" s="245"/>
      <c r="V990" s="245"/>
      <c r="W990" s="245"/>
      <c r="X990" s="245"/>
      <c r="Y990" s="245"/>
      <c r="Z990" s="245"/>
      <c r="AA990" s="245"/>
      <c r="AB990" s="246"/>
      <c r="AC990" s="245"/>
      <c r="AD990" s="245"/>
      <c r="AE990" s="241"/>
      <c r="AF990" s="245"/>
      <c r="AG990" s="245"/>
      <c r="AH990" s="245"/>
      <c r="AI990" s="245"/>
      <c r="AJ990" s="245"/>
      <c r="AK990" s="245"/>
      <c r="AL990" s="247"/>
      <c r="AM990" s="242"/>
      <c r="AN990" s="242"/>
      <c r="AO990" s="242"/>
      <c r="AP990" s="242"/>
      <c r="AQ990" s="242"/>
      <c r="AR990" s="242"/>
      <c r="AS990" s="242"/>
      <c r="AT990" s="242"/>
      <c r="AU990" s="242"/>
      <c r="AV990" s="242"/>
      <c r="AW990" s="242"/>
    </row>
    <row r="991" ht="15.6" spans="1:49">
      <c r="A991" s="242"/>
      <c r="B991" s="242"/>
      <c r="C991" s="242"/>
      <c r="D991" s="240"/>
      <c r="E991" s="243"/>
      <c r="F991" s="243"/>
      <c r="G991" s="244"/>
      <c r="H991" s="244"/>
      <c r="I991" s="241"/>
      <c r="J991" s="241"/>
      <c r="K991" s="241"/>
      <c r="L991" s="241"/>
      <c r="M991" s="241"/>
      <c r="N991" s="241"/>
      <c r="O991" s="241"/>
      <c r="P991" s="241"/>
      <c r="Q991" s="241"/>
      <c r="R991" s="241"/>
      <c r="S991" s="241"/>
      <c r="T991" s="245"/>
      <c r="U991" s="245"/>
      <c r="V991" s="245"/>
      <c r="W991" s="245"/>
      <c r="X991" s="245"/>
      <c r="Y991" s="245"/>
      <c r="Z991" s="245"/>
      <c r="AA991" s="245"/>
      <c r="AB991" s="246"/>
      <c r="AC991" s="245"/>
      <c r="AD991" s="245"/>
      <c r="AE991" s="241"/>
      <c r="AF991" s="245"/>
      <c r="AG991" s="245"/>
      <c r="AH991" s="245"/>
      <c r="AI991" s="245"/>
      <c r="AJ991" s="245"/>
      <c r="AK991" s="245"/>
      <c r="AL991" s="247"/>
      <c r="AM991" s="242"/>
      <c r="AN991" s="242"/>
      <c r="AO991" s="242"/>
      <c r="AP991" s="242"/>
      <c r="AQ991" s="242"/>
      <c r="AR991" s="242"/>
      <c r="AS991" s="242"/>
      <c r="AT991" s="242"/>
      <c r="AU991" s="242"/>
      <c r="AV991" s="242"/>
      <c r="AW991" s="242"/>
    </row>
    <row r="992" ht="15.6" spans="1:49">
      <c r="A992" s="242"/>
      <c r="B992" s="242"/>
      <c r="C992" s="242"/>
      <c r="D992" s="240"/>
      <c r="E992" s="243"/>
      <c r="F992" s="243"/>
      <c r="G992" s="244"/>
      <c r="H992" s="244"/>
      <c r="I992" s="241"/>
      <c r="J992" s="241"/>
      <c r="K992" s="241"/>
      <c r="L992" s="241"/>
      <c r="M992" s="241"/>
      <c r="N992" s="241"/>
      <c r="O992" s="241"/>
      <c r="P992" s="241"/>
      <c r="Q992" s="241"/>
      <c r="R992" s="241"/>
      <c r="S992" s="241"/>
      <c r="T992" s="245"/>
      <c r="U992" s="245"/>
      <c r="V992" s="245"/>
      <c r="W992" s="245"/>
      <c r="X992" s="245"/>
      <c r="Y992" s="245"/>
      <c r="Z992" s="245"/>
      <c r="AA992" s="245"/>
      <c r="AB992" s="246"/>
      <c r="AC992" s="245"/>
      <c r="AD992" s="245"/>
      <c r="AE992" s="241"/>
      <c r="AF992" s="245"/>
      <c r="AG992" s="245"/>
      <c r="AH992" s="245"/>
      <c r="AI992" s="245"/>
      <c r="AJ992" s="245"/>
      <c r="AK992" s="245"/>
      <c r="AL992" s="247"/>
      <c r="AM992" s="242"/>
      <c r="AN992" s="242"/>
      <c r="AO992" s="242"/>
      <c r="AP992" s="242"/>
      <c r="AQ992" s="242"/>
      <c r="AR992" s="242"/>
      <c r="AS992" s="242"/>
      <c r="AT992" s="242"/>
      <c r="AU992" s="242"/>
      <c r="AV992" s="242"/>
      <c r="AW992" s="242"/>
    </row>
    <row r="993" ht="15.6" spans="1:49">
      <c r="A993" s="242"/>
      <c r="B993" s="242"/>
      <c r="C993" s="242"/>
      <c r="D993" s="240"/>
      <c r="E993" s="243"/>
      <c r="F993" s="243"/>
      <c r="G993" s="244"/>
      <c r="H993" s="244"/>
      <c r="I993" s="241"/>
      <c r="J993" s="241"/>
      <c r="K993" s="241"/>
      <c r="L993" s="241"/>
      <c r="M993" s="241"/>
      <c r="N993" s="241"/>
      <c r="O993" s="241"/>
      <c r="P993" s="241"/>
      <c r="Q993" s="241"/>
      <c r="R993" s="241"/>
      <c r="S993" s="241"/>
      <c r="T993" s="245"/>
      <c r="U993" s="245"/>
      <c r="V993" s="245"/>
      <c r="W993" s="245"/>
      <c r="X993" s="245"/>
      <c r="Y993" s="245"/>
      <c r="Z993" s="245"/>
      <c r="AA993" s="245"/>
      <c r="AB993" s="246"/>
      <c r="AC993" s="245"/>
      <c r="AD993" s="245"/>
      <c r="AE993" s="241"/>
      <c r="AF993" s="245"/>
      <c r="AG993" s="245"/>
      <c r="AH993" s="245"/>
      <c r="AI993" s="245"/>
      <c r="AJ993" s="245"/>
      <c r="AK993" s="245"/>
      <c r="AL993" s="247"/>
      <c r="AM993" s="242"/>
      <c r="AN993" s="242"/>
      <c r="AO993" s="242"/>
      <c r="AP993" s="242"/>
      <c r="AQ993" s="242"/>
      <c r="AR993" s="242"/>
      <c r="AS993" s="242"/>
      <c r="AT993" s="242"/>
      <c r="AU993" s="242"/>
      <c r="AV993" s="242"/>
      <c r="AW993" s="242"/>
    </row>
    <row r="994" ht="15.6" spans="1:49">
      <c r="A994" s="242"/>
      <c r="B994" s="242"/>
      <c r="C994" s="242"/>
      <c r="D994" s="240"/>
      <c r="E994" s="243"/>
      <c r="F994" s="243"/>
      <c r="G994" s="244"/>
      <c r="H994" s="244"/>
      <c r="I994" s="241"/>
      <c r="J994" s="241"/>
      <c r="K994" s="241"/>
      <c r="L994" s="241"/>
      <c r="M994" s="241"/>
      <c r="N994" s="241"/>
      <c r="O994" s="241"/>
      <c r="P994" s="241"/>
      <c r="Q994" s="241"/>
      <c r="R994" s="241"/>
      <c r="S994" s="241"/>
      <c r="T994" s="245"/>
      <c r="U994" s="245"/>
      <c r="V994" s="245"/>
      <c r="W994" s="245"/>
      <c r="X994" s="245"/>
      <c r="Y994" s="245"/>
      <c r="Z994" s="245"/>
      <c r="AA994" s="245"/>
      <c r="AB994" s="246"/>
      <c r="AC994" s="245"/>
      <c r="AD994" s="245"/>
      <c r="AE994" s="241"/>
      <c r="AF994" s="245"/>
      <c r="AG994" s="245"/>
      <c r="AH994" s="245"/>
      <c r="AI994" s="245"/>
      <c r="AJ994" s="245"/>
      <c r="AK994" s="245"/>
      <c r="AL994" s="247"/>
      <c r="AM994" s="242"/>
      <c r="AN994" s="242"/>
      <c r="AO994" s="242"/>
      <c r="AP994" s="242"/>
      <c r="AQ994" s="242"/>
      <c r="AR994" s="242"/>
      <c r="AS994" s="242"/>
      <c r="AT994" s="242"/>
      <c r="AU994" s="242"/>
      <c r="AV994" s="242"/>
      <c r="AW994" s="242"/>
    </row>
    <row r="995" ht="15.6" spans="1:49">
      <c r="A995" s="242"/>
      <c r="B995" s="242"/>
      <c r="C995" s="242"/>
      <c r="D995" s="240"/>
      <c r="E995" s="243"/>
      <c r="F995" s="243"/>
      <c r="G995" s="244"/>
      <c r="H995" s="244"/>
      <c r="I995" s="241"/>
      <c r="J995" s="241"/>
      <c r="K995" s="241"/>
      <c r="L995" s="241"/>
      <c r="M995" s="241"/>
      <c r="N995" s="241"/>
      <c r="O995" s="241"/>
      <c r="P995" s="241"/>
      <c r="Q995" s="241"/>
      <c r="R995" s="241"/>
      <c r="S995" s="241"/>
      <c r="T995" s="245"/>
      <c r="U995" s="245"/>
      <c r="V995" s="245"/>
      <c r="W995" s="245"/>
      <c r="X995" s="245"/>
      <c r="Y995" s="245"/>
      <c r="Z995" s="245"/>
      <c r="AA995" s="245"/>
      <c r="AB995" s="246"/>
      <c r="AC995" s="245"/>
      <c r="AD995" s="245"/>
      <c r="AE995" s="241"/>
      <c r="AF995" s="245"/>
      <c r="AG995" s="245"/>
      <c r="AH995" s="245"/>
      <c r="AI995" s="245"/>
      <c r="AJ995" s="245"/>
      <c r="AK995" s="245"/>
      <c r="AL995" s="247"/>
      <c r="AM995" s="242"/>
      <c r="AN995" s="242"/>
      <c r="AO995" s="242"/>
      <c r="AP995" s="242"/>
      <c r="AQ995" s="242"/>
      <c r="AR995" s="242"/>
      <c r="AS995" s="242"/>
      <c r="AT995" s="242"/>
      <c r="AU995" s="242"/>
      <c r="AV995" s="242"/>
      <c r="AW995" s="242"/>
    </row>
    <row r="996" ht="15.6" spans="1:49">
      <c r="A996" s="242"/>
      <c r="B996" s="242"/>
      <c r="C996" s="242"/>
      <c r="D996" s="240"/>
      <c r="E996" s="243"/>
      <c r="F996" s="243"/>
      <c r="G996" s="244"/>
      <c r="H996" s="244"/>
      <c r="I996" s="241"/>
      <c r="J996" s="241"/>
      <c r="K996" s="241"/>
      <c r="L996" s="241"/>
      <c r="M996" s="241"/>
      <c r="N996" s="241"/>
      <c r="O996" s="241"/>
      <c r="P996" s="241"/>
      <c r="Q996" s="241"/>
      <c r="R996" s="241"/>
      <c r="S996" s="241"/>
      <c r="T996" s="245"/>
      <c r="U996" s="245"/>
      <c r="V996" s="245"/>
      <c r="W996" s="245"/>
      <c r="X996" s="245"/>
      <c r="Y996" s="245"/>
      <c r="Z996" s="245"/>
      <c r="AA996" s="245"/>
      <c r="AB996" s="246"/>
      <c r="AC996" s="245"/>
      <c r="AD996" s="245"/>
      <c r="AE996" s="241"/>
      <c r="AF996" s="245"/>
      <c r="AG996" s="245"/>
      <c r="AH996" s="245"/>
      <c r="AI996" s="245"/>
      <c r="AJ996" s="245"/>
      <c r="AK996" s="245"/>
      <c r="AL996" s="247"/>
      <c r="AM996" s="242"/>
      <c r="AN996" s="242"/>
      <c r="AO996" s="242"/>
      <c r="AP996" s="242"/>
      <c r="AQ996" s="242"/>
      <c r="AR996" s="242"/>
      <c r="AS996" s="242"/>
      <c r="AT996" s="242"/>
      <c r="AU996" s="242"/>
      <c r="AV996" s="242"/>
      <c r="AW996" s="242"/>
    </row>
    <row r="997" ht="15.6" spans="1:49">
      <c r="A997" s="242"/>
      <c r="B997" s="242"/>
      <c r="C997" s="242"/>
      <c r="D997" s="240"/>
      <c r="E997" s="243"/>
      <c r="F997" s="243"/>
      <c r="G997" s="244"/>
      <c r="H997" s="244"/>
      <c r="I997" s="241"/>
      <c r="J997" s="241"/>
      <c r="K997" s="241"/>
      <c r="L997" s="241"/>
      <c r="M997" s="241"/>
      <c r="N997" s="241"/>
      <c r="O997" s="241"/>
      <c r="P997" s="241"/>
      <c r="Q997" s="241"/>
      <c r="R997" s="241"/>
      <c r="S997" s="241"/>
      <c r="T997" s="245"/>
      <c r="U997" s="245"/>
      <c r="V997" s="245"/>
      <c r="W997" s="245"/>
      <c r="X997" s="245"/>
      <c r="Y997" s="245"/>
      <c r="Z997" s="245"/>
      <c r="AA997" s="245"/>
      <c r="AB997" s="246"/>
      <c r="AC997" s="245"/>
      <c r="AD997" s="245"/>
      <c r="AE997" s="241"/>
      <c r="AF997" s="245"/>
      <c r="AG997" s="245"/>
      <c r="AH997" s="245"/>
      <c r="AI997" s="245"/>
      <c r="AJ997" s="245"/>
      <c r="AK997" s="245"/>
      <c r="AL997" s="247"/>
      <c r="AM997" s="242"/>
      <c r="AN997" s="242"/>
      <c r="AO997" s="242"/>
      <c r="AP997" s="242"/>
      <c r="AQ997" s="242"/>
      <c r="AR997" s="242"/>
      <c r="AS997" s="242"/>
      <c r="AT997" s="242"/>
      <c r="AU997" s="242"/>
      <c r="AV997" s="242"/>
      <c r="AW997" s="242"/>
    </row>
    <row r="998" ht="15.6" spans="1:49">
      <c r="A998" s="242"/>
      <c r="B998" s="242"/>
      <c r="C998" s="242"/>
      <c r="D998" s="240"/>
      <c r="E998" s="243"/>
      <c r="F998" s="243"/>
      <c r="G998" s="244"/>
      <c r="H998" s="244"/>
      <c r="I998" s="241"/>
      <c r="J998" s="241"/>
      <c r="K998" s="241"/>
      <c r="L998" s="241"/>
      <c r="M998" s="241"/>
      <c r="N998" s="241"/>
      <c r="O998" s="241"/>
      <c r="P998" s="241"/>
      <c r="Q998" s="241"/>
      <c r="R998" s="241"/>
      <c r="S998" s="241"/>
      <c r="T998" s="245"/>
      <c r="U998" s="245"/>
      <c r="V998" s="245"/>
      <c r="W998" s="245"/>
      <c r="X998" s="245"/>
      <c r="Y998" s="245"/>
      <c r="Z998" s="245"/>
      <c r="AA998" s="245"/>
      <c r="AB998" s="246"/>
      <c r="AC998" s="245"/>
      <c r="AD998" s="245"/>
      <c r="AE998" s="241"/>
      <c r="AF998" s="245"/>
      <c r="AG998" s="245"/>
      <c r="AH998" s="245"/>
      <c r="AI998" s="245"/>
      <c r="AJ998" s="245"/>
      <c r="AK998" s="245"/>
      <c r="AL998" s="247"/>
      <c r="AM998" s="242"/>
      <c r="AN998" s="242"/>
      <c r="AO998" s="242"/>
      <c r="AP998" s="242"/>
      <c r="AQ998" s="242"/>
      <c r="AR998" s="242"/>
      <c r="AS998" s="242"/>
      <c r="AT998" s="242"/>
      <c r="AU998" s="242"/>
      <c r="AV998" s="242"/>
      <c r="AW998" s="242"/>
    </row>
    <row r="999" ht="15.6" spans="1:49">
      <c r="A999" s="242"/>
      <c r="B999" s="242"/>
      <c r="C999" s="242"/>
      <c r="D999" s="240"/>
      <c r="E999" s="243"/>
      <c r="F999" s="243"/>
      <c r="G999" s="244"/>
      <c r="H999" s="244"/>
      <c r="I999" s="241"/>
      <c r="J999" s="241"/>
      <c r="K999" s="241"/>
      <c r="L999" s="241"/>
      <c r="M999" s="241"/>
      <c r="N999" s="241"/>
      <c r="O999" s="241"/>
      <c r="P999" s="241"/>
      <c r="Q999" s="241"/>
      <c r="R999" s="241"/>
      <c r="S999" s="241"/>
      <c r="T999" s="245"/>
      <c r="U999" s="245"/>
      <c r="V999" s="245"/>
      <c r="W999" s="245"/>
      <c r="X999" s="245"/>
      <c r="Y999" s="245"/>
      <c r="Z999" s="245"/>
      <c r="AA999" s="245"/>
      <c r="AB999" s="246"/>
      <c r="AC999" s="245"/>
      <c r="AD999" s="245"/>
      <c r="AE999" s="241"/>
      <c r="AF999" s="245"/>
      <c r="AG999" s="245"/>
      <c r="AH999" s="245"/>
      <c r="AI999" s="245"/>
      <c r="AJ999" s="245"/>
      <c r="AK999" s="245"/>
      <c r="AL999" s="247"/>
      <c r="AM999" s="242"/>
      <c r="AN999" s="242"/>
      <c r="AO999" s="242"/>
      <c r="AP999" s="242"/>
      <c r="AQ999" s="242"/>
      <c r="AR999" s="242"/>
      <c r="AS999" s="242"/>
      <c r="AT999" s="242"/>
      <c r="AU999" s="242"/>
      <c r="AV999" s="242"/>
      <c r="AW999" s="242"/>
    </row>
    <row r="1000" ht="15.6" spans="1:49">
      <c r="A1000" s="242"/>
      <c r="B1000" s="242"/>
      <c r="C1000" s="242"/>
      <c r="D1000" s="240"/>
      <c r="E1000" s="243"/>
      <c r="F1000" s="243"/>
      <c r="G1000" s="244"/>
      <c r="H1000" s="244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41"/>
      <c r="S1000" s="241"/>
      <c r="T1000" s="245"/>
      <c r="U1000" s="245"/>
      <c r="V1000" s="245"/>
      <c r="W1000" s="245"/>
      <c r="X1000" s="245"/>
      <c r="Y1000" s="245"/>
      <c r="Z1000" s="245"/>
      <c r="AA1000" s="245"/>
      <c r="AB1000" s="246"/>
      <c r="AC1000" s="245"/>
      <c r="AD1000" s="245"/>
      <c r="AE1000" s="241"/>
      <c r="AF1000" s="245"/>
      <c r="AG1000" s="245"/>
      <c r="AH1000" s="245"/>
      <c r="AI1000" s="245"/>
      <c r="AJ1000" s="245"/>
      <c r="AK1000" s="245"/>
      <c r="AL1000" s="247"/>
      <c r="AM1000" s="242"/>
      <c r="AN1000" s="242"/>
      <c r="AO1000" s="242"/>
      <c r="AP1000" s="242"/>
      <c r="AQ1000" s="242"/>
      <c r="AR1000" s="242"/>
      <c r="AS1000" s="242"/>
      <c r="AT1000" s="242"/>
      <c r="AU1000" s="242"/>
      <c r="AV1000" s="242"/>
      <c r="AW1000" s="242"/>
    </row>
    <row r="1001" ht="15.6" spans="1:49">
      <c r="A1001" s="242"/>
      <c r="B1001" s="242"/>
      <c r="C1001" s="242"/>
      <c r="D1001" s="240"/>
      <c r="E1001" s="243"/>
      <c r="F1001" s="243"/>
      <c r="G1001" s="244"/>
      <c r="H1001" s="244"/>
      <c r="I1001" s="241"/>
      <c r="J1001" s="241"/>
      <c r="K1001" s="241"/>
      <c r="L1001" s="241"/>
      <c r="M1001" s="241"/>
      <c r="N1001" s="241"/>
      <c r="O1001" s="241"/>
      <c r="P1001" s="241"/>
      <c r="Q1001" s="241"/>
      <c r="R1001" s="241"/>
      <c r="S1001" s="241"/>
      <c r="T1001" s="245"/>
      <c r="U1001" s="245"/>
      <c r="V1001" s="245"/>
      <c r="W1001" s="245"/>
      <c r="X1001" s="245"/>
      <c r="Y1001" s="245"/>
      <c r="Z1001" s="245"/>
      <c r="AA1001" s="245"/>
      <c r="AB1001" s="246"/>
      <c r="AC1001" s="245"/>
      <c r="AD1001" s="245"/>
      <c r="AE1001" s="241"/>
      <c r="AF1001" s="245"/>
      <c r="AG1001" s="245"/>
      <c r="AH1001" s="245"/>
      <c r="AI1001" s="245"/>
      <c r="AJ1001" s="245"/>
      <c r="AK1001" s="245"/>
      <c r="AL1001" s="247"/>
      <c r="AM1001" s="242"/>
      <c r="AN1001" s="242"/>
      <c r="AO1001" s="242"/>
      <c r="AP1001" s="242"/>
      <c r="AQ1001" s="242"/>
      <c r="AR1001" s="242"/>
      <c r="AS1001" s="242"/>
      <c r="AT1001" s="242"/>
      <c r="AU1001" s="242"/>
      <c r="AV1001" s="242"/>
      <c r="AW1001" s="242"/>
    </row>
    <row r="1002" ht="15.6" spans="1:49">
      <c r="A1002" s="242"/>
      <c r="B1002" s="242"/>
      <c r="C1002" s="242"/>
      <c r="D1002" s="240"/>
      <c r="E1002" s="243"/>
      <c r="F1002" s="243"/>
      <c r="G1002" s="244"/>
      <c r="H1002" s="244"/>
      <c r="I1002" s="241"/>
      <c r="J1002" s="241"/>
      <c r="K1002" s="241"/>
      <c r="L1002" s="241"/>
      <c r="M1002" s="241"/>
      <c r="N1002" s="241"/>
      <c r="O1002" s="241"/>
      <c r="P1002" s="241"/>
      <c r="Q1002" s="241"/>
      <c r="R1002" s="241"/>
      <c r="S1002" s="241"/>
      <c r="T1002" s="245"/>
      <c r="U1002" s="245"/>
      <c r="V1002" s="245"/>
      <c r="W1002" s="245"/>
      <c r="X1002" s="245"/>
      <c r="Y1002" s="245"/>
      <c r="Z1002" s="245"/>
      <c r="AA1002" s="245"/>
      <c r="AB1002" s="246"/>
      <c r="AC1002" s="245"/>
      <c r="AD1002" s="245"/>
      <c r="AE1002" s="241"/>
      <c r="AF1002" s="245"/>
      <c r="AG1002" s="245"/>
      <c r="AH1002" s="245"/>
      <c r="AI1002" s="245"/>
      <c r="AJ1002" s="245"/>
      <c r="AK1002" s="245"/>
      <c r="AL1002" s="247"/>
      <c r="AM1002" s="242"/>
      <c r="AN1002" s="242"/>
      <c r="AO1002" s="242"/>
      <c r="AP1002" s="242"/>
      <c r="AQ1002" s="242"/>
      <c r="AR1002" s="242"/>
      <c r="AS1002" s="242"/>
      <c r="AT1002" s="242"/>
      <c r="AU1002" s="242"/>
      <c r="AV1002" s="242"/>
      <c r="AW1002" s="242"/>
    </row>
    <row r="1003" ht="15.6" spans="1:49">
      <c r="A1003" s="242"/>
      <c r="B1003" s="242"/>
      <c r="C1003" s="242"/>
      <c r="D1003" s="240"/>
      <c r="E1003" s="243"/>
      <c r="F1003" s="243"/>
      <c r="G1003" s="244"/>
      <c r="H1003" s="244"/>
      <c r="I1003" s="241"/>
      <c r="J1003" s="241"/>
      <c r="K1003" s="241"/>
      <c r="L1003" s="241"/>
      <c r="M1003" s="241"/>
      <c r="N1003" s="241"/>
      <c r="O1003" s="241"/>
      <c r="P1003" s="241"/>
      <c r="Q1003" s="241"/>
      <c r="R1003" s="241"/>
      <c r="S1003" s="241"/>
      <c r="T1003" s="245"/>
      <c r="U1003" s="245"/>
      <c r="V1003" s="245"/>
      <c r="W1003" s="245"/>
      <c r="X1003" s="245"/>
      <c r="Y1003" s="245"/>
      <c r="Z1003" s="245"/>
      <c r="AA1003" s="245"/>
      <c r="AB1003" s="246"/>
      <c r="AC1003" s="245"/>
      <c r="AD1003" s="245"/>
      <c r="AE1003" s="241"/>
      <c r="AF1003" s="245"/>
      <c r="AG1003" s="245"/>
      <c r="AH1003" s="245"/>
      <c r="AI1003" s="245"/>
      <c r="AJ1003" s="245"/>
      <c r="AK1003" s="245"/>
      <c r="AL1003" s="247"/>
      <c r="AM1003" s="242"/>
      <c r="AN1003" s="242"/>
      <c r="AO1003" s="242"/>
      <c r="AP1003" s="242"/>
      <c r="AQ1003" s="242"/>
      <c r="AR1003" s="242"/>
      <c r="AS1003" s="242"/>
      <c r="AT1003" s="242"/>
      <c r="AU1003" s="242"/>
      <c r="AV1003" s="242"/>
      <c r="AW1003" s="242"/>
    </row>
    <row r="1004" ht="15.6" spans="1:49">
      <c r="A1004" s="242"/>
      <c r="B1004" s="242"/>
      <c r="C1004" s="242"/>
      <c r="D1004" s="240"/>
      <c r="E1004" s="243"/>
      <c r="F1004" s="243"/>
      <c r="G1004" s="244"/>
      <c r="H1004" s="244"/>
      <c r="I1004" s="241"/>
      <c r="J1004" s="241"/>
      <c r="K1004" s="241"/>
      <c r="L1004" s="241"/>
      <c r="M1004" s="241"/>
      <c r="N1004" s="241"/>
      <c r="O1004" s="241"/>
      <c r="P1004" s="241"/>
      <c r="Q1004" s="241"/>
      <c r="R1004" s="241"/>
      <c r="S1004" s="241"/>
      <c r="T1004" s="245"/>
      <c r="U1004" s="245"/>
      <c r="V1004" s="245"/>
      <c r="W1004" s="245"/>
      <c r="X1004" s="245"/>
      <c r="Y1004" s="245"/>
      <c r="Z1004" s="245"/>
      <c r="AA1004" s="245"/>
      <c r="AB1004" s="246"/>
      <c r="AC1004" s="245"/>
      <c r="AD1004" s="245"/>
      <c r="AE1004" s="241"/>
      <c r="AF1004" s="245"/>
      <c r="AG1004" s="245"/>
      <c r="AH1004" s="245"/>
      <c r="AI1004" s="245"/>
      <c r="AJ1004" s="245"/>
      <c r="AK1004" s="245"/>
      <c r="AL1004" s="247"/>
      <c r="AM1004" s="242"/>
      <c r="AN1004" s="242"/>
      <c r="AO1004" s="242"/>
      <c r="AP1004" s="242"/>
      <c r="AQ1004" s="242"/>
      <c r="AR1004" s="242"/>
      <c r="AS1004" s="242"/>
      <c r="AT1004" s="242"/>
      <c r="AU1004" s="242"/>
      <c r="AV1004" s="242"/>
      <c r="AW1004" s="242"/>
    </row>
    <row r="1005" ht="15.6" spans="1:49">
      <c r="A1005" s="242"/>
      <c r="B1005" s="242"/>
      <c r="C1005" s="242"/>
      <c r="D1005" s="240"/>
      <c r="E1005" s="243"/>
      <c r="F1005" s="243"/>
      <c r="G1005" s="244"/>
      <c r="H1005" s="244"/>
      <c r="I1005" s="241"/>
      <c r="J1005" s="241"/>
      <c r="K1005" s="241"/>
      <c r="L1005" s="241"/>
      <c r="M1005" s="241"/>
      <c r="N1005" s="241"/>
      <c r="O1005" s="241"/>
      <c r="P1005" s="241"/>
      <c r="Q1005" s="241"/>
      <c r="R1005" s="241"/>
      <c r="S1005" s="241"/>
      <c r="T1005" s="245"/>
      <c r="U1005" s="245"/>
      <c r="V1005" s="245"/>
      <c r="W1005" s="245"/>
      <c r="X1005" s="245"/>
      <c r="Y1005" s="245"/>
      <c r="Z1005" s="245"/>
      <c r="AA1005" s="245"/>
      <c r="AB1005" s="246"/>
      <c r="AC1005" s="245"/>
      <c r="AD1005" s="245"/>
      <c r="AE1005" s="241"/>
      <c r="AF1005" s="245"/>
      <c r="AG1005" s="245"/>
      <c r="AH1005" s="245"/>
      <c r="AI1005" s="245"/>
      <c r="AJ1005" s="245"/>
      <c r="AK1005" s="245"/>
      <c r="AL1005" s="247"/>
      <c r="AM1005" s="242"/>
      <c r="AN1005" s="242"/>
      <c r="AO1005" s="242"/>
      <c r="AP1005" s="242"/>
      <c r="AQ1005" s="242"/>
      <c r="AR1005" s="242"/>
      <c r="AS1005" s="242"/>
      <c r="AT1005" s="242"/>
      <c r="AU1005" s="242"/>
      <c r="AV1005" s="242"/>
      <c r="AW1005" s="242"/>
    </row>
    <row r="1006" ht="15.6" spans="1:49">
      <c r="A1006" s="242"/>
      <c r="B1006" s="242"/>
      <c r="C1006" s="242"/>
      <c r="D1006" s="240"/>
      <c r="E1006" s="243"/>
      <c r="F1006" s="243"/>
      <c r="G1006" s="244"/>
      <c r="H1006" s="244"/>
      <c r="I1006" s="241"/>
      <c r="J1006" s="241"/>
      <c r="K1006" s="241"/>
      <c r="L1006" s="241"/>
      <c r="M1006" s="241"/>
      <c r="N1006" s="241"/>
      <c r="O1006" s="241"/>
      <c r="P1006" s="241"/>
      <c r="Q1006" s="241"/>
      <c r="R1006" s="241"/>
      <c r="S1006" s="241"/>
      <c r="T1006" s="245"/>
      <c r="U1006" s="245"/>
      <c r="V1006" s="245"/>
      <c r="W1006" s="245"/>
      <c r="X1006" s="245"/>
      <c r="Y1006" s="245"/>
      <c r="Z1006" s="245"/>
      <c r="AA1006" s="245"/>
      <c r="AB1006" s="246"/>
      <c r="AC1006" s="245"/>
      <c r="AD1006" s="245"/>
      <c r="AE1006" s="241"/>
      <c r="AF1006" s="245"/>
      <c r="AG1006" s="245"/>
      <c r="AH1006" s="245"/>
      <c r="AI1006" s="245"/>
      <c r="AJ1006" s="245"/>
      <c r="AK1006" s="245"/>
      <c r="AL1006" s="247"/>
      <c r="AM1006" s="242"/>
      <c r="AN1006" s="242"/>
      <c r="AO1006" s="242"/>
      <c r="AP1006" s="242"/>
      <c r="AQ1006" s="242"/>
      <c r="AR1006" s="242"/>
      <c r="AS1006" s="242"/>
      <c r="AT1006" s="242"/>
      <c r="AU1006" s="242"/>
      <c r="AV1006" s="242"/>
      <c r="AW1006" s="242"/>
    </row>
    <row r="1007" ht="15.6" spans="1:49">
      <c r="A1007" s="242"/>
      <c r="B1007" s="242"/>
      <c r="C1007" s="242"/>
      <c r="D1007" s="240"/>
      <c r="E1007" s="243"/>
      <c r="F1007" s="243"/>
      <c r="G1007" s="244"/>
      <c r="H1007" s="244"/>
      <c r="I1007" s="241"/>
      <c r="J1007" s="241"/>
      <c r="K1007" s="241"/>
      <c r="L1007" s="241"/>
      <c r="M1007" s="241"/>
      <c r="N1007" s="241"/>
      <c r="O1007" s="241"/>
      <c r="P1007" s="241"/>
      <c r="Q1007" s="241"/>
      <c r="R1007" s="241"/>
      <c r="S1007" s="241"/>
      <c r="T1007" s="245"/>
      <c r="U1007" s="245"/>
      <c r="V1007" s="245"/>
      <c r="W1007" s="245"/>
      <c r="X1007" s="245"/>
      <c r="Y1007" s="245"/>
      <c r="Z1007" s="245"/>
      <c r="AA1007" s="245"/>
      <c r="AB1007" s="246"/>
      <c r="AC1007" s="245"/>
      <c r="AD1007" s="245"/>
      <c r="AE1007" s="241"/>
      <c r="AF1007" s="245"/>
      <c r="AG1007" s="245"/>
      <c r="AH1007" s="245"/>
      <c r="AI1007" s="245"/>
      <c r="AJ1007" s="245"/>
      <c r="AK1007" s="245"/>
      <c r="AL1007" s="247"/>
      <c r="AM1007" s="242"/>
      <c r="AN1007" s="242"/>
      <c r="AO1007" s="242"/>
      <c r="AP1007" s="242"/>
      <c r="AQ1007" s="242"/>
      <c r="AR1007" s="242"/>
      <c r="AS1007" s="242"/>
      <c r="AT1007" s="242"/>
      <c r="AU1007" s="242"/>
      <c r="AV1007" s="242"/>
      <c r="AW1007" s="242"/>
    </row>
    <row r="1008" ht="15.6" spans="1:49">
      <c r="A1008" s="242"/>
      <c r="B1008" s="242"/>
      <c r="C1008" s="242"/>
      <c r="D1008" s="240"/>
      <c r="E1008" s="243"/>
      <c r="F1008" s="243"/>
      <c r="G1008" s="244"/>
      <c r="H1008" s="244"/>
      <c r="I1008" s="241"/>
      <c r="J1008" s="241"/>
      <c r="K1008" s="241"/>
      <c r="L1008" s="241"/>
      <c r="M1008" s="241"/>
      <c r="N1008" s="241"/>
      <c r="O1008" s="241"/>
      <c r="P1008" s="241"/>
      <c r="Q1008" s="241"/>
      <c r="R1008" s="241"/>
      <c r="S1008" s="241"/>
      <c r="T1008" s="245"/>
      <c r="U1008" s="245"/>
      <c r="V1008" s="245"/>
      <c r="W1008" s="245"/>
      <c r="X1008" s="245"/>
      <c r="Y1008" s="245"/>
      <c r="Z1008" s="245"/>
      <c r="AA1008" s="245"/>
      <c r="AB1008" s="246"/>
      <c r="AC1008" s="245"/>
      <c r="AD1008" s="245"/>
      <c r="AE1008" s="241"/>
      <c r="AF1008" s="245"/>
      <c r="AG1008" s="245"/>
      <c r="AH1008" s="245"/>
      <c r="AI1008" s="245"/>
      <c r="AJ1008" s="245"/>
      <c r="AK1008" s="245"/>
      <c r="AL1008" s="247"/>
      <c r="AM1008" s="242"/>
      <c r="AN1008" s="242"/>
      <c r="AO1008" s="242"/>
      <c r="AP1008" s="242"/>
      <c r="AQ1008" s="242"/>
      <c r="AR1008" s="242"/>
      <c r="AS1008" s="242"/>
      <c r="AT1008" s="242"/>
      <c r="AU1008" s="242"/>
      <c r="AV1008" s="242"/>
      <c r="AW1008" s="242"/>
    </row>
    <row r="1009" ht="15.6" spans="1:49">
      <c r="A1009" s="242"/>
      <c r="B1009" s="242"/>
      <c r="C1009" s="242"/>
      <c r="D1009" s="240"/>
      <c r="E1009" s="243"/>
      <c r="F1009" s="243"/>
      <c r="G1009" s="244"/>
      <c r="H1009" s="244"/>
      <c r="I1009" s="241"/>
      <c r="J1009" s="241"/>
      <c r="K1009" s="241"/>
      <c r="L1009" s="241"/>
      <c r="M1009" s="241"/>
      <c r="N1009" s="241"/>
      <c r="O1009" s="241"/>
      <c r="P1009" s="241"/>
      <c r="Q1009" s="241"/>
      <c r="R1009" s="241"/>
      <c r="S1009" s="241"/>
      <c r="T1009" s="245"/>
      <c r="U1009" s="245"/>
      <c r="V1009" s="245"/>
      <c r="W1009" s="245"/>
      <c r="X1009" s="245"/>
      <c r="Y1009" s="245"/>
      <c r="Z1009" s="245"/>
      <c r="AA1009" s="245"/>
      <c r="AB1009" s="246"/>
      <c r="AC1009" s="245"/>
      <c r="AD1009" s="245"/>
      <c r="AE1009" s="241"/>
      <c r="AF1009" s="245"/>
      <c r="AG1009" s="245"/>
      <c r="AH1009" s="245"/>
      <c r="AI1009" s="245"/>
      <c r="AJ1009" s="245"/>
      <c r="AK1009" s="245"/>
      <c r="AL1009" s="247"/>
      <c r="AM1009" s="242"/>
      <c r="AN1009" s="242"/>
      <c r="AO1009" s="242"/>
      <c r="AP1009" s="242"/>
      <c r="AQ1009" s="242"/>
      <c r="AR1009" s="242"/>
      <c r="AS1009" s="242"/>
      <c r="AT1009" s="242"/>
      <c r="AU1009" s="242"/>
      <c r="AV1009" s="242"/>
      <c r="AW1009" s="242"/>
    </row>
    <row r="1010" ht="15.6" spans="1:49">
      <c r="A1010" s="242"/>
      <c r="B1010" s="242"/>
      <c r="C1010" s="242"/>
      <c r="D1010" s="240"/>
      <c r="E1010" s="243"/>
      <c r="F1010" s="243"/>
      <c r="G1010" s="244"/>
      <c r="H1010" s="244"/>
      <c r="I1010" s="241"/>
      <c r="J1010" s="241"/>
      <c r="K1010" s="241"/>
      <c r="L1010" s="241"/>
      <c r="M1010" s="241"/>
      <c r="N1010" s="241"/>
      <c r="O1010" s="241"/>
      <c r="P1010" s="241"/>
      <c r="Q1010" s="241"/>
      <c r="R1010" s="241"/>
      <c r="S1010" s="241"/>
      <c r="T1010" s="245"/>
      <c r="U1010" s="245"/>
      <c r="V1010" s="245"/>
      <c r="W1010" s="245"/>
      <c r="X1010" s="245"/>
      <c r="Y1010" s="245"/>
      <c r="Z1010" s="245"/>
      <c r="AA1010" s="245"/>
      <c r="AB1010" s="246"/>
      <c r="AC1010" s="245"/>
      <c r="AD1010" s="245"/>
      <c r="AE1010" s="241"/>
      <c r="AF1010" s="245"/>
      <c r="AG1010" s="245"/>
      <c r="AH1010" s="245"/>
      <c r="AI1010" s="245"/>
      <c r="AJ1010" s="245"/>
      <c r="AK1010" s="245"/>
      <c r="AL1010" s="247"/>
      <c r="AM1010" s="242"/>
      <c r="AN1010" s="242"/>
      <c r="AO1010" s="242"/>
      <c r="AP1010" s="242"/>
      <c r="AQ1010" s="242"/>
      <c r="AR1010" s="242"/>
      <c r="AS1010" s="242"/>
      <c r="AT1010" s="242"/>
      <c r="AU1010" s="242"/>
      <c r="AV1010" s="242"/>
      <c r="AW1010" s="242"/>
    </row>
    <row r="1011" ht="15.6" spans="1:49">
      <c r="A1011" s="242"/>
      <c r="B1011" s="242"/>
      <c r="C1011" s="242"/>
      <c r="D1011" s="240"/>
      <c r="E1011" s="243"/>
      <c r="F1011" s="243"/>
      <c r="G1011" s="244"/>
      <c r="H1011" s="244"/>
      <c r="I1011" s="241"/>
      <c r="J1011" s="241"/>
      <c r="K1011" s="241"/>
      <c r="L1011" s="241"/>
      <c r="M1011" s="241"/>
      <c r="N1011" s="241"/>
      <c r="O1011" s="241"/>
      <c r="P1011" s="241"/>
      <c r="Q1011" s="241"/>
      <c r="R1011" s="241"/>
      <c r="S1011" s="241"/>
      <c r="T1011" s="245"/>
      <c r="U1011" s="245"/>
      <c r="V1011" s="245"/>
      <c r="W1011" s="245"/>
      <c r="X1011" s="245"/>
      <c r="Y1011" s="245"/>
      <c r="Z1011" s="245"/>
      <c r="AA1011" s="245"/>
      <c r="AB1011" s="246"/>
      <c r="AC1011" s="245"/>
      <c r="AD1011" s="245"/>
      <c r="AE1011" s="241"/>
      <c r="AF1011" s="245"/>
      <c r="AG1011" s="245"/>
      <c r="AH1011" s="245"/>
      <c r="AI1011" s="245"/>
      <c r="AJ1011" s="245"/>
      <c r="AK1011" s="245"/>
      <c r="AL1011" s="247"/>
      <c r="AM1011" s="242"/>
      <c r="AN1011" s="242"/>
      <c r="AO1011" s="242"/>
      <c r="AP1011" s="242"/>
      <c r="AQ1011" s="242"/>
      <c r="AR1011" s="242"/>
      <c r="AS1011" s="242"/>
      <c r="AT1011" s="242"/>
      <c r="AU1011" s="242"/>
      <c r="AV1011" s="242"/>
      <c r="AW1011" s="242"/>
    </row>
    <row r="1012" ht="15.6" spans="1:49">
      <c r="A1012" s="242"/>
      <c r="B1012" s="242"/>
      <c r="C1012" s="242"/>
      <c r="D1012" s="240"/>
      <c r="E1012" s="243"/>
      <c r="F1012" s="243"/>
      <c r="G1012" s="244"/>
      <c r="H1012" s="244"/>
      <c r="I1012" s="241"/>
      <c r="J1012" s="241"/>
      <c r="K1012" s="241"/>
      <c r="L1012" s="241"/>
      <c r="M1012" s="241"/>
      <c r="N1012" s="241"/>
      <c r="O1012" s="241"/>
      <c r="P1012" s="241"/>
      <c r="Q1012" s="241"/>
      <c r="R1012" s="241"/>
      <c r="S1012" s="241"/>
      <c r="T1012" s="245"/>
      <c r="U1012" s="245"/>
      <c r="V1012" s="245"/>
      <c r="W1012" s="245"/>
      <c r="X1012" s="245"/>
      <c r="Y1012" s="245"/>
      <c r="Z1012" s="245"/>
      <c r="AA1012" s="245"/>
      <c r="AB1012" s="246"/>
      <c r="AC1012" s="245"/>
      <c r="AD1012" s="245"/>
      <c r="AE1012" s="241"/>
      <c r="AF1012" s="245"/>
      <c r="AG1012" s="245"/>
      <c r="AH1012" s="245"/>
      <c r="AI1012" s="245"/>
      <c r="AJ1012" s="245"/>
      <c r="AK1012" s="245"/>
      <c r="AL1012" s="247"/>
      <c r="AM1012" s="242"/>
      <c r="AN1012" s="242"/>
      <c r="AO1012" s="242"/>
      <c r="AP1012" s="242"/>
      <c r="AQ1012" s="242"/>
      <c r="AR1012" s="242"/>
      <c r="AS1012" s="242"/>
      <c r="AT1012" s="242"/>
      <c r="AU1012" s="242"/>
      <c r="AV1012" s="242"/>
      <c r="AW1012" s="242"/>
    </row>
    <row r="1013" ht="15.6" spans="1:49">
      <c r="A1013" s="242"/>
      <c r="B1013" s="242"/>
      <c r="C1013" s="242"/>
      <c r="D1013" s="240"/>
      <c r="E1013" s="243"/>
      <c r="F1013" s="243"/>
      <c r="G1013" s="244"/>
      <c r="H1013" s="244"/>
      <c r="I1013" s="241"/>
      <c r="J1013" s="241"/>
      <c r="K1013" s="241"/>
      <c r="L1013" s="241"/>
      <c r="M1013" s="241"/>
      <c r="N1013" s="241"/>
      <c r="O1013" s="241"/>
      <c r="P1013" s="241"/>
      <c r="Q1013" s="241"/>
      <c r="R1013" s="241"/>
      <c r="S1013" s="241"/>
      <c r="T1013" s="245"/>
      <c r="U1013" s="245"/>
      <c r="V1013" s="245"/>
      <c r="W1013" s="245"/>
      <c r="X1013" s="245"/>
      <c r="Y1013" s="245"/>
      <c r="Z1013" s="245"/>
      <c r="AA1013" s="245"/>
      <c r="AB1013" s="246"/>
      <c r="AC1013" s="245"/>
      <c r="AD1013" s="245"/>
      <c r="AE1013" s="241"/>
      <c r="AF1013" s="245"/>
      <c r="AG1013" s="245"/>
      <c r="AH1013" s="245"/>
      <c r="AI1013" s="245"/>
      <c r="AJ1013" s="245"/>
      <c r="AK1013" s="245"/>
      <c r="AL1013" s="247"/>
      <c r="AM1013" s="242"/>
      <c r="AN1013" s="242"/>
      <c r="AO1013" s="242"/>
      <c r="AP1013" s="242"/>
      <c r="AQ1013" s="242"/>
      <c r="AR1013" s="242"/>
      <c r="AS1013" s="242"/>
      <c r="AT1013" s="242"/>
      <c r="AU1013" s="242"/>
      <c r="AV1013" s="242"/>
      <c r="AW1013" s="242"/>
    </row>
    <row r="1014" ht="15.6" spans="1:49">
      <c r="A1014" s="242"/>
      <c r="B1014" s="242"/>
      <c r="C1014" s="242"/>
      <c r="D1014" s="240"/>
      <c r="E1014" s="243"/>
      <c r="F1014" s="243"/>
      <c r="G1014" s="244"/>
      <c r="H1014" s="244"/>
      <c r="I1014" s="241"/>
      <c r="J1014" s="241"/>
      <c r="K1014" s="241"/>
      <c r="L1014" s="241"/>
      <c r="M1014" s="241"/>
      <c r="N1014" s="241"/>
      <c r="O1014" s="241"/>
      <c r="P1014" s="241"/>
      <c r="Q1014" s="241"/>
      <c r="R1014" s="241"/>
      <c r="S1014" s="241"/>
      <c r="T1014" s="245"/>
      <c r="U1014" s="245"/>
      <c r="V1014" s="245"/>
      <c r="W1014" s="245"/>
      <c r="X1014" s="245"/>
      <c r="Y1014" s="245"/>
      <c r="Z1014" s="245"/>
      <c r="AA1014" s="245"/>
      <c r="AB1014" s="246"/>
      <c r="AC1014" s="245"/>
      <c r="AD1014" s="245"/>
      <c r="AE1014" s="241"/>
      <c r="AF1014" s="245"/>
      <c r="AG1014" s="245"/>
      <c r="AH1014" s="245"/>
      <c r="AI1014" s="245"/>
      <c r="AJ1014" s="245"/>
      <c r="AK1014" s="245"/>
      <c r="AL1014" s="247"/>
      <c r="AM1014" s="242"/>
      <c r="AN1014" s="242"/>
      <c r="AO1014" s="242"/>
      <c r="AP1014" s="242"/>
      <c r="AQ1014" s="242"/>
      <c r="AR1014" s="242"/>
      <c r="AS1014" s="242"/>
      <c r="AT1014" s="242"/>
      <c r="AU1014" s="242"/>
      <c r="AV1014" s="242"/>
      <c r="AW1014" s="242"/>
    </row>
    <row r="1015" ht="15.6" spans="1:49">
      <c r="A1015" s="242"/>
      <c r="B1015" s="242"/>
      <c r="C1015" s="242"/>
      <c r="D1015" s="240"/>
      <c r="E1015" s="243"/>
      <c r="F1015" s="243"/>
      <c r="G1015" s="244"/>
      <c r="H1015" s="244"/>
      <c r="I1015" s="241"/>
      <c r="J1015" s="241"/>
      <c r="K1015" s="241"/>
      <c r="L1015" s="241"/>
      <c r="M1015" s="241"/>
      <c r="N1015" s="241"/>
      <c r="O1015" s="241"/>
      <c r="P1015" s="241"/>
      <c r="Q1015" s="241"/>
      <c r="R1015" s="241"/>
      <c r="S1015" s="241"/>
      <c r="T1015" s="245"/>
      <c r="U1015" s="245"/>
      <c r="V1015" s="245"/>
      <c r="W1015" s="245"/>
      <c r="X1015" s="245"/>
      <c r="Y1015" s="245"/>
      <c r="Z1015" s="245"/>
      <c r="AA1015" s="245"/>
      <c r="AB1015" s="246"/>
      <c r="AC1015" s="245"/>
      <c r="AD1015" s="245"/>
      <c r="AE1015" s="241"/>
      <c r="AF1015" s="245"/>
      <c r="AG1015" s="245"/>
      <c r="AH1015" s="245"/>
      <c r="AI1015" s="245"/>
      <c r="AJ1015" s="245"/>
      <c r="AK1015" s="245"/>
      <c r="AL1015" s="247"/>
      <c r="AM1015" s="242"/>
      <c r="AN1015" s="242"/>
      <c r="AO1015" s="242"/>
      <c r="AP1015" s="242"/>
      <c r="AQ1015" s="242"/>
      <c r="AR1015" s="242"/>
      <c r="AS1015" s="242"/>
      <c r="AT1015" s="242"/>
      <c r="AU1015" s="242"/>
      <c r="AV1015" s="242"/>
      <c r="AW1015" s="242"/>
    </row>
    <row r="1016" ht="15.6" spans="1:49">
      <c r="A1016" s="242"/>
      <c r="B1016" s="242"/>
      <c r="C1016" s="242"/>
      <c r="D1016" s="240"/>
      <c r="E1016" s="243"/>
      <c r="F1016" s="243"/>
      <c r="G1016" s="244"/>
      <c r="H1016" s="244"/>
      <c r="I1016" s="241"/>
      <c r="J1016" s="241"/>
      <c r="K1016" s="241"/>
      <c r="L1016" s="241"/>
      <c r="M1016" s="241"/>
      <c r="N1016" s="241"/>
      <c r="O1016" s="241"/>
      <c r="P1016" s="241"/>
      <c r="Q1016" s="241"/>
      <c r="R1016" s="241"/>
      <c r="S1016" s="241"/>
      <c r="T1016" s="245"/>
      <c r="U1016" s="245"/>
      <c r="V1016" s="245"/>
      <c r="W1016" s="245"/>
      <c r="X1016" s="245"/>
      <c r="Y1016" s="245"/>
      <c r="Z1016" s="245"/>
      <c r="AA1016" s="245"/>
      <c r="AB1016" s="246"/>
      <c r="AC1016" s="245"/>
      <c r="AD1016" s="245"/>
      <c r="AE1016" s="241"/>
      <c r="AF1016" s="245"/>
      <c r="AG1016" s="245"/>
      <c r="AH1016" s="245"/>
      <c r="AI1016" s="245"/>
      <c r="AJ1016" s="245"/>
      <c r="AK1016" s="245"/>
      <c r="AL1016" s="247"/>
      <c r="AM1016" s="242"/>
      <c r="AN1016" s="242"/>
      <c r="AO1016" s="242"/>
      <c r="AP1016" s="242"/>
      <c r="AQ1016" s="242"/>
      <c r="AR1016" s="242"/>
      <c r="AS1016" s="242"/>
      <c r="AT1016" s="242"/>
      <c r="AU1016" s="242"/>
      <c r="AV1016" s="242"/>
      <c r="AW1016" s="242"/>
    </row>
    <row r="1017" ht="15.6" spans="1:49">
      <c r="A1017" s="242"/>
      <c r="B1017" s="242"/>
      <c r="C1017" s="242"/>
      <c r="D1017" s="240"/>
      <c r="E1017" s="243"/>
      <c r="F1017" s="243"/>
      <c r="G1017" s="244"/>
      <c r="H1017" s="244"/>
      <c r="I1017" s="241"/>
      <c r="J1017" s="241"/>
      <c r="K1017" s="241"/>
      <c r="L1017" s="241"/>
      <c r="M1017" s="241"/>
      <c r="N1017" s="241"/>
      <c r="O1017" s="241"/>
      <c r="P1017" s="241"/>
      <c r="Q1017" s="241"/>
      <c r="R1017" s="241"/>
      <c r="S1017" s="241"/>
      <c r="T1017" s="245"/>
      <c r="U1017" s="245"/>
      <c r="V1017" s="245"/>
      <c r="W1017" s="245"/>
      <c r="X1017" s="245"/>
      <c r="Y1017" s="245"/>
      <c r="Z1017" s="245"/>
      <c r="AA1017" s="245"/>
      <c r="AB1017" s="246"/>
      <c r="AC1017" s="245"/>
      <c r="AD1017" s="245"/>
      <c r="AE1017" s="241"/>
      <c r="AF1017" s="245"/>
      <c r="AG1017" s="245"/>
      <c r="AH1017" s="245"/>
      <c r="AI1017" s="245"/>
      <c r="AJ1017" s="245"/>
      <c r="AK1017" s="245"/>
      <c r="AL1017" s="247"/>
      <c r="AM1017" s="242"/>
      <c r="AN1017" s="242"/>
      <c r="AO1017" s="242"/>
      <c r="AP1017" s="242"/>
      <c r="AQ1017" s="242"/>
      <c r="AR1017" s="242"/>
      <c r="AS1017" s="242"/>
      <c r="AT1017" s="242"/>
      <c r="AU1017" s="242"/>
      <c r="AV1017" s="242"/>
      <c r="AW1017" s="242"/>
    </row>
    <row r="1018" ht="15.6" spans="1:49">
      <c r="A1018" s="242"/>
      <c r="B1018" s="242"/>
      <c r="C1018" s="242"/>
      <c r="D1018" s="240"/>
      <c r="E1018" s="243"/>
      <c r="F1018" s="243"/>
      <c r="G1018" s="244"/>
      <c r="H1018" s="244"/>
      <c r="I1018" s="241"/>
      <c r="J1018" s="241"/>
      <c r="K1018" s="241"/>
      <c r="L1018" s="241"/>
      <c r="M1018" s="241"/>
      <c r="N1018" s="241"/>
      <c r="O1018" s="241"/>
      <c r="P1018" s="241"/>
      <c r="Q1018" s="241"/>
      <c r="R1018" s="241"/>
      <c r="S1018" s="241"/>
      <c r="T1018" s="245"/>
      <c r="U1018" s="245"/>
      <c r="V1018" s="245"/>
      <c r="W1018" s="245"/>
      <c r="X1018" s="245"/>
      <c r="Y1018" s="245"/>
      <c r="Z1018" s="245"/>
      <c r="AA1018" s="245"/>
      <c r="AB1018" s="246"/>
      <c r="AC1018" s="245"/>
      <c r="AD1018" s="245"/>
      <c r="AE1018" s="241"/>
      <c r="AF1018" s="245"/>
      <c r="AG1018" s="245"/>
      <c r="AH1018" s="245"/>
      <c r="AI1018" s="245"/>
      <c r="AJ1018" s="245"/>
      <c r="AK1018" s="245"/>
      <c r="AL1018" s="247"/>
      <c r="AM1018" s="242"/>
      <c r="AN1018" s="242"/>
      <c r="AO1018" s="242"/>
      <c r="AP1018" s="242"/>
      <c r="AQ1018" s="242"/>
      <c r="AR1018" s="242"/>
      <c r="AS1018" s="242"/>
      <c r="AT1018" s="242"/>
      <c r="AU1018" s="242"/>
      <c r="AV1018" s="242"/>
      <c r="AW1018" s="242"/>
    </row>
    <row r="1019" ht="15.6" spans="1:49">
      <c r="A1019" s="242"/>
      <c r="B1019" s="242"/>
      <c r="C1019" s="242"/>
      <c r="D1019" s="240"/>
      <c r="E1019" s="243"/>
      <c r="F1019" s="243"/>
      <c r="G1019" s="244"/>
      <c r="H1019" s="244"/>
      <c r="I1019" s="241"/>
      <c r="J1019" s="241"/>
      <c r="K1019" s="241"/>
      <c r="L1019" s="241"/>
      <c r="M1019" s="241"/>
      <c r="N1019" s="241"/>
      <c r="O1019" s="241"/>
      <c r="P1019" s="241"/>
      <c r="Q1019" s="241"/>
      <c r="R1019" s="241"/>
      <c r="S1019" s="241"/>
      <c r="T1019" s="245"/>
      <c r="U1019" s="245"/>
      <c r="V1019" s="245"/>
      <c r="W1019" s="245"/>
      <c r="X1019" s="245"/>
      <c r="Y1019" s="245"/>
      <c r="Z1019" s="245"/>
      <c r="AA1019" s="245"/>
      <c r="AB1019" s="246"/>
      <c r="AC1019" s="245"/>
      <c r="AD1019" s="245"/>
      <c r="AE1019" s="241"/>
      <c r="AF1019" s="245"/>
      <c r="AG1019" s="245"/>
      <c r="AH1019" s="245"/>
      <c r="AI1019" s="245"/>
      <c r="AJ1019" s="245"/>
      <c r="AK1019" s="245"/>
      <c r="AL1019" s="247"/>
      <c r="AM1019" s="242"/>
      <c r="AN1019" s="242"/>
      <c r="AO1019" s="242"/>
      <c r="AP1019" s="242"/>
      <c r="AQ1019" s="242"/>
      <c r="AR1019" s="242"/>
      <c r="AS1019" s="242"/>
      <c r="AT1019" s="242"/>
      <c r="AU1019" s="242"/>
      <c r="AV1019" s="242"/>
      <c r="AW1019" s="242"/>
    </row>
    <row r="1020" ht="15.6" spans="1:49">
      <c r="A1020" s="242"/>
      <c r="B1020" s="242"/>
      <c r="C1020" s="242"/>
      <c r="D1020" s="240"/>
      <c r="E1020" s="243"/>
      <c r="F1020" s="243"/>
      <c r="G1020" s="244"/>
      <c r="H1020" s="244"/>
      <c r="I1020" s="241"/>
      <c r="J1020" s="241"/>
      <c r="K1020" s="241"/>
      <c r="L1020" s="241"/>
      <c r="M1020" s="241"/>
      <c r="N1020" s="241"/>
      <c r="O1020" s="241"/>
      <c r="P1020" s="241"/>
      <c r="Q1020" s="241"/>
      <c r="R1020" s="241"/>
      <c r="S1020" s="241"/>
      <c r="T1020" s="245"/>
      <c r="U1020" s="245"/>
      <c r="V1020" s="245"/>
      <c r="W1020" s="245"/>
      <c r="X1020" s="245"/>
      <c r="Y1020" s="245"/>
      <c r="Z1020" s="245"/>
      <c r="AA1020" s="245"/>
      <c r="AB1020" s="246"/>
      <c r="AC1020" s="245"/>
      <c r="AD1020" s="245"/>
      <c r="AE1020" s="241"/>
      <c r="AF1020" s="245"/>
      <c r="AG1020" s="245"/>
      <c r="AH1020" s="245"/>
      <c r="AI1020" s="245"/>
      <c r="AJ1020" s="245"/>
      <c r="AK1020" s="245"/>
      <c r="AL1020" s="247"/>
      <c r="AM1020" s="242"/>
      <c r="AN1020" s="242"/>
      <c r="AO1020" s="242"/>
      <c r="AP1020" s="242"/>
      <c r="AQ1020" s="242"/>
      <c r="AR1020" s="242"/>
      <c r="AS1020" s="242"/>
      <c r="AT1020" s="242"/>
      <c r="AU1020" s="242"/>
      <c r="AV1020" s="242"/>
      <c r="AW1020" s="242"/>
    </row>
    <row r="1021" ht="15.6" spans="1:49">
      <c r="A1021" s="242"/>
      <c r="B1021" s="242"/>
      <c r="C1021" s="242"/>
      <c r="D1021" s="240"/>
      <c r="E1021" s="243"/>
      <c r="F1021" s="243"/>
      <c r="G1021" s="244"/>
      <c r="H1021" s="244"/>
      <c r="I1021" s="241"/>
      <c r="J1021" s="241"/>
      <c r="K1021" s="241"/>
      <c r="L1021" s="241"/>
      <c r="M1021" s="241"/>
      <c r="N1021" s="241"/>
      <c r="O1021" s="241"/>
      <c r="P1021" s="241"/>
      <c r="Q1021" s="241"/>
      <c r="R1021" s="241"/>
      <c r="S1021" s="241"/>
      <c r="T1021" s="245"/>
      <c r="U1021" s="245"/>
      <c r="V1021" s="245"/>
      <c r="W1021" s="245"/>
      <c r="X1021" s="245"/>
      <c r="Y1021" s="245"/>
      <c r="Z1021" s="245"/>
      <c r="AA1021" s="245"/>
      <c r="AB1021" s="246"/>
      <c r="AC1021" s="245"/>
      <c r="AD1021" s="245"/>
      <c r="AE1021" s="241"/>
      <c r="AF1021" s="245"/>
      <c r="AG1021" s="245"/>
      <c r="AH1021" s="245"/>
      <c r="AI1021" s="245"/>
      <c r="AJ1021" s="245"/>
      <c r="AK1021" s="245"/>
      <c r="AL1021" s="247"/>
      <c r="AM1021" s="242"/>
      <c r="AN1021" s="242"/>
      <c r="AO1021" s="242"/>
      <c r="AP1021" s="242"/>
      <c r="AQ1021" s="242"/>
      <c r="AR1021" s="242"/>
      <c r="AS1021" s="242"/>
      <c r="AT1021" s="242"/>
      <c r="AU1021" s="242"/>
      <c r="AV1021" s="242"/>
      <c r="AW1021" s="242"/>
    </row>
    <row r="1022" ht="15.6" spans="1:49">
      <c r="A1022" s="242"/>
      <c r="B1022" s="242"/>
      <c r="C1022" s="242"/>
      <c r="D1022" s="240"/>
      <c r="E1022" s="243"/>
      <c r="F1022" s="243"/>
      <c r="G1022" s="244"/>
      <c r="H1022" s="244"/>
      <c r="I1022" s="241"/>
      <c r="J1022" s="241"/>
      <c r="K1022" s="241"/>
      <c r="L1022" s="241"/>
      <c r="M1022" s="241"/>
      <c r="N1022" s="241"/>
      <c r="O1022" s="241"/>
      <c r="P1022" s="241"/>
      <c r="Q1022" s="241"/>
      <c r="R1022" s="241"/>
      <c r="S1022" s="241"/>
      <c r="T1022" s="245"/>
      <c r="U1022" s="245"/>
      <c r="V1022" s="245"/>
      <c r="W1022" s="245"/>
      <c r="X1022" s="245"/>
      <c r="Y1022" s="245"/>
      <c r="Z1022" s="245"/>
      <c r="AA1022" s="245"/>
      <c r="AB1022" s="246"/>
      <c r="AC1022" s="245"/>
      <c r="AD1022" s="245"/>
      <c r="AE1022" s="241"/>
      <c r="AF1022" s="245"/>
      <c r="AG1022" s="245"/>
      <c r="AH1022" s="245"/>
      <c r="AI1022" s="245"/>
      <c r="AJ1022" s="245"/>
      <c r="AK1022" s="245"/>
      <c r="AL1022" s="247"/>
      <c r="AM1022" s="242"/>
      <c r="AN1022" s="242"/>
      <c r="AO1022" s="242"/>
      <c r="AP1022" s="242"/>
      <c r="AQ1022" s="242"/>
      <c r="AR1022" s="242"/>
      <c r="AS1022" s="242"/>
      <c r="AT1022" s="242"/>
      <c r="AU1022" s="242"/>
      <c r="AV1022" s="242"/>
      <c r="AW1022" s="242"/>
    </row>
    <row r="1023" ht="15.6" spans="1:49">
      <c r="A1023" s="242"/>
      <c r="B1023" s="242"/>
      <c r="C1023" s="242"/>
      <c r="D1023" s="240"/>
      <c r="E1023" s="243"/>
      <c r="F1023" s="243"/>
      <c r="G1023" s="244"/>
      <c r="H1023" s="244"/>
      <c r="I1023" s="241"/>
      <c r="J1023" s="241"/>
      <c r="K1023" s="241"/>
      <c r="L1023" s="241"/>
      <c r="M1023" s="241"/>
      <c r="N1023" s="241"/>
      <c r="O1023" s="241"/>
      <c r="P1023" s="241"/>
      <c r="Q1023" s="241"/>
      <c r="R1023" s="241"/>
      <c r="S1023" s="241"/>
      <c r="T1023" s="245"/>
      <c r="U1023" s="245"/>
      <c r="V1023" s="245"/>
      <c r="W1023" s="245"/>
      <c r="X1023" s="245"/>
      <c r="Y1023" s="245"/>
      <c r="Z1023" s="245"/>
      <c r="AA1023" s="245"/>
      <c r="AB1023" s="246"/>
      <c r="AC1023" s="245"/>
      <c r="AD1023" s="245"/>
      <c r="AE1023" s="241"/>
      <c r="AF1023" s="245"/>
      <c r="AG1023" s="245"/>
      <c r="AH1023" s="245"/>
      <c r="AI1023" s="245"/>
      <c r="AJ1023" s="245"/>
      <c r="AK1023" s="245"/>
      <c r="AL1023" s="247"/>
      <c r="AM1023" s="242"/>
      <c r="AN1023" s="242"/>
      <c r="AO1023" s="242"/>
      <c r="AP1023" s="242"/>
      <c r="AQ1023" s="242"/>
      <c r="AR1023" s="242"/>
      <c r="AS1023" s="242"/>
      <c r="AT1023" s="242"/>
      <c r="AU1023" s="242"/>
      <c r="AV1023" s="242"/>
      <c r="AW1023" s="242"/>
    </row>
    <row r="1024" ht="15.6" spans="1:49">
      <c r="A1024" s="242"/>
      <c r="B1024" s="242"/>
      <c r="C1024" s="242"/>
      <c r="D1024" s="240"/>
      <c r="E1024" s="243"/>
      <c r="F1024" s="243"/>
      <c r="G1024" s="244"/>
      <c r="H1024" s="244"/>
      <c r="I1024" s="241"/>
      <c r="J1024" s="241"/>
      <c r="K1024" s="241"/>
      <c r="L1024" s="241"/>
      <c r="M1024" s="241"/>
      <c r="N1024" s="241"/>
      <c r="O1024" s="241"/>
      <c r="P1024" s="241"/>
      <c r="Q1024" s="241"/>
      <c r="R1024" s="241"/>
      <c r="S1024" s="241"/>
      <c r="T1024" s="245"/>
      <c r="U1024" s="245"/>
      <c r="V1024" s="245"/>
      <c r="W1024" s="245"/>
      <c r="X1024" s="245"/>
      <c r="Y1024" s="245"/>
      <c r="Z1024" s="245"/>
      <c r="AA1024" s="245"/>
      <c r="AB1024" s="246"/>
      <c r="AC1024" s="245"/>
      <c r="AD1024" s="245"/>
      <c r="AE1024" s="241"/>
      <c r="AF1024" s="245"/>
      <c r="AG1024" s="245"/>
      <c r="AH1024" s="245"/>
      <c r="AI1024" s="245"/>
      <c r="AJ1024" s="245"/>
      <c r="AK1024" s="245"/>
      <c r="AL1024" s="247"/>
      <c r="AM1024" s="242"/>
      <c r="AN1024" s="242"/>
      <c r="AO1024" s="242"/>
      <c r="AP1024" s="242"/>
      <c r="AQ1024" s="242"/>
      <c r="AR1024" s="242"/>
      <c r="AS1024" s="242"/>
      <c r="AT1024" s="242"/>
      <c r="AU1024" s="242"/>
      <c r="AV1024" s="242"/>
      <c r="AW1024" s="242"/>
    </row>
    <row r="1025" ht="15.6" spans="1:49">
      <c r="A1025" s="242"/>
      <c r="B1025" s="242"/>
      <c r="C1025" s="242"/>
      <c r="D1025" s="240"/>
      <c r="E1025" s="243"/>
      <c r="F1025" s="243"/>
      <c r="G1025" s="244"/>
      <c r="H1025" s="244"/>
      <c r="I1025" s="241"/>
      <c r="J1025" s="241"/>
      <c r="K1025" s="241"/>
      <c r="L1025" s="241"/>
      <c r="M1025" s="241"/>
      <c r="N1025" s="241"/>
      <c r="O1025" s="241"/>
      <c r="P1025" s="241"/>
      <c r="Q1025" s="241"/>
      <c r="R1025" s="241"/>
      <c r="S1025" s="241"/>
      <c r="T1025" s="245"/>
      <c r="U1025" s="245"/>
      <c r="V1025" s="245"/>
      <c r="W1025" s="245"/>
      <c r="X1025" s="245"/>
      <c r="Y1025" s="245"/>
      <c r="Z1025" s="245"/>
      <c r="AA1025" s="245"/>
      <c r="AB1025" s="246"/>
      <c r="AC1025" s="245"/>
      <c r="AD1025" s="245"/>
      <c r="AE1025" s="241"/>
      <c r="AF1025" s="245"/>
      <c r="AG1025" s="245"/>
      <c r="AH1025" s="245"/>
      <c r="AI1025" s="245"/>
      <c r="AJ1025" s="245"/>
      <c r="AK1025" s="245"/>
      <c r="AL1025" s="247"/>
      <c r="AM1025" s="242"/>
      <c r="AN1025" s="242"/>
      <c r="AO1025" s="242"/>
      <c r="AP1025" s="242"/>
      <c r="AQ1025" s="242"/>
      <c r="AR1025" s="242"/>
      <c r="AS1025" s="242"/>
      <c r="AT1025" s="242"/>
      <c r="AU1025" s="242"/>
      <c r="AV1025" s="242"/>
      <c r="AW1025" s="242"/>
    </row>
    <row r="1026" ht="15.6" spans="1:49">
      <c r="A1026" s="242"/>
      <c r="B1026" s="242"/>
      <c r="C1026" s="242"/>
      <c r="D1026" s="240"/>
      <c r="E1026" s="243"/>
      <c r="F1026" s="243"/>
      <c r="G1026" s="244"/>
      <c r="H1026" s="244"/>
      <c r="I1026" s="241"/>
      <c r="J1026" s="241"/>
      <c r="K1026" s="241"/>
      <c r="L1026" s="241"/>
      <c r="M1026" s="241"/>
      <c r="N1026" s="241"/>
      <c r="O1026" s="241"/>
      <c r="P1026" s="241"/>
      <c r="Q1026" s="241"/>
      <c r="R1026" s="241"/>
      <c r="S1026" s="241"/>
      <c r="T1026" s="245"/>
      <c r="U1026" s="245"/>
      <c r="V1026" s="245"/>
      <c r="W1026" s="245"/>
      <c r="X1026" s="245"/>
      <c r="Y1026" s="245"/>
      <c r="Z1026" s="245"/>
      <c r="AA1026" s="245"/>
      <c r="AB1026" s="246"/>
      <c r="AC1026" s="245"/>
      <c r="AD1026" s="245"/>
      <c r="AE1026" s="241"/>
      <c r="AF1026" s="245"/>
      <c r="AG1026" s="245"/>
      <c r="AH1026" s="245"/>
      <c r="AI1026" s="245"/>
      <c r="AJ1026" s="245"/>
      <c r="AK1026" s="245"/>
      <c r="AL1026" s="247"/>
      <c r="AM1026" s="242"/>
      <c r="AN1026" s="242"/>
      <c r="AO1026" s="242"/>
      <c r="AP1026" s="242"/>
      <c r="AQ1026" s="242"/>
      <c r="AR1026" s="242"/>
      <c r="AS1026" s="242"/>
      <c r="AT1026" s="242"/>
      <c r="AU1026" s="242"/>
      <c r="AV1026" s="242"/>
      <c r="AW1026" s="242"/>
    </row>
    <row r="1027" ht="15.6" spans="1:49">
      <c r="A1027" s="242"/>
      <c r="B1027" s="242"/>
      <c r="C1027" s="242"/>
      <c r="D1027" s="240"/>
      <c r="E1027" s="243"/>
      <c r="F1027" s="243"/>
      <c r="G1027" s="244"/>
      <c r="H1027" s="244"/>
      <c r="I1027" s="241"/>
      <c r="J1027" s="241"/>
      <c r="K1027" s="241"/>
      <c r="L1027" s="241"/>
      <c r="M1027" s="241"/>
      <c r="N1027" s="241"/>
      <c r="O1027" s="241"/>
      <c r="P1027" s="241"/>
      <c r="Q1027" s="241"/>
      <c r="R1027" s="241"/>
      <c r="S1027" s="241"/>
      <c r="T1027" s="245"/>
      <c r="U1027" s="245"/>
      <c r="V1027" s="245"/>
      <c r="W1027" s="245"/>
      <c r="X1027" s="245"/>
      <c r="Y1027" s="245"/>
      <c r="Z1027" s="245"/>
      <c r="AA1027" s="245"/>
      <c r="AB1027" s="246"/>
      <c r="AC1027" s="245"/>
      <c r="AD1027" s="245"/>
      <c r="AE1027" s="241"/>
      <c r="AF1027" s="245"/>
      <c r="AG1027" s="245"/>
      <c r="AH1027" s="245"/>
      <c r="AI1027" s="245"/>
      <c r="AJ1027" s="245"/>
      <c r="AK1027" s="245"/>
      <c r="AL1027" s="247"/>
      <c r="AM1027" s="242"/>
      <c r="AN1027" s="242"/>
      <c r="AO1027" s="242"/>
      <c r="AP1027" s="242"/>
      <c r="AQ1027" s="242"/>
      <c r="AR1027" s="242"/>
      <c r="AS1027" s="242"/>
      <c r="AT1027" s="242"/>
      <c r="AU1027" s="242"/>
      <c r="AV1027" s="242"/>
      <c r="AW1027" s="242"/>
    </row>
    <row r="1028" ht="15.6" spans="1:49">
      <c r="A1028" s="242"/>
      <c r="B1028" s="242"/>
      <c r="C1028" s="242"/>
      <c r="D1028" s="240"/>
      <c r="E1028" s="243"/>
      <c r="F1028" s="243"/>
      <c r="G1028" s="244"/>
      <c r="H1028" s="244"/>
      <c r="I1028" s="241"/>
      <c r="J1028" s="241"/>
      <c r="K1028" s="241"/>
      <c r="L1028" s="241"/>
      <c r="M1028" s="241"/>
      <c r="N1028" s="241"/>
      <c r="O1028" s="241"/>
      <c r="P1028" s="241"/>
      <c r="Q1028" s="241"/>
      <c r="R1028" s="241"/>
      <c r="S1028" s="241"/>
      <c r="T1028" s="245"/>
      <c r="U1028" s="245"/>
      <c r="V1028" s="245"/>
      <c r="W1028" s="245"/>
      <c r="X1028" s="245"/>
      <c r="Y1028" s="245"/>
      <c r="Z1028" s="245"/>
      <c r="AA1028" s="245"/>
      <c r="AB1028" s="246"/>
      <c r="AC1028" s="245"/>
      <c r="AD1028" s="245"/>
      <c r="AE1028" s="241"/>
      <c r="AF1028" s="245"/>
      <c r="AG1028" s="245"/>
      <c r="AH1028" s="245"/>
      <c r="AI1028" s="245"/>
      <c r="AJ1028" s="245"/>
      <c r="AK1028" s="245"/>
      <c r="AL1028" s="247"/>
      <c r="AM1028" s="242"/>
      <c r="AN1028" s="242"/>
      <c r="AO1028" s="242"/>
      <c r="AP1028" s="242"/>
      <c r="AQ1028" s="242"/>
      <c r="AR1028" s="242"/>
      <c r="AS1028" s="242"/>
      <c r="AT1028" s="242"/>
      <c r="AU1028" s="242"/>
      <c r="AV1028" s="242"/>
      <c r="AW1028" s="242"/>
    </row>
    <row r="1029" ht="15.6" spans="1:49">
      <c r="A1029" s="242"/>
      <c r="B1029" s="242"/>
      <c r="C1029" s="242"/>
      <c r="D1029" s="240"/>
      <c r="E1029" s="243"/>
      <c r="F1029" s="243"/>
      <c r="G1029" s="244"/>
      <c r="H1029" s="244"/>
      <c r="I1029" s="241"/>
      <c r="J1029" s="241"/>
      <c r="K1029" s="241"/>
      <c r="L1029" s="241"/>
      <c r="M1029" s="241"/>
      <c r="N1029" s="241"/>
      <c r="O1029" s="241"/>
      <c r="P1029" s="241"/>
      <c r="Q1029" s="241"/>
      <c r="R1029" s="241"/>
      <c r="S1029" s="241"/>
      <c r="T1029" s="245"/>
      <c r="U1029" s="245"/>
      <c r="V1029" s="245"/>
      <c r="W1029" s="245"/>
      <c r="X1029" s="245"/>
      <c r="Y1029" s="245"/>
      <c r="Z1029" s="245"/>
      <c r="AA1029" s="245"/>
      <c r="AB1029" s="246"/>
      <c r="AC1029" s="245"/>
      <c r="AD1029" s="245"/>
      <c r="AE1029" s="241"/>
      <c r="AF1029" s="245"/>
      <c r="AG1029" s="245"/>
      <c r="AH1029" s="245"/>
      <c r="AI1029" s="245"/>
      <c r="AJ1029" s="245"/>
      <c r="AK1029" s="245"/>
      <c r="AL1029" s="247"/>
      <c r="AM1029" s="242"/>
      <c r="AN1029" s="242"/>
      <c r="AO1029" s="242"/>
      <c r="AP1029" s="242"/>
      <c r="AQ1029" s="242"/>
      <c r="AR1029" s="242"/>
      <c r="AS1029" s="242"/>
      <c r="AT1029" s="242"/>
      <c r="AU1029" s="242"/>
      <c r="AV1029" s="242"/>
      <c r="AW1029" s="242"/>
    </row>
    <row r="1030" ht="15.6" spans="1:49">
      <c r="A1030" s="242"/>
      <c r="B1030" s="242"/>
      <c r="C1030" s="242"/>
      <c r="D1030" s="240"/>
      <c r="E1030" s="243"/>
      <c r="F1030" s="243"/>
      <c r="G1030" s="244"/>
      <c r="H1030" s="244"/>
      <c r="I1030" s="241"/>
      <c r="J1030" s="241"/>
      <c r="K1030" s="241"/>
      <c r="L1030" s="241"/>
      <c r="M1030" s="241"/>
      <c r="N1030" s="241"/>
      <c r="O1030" s="241"/>
      <c r="P1030" s="241"/>
      <c r="Q1030" s="241"/>
      <c r="R1030" s="241"/>
      <c r="S1030" s="241"/>
      <c r="T1030" s="245"/>
      <c r="U1030" s="245"/>
      <c r="V1030" s="245"/>
      <c r="W1030" s="245"/>
      <c r="X1030" s="245"/>
      <c r="Y1030" s="245"/>
      <c r="Z1030" s="245"/>
      <c r="AA1030" s="245"/>
      <c r="AB1030" s="246"/>
      <c r="AC1030" s="245"/>
      <c r="AD1030" s="245"/>
      <c r="AE1030" s="241"/>
      <c r="AF1030" s="245"/>
      <c r="AG1030" s="245"/>
      <c r="AH1030" s="245"/>
      <c r="AI1030" s="245"/>
      <c r="AJ1030" s="245"/>
      <c r="AK1030" s="245"/>
      <c r="AL1030" s="247"/>
      <c r="AM1030" s="242"/>
      <c r="AN1030" s="242"/>
      <c r="AO1030" s="242"/>
      <c r="AP1030" s="242"/>
      <c r="AQ1030" s="242"/>
      <c r="AR1030" s="242"/>
      <c r="AS1030" s="242"/>
      <c r="AT1030" s="242"/>
      <c r="AU1030" s="242"/>
      <c r="AV1030" s="242"/>
      <c r="AW1030" s="242"/>
    </row>
  </sheetData>
  <autoFilter xmlns:etc="http://www.wps.cn/officeDocument/2017/etCustomData" ref="A3:AW69" etc:filterBottomFollowUsedRange="0">
    <filterColumn colId="1">
      <customFilters>
        <customFilter operator="equal" val="Minh Châu"/>
      </customFilters>
    </filterColumn>
    <extLst/>
  </autoFilter>
  <mergeCells count="3">
    <mergeCell ref="D2:F2"/>
    <mergeCell ref="G2:O2"/>
    <mergeCell ref="AG2:AK2"/>
  </mergeCells>
  <conditionalFormatting sqref="C13">
    <cfRule type="expression" dxfId="1" priority="5">
      <formula>COUNTIF($C$2:$C$973,C13)&gt;1</formula>
    </cfRule>
  </conditionalFormatting>
  <conditionalFormatting sqref="C2:C1030">
    <cfRule type="expression" dxfId="1" priority="124">
      <formula>COUNTIF($C$2:$C$1030,C2)&gt;1</formula>
    </cfRule>
  </conditionalFormatting>
  <conditionalFormatting sqref="C4:C32">
    <cfRule type="expression" dxfId="1" priority="2">
      <formula>COUNTIF($K$3:$K$65,C4)&gt;1</formula>
    </cfRule>
    <cfRule type="expression" dxfId="1" priority="25">
      <formula>COUNTIF($C$2:$C$988,C4)&gt;1</formula>
    </cfRule>
    <cfRule type="expression" dxfId="1" priority="26">
      <formula>COUNTIF($J$3:$J$65,C4)&gt;1</formula>
    </cfRule>
    <cfRule type="expression" dxfId="1" priority="27">
      <formula>COUNTIF($B$3:$B$66,C4)&gt;1</formula>
    </cfRule>
    <cfRule type="expression" dxfId="1" priority="70">
      <formula>COUNTIF($C$2:$C$985,C4)&gt;1</formula>
    </cfRule>
    <cfRule type="expression" dxfId="1" priority="100">
      <formula>COUNTIF($B$3:$B$964,C4)&gt;1</formula>
    </cfRule>
    <cfRule type="expression" dxfId="1" priority="101">
      <formula>COUNTIF($C$2:$C$984,C4)&gt;1</formula>
    </cfRule>
    <cfRule type="expression" dxfId="1" priority="102">
      <formula>COUNTIF($B$3:$B$965,C4)&gt;1</formula>
    </cfRule>
    <cfRule type="expression" dxfId="1" priority="103">
      <formula>COUNTIF($C$2:$C$981,C4)&gt;1</formula>
    </cfRule>
    <cfRule type="expression" dxfId="1" priority="104">
      <formula>COUNTIF($B$3:$B$962,C4)&gt;1</formula>
    </cfRule>
    <cfRule type="expression" dxfId="1" priority="105">
      <formula>COUNTIF($C$2:$C$982,C4)&gt;1</formula>
    </cfRule>
    <cfRule type="expression" dxfId="1" priority="106">
      <formula>COUNTIF($B$3:$B$963,C4)&gt;1</formula>
    </cfRule>
    <cfRule type="expression" dxfId="1" priority="119">
      <formula>COUNTIF($C$2:$C$976,C4)&gt;1</formula>
    </cfRule>
  </conditionalFormatting>
  <conditionalFormatting sqref="C4:C30">
    <cfRule type="expression" dxfId="1" priority="3">
      <formula>COUNTIF($B$2:$B$958,C4)&gt;1</formula>
    </cfRule>
    <cfRule type="expression" dxfId="1" priority="6">
      <formula>COUNTIF($B$2:$B$962,C4)&gt;1</formula>
    </cfRule>
    <cfRule type="expression" dxfId="1" priority="9">
      <formula>COUNTIF($B$2:$B$980,C4)&gt;1</formula>
    </cfRule>
    <cfRule type="expression" dxfId="1" priority="34">
      <formula>COUNTIF($B$3:$B$960,C4)&gt;1</formula>
    </cfRule>
    <cfRule type="expression" dxfId="1" priority="35">
      <formula>COUNTIF($C$2:$C$980,C4)&gt;1</formula>
    </cfRule>
    <cfRule type="expression" dxfId="1" priority="36">
      <formula>COUNTIF($B$3:$B$961,C4)&gt;1</formula>
    </cfRule>
    <cfRule type="expression" dxfId="1" priority="51">
      <formula>COUNTIF($B$3:$B$967,C4)&gt;1</formula>
    </cfRule>
    <cfRule type="expression" dxfId="1" priority="52">
      <formula>COUNTIF($B$3:$B$968,C4)&gt;1</formula>
    </cfRule>
    <cfRule type="expression" dxfId="1" priority="53">
      <formula>COUNTIF($B$3:$B$966,C4)&gt;1</formula>
    </cfRule>
    <cfRule type="expression" dxfId="1" priority="73">
      <formula>COUNTIF($C$2:$C$979,C4)&gt;1</formula>
    </cfRule>
    <cfRule type="expression" dxfId="1" priority="87">
      <formula>COUNTIF($C$2:$C$977,C4)&gt;1</formula>
    </cfRule>
    <cfRule type="expression" dxfId="1" priority="88">
      <formula>COUNTIF($B$3:$B$958,C4)&gt;1</formula>
    </cfRule>
    <cfRule type="expression" dxfId="1" priority="89">
      <formula>COUNTIF($C$2:$C$978,C4)&gt;1</formula>
    </cfRule>
    <cfRule type="expression" dxfId="1" priority="90">
      <formula>COUNTIF($B$3:$B$959,C4)&gt;1</formula>
    </cfRule>
  </conditionalFormatting>
  <conditionalFormatting sqref="C4:C22">
    <cfRule type="expression" dxfId="1" priority="4">
      <formula>COUNTIF($C$2:$C$962,C4)&gt;1</formula>
    </cfRule>
    <cfRule type="expression" dxfId="1" priority="16">
      <formula>COUNTIF($C$2:$C$958,C4)&gt;1</formula>
    </cfRule>
  </conditionalFormatting>
  <conditionalFormatting sqref="C4:C24">
    <cfRule type="expression" dxfId="1" priority="7">
      <formula>COUNTIF($C$2:$C$967,C4)&gt;1</formula>
    </cfRule>
    <cfRule type="expression" dxfId="1" priority="18">
      <formula>COUNTIF($C$2:$C$965,C4)&gt;1</formula>
    </cfRule>
    <cfRule type="expression" dxfId="1" priority="19">
      <formula>COUNTIF($B$3:$B$946,C4)&gt;1</formula>
    </cfRule>
    <cfRule type="expression" dxfId="1" priority="20">
      <formula>COUNTIF($C$2:$C$966,C4)&gt;1</formula>
    </cfRule>
    <cfRule type="expression" dxfId="1" priority="21">
      <formula>COUNTIF($B$3:$B$947,C4)&gt;1</formula>
    </cfRule>
  </conditionalFormatting>
  <conditionalFormatting sqref="C4:C29">
    <cfRule type="expression" dxfId="1" priority="8">
      <formula>COUNTIF($B$2:$B$967,C4)&gt;1</formula>
    </cfRule>
    <cfRule type="expression" dxfId="1" priority="91">
      <formula>COUNTIF($C$2:$C$975,C4)&gt;1</formula>
    </cfRule>
    <cfRule type="expression" dxfId="1" priority="92">
      <formula>COUNTIF($B$3:$B$956,C4)&gt;1</formula>
    </cfRule>
    <cfRule type="expression" dxfId="1" priority="93">
      <formula>COUNTIF($B$3:$B$957,C4)&gt;1</formula>
    </cfRule>
  </conditionalFormatting>
  <conditionalFormatting sqref="C4:C21">
    <cfRule type="expression" dxfId="1" priority="10">
      <formula>COUNTIF($C$2:$C$959,C4)&gt;1</formula>
    </cfRule>
    <cfRule type="expression" dxfId="1" priority="11">
      <formula>COUNTIF($B$3:$B$940,C4)&gt;1</formula>
    </cfRule>
    <cfRule type="expression" dxfId="1" priority="12">
      <formula>COUNTIF($C$2:$C$960,C4)&gt;1</formula>
    </cfRule>
    <cfRule type="expression" dxfId="1" priority="13">
      <formula>COUNTIF($B$3:$B$941,C4)&gt;1</formula>
    </cfRule>
    <cfRule type="expression" dxfId="1" priority="14">
      <formula>COUNTIF($C$2:$C$957,C4)&gt;1</formula>
    </cfRule>
    <cfRule type="expression" dxfId="1" priority="15">
      <formula>COUNTIF($B$3:$B$938,C4)&gt;1</formula>
    </cfRule>
    <cfRule type="expression" dxfId="1" priority="17">
      <formula>COUNTIF($B$3:$B$939,C4)&gt;1</formula>
    </cfRule>
  </conditionalFormatting>
  <conditionalFormatting sqref="C4:C23">
    <cfRule type="expression" dxfId="1" priority="22">
      <formula>COUNTIF($C$2:$C$963,C4)&gt;1</formula>
    </cfRule>
    <cfRule type="expression" dxfId="1" priority="23">
      <formula>COUNTIF($B$3:$B$944,C4)&gt;1</formula>
    </cfRule>
    <cfRule type="expression" dxfId="1" priority="24">
      <formula>COUNTIF($B$3:$B$945,C4)&gt;1</formula>
    </cfRule>
  </conditionalFormatting>
  <conditionalFormatting sqref="C4:C26">
    <cfRule type="expression" dxfId="1" priority="28">
      <formula>COUNTIF($C$2:$C$964,C4)&gt;1</formula>
    </cfRule>
  </conditionalFormatting>
  <conditionalFormatting sqref="C4:C46">
    <cfRule type="expression" dxfId="1" priority="29">
      <formula>COUNTIF($B$2:$B$964,C4)&gt;1</formula>
    </cfRule>
    <cfRule type="expression" dxfId="1" priority="44">
      <formula>COUNTIF($B$2:$B$985,C4)&gt;1</formula>
    </cfRule>
    <cfRule type="expression" dxfId="1" priority="45">
      <formula>COUNTIF($B$2:$B$989,C4)&gt;1</formula>
    </cfRule>
    <cfRule type="expression" dxfId="1" priority="49">
      <formula>COUNTIF($B$2:$B$1007,C4)&gt;1</formula>
    </cfRule>
    <cfRule type="expression" dxfId="1" priority="50">
      <formula>COUNTIF($C$2:$C$1009,C4)&gt;1</formula>
    </cfRule>
    <cfRule type="expression" dxfId="1" priority="56">
      <formula>COUNTIF($C$2:$C$1011,C4)&gt;1</formula>
    </cfRule>
    <cfRule type="expression" dxfId="1" priority="57">
      <formula>COUNTIF($C$2:$C$1010,C4)&gt;1</formula>
    </cfRule>
    <cfRule type="expression" dxfId="1" priority="59">
      <formula>COUNTIF($C$2:$C$1015,C4)&gt;1</formula>
    </cfRule>
    <cfRule type="expression" dxfId="1" priority="60">
      <formula>COUNTIF($C$2:$C$1007,C4)&gt;1</formula>
    </cfRule>
    <cfRule type="expression" dxfId="1" priority="61">
      <formula>COUNTIF($H$3:$H$92,C4)&gt;1</formula>
    </cfRule>
    <cfRule type="expression" dxfId="1" priority="62">
      <formula>COUNTIF($C$2:$C$1014,C4)&gt;1</formula>
    </cfRule>
    <cfRule type="expression" dxfId="1" priority="63">
      <formula>COUNTIF($C$2:$C$1006,C4)&gt;1</formula>
    </cfRule>
    <cfRule type="expression" dxfId="1" priority="64">
      <formula>COUNTIF($C$2:$C$1008,C4)&gt;1</formula>
    </cfRule>
    <cfRule type="expression" dxfId="1" priority="65">
      <formula>COUNTIF($B$3:$B$93,C4)&gt;1</formula>
    </cfRule>
    <cfRule type="expression" dxfId="1" priority="66">
      <formula>COUNTIF($C$2:$C$1018,C4)&gt;1</formula>
    </cfRule>
    <cfRule type="expression" dxfId="1" priority="67">
      <formula>COUNTIF($C$2:$C$1020,C4)&gt;1</formula>
    </cfRule>
    <cfRule type="expression" dxfId="1" priority="121">
      <formula>COUNTIF($B$2:$B$976,C4)&gt;1</formula>
    </cfRule>
  </conditionalFormatting>
  <conditionalFormatting sqref="C4:C39">
    <cfRule type="expression" dxfId="1" priority="30">
      <formula>COUNTIF($B$2:$B$978,C4)&gt;1</formula>
    </cfRule>
    <cfRule type="expression" dxfId="1" priority="78">
      <formula>COUNTIF($C$2:$C$994,C4)&gt;1</formula>
    </cfRule>
    <cfRule type="expression" dxfId="1" priority="98">
      <formula>COUNTIF($C$2:$C$993,C4)&gt;1</formula>
    </cfRule>
  </conditionalFormatting>
  <conditionalFormatting sqref="C4:C38">
    <cfRule type="expression" dxfId="1" priority="31">
      <formula>COUNTIF($B$2:$B$987,C4)&gt;1</formula>
    </cfRule>
    <cfRule type="expression" dxfId="1" priority="41">
      <formula>COUNTIF($B$3:$B$978,C4)&gt;1</formula>
    </cfRule>
    <cfRule type="expression" dxfId="1" priority="42">
      <formula>COUNTIF($C$2:$C$998,C4)&gt;1</formula>
    </cfRule>
    <cfRule type="expression" dxfId="1" priority="43">
      <formula>COUNTIF($B$3:$B$979,C4)&gt;1</formula>
    </cfRule>
    <cfRule type="expression" dxfId="1" priority="68">
      <formula>COUNTIF($B$2:$B$970,C4)&gt;1</formula>
    </cfRule>
    <cfRule type="expression" dxfId="1" priority="71">
      <formula>COUNTIF($B$2:$B$974,C4)&gt;1</formula>
    </cfRule>
    <cfRule type="expression" dxfId="1" priority="77">
      <formula>COUNTIF($B$2:$B$992,C4)&gt;1</formula>
    </cfRule>
    <cfRule type="expression" dxfId="1" priority="107">
      <formula>COUNTIF($B$3:$B$972,C4)&gt;1</formula>
    </cfRule>
    <cfRule type="expression" dxfId="1" priority="108">
      <formula>COUNTIF($C$2:$C$992,C4)&gt;1</formula>
    </cfRule>
    <cfRule type="expression" dxfId="1" priority="109">
      <formula>COUNTIF($B$3:$B$973,C4)&gt;1</formula>
    </cfRule>
    <cfRule type="expression" dxfId="1" priority="117">
      <formula>COUNTIF($C$2:$C$991,C4)&gt;1</formula>
    </cfRule>
  </conditionalFormatting>
  <conditionalFormatting sqref="C4:C37">
    <cfRule type="expression" dxfId="1" priority="32">
      <formula>COUNTIF($B$2:$B$990,C4)&gt;1</formula>
    </cfRule>
    <cfRule type="expression" dxfId="1" priority="74">
      <formula>COUNTIF($B$2:$B$979,C4)&gt;1</formula>
    </cfRule>
    <cfRule type="expression" dxfId="1" priority="110">
      <formula>COUNTIF($C$2:$C$989,C4)&gt;1</formula>
    </cfRule>
    <cfRule type="expression" dxfId="1" priority="111">
      <formula>COUNTIF($B$3:$B$970,C4)&gt;1</formula>
    </cfRule>
    <cfRule type="expression" dxfId="1" priority="112">
      <formula>COUNTIF($C$2:$C$990,C4)&gt;1</formula>
    </cfRule>
    <cfRule type="expression" dxfId="1" priority="113">
      <formula>COUNTIF($B$3:$B$971,C4)&gt;1</formula>
    </cfRule>
  </conditionalFormatting>
  <conditionalFormatting sqref="C4:C41">
    <cfRule type="expression" dxfId="1" priority="33">
      <formula>COUNTIF($B$2:$B$1000,C4)&gt;1</formula>
    </cfRule>
    <cfRule type="expression" dxfId="1" priority="96">
      <formula>COUNTIF($K$3:$K$77,C4)&gt;1</formula>
    </cfRule>
    <cfRule type="expression" dxfId="1" priority="97">
      <formula>COUNTIF($C$2:$C$999,C4)&gt;1</formula>
    </cfRule>
    <cfRule type="expression" dxfId="1" priority="99">
      <formula>COUNTIF($B$3:$B$78,C4)&gt;1</formula>
    </cfRule>
  </conditionalFormatting>
  <conditionalFormatting sqref="C4:C44">
    <cfRule type="expression" dxfId="1" priority="37">
      <formula>COUNTIF($J$3:$J$85,C4)&gt;1</formula>
    </cfRule>
    <cfRule type="expression" dxfId="1" priority="38">
      <formula>COUNTIF($B$3:$B$86,C4)&gt;1</formula>
    </cfRule>
    <cfRule type="expression" dxfId="1" priority="76">
      <formula>COUNTIF($C$2:$C$1003,C4)&gt;1</formula>
    </cfRule>
  </conditionalFormatting>
  <conditionalFormatting sqref="C4:C43">
    <cfRule type="expression" dxfId="1" priority="46">
      <formula>COUNTIF($C$2:$C$1001,C4)&gt;1</formula>
    </cfRule>
    <cfRule type="expression" dxfId="1" priority="54">
      <formula>COUNTIF($C$2:$C$1002,C4)&gt;1</formula>
    </cfRule>
  </conditionalFormatting>
  <conditionalFormatting sqref="C4:C45">
    <cfRule type="expression" dxfId="1" priority="47">
      <formula>COUNTIF($B$2:$B$994,C4)&gt;1</formula>
    </cfRule>
    <cfRule type="expression" dxfId="1" priority="48">
      <formula>COUNTIF($B$2:$B$997,C4)&gt;1</formula>
    </cfRule>
    <cfRule type="expression" dxfId="1" priority="58">
      <formula>COUNTIF($C$2:$C$1004,C4)&gt;1</formula>
    </cfRule>
  </conditionalFormatting>
  <conditionalFormatting sqref="C4:C35">
    <cfRule type="expression" dxfId="1" priority="55">
      <formula>COUNTIF($B$3:$B$974,C4)&gt;1</formula>
    </cfRule>
  </conditionalFormatting>
  <conditionalFormatting sqref="C4:C28">
    <cfRule type="expression" dxfId="1" priority="69">
      <formula>COUNTIF($C$2:$C$974,C4)&gt;1</formula>
    </cfRule>
    <cfRule type="expression" dxfId="1" priority="85">
      <formula>COUNTIF($C$2:$C$970,C4)&gt;1</formula>
    </cfRule>
  </conditionalFormatting>
  <conditionalFormatting sqref="C4:C33">
    <cfRule type="expression" dxfId="1" priority="72">
      <formula>COUNTIF($C$2:$C$986,C4)&gt;1</formula>
    </cfRule>
    <cfRule type="expression" dxfId="1" priority="118">
      <formula>COUNTIF($C$2:$C$983,C4)&gt;1</formula>
    </cfRule>
  </conditionalFormatting>
  <conditionalFormatting sqref="C4:C42">
    <cfRule type="expression" dxfId="1" priority="75">
      <formula>COUNTIF($B$2:$B$982,C4)&gt;1</formula>
    </cfRule>
    <cfRule type="expression" dxfId="1" priority="94">
      <formula>COUNTIF($C$2:$C$996,C4)&gt;1</formula>
    </cfRule>
    <cfRule type="expression" dxfId="1" priority="95">
      <formula>COUNTIF($C$2:$C$1000,C4)&gt;1</formula>
    </cfRule>
    <cfRule type="expression" dxfId="1" priority="115">
      <formula>COUNTIF($C$2:$C$997,C4)&gt;1</formula>
    </cfRule>
    <cfRule type="expression" dxfId="1" priority="116">
      <formula>COUNTIF($C$2:$C$995,C4)&gt;1</formula>
    </cfRule>
  </conditionalFormatting>
  <conditionalFormatting sqref="C4:C27">
    <cfRule type="expression" dxfId="1" priority="79">
      <formula>COUNTIF($C$2:$C$971,C4)&gt;1</formula>
    </cfRule>
    <cfRule type="expression" dxfId="1" priority="80">
      <formula>COUNTIF($B$3:$B$952,C4)&gt;1</formula>
    </cfRule>
    <cfRule type="expression" dxfId="1" priority="81">
      <formula>COUNTIF($C$2:$C$972,C4)&gt;1</formula>
    </cfRule>
    <cfRule type="expression" dxfId="1" priority="82">
      <formula>COUNTIF($B$3:$B$953,C4)&gt;1</formula>
    </cfRule>
    <cfRule type="expression" dxfId="1" priority="83">
      <formula>COUNTIF($C$2:$C$969,C4)&gt;1</formula>
    </cfRule>
    <cfRule type="expression" dxfId="1" priority="84">
      <formula>COUNTIF($B$3:$B$950,C4)&gt;1</formula>
    </cfRule>
    <cfRule type="expression" dxfId="1" priority="86">
      <formula>COUNTIF($B$3:$B$951,C4)&gt;1</formula>
    </cfRule>
  </conditionalFormatting>
  <conditionalFormatting sqref="C4:C10">
    <cfRule type="expression" dxfId="2" priority="114">
      <formula>C4=#REF!</formula>
    </cfRule>
  </conditionalFormatting>
  <conditionalFormatting sqref="C4:C34">
    <cfRule type="expression" dxfId="1" priority="120">
      <formula>COUNTIF($C$2:$C$987,C4)&gt;1</formula>
    </cfRule>
  </conditionalFormatting>
  <conditionalFormatting sqref="C4:C21;C23:C41">
    <cfRule type="expression" dxfId="1" priority="39">
      <formula>COUNTIF($B$3:$B$980,C4)&gt;1</formula>
    </cfRule>
    <cfRule type="expression" dxfId="1" priority="40">
      <formula>COUNTIF($B$3:$B$981,C4)&gt;1</formula>
    </cfRule>
  </conditionalFormatting>
  <conditionalFormatting sqref="T4:T67;T69:T1030;U69:X69;AA69:AK69">
    <cfRule type="expression" dxfId="2" priority="122">
      <formula>D4="CHT"</formula>
    </cfRule>
    <cfRule type="expression" dxfId="2" priority="123">
      <formula>D4="Q.CHT"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2"/>
  <sheetViews>
    <sheetView topLeftCell="A86" workbookViewId="0">
      <selection activeCell="G109" sqref="G109"/>
    </sheetView>
  </sheetViews>
  <sheetFormatPr defaultColWidth="14.4259259259259" defaultRowHeight="15" customHeight="1"/>
  <cols>
    <col min="1" max="1" width="14.8518518518519" style="67" customWidth="1"/>
    <col min="2" max="2" width="21.287037037037" style="67" customWidth="1"/>
    <col min="3" max="3" width="25" style="67" customWidth="1"/>
    <col min="4" max="4" width="22.287037037037" style="67" customWidth="1"/>
    <col min="5" max="5" width="19.4259259259259" style="67" customWidth="1"/>
    <col min="6" max="6" width="15.5740740740741" style="67" customWidth="1"/>
    <col min="7" max="7" width="44.8518518518519" style="67" customWidth="1"/>
    <col min="8" max="8" width="66.1388888888889" style="67" customWidth="1"/>
    <col min="9" max="9" width="6.57407407407407" style="67" customWidth="1"/>
    <col min="10" max="16384" width="14.4259259259259" style="67"/>
  </cols>
  <sheetData>
    <row r="1" ht="37.5" customHeight="1" spans="1:25">
      <c r="A1" s="170" t="s">
        <v>520</v>
      </c>
      <c r="B1" s="170" t="s">
        <v>521</v>
      </c>
      <c r="C1" s="170" t="s">
        <v>103</v>
      </c>
      <c r="D1" s="170" t="s">
        <v>522</v>
      </c>
      <c r="E1" s="170" t="s">
        <v>523</v>
      </c>
      <c r="F1" s="171" t="s">
        <v>524</v>
      </c>
      <c r="G1" s="170" t="s">
        <v>525</v>
      </c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</row>
    <row r="2" ht="21.75" customHeight="1" spans="1:25">
      <c r="A2" s="173" t="s">
        <v>16</v>
      </c>
      <c r="B2" s="174"/>
      <c r="C2" s="174"/>
      <c r="D2" s="174"/>
      <c r="E2" s="174"/>
      <c r="F2" s="174"/>
      <c r="G2" s="174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ht="21.75" customHeight="1" spans="1:25">
      <c r="A3" s="175" t="s">
        <v>526</v>
      </c>
      <c r="B3" s="175" t="s">
        <v>527</v>
      </c>
      <c r="C3" s="175" t="s">
        <v>17</v>
      </c>
      <c r="D3" s="176" t="e">
        <f>VLOOKUP($C3,#REF!,7,0)</f>
        <v>#REF!</v>
      </c>
      <c r="E3" s="176" t="e">
        <f>VLOOKUP($C3,#REF!,8,0)</f>
        <v>#REF!</v>
      </c>
      <c r="F3" s="177" t="e">
        <f>VLOOKUP($C3,#REF!,62,0)</f>
        <v>#REF!</v>
      </c>
      <c r="G3" s="175" t="s">
        <v>528</v>
      </c>
      <c r="H3" s="178" t="str">
        <f>G3&amp;" "&amp;C3</f>
        <v>Medigo TT Luong T6.2026 -  BOD -  Le Huu Ha</v>
      </c>
      <c r="I3" s="67">
        <v>1</v>
      </c>
      <c r="K3" s="67" t="e">
        <f>VLOOKUP($C3,#REF!,1,0)</f>
        <v>#REF!</v>
      </c>
      <c r="L3" s="67" t="e">
        <f>VLOOKUP($C3,#REF!,#REF!,0)</f>
        <v>#REF!</v>
      </c>
    </row>
    <row r="4" ht="21.75" customHeight="1" spans="1:25">
      <c r="A4" s="175" t="s">
        <v>526</v>
      </c>
      <c r="B4" s="175" t="s">
        <v>527</v>
      </c>
      <c r="C4" s="175" t="s">
        <v>529</v>
      </c>
      <c r="D4" s="176" t="e">
        <f>VLOOKUP($C4,#REF!,7,0)</f>
        <v>#REF!</v>
      </c>
      <c r="E4" s="176" t="e">
        <f>VLOOKUP($C4,#REF!,8,0)</f>
        <v>#REF!</v>
      </c>
      <c r="F4" s="177" t="e">
        <f>VLOOKUP($C4,#REF!,62,0)</f>
        <v>#REF!</v>
      </c>
      <c r="G4" s="175" t="s">
        <v>528</v>
      </c>
      <c r="H4" s="178" t="str">
        <f>G4&amp;" "&amp;C4</f>
        <v>Medigo TT Luong T6.2026 -  BOD -  Tran Thi Minh Phuong</v>
      </c>
      <c r="I4" s="67">
        <v>2</v>
      </c>
      <c r="K4" s="67" t="e">
        <f>VLOOKUP($C4,#REF!,1,0)</f>
        <v>#REF!</v>
      </c>
    </row>
    <row r="5" customHeight="1" spans="1:25">
      <c r="F5" s="179"/>
    </row>
    <row r="6" ht="21.75" customHeight="1" spans="1:25">
      <c r="A6" s="175" t="s">
        <v>530</v>
      </c>
      <c r="B6" s="175" t="s">
        <v>527</v>
      </c>
      <c r="C6" s="175" t="s">
        <v>531</v>
      </c>
      <c r="D6" s="176" t="e">
        <f>VLOOKUP($C6,#REF!,7,0)</f>
        <v>#REF!</v>
      </c>
      <c r="E6" s="176" t="e">
        <f>VLOOKUP($C6,#REF!,8,0)</f>
        <v>#REF!</v>
      </c>
      <c r="F6" s="177" t="e">
        <f>VLOOKUP($C6,#REF!,62,0)</f>
        <v>#REF!</v>
      </c>
      <c r="G6" s="175" t="s">
        <v>532</v>
      </c>
      <c r="H6" s="178" t="str">
        <f t="shared" ref="H6:H25" si="0">G6&amp;" "&amp;C6</f>
        <v>Medigo TT Luong T6.2026 -  P.HCNS -   Nguyen Thi Thuy Na</v>
      </c>
      <c r="I6" s="67">
        <v>3</v>
      </c>
      <c r="K6" s="67" t="e">
        <f>VLOOKUP($C6,#REF!,1,0)</f>
        <v>#REF!</v>
      </c>
    </row>
    <row r="7" s="169" customFormat="1" ht="21.75" customHeight="1" spans="1:25">
      <c r="A7" s="169" t="s">
        <v>530</v>
      </c>
      <c r="B7" s="169" t="s">
        <v>527</v>
      </c>
      <c r="C7" s="169" t="s">
        <v>533</v>
      </c>
      <c r="D7" s="176" t="e">
        <f>VLOOKUP($C7,#REF!,7,0)</f>
        <v>#REF!</v>
      </c>
      <c r="E7" s="176" t="e">
        <f>VLOOKUP($C7,#REF!,8,0)</f>
        <v>#REF!</v>
      </c>
      <c r="F7" s="177" t="e">
        <f>VLOOKUP($C7,#REF!,62,0)</f>
        <v>#REF!</v>
      </c>
      <c r="G7" s="175" t="s">
        <v>532</v>
      </c>
      <c r="H7" s="180" t="str">
        <f t="shared" si="0"/>
        <v>Medigo TT Luong T6.2026 -  P.HCNS -   Nguyen Thi Thu Van</v>
      </c>
      <c r="I7" s="67">
        <v>4</v>
      </c>
      <c r="K7" s="67" t="e">
        <f>VLOOKUP($C7,#REF!,1,0)</f>
        <v>#REF!</v>
      </c>
    </row>
    <row r="8" ht="21.75" customHeight="1" spans="1:25">
      <c r="A8" s="175" t="s">
        <v>534</v>
      </c>
      <c r="B8" s="175" t="s">
        <v>527</v>
      </c>
      <c r="C8" s="175" t="s">
        <v>535</v>
      </c>
      <c r="D8" s="176" t="e">
        <f>VLOOKUP($C8,#REF!,7,0)</f>
        <v>#REF!</v>
      </c>
      <c r="E8" s="176" t="e">
        <f>VLOOKUP($C8,#REF!,8,0)</f>
        <v>#REF!</v>
      </c>
      <c r="F8" s="177" t="e">
        <f>VLOOKUP($C8,#REF!,62,0)</f>
        <v>#REF!</v>
      </c>
      <c r="G8" s="175" t="s">
        <v>536</v>
      </c>
      <c r="H8" s="178" t="str">
        <f t="shared" si="0"/>
        <v>Medigo TT Luong T6.2026 -  P.IT -   Nguyen Thanh Tai</v>
      </c>
      <c r="I8" s="67">
        <v>5</v>
      </c>
      <c r="K8" s="67" t="e">
        <f>VLOOKUP($C8,#REF!,1,0)</f>
        <v>#REF!</v>
      </c>
    </row>
    <row r="9" ht="21.75" customHeight="1" spans="1:25">
      <c r="A9" s="175" t="s">
        <v>534</v>
      </c>
      <c r="B9" s="175" t="s">
        <v>527</v>
      </c>
      <c r="C9" s="175" t="s">
        <v>537</v>
      </c>
      <c r="D9" s="176" t="e">
        <f>VLOOKUP($C9,#REF!,7,0)</f>
        <v>#REF!</v>
      </c>
      <c r="E9" s="176" t="e">
        <f>VLOOKUP($C9,#REF!,8,0)</f>
        <v>#REF!</v>
      </c>
      <c r="F9" s="177" t="e">
        <f>VLOOKUP($C9,#REF!,62,0)</f>
        <v>#REF!</v>
      </c>
      <c r="G9" s="175" t="s">
        <v>536</v>
      </c>
      <c r="H9" s="178" t="str">
        <f t="shared" si="0"/>
        <v>Medigo TT Luong T6.2026 -  P.IT -   Huynh Quang Toan</v>
      </c>
      <c r="I9" s="67">
        <v>6</v>
      </c>
      <c r="K9" s="67" t="e">
        <f>VLOOKUP($C9,#REF!,1,0)</f>
        <v>#REF!</v>
      </c>
    </row>
    <row r="10" ht="21.75" customHeight="1" spans="1:25">
      <c r="A10" s="175" t="s">
        <v>534</v>
      </c>
      <c r="B10" s="175" t="s">
        <v>527</v>
      </c>
      <c r="C10" s="175" t="s">
        <v>538</v>
      </c>
      <c r="D10" s="176" t="e">
        <f>VLOOKUP($C10,#REF!,7,0)</f>
        <v>#REF!</v>
      </c>
      <c r="E10" s="176" t="e">
        <f>VLOOKUP($C10,#REF!,8,0)</f>
        <v>#REF!</v>
      </c>
      <c r="F10" s="177" t="e">
        <f>VLOOKUP($C10,#REF!,62,0)</f>
        <v>#REF!</v>
      </c>
      <c r="G10" s="175" t="s">
        <v>536</v>
      </c>
      <c r="H10" s="178" t="str">
        <f t="shared" si="0"/>
        <v>Medigo TT Luong T6.2026 -  P.IT -   To Ngoc Thien Phu</v>
      </c>
      <c r="I10" s="67">
        <v>7</v>
      </c>
      <c r="K10" s="67" t="e">
        <f>VLOOKUP($C10,#REF!,1,0)</f>
        <v>#REF!</v>
      </c>
    </row>
    <row r="11" ht="21.75" customHeight="1" spans="1:25">
      <c r="A11" s="175" t="s">
        <v>534</v>
      </c>
      <c r="B11" s="175" t="s">
        <v>527</v>
      </c>
      <c r="C11" s="175" t="s">
        <v>539</v>
      </c>
      <c r="D11" s="176" t="e">
        <f>VLOOKUP($C11,#REF!,7,0)</f>
        <v>#REF!</v>
      </c>
      <c r="E11" s="176" t="e">
        <f>VLOOKUP($C11,#REF!,8,0)</f>
        <v>#REF!</v>
      </c>
      <c r="F11" s="177" t="e">
        <f>VLOOKUP($C11,#REF!,62,0)</f>
        <v>#REF!</v>
      </c>
      <c r="G11" s="175" t="s">
        <v>536</v>
      </c>
      <c r="H11" s="178" t="str">
        <f t="shared" si="0"/>
        <v>Medigo TT Luong T6.2026 -  P.IT -   Hoang Le Thanh Vuong</v>
      </c>
      <c r="I11" s="67">
        <v>8</v>
      </c>
      <c r="K11" s="67" t="e">
        <f>VLOOKUP($C11,#REF!,1,0)</f>
        <v>#REF!</v>
      </c>
    </row>
    <row r="12" ht="21.75" customHeight="1" spans="1:25">
      <c r="A12" s="175" t="s">
        <v>540</v>
      </c>
      <c r="B12" s="175" t="s">
        <v>527</v>
      </c>
      <c r="C12" s="175" t="s">
        <v>541</v>
      </c>
      <c r="D12" s="176" t="e">
        <f>VLOOKUP($C12,#REF!,7,0)</f>
        <v>#REF!</v>
      </c>
      <c r="E12" s="176" t="e">
        <f>VLOOKUP($C12,#REF!,8,0)</f>
        <v>#REF!</v>
      </c>
      <c r="F12" s="177" t="e">
        <f>VLOOKUP($C12,#REF!,62,0)</f>
        <v>#REF!</v>
      </c>
      <c r="G12" s="175" t="s">
        <v>542</v>
      </c>
      <c r="H12" s="178" t="str">
        <f t="shared" si="0"/>
        <v>Medigo TT Luong T6.2026 -  P.PD -   Nguyen Hoang Nguyen Dan</v>
      </c>
      <c r="I12" s="67">
        <v>9</v>
      </c>
      <c r="K12" s="67" t="e">
        <f>VLOOKUP($C12,#REF!,1,0)</f>
        <v>#REF!</v>
      </c>
    </row>
    <row r="13" ht="21.75" customHeight="1" spans="1:25">
      <c r="A13" s="175" t="s">
        <v>540</v>
      </c>
      <c r="B13" s="175" t="s">
        <v>527</v>
      </c>
      <c r="C13" s="175" t="s">
        <v>543</v>
      </c>
      <c r="D13" s="176" t="e">
        <f>VLOOKUP($C13,#REF!,7,0)</f>
        <v>#REF!</v>
      </c>
      <c r="E13" s="176" t="e">
        <f>VLOOKUP($C13,#REF!,8,0)</f>
        <v>#REF!</v>
      </c>
      <c r="F13" s="177" t="e">
        <f>VLOOKUP($C13,#REF!,62,0)</f>
        <v>#REF!</v>
      </c>
      <c r="G13" s="175" t="s">
        <v>542</v>
      </c>
      <c r="H13" s="178" t="str">
        <f t="shared" si="0"/>
        <v>Medigo TT Luong T6.2026 -  P.PD -   Nguyen Van Toan</v>
      </c>
      <c r="I13" s="67">
        <v>10</v>
      </c>
      <c r="K13" s="67" t="e">
        <f>VLOOKUP($C13,#REF!,1,0)</f>
        <v>#REF!</v>
      </c>
    </row>
    <row r="14" ht="21.75" customHeight="1" spans="1:25">
      <c r="A14" s="175" t="s">
        <v>540</v>
      </c>
      <c r="B14" s="175" t="s">
        <v>527</v>
      </c>
      <c r="C14" s="175" t="s">
        <v>544</v>
      </c>
      <c r="D14" s="176" t="e">
        <f>VLOOKUP($C14,#REF!,7,0)</f>
        <v>#REF!</v>
      </c>
      <c r="E14" s="176" t="e">
        <f>VLOOKUP($C14,#REF!,8,0)</f>
        <v>#REF!</v>
      </c>
      <c r="F14" s="177" t="e">
        <f>VLOOKUP($C14,#REF!,62,0)</f>
        <v>#REF!</v>
      </c>
      <c r="G14" s="175" t="s">
        <v>542</v>
      </c>
      <c r="H14" s="178" t="str">
        <f t="shared" si="0"/>
        <v>Medigo TT Luong T6.2026 -  P.PD -   Nguyen Tuan Vinh</v>
      </c>
      <c r="I14" s="67">
        <v>11</v>
      </c>
      <c r="K14" s="67" t="e">
        <f>VLOOKUP($C14,#REF!,1,0)</f>
        <v>#REF!</v>
      </c>
    </row>
    <row r="15" ht="21.75" customHeight="1" spans="1:25">
      <c r="A15" s="175" t="s">
        <v>545</v>
      </c>
      <c r="B15" s="175" t="s">
        <v>527</v>
      </c>
      <c r="C15" s="175" t="s">
        <v>546</v>
      </c>
      <c r="D15" s="176" t="e">
        <f>VLOOKUP($C15,#REF!,7,0)</f>
        <v>#REF!</v>
      </c>
      <c r="E15" s="176" t="e">
        <f>VLOOKUP($C15,#REF!,8,0)</f>
        <v>#REF!</v>
      </c>
      <c r="F15" s="177" t="e">
        <f>VLOOKUP($C15,#REF!,62,0)</f>
        <v>#REF!</v>
      </c>
      <c r="G15" s="175" t="s">
        <v>547</v>
      </c>
      <c r="H15" s="178" t="str">
        <f t="shared" si="0"/>
        <v>Medigo TT Luong T6.2026 -  P.ADMIN-CSKH -   Le Phu Qui</v>
      </c>
      <c r="I15" s="67">
        <v>12</v>
      </c>
      <c r="K15" s="67" t="e">
        <f>VLOOKUP($C15,#REF!,1,0)</f>
        <v>#REF!</v>
      </c>
    </row>
    <row r="16" ht="21.75" customHeight="1" spans="1:25">
      <c r="A16" s="175" t="s">
        <v>545</v>
      </c>
      <c r="B16" s="175" t="s">
        <v>527</v>
      </c>
      <c r="C16" s="175" t="s">
        <v>548</v>
      </c>
      <c r="D16" s="176" t="e">
        <f>VLOOKUP($C16,#REF!,7,0)</f>
        <v>#REF!</v>
      </c>
      <c r="E16" s="176" t="e">
        <f>VLOOKUP($C16,#REF!,8,0)</f>
        <v>#REF!</v>
      </c>
      <c r="F16" s="177" t="e">
        <f>VLOOKUP($C16,#REF!,62,0)</f>
        <v>#REF!</v>
      </c>
      <c r="G16" s="175" t="s">
        <v>547</v>
      </c>
      <c r="H16" s="178" t="str">
        <f t="shared" si="0"/>
        <v>Medigo TT Luong T6.2026 -  P.ADMIN-CSKH -   Luu Thanh Tuyen</v>
      </c>
      <c r="I16" s="67">
        <v>13</v>
      </c>
      <c r="K16" s="67" t="e">
        <f>VLOOKUP($C16,#REF!,1,0)</f>
        <v>#REF!</v>
      </c>
    </row>
    <row r="17" ht="21.75" customHeight="1" spans="1:11">
      <c r="A17" s="175" t="s">
        <v>545</v>
      </c>
      <c r="B17" s="175" t="s">
        <v>527</v>
      </c>
      <c r="C17" s="175" t="s">
        <v>549</v>
      </c>
      <c r="D17" s="176" t="e">
        <f>VLOOKUP($C17,#REF!,7,0)</f>
        <v>#REF!</v>
      </c>
      <c r="E17" s="176" t="e">
        <f>VLOOKUP($C17,#REF!,8,0)</f>
        <v>#REF!</v>
      </c>
      <c r="F17" s="177" t="e">
        <f>VLOOKUP($C17,#REF!,62,0)</f>
        <v>#REF!</v>
      </c>
      <c r="G17" s="175" t="s">
        <v>547</v>
      </c>
      <c r="H17" s="178" t="str">
        <f t="shared" si="0"/>
        <v>Medigo TT Luong T6.2026 -  P.ADMIN-CSKH -   Nguyen Ho Phuong Anh</v>
      </c>
      <c r="I17" s="67">
        <v>14</v>
      </c>
      <c r="K17" s="67" t="e">
        <f>VLOOKUP($C17,#REF!,1,0)</f>
        <v>#REF!</v>
      </c>
    </row>
    <row r="18" ht="21.75" customHeight="1" spans="1:11">
      <c r="A18" s="175" t="s">
        <v>545</v>
      </c>
      <c r="B18" s="175" t="s">
        <v>527</v>
      </c>
      <c r="C18" s="175" t="s">
        <v>550</v>
      </c>
      <c r="D18" s="176" t="e">
        <f>VLOOKUP($C18,#REF!,7,0)</f>
        <v>#REF!</v>
      </c>
      <c r="E18" s="176" t="e">
        <f>VLOOKUP($C18,#REF!,8,0)</f>
        <v>#REF!</v>
      </c>
      <c r="F18" s="177" t="e">
        <f>VLOOKUP($C18,#REF!,62,0)</f>
        <v>#REF!</v>
      </c>
      <c r="G18" s="175" t="s">
        <v>547</v>
      </c>
      <c r="H18" s="178" t="str">
        <f t="shared" si="0"/>
        <v>Medigo TT Luong T6.2026 -  P.ADMIN-CSKH -   Nguyen Thi Ngoc Han</v>
      </c>
      <c r="I18" s="67">
        <v>15</v>
      </c>
      <c r="K18" s="67" t="e">
        <f>VLOOKUP($C18,#REF!,1,0)</f>
        <v>#REF!</v>
      </c>
    </row>
    <row r="19" ht="21.75" customHeight="1" spans="1:11">
      <c r="A19" s="175" t="s">
        <v>545</v>
      </c>
      <c r="B19" s="175" t="s">
        <v>527</v>
      </c>
      <c r="C19" s="175" t="s">
        <v>551</v>
      </c>
      <c r="D19" s="176" t="e">
        <f>VLOOKUP($C19,#REF!,7,0)</f>
        <v>#REF!</v>
      </c>
      <c r="E19" s="176" t="e">
        <f>VLOOKUP($C19,#REF!,8,0)</f>
        <v>#REF!</v>
      </c>
      <c r="F19" s="177" t="e">
        <f>VLOOKUP($C19,#REF!,62,0)</f>
        <v>#REF!</v>
      </c>
      <c r="G19" s="175" t="s">
        <v>547</v>
      </c>
      <c r="H19" s="178" t="str">
        <f t="shared" si="0"/>
        <v>Medigo TT Luong T6.2026 -  P.ADMIN-CSKH -   Vo Thi Dieu Hien</v>
      </c>
      <c r="I19" s="67">
        <v>16</v>
      </c>
      <c r="K19" s="67" t="e">
        <f>VLOOKUP($C19,#REF!,1,0)</f>
        <v>#REF!</v>
      </c>
    </row>
    <row r="20" ht="21.75" customHeight="1" spans="1:11">
      <c r="A20" s="175" t="s">
        <v>545</v>
      </c>
      <c r="B20" s="175" t="s">
        <v>527</v>
      </c>
      <c r="C20" s="175" t="s">
        <v>552</v>
      </c>
      <c r="D20" s="176" t="e">
        <f>VLOOKUP($C20,#REF!,7,0)</f>
        <v>#REF!</v>
      </c>
      <c r="E20" s="176" t="e">
        <f>VLOOKUP($C20,#REF!,8,0)</f>
        <v>#REF!</v>
      </c>
      <c r="F20" s="177" t="e">
        <f>VLOOKUP($C20,#REF!,62,0)</f>
        <v>#REF!</v>
      </c>
      <c r="G20" s="175" t="s">
        <v>547</v>
      </c>
      <c r="H20" s="178" t="str">
        <f t="shared" si="0"/>
        <v>Medigo TT Luong T6.2026 -  P.ADMIN-CSKH -   Vo Tan Truong</v>
      </c>
      <c r="I20" s="67">
        <v>17</v>
      </c>
      <c r="K20" s="67" t="e">
        <f>VLOOKUP($C20,#REF!,1,0)</f>
        <v>#REF!</v>
      </c>
    </row>
    <row r="21" ht="21.75" customHeight="1" spans="1:11">
      <c r="A21" s="175" t="s">
        <v>545</v>
      </c>
      <c r="B21" s="175" t="s">
        <v>527</v>
      </c>
      <c r="C21" s="175" t="s">
        <v>553</v>
      </c>
      <c r="D21" s="176" t="e">
        <f>VLOOKUP($C21,#REF!,7,0)</f>
        <v>#REF!</v>
      </c>
      <c r="E21" s="176" t="e">
        <f>VLOOKUP($C21,#REF!,8,0)</f>
        <v>#REF!</v>
      </c>
      <c r="F21" s="177" t="e">
        <f>VLOOKUP($C21,#REF!,62,0)</f>
        <v>#REF!</v>
      </c>
      <c r="G21" s="175" t="s">
        <v>547</v>
      </c>
      <c r="H21" s="178" t="str">
        <f t="shared" si="0"/>
        <v>Medigo TT Luong T6.2026 -  P.ADMIN-CSKH -   Tran Thi Tam Nhung</v>
      </c>
      <c r="I21" s="67">
        <v>18</v>
      </c>
      <c r="K21" s="67" t="e">
        <f>VLOOKUP($C21,#REF!,1,0)</f>
        <v>#REF!</v>
      </c>
    </row>
    <row r="22" ht="21.75" customHeight="1" spans="1:11">
      <c r="A22" s="175" t="s">
        <v>554</v>
      </c>
      <c r="B22" s="175" t="s">
        <v>527</v>
      </c>
      <c r="C22" s="175" t="s">
        <v>555</v>
      </c>
      <c r="D22" s="176" t="e">
        <f>VLOOKUP($C22,#REF!,7,0)</f>
        <v>#REF!</v>
      </c>
      <c r="E22" s="176" t="e">
        <f>VLOOKUP($C22,#REF!,8,0)</f>
        <v>#REF!</v>
      </c>
      <c r="F22" s="177" t="e">
        <f>VLOOKUP($C22,#REF!,62,0)</f>
        <v>#REF!</v>
      </c>
      <c r="G22" s="175" t="s">
        <v>556</v>
      </c>
      <c r="H22" s="178" t="str">
        <f t="shared" si="0"/>
        <v>Medigo TT Luong T6.2026 -  P.BD -   Nguyen Thi Cam Binh</v>
      </c>
      <c r="I22" s="67">
        <v>19</v>
      </c>
      <c r="K22" s="67" t="e">
        <f>VLOOKUP($C22,#REF!,1,0)</f>
        <v>#REF!</v>
      </c>
    </row>
    <row r="23" ht="21.75" customHeight="1" spans="1:11">
      <c r="A23" s="175" t="s">
        <v>557</v>
      </c>
      <c r="B23" s="175" t="s">
        <v>527</v>
      </c>
      <c r="C23" s="175" t="s">
        <v>558</v>
      </c>
      <c r="D23" s="176" t="e">
        <f>VLOOKUP($C23,#REF!,7,0)</f>
        <v>#REF!</v>
      </c>
      <c r="E23" s="176" t="e">
        <f>VLOOKUP($C23,#REF!,8,0)</f>
        <v>#REF!</v>
      </c>
      <c r="F23" s="177" t="e">
        <f>VLOOKUP($C23,#REF!,62,0)</f>
        <v>#REF!</v>
      </c>
      <c r="G23" s="175" t="s">
        <v>559</v>
      </c>
      <c r="H23" s="178" t="str">
        <f t="shared" si="0"/>
        <v>Medigo TT Luong T6.2026 -  P.KT -   Nguyen Cao Nhan</v>
      </c>
      <c r="I23" s="67">
        <v>20</v>
      </c>
      <c r="K23" s="67" t="e">
        <f>VLOOKUP($C23,#REF!,1,0)</f>
        <v>#REF!</v>
      </c>
    </row>
    <row r="24" ht="21.75" customHeight="1" spans="1:11">
      <c r="A24" s="175" t="s">
        <v>557</v>
      </c>
      <c r="B24" s="175" t="s">
        <v>527</v>
      </c>
      <c r="C24" s="175" t="s">
        <v>560</v>
      </c>
      <c r="D24" s="176" t="e">
        <f>VLOOKUP($C24,#REF!,7,0)</f>
        <v>#REF!</v>
      </c>
      <c r="E24" s="176" t="e">
        <f>VLOOKUP($C24,#REF!,8,0)</f>
        <v>#REF!</v>
      </c>
      <c r="F24" s="177" t="e">
        <f>VLOOKUP($C24,#REF!,62,0)</f>
        <v>#REF!</v>
      </c>
      <c r="G24" s="175" t="s">
        <v>559</v>
      </c>
      <c r="H24" s="178" t="str">
        <f t="shared" si="0"/>
        <v>Medigo TT Luong T6.2026 -  P.KT -   Dang Thi Que Anh</v>
      </c>
      <c r="I24" s="67">
        <v>21</v>
      </c>
      <c r="K24" s="67" t="e">
        <f>VLOOKUP($C24,#REF!,1,0)</f>
        <v>#REF!</v>
      </c>
    </row>
    <row r="25" ht="21.75" customHeight="1" spans="1:11">
      <c r="A25" s="67" t="s">
        <v>557</v>
      </c>
      <c r="B25" s="67" t="s">
        <v>527</v>
      </c>
      <c r="C25" s="175" t="s">
        <v>561</v>
      </c>
      <c r="D25" s="176" t="e">
        <f>VLOOKUP($C25,#REF!,7,0)</f>
        <v>#REF!</v>
      </c>
      <c r="E25" s="176" t="e">
        <f>VLOOKUP($C25,#REF!,8,0)</f>
        <v>#REF!</v>
      </c>
      <c r="F25" s="177" t="e">
        <f>VLOOKUP($C25,#REF!,62,0)</f>
        <v>#REF!</v>
      </c>
      <c r="G25" s="175" t="s">
        <v>559</v>
      </c>
      <c r="H25" s="178" t="str">
        <f t="shared" si="0"/>
        <v>Medigo TT Luong T6.2026 -  P.KT -   Nguyen Thi Anh Hong</v>
      </c>
      <c r="I25" s="67">
        <v>22</v>
      </c>
      <c r="K25" s="67" t="e">
        <f>VLOOKUP($C25,#REF!,1,0)</f>
        <v>#REF!</v>
      </c>
    </row>
    <row r="26" ht="21.75" customHeight="1" spans="1:11">
      <c r="A26" s="67" t="s">
        <v>557</v>
      </c>
      <c r="B26" s="67" t="s">
        <v>527</v>
      </c>
      <c r="C26" s="175" t="s">
        <v>562</v>
      </c>
      <c r="D26" s="176" t="e">
        <f>VLOOKUP($C26,#REF!,7,0)</f>
        <v>#REF!</v>
      </c>
      <c r="E26" s="176" t="e">
        <f>VLOOKUP($C26,#REF!,8,0)</f>
        <v>#REF!</v>
      </c>
      <c r="F26" s="177" t="e">
        <f>VLOOKUP($C26,#REF!,62,0)</f>
        <v>#REF!</v>
      </c>
      <c r="G26" s="175" t="s">
        <v>559</v>
      </c>
      <c r="H26" s="178" t="str">
        <f t="shared" ref="H26:H32" si="1">G26&amp;" "&amp;C26</f>
        <v>Medigo TT Luong T6.2026 -  P.KT -   Phan Thi Kim Hien</v>
      </c>
      <c r="I26" s="67">
        <v>23</v>
      </c>
      <c r="K26" s="67" t="e">
        <f>VLOOKUP($C26,#REF!,1,0)</f>
        <v>#REF!</v>
      </c>
    </row>
    <row r="27" ht="21.75" customHeight="1" spans="1:11">
      <c r="A27" s="67" t="s">
        <v>557</v>
      </c>
      <c r="B27" s="67" t="s">
        <v>527</v>
      </c>
      <c r="C27" s="175" t="s">
        <v>563</v>
      </c>
      <c r="D27" s="176" t="e">
        <f>VLOOKUP($C27,#REF!,7,0)</f>
        <v>#REF!</v>
      </c>
      <c r="E27" s="176" t="e">
        <f>VLOOKUP($C27,#REF!,8,0)</f>
        <v>#REF!</v>
      </c>
      <c r="F27" s="177" t="e">
        <f>VLOOKUP($C27,#REF!,62,0)</f>
        <v>#REF!</v>
      </c>
      <c r="G27" s="175" t="s">
        <v>559</v>
      </c>
      <c r="H27" s="178" t="str">
        <f t="shared" si="1"/>
        <v>Medigo TT Luong T6.2026 -  P.KT -   Le Thi Phuong Thao</v>
      </c>
      <c r="I27" s="67">
        <v>24</v>
      </c>
      <c r="K27" s="67" t="e">
        <f>VLOOKUP($C27,#REF!,1,0)</f>
        <v>#REF!</v>
      </c>
    </row>
    <row r="28" ht="21.75" customHeight="1" spans="1:11">
      <c r="A28" s="67" t="s">
        <v>564</v>
      </c>
      <c r="B28" s="67" t="s">
        <v>527</v>
      </c>
      <c r="C28" s="175" t="s">
        <v>565</v>
      </c>
      <c r="D28" s="176" t="e">
        <f>VLOOKUP($C28,#REF!,7,0)</f>
        <v>#REF!</v>
      </c>
      <c r="E28" s="176" t="e">
        <f>VLOOKUP($C28,#REF!,8,0)</f>
        <v>#REF!</v>
      </c>
      <c r="F28" s="177" t="e">
        <f>VLOOKUP($C28,#REF!,62,0)</f>
        <v>#REF!</v>
      </c>
      <c r="G28" s="175" t="s">
        <v>566</v>
      </c>
      <c r="H28" s="178" t="str">
        <f t="shared" si="1"/>
        <v>Medigo TT Luong T6.2026 -  P.MAR -   Huynh Tan Nhan</v>
      </c>
      <c r="I28" s="67">
        <v>25</v>
      </c>
      <c r="K28" s="67" t="e">
        <f>VLOOKUP($C28,#REF!,1,0)</f>
        <v>#REF!</v>
      </c>
    </row>
    <row r="29" ht="21.75" customHeight="1" spans="1:11">
      <c r="A29" s="67" t="s">
        <v>564</v>
      </c>
      <c r="B29" s="67" t="s">
        <v>527</v>
      </c>
      <c r="C29" s="175" t="s">
        <v>567</v>
      </c>
      <c r="D29" s="176" t="e">
        <f>VLOOKUP($C29,#REF!,7,0)</f>
        <v>#REF!</v>
      </c>
      <c r="E29" s="176" t="e">
        <f>VLOOKUP($C29,#REF!,8,0)</f>
        <v>#REF!</v>
      </c>
      <c r="F29" s="177" t="e">
        <f>VLOOKUP($C29,#REF!,62,0)</f>
        <v>#REF!</v>
      </c>
      <c r="G29" s="175" t="s">
        <v>566</v>
      </c>
      <c r="H29" s="178" t="str">
        <f t="shared" si="1"/>
        <v>Medigo TT Luong T6.2026 -  P.MAR -   Nguyen Thi Kim Ngoc</v>
      </c>
      <c r="I29" s="67">
        <v>26</v>
      </c>
      <c r="K29" s="67" t="e">
        <f>VLOOKUP($C29,#REF!,1,0)</f>
        <v>#REF!</v>
      </c>
    </row>
    <row r="30" ht="21.75" customHeight="1" spans="1:11">
      <c r="A30" s="175" t="s">
        <v>564</v>
      </c>
      <c r="B30" s="175" t="s">
        <v>527</v>
      </c>
      <c r="C30" s="175" t="s">
        <v>568</v>
      </c>
      <c r="D30" s="176" t="e">
        <f>VLOOKUP($C30,#REF!,7,0)</f>
        <v>#REF!</v>
      </c>
      <c r="E30" s="176" t="e">
        <f>VLOOKUP($C30,#REF!,8,0)</f>
        <v>#REF!</v>
      </c>
      <c r="F30" s="177" t="e">
        <f>VLOOKUP($C30,#REF!,62,0)</f>
        <v>#REF!</v>
      </c>
      <c r="G30" s="175" t="s">
        <v>566</v>
      </c>
      <c r="H30" s="178" t="str">
        <f t="shared" si="1"/>
        <v>Medigo TT Luong T6.2026 -  P.MAR -   Le Thi Phuong Anh</v>
      </c>
      <c r="I30" s="67">
        <v>27</v>
      </c>
      <c r="K30" s="67" t="e">
        <f>VLOOKUP($C30,#REF!,1,0)</f>
        <v>#REF!</v>
      </c>
    </row>
    <row r="31" ht="21.75" customHeight="1" spans="1:11">
      <c r="A31" s="175" t="s">
        <v>564</v>
      </c>
      <c r="B31" s="175" t="s">
        <v>527</v>
      </c>
      <c r="C31" s="175" t="s">
        <v>569</v>
      </c>
      <c r="D31" s="176" t="e">
        <f>VLOOKUP($C31,#REF!,7,0)</f>
        <v>#REF!</v>
      </c>
      <c r="E31" s="176" t="e">
        <f>VLOOKUP($C31,#REF!,8,0)</f>
        <v>#REF!</v>
      </c>
      <c r="F31" s="177" t="e">
        <f>VLOOKUP($C31,#REF!,62,0)</f>
        <v>#REF!</v>
      </c>
      <c r="G31" s="175" t="s">
        <v>566</v>
      </c>
      <c r="H31" s="178" t="str">
        <f t="shared" si="1"/>
        <v>Medigo TT Luong T6.2026 -  P.MAR -   Nguyen Vu Khoi</v>
      </c>
      <c r="I31" s="67">
        <v>28</v>
      </c>
      <c r="K31" s="67" t="e">
        <f>VLOOKUP($C31,#REF!,1,0)</f>
        <v>#REF!</v>
      </c>
    </row>
    <row r="32" ht="21.75" customHeight="1" spans="1:11">
      <c r="A32" s="175" t="s">
        <v>564</v>
      </c>
      <c r="B32" s="175" t="s">
        <v>527</v>
      </c>
      <c r="C32" s="175" t="s">
        <v>570</v>
      </c>
      <c r="D32" s="176" t="e">
        <f>VLOOKUP($C32,#REF!,7,0)</f>
        <v>#REF!</v>
      </c>
      <c r="E32" s="176" t="e">
        <f>VLOOKUP($C32,#REF!,8,0)</f>
        <v>#REF!</v>
      </c>
      <c r="F32" s="177" t="e">
        <f>VLOOKUP($C32,#REF!,62,0)</f>
        <v>#REF!</v>
      </c>
      <c r="G32" s="175" t="s">
        <v>566</v>
      </c>
      <c r="H32" s="178" t="str">
        <f t="shared" si="1"/>
        <v>Medigo TT Luong T6.2026 -  P.MAR -   Lai Thi Bich Chau</v>
      </c>
      <c r="I32" s="67">
        <v>29</v>
      </c>
      <c r="K32" s="67" t="e">
        <f>VLOOKUP($C32,#REF!,1,0)</f>
        <v>#REF!</v>
      </c>
    </row>
    <row r="33" ht="29.25" customHeight="1" spans="1:11">
      <c r="D33" s="181"/>
      <c r="F33" s="182" t="e">
        <f>SUM(F3:F32)</f>
        <v>#REF!</v>
      </c>
      <c r="H33" s="183"/>
      <c r="J33" s="184" t="e">
        <f>F33-#REF!</f>
        <v>#REF!</v>
      </c>
    </row>
    <row r="34" ht="15.75" customHeight="1" spans="1:11">
      <c r="A34" s="185" t="s">
        <v>571</v>
      </c>
      <c r="D34" s="181"/>
      <c r="F34" s="184"/>
      <c r="H34" s="183"/>
    </row>
    <row r="35" ht="23.25" customHeight="1" spans="1:11">
      <c r="A35" s="67" t="s">
        <v>572</v>
      </c>
      <c r="B35" s="67" t="s">
        <v>527</v>
      </c>
      <c r="C35" s="181" t="s">
        <v>573</v>
      </c>
      <c r="D35" s="176" t="e">
        <f>VLOOKUP($C35,#REF!,7,0)</f>
        <v>#REF!</v>
      </c>
      <c r="E35" s="176" t="e">
        <f>VLOOKUP($C35,#REF!,8,0)</f>
        <v>#REF!</v>
      </c>
      <c r="F35" s="186" t="e">
        <f>VLOOKUP($C35,#REF!,62,0)</f>
        <v>#REF!</v>
      </c>
      <c r="G35" s="67" t="s">
        <v>574</v>
      </c>
      <c r="H35" s="183" t="str">
        <f>G35&amp;" "&amp;C35</f>
        <v>Medigo TT Luong T6.2026 -  BS.ONL -  Truong Vinh Thai</v>
      </c>
      <c r="K35" s="67" t="e">
        <f>VLOOKUP($C35,#REF!,1,0)</f>
        <v>#REF!</v>
      </c>
    </row>
    <row r="36" ht="15.75" customHeight="1" spans="1:11">
      <c r="D36" s="181"/>
      <c r="F36" s="187" t="e">
        <f>SUM(F35)</f>
        <v>#REF!</v>
      </c>
      <c r="H36" s="183"/>
    </row>
    <row r="37" ht="15.75" customHeight="1"/>
    <row r="38" ht="15.75" customHeight="1"/>
    <row r="39" customHeight="1" spans="1:11">
      <c r="A39" s="173" t="s">
        <v>575</v>
      </c>
    </row>
    <row r="40" ht="24" customHeight="1" spans="1:11">
      <c r="A40" s="67" t="s">
        <v>572</v>
      </c>
      <c r="B40" s="67" t="s">
        <v>527</v>
      </c>
      <c r="C40" s="67" t="s">
        <v>576</v>
      </c>
      <c r="D40" s="188" t="s">
        <v>577</v>
      </c>
      <c r="E40" s="189" t="s">
        <v>351</v>
      </c>
      <c r="F40" s="190" t="e">
        <f>VLOOKUP($C40,#REF!,62,0)</f>
        <v>#REF!</v>
      </c>
      <c r="G40" s="67" t="s">
        <v>574</v>
      </c>
      <c r="H40" s="183" t="str">
        <f t="shared" ref="H40:H72" si="2">G40&amp;" "&amp;C40</f>
        <v>Medigo TT Luong T6.2026 -  BS.ONL -  Vo Tran Minh Tri</v>
      </c>
      <c r="K40" s="67" t="e">
        <f>VLOOKUP($C40,#REF!,1,0)</f>
        <v>#REF!</v>
      </c>
    </row>
    <row r="41" ht="24" customHeight="1" spans="1:11">
      <c r="A41" s="67" t="s">
        <v>572</v>
      </c>
      <c r="B41" s="67" t="s">
        <v>527</v>
      </c>
      <c r="C41" s="67" t="s">
        <v>578</v>
      </c>
      <c r="D41" s="188" t="s">
        <v>579</v>
      </c>
      <c r="E41" s="189" t="s">
        <v>351</v>
      </c>
      <c r="F41" s="190" t="e">
        <f>VLOOKUP($C41,#REF!,62,0)</f>
        <v>#REF!</v>
      </c>
      <c r="G41" s="67" t="s">
        <v>574</v>
      </c>
      <c r="H41" s="183" t="str">
        <f t="shared" si="2"/>
        <v>Medigo TT Luong T6.2026 -  BS.ONL -  Le Thi Thu Huong</v>
      </c>
      <c r="K41" s="67" t="e">
        <f>VLOOKUP($C41,#REF!,1,0)</f>
        <v>#REF!</v>
      </c>
    </row>
    <row r="42" ht="24" customHeight="1" spans="1:11">
      <c r="A42" s="67" t="s">
        <v>572</v>
      </c>
      <c r="B42" s="67" t="s">
        <v>527</v>
      </c>
      <c r="C42" s="67" t="s">
        <v>580</v>
      </c>
      <c r="D42" s="191" t="s">
        <v>581</v>
      </c>
      <c r="E42" s="192" t="s">
        <v>582</v>
      </c>
      <c r="F42" s="190" t="e">
        <f>VLOOKUP($C42,#REF!,62,0)</f>
        <v>#REF!</v>
      </c>
      <c r="G42" s="67" t="s">
        <v>574</v>
      </c>
      <c r="H42" s="183" t="str">
        <f t="shared" si="2"/>
        <v>Medigo TT Luong T6.2026 -  BS.ONL -  Luong To Quyen</v>
      </c>
      <c r="K42" s="67" t="e">
        <f>VLOOKUP($C42,#REF!,1,0)</f>
        <v>#REF!</v>
      </c>
    </row>
    <row r="43" ht="24" customHeight="1" spans="1:11">
      <c r="A43" s="67" t="s">
        <v>572</v>
      </c>
      <c r="B43" s="67" t="s">
        <v>527</v>
      </c>
      <c r="C43" s="67" t="s">
        <v>583</v>
      </c>
      <c r="D43" s="191" t="s">
        <v>584</v>
      </c>
      <c r="E43" s="192" t="s">
        <v>244</v>
      </c>
      <c r="F43" s="190" t="e">
        <f>VLOOKUP($C43,#REF!,62,0)</f>
        <v>#REF!</v>
      </c>
      <c r="G43" s="67" t="s">
        <v>574</v>
      </c>
      <c r="H43" s="183" t="str">
        <f t="shared" si="2"/>
        <v>Medigo TT Luong T6.2026 -  BS.ONL -  Luong Thi Cam Nhung</v>
      </c>
      <c r="K43" s="67" t="e">
        <f>VLOOKUP($C43,#REF!,1,0)</f>
        <v>#REF!</v>
      </c>
    </row>
    <row r="44" ht="24" customHeight="1" spans="1:11">
      <c r="A44" s="67" t="s">
        <v>572</v>
      </c>
      <c r="B44" s="67" t="s">
        <v>527</v>
      </c>
      <c r="C44" s="67" t="s">
        <v>585</v>
      </c>
      <c r="D44" s="191" t="s">
        <v>586</v>
      </c>
      <c r="E44" s="192" t="s">
        <v>582</v>
      </c>
      <c r="F44" s="190" t="e">
        <f>VLOOKUP($C44,#REF!,62,0)</f>
        <v>#REF!</v>
      </c>
      <c r="G44" s="67" t="s">
        <v>574</v>
      </c>
      <c r="H44" s="183" t="str">
        <f t="shared" si="2"/>
        <v>Medigo TT Luong T6.2026 -  BS.ONL -  Le Thi Thuy Ngan</v>
      </c>
      <c r="K44" s="67" t="e">
        <f>VLOOKUP($C44,#REF!,1,0)</f>
        <v>#REF!</v>
      </c>
    </row>
    <row r="45" ht="24" customHeight="1" spans="1:11">
      <c r="A45" s="67" t="s">
        <v>572</v>
      </c>
      <c r="B45" s="67" t="s">
        <v>527</v>
      </c>
      <c r="C45" s="67" t="s">
        <v>587</v>
      </c>
      <c r="D45" s="191" t="s">
        <v>588</v>
      </c>
      <c r="E45" s="192" t="s">
        <v>589</v>
      </c>
      <c r="F45" s="190" t="e">
        <f>VLOOKUP($C45,#REF!,62,0)</f>
        <v>#REF!</v>
      </c>
      <c r="G45" s="67" t="s">
        <v>574</v>
      </c>
      <c r="H45" s="183" t="str">
        <f t="shared" si="2"/>
        <v>Medigo TT Luong T6.2026 -  BS.ONL -  Pham Thi Ngoc Dung</v>
      </c>
      <c r="K45" s="67" t="e">
        <f>VLOOKUP($C45,#REF!,1,0)</f>
        <v>#REF!</v>
      </c>
    </row>
    <row r="46" ht="24" customHeight="1" spans="1:11">
      <c r="A46" s="67" t="s">
        <v>572</v>
      </c>
      <c r="B46" s="67" t="s">
        <v>527</v>
      </c>
      <c r="C46" s="67" t="s">
        <v>590</v>
      </c>
      <c r="D46" s="191" t="s">
        <v>591</v>
      </c>
      <c r="E46" s="193" t="s">
        <v>592</v>
      </c>
      <c r="F46" s="190" t="e">
        <f>VLOOKUP($C46,#REF!,62,0)</f>
        <v>#REF!</v>
      </c>
      <c r="G46" s="67" t="s">
        <v>574</v>
      </c>
      <c r="H46" s="183" t="str">
        <f t="shared" si="2"/>
        <v>Medigo TT Luong T6.2026 -  BS.ONL -  Vo Duy Tam</v>
      </c>
      <c r="K46" s="67" t="e">
        <f>VLOOKUP($C46,#REF!,1,0)</f>
        <v>#REF!</v>
      </c>
    </row>
    <row r="47" ht="24" customHeight="1" spans="1:11">
      <c r="A47" s="67" t="s">
        <v>572</v>
      </c>
      <c r="B47" s="67" t="s">
        <v>527</v>
      </c>
      <c r="C47" s="67" t="s">
        <v>593</v>
      </c>
      <c r="D47" s="191" t="s">
        <v>594</v>
      </c>
      <c r="E47" s="192" t="s">
        <v>592</v>
      </c>
      <c r="F47" s="190" t="e">
        <f>VLOOKUP($C47,#REF!,62,0)</f>
        <v>#REF!</v>
      </c>
      <c r="G47" s="67" t="s">
        <v>574</v>
      </c>
      <c r="H47" s="183" t="str">
        <f t="shared" si="2"/>
        <v>Medigo TT Luong T6.2026 -  BS.ONL -  Duong Tan Thanh</v>
      </c>
      <c r="K47" s="67" t="e">
        <f>VLOOKUP($C47,#REF!,1,0)</f>
        <v>#REF!</v>
      </c>
    </row>
    <row r="48" ht="24" customHeight="1" spans="1:11">
      <c r="A48" s="67" t="s">
        <v>572</v>
      </c>
      <c r="B48" s="67" t="s">
        <v>527</v>
      </c>
      <c r="C48" s="67" t="s">
        <v>595</v>
      </c>
      <c r="D48" s="191" t="s">
        <v>596</v>
      </c>
      <c r="E48" s="192" t="s">
        <v>375</v>
      </c>
      <c r="F48" s="190" t="e">
        <f>VLOOKUP($C48,#REF!,62,0)</f>
        <v>#REF!</v>
      </c>
      <c r="G48" s="67" t="s">
        <v>574</v>
      </c>
      <c r="H48" s="183" t="str">
        <f t="shared" si="2"/>
        <v>Medigo TT Luong T6.2026 -  BS.ONL -  Do Thi Lam Oanh</v>
      </c>
      <c r="K48" s="67" t="e">
        <f>VLOOKUP($C48,#REF!,1,0)</f>
        <v>#REF!</v>
      </c>
    </row>
    <row r="49" ht="24" customHeight="1" spans="1:11">
      <c r="A49" s="67" t="s">
        <v>572</v>
      </c>
      <c r="B49" s="67" t="s">
        <v>527</v>
      </c>
      <c r="C49" s="67" t="s">
        <v>597</v>
      </c>
      <c r="D49" s="191" t="s">
        <v>598</v>
      </c>
      <c r="E49" s="192" t="s">
        <v>582</v>
      </c>
      <c r="F49" s="190" t="e">
        <f>VLOOKUP($C49,#REF!,62,0)</f>
        <v>#REF!</v>
      </c>
      <c r="G49" s="67" t="s">
        <v>574</v>
      </c>
      <c r="H49" s="183" t="str">
        <f t="shared" si="2"/>
        <v>Medigo TT Luong T6.2026 -  BS.ONL -  Nguyen Thanh Hoang Loc</v>
      </c>
      <c r="K49" s="67" t="e">
        <f>VLOOKUP($C49,#REF!,1,0)</f>
        <v>#REF!</v>
      </c>
    </row>
    <row r="50" ht="24" customHeight="1" spans="1:11">
      <c r="A50" s="67" t="s">
        <v>572</v>
      </c>
      <c r="B50" s="67" t="s">
        <v>527</v>
      </c>
      <c r="C50" s="67" t="s">
        <v>599</v>
      </c>
      <c r="D50" s="191" t="s">
        <v>600</v>
      </c>
      <c r="E50" s="192" t="s">
        <v>601</v>
      </c>
      <c r="F50" s="190" t="e">
        <f>VLOOKUP($C50,#REF!,62,0)</f>
        <v>#REF!</v>
      </c>
      <c r="G50" s="67" t="s">
        <v>574</v>
      </c>
      <c r="H50" s="183" t="str">
        <f t="shared" si="2"/>
        <v>Medigo TT Luong T6.2026 -  BS.ONL -  Tran Thi Thu Ha</v>
      </c>
      <c r="K50" s="67" t="e">
        <f>VLOOKUP($C50,#REF!,1,0)</f>
        <v>#REF!</v>
      </c>
    </row>
    <row r="51" ht="24" customHeight="1" spans="1:11">
      <c r="A51" s="67" t="s">
        <v>572</v>
      </c>
      <c r="B51" s="67" t="s">
        <v>527</v>
      </c>
      <c r="C51" s="67" t="s">
        <v>602</v>
      </c>
      <c r="D51" s="191" t="s">
        <v>603</v>
      </c>
      <c r="E51" s="192" t="s">
        <v>582</v>
      </c>
      <c r="F51" s="190" t="e">
        <f>VLOOKUP($C51,#REF!,62,0)</f>
        <v>#REF!</v>
      </c>
      <c r="G51" s="67" t="s">
        <v>574</v>
      </c>
      <c r="H51" s="183" t="str">
        <f t="shared" si="2"/>
        <v>Medigo TT Luong T6.2026 -  BS.ONL -  Do Thai Phuong Ngoc</v>
      </c>
      <c r="K51" s="67" t="e">
        <f>VLOOKUP($C51,#REF!,1,0)</f>
        <v>#REF!</v>
      </c>
    </row>
    <row r="52" ht="24" customHeight="1" spans="1:11">
      <c r="A52" s="67" t="s">
        <v>572</v>
      </c>
      <c r="B52" s="67" t="s">
        <v>527</v>
      </c>
      <c r="C52" s="67" t="s">
        <v>604</v>
      </c>
      <c r="D52" s="191" t="s">
        <v>605</v>
      </c>
      <c r="E52" s="192" t="s">
        <v>606</v>
      </c>
      <c r="F52" s="190" t="e">
        <f>VLOOKUP($C52,#REF!,62,0)</f>
        <v>#REF!</v>
      </c>
      <c r="G52" s="67" t="s">
        <v>574</v>
      </c>
      <c r="H52" s="183" t="str">
        <f t="shared" si="2"/>
        <v>Medigo TT Luong T6.2026 -  BS.ONL -  Trần Phước Duy Bảo</v>
      </c>
      <c r="K52" s="67" t="e">
        <f>VLOOKUP($C52,#REF!,1,0)</f>
        <v>#REF!</v>
      </c>
    </row>
    <row r="53" ht="24" customHeight="1" spans="1:11">
      <c r="A53" s="67" t="s">
        <v>572</v>
      </c>
      <c r="B53" s="67" t="s">
        <v>527</v>
      </c>
      <c r="C53" s="67" t="s">
        <v>607</v>
      </c>
      <c r="D53" s="67" t="s">
        <v>608</v>
      </c>
      <c r="E53" s="67" t="s">
        <v>211</v>
      </c>
      <c r="F53" s="190" t="e">
        <f>VLOOKUP($C53,#REF!,62,0)</f>
        <v>#REF!</v>
      </c>
      <c r="G53" s="67" t="s">
        <v>574</v>
      </c>
      <c r="H53" s="183" t="str">
        <f t="shared" ref="H53" si="3">G53&amp;" "&amp;C53</f>
        <v>Medigo TT Luong T6.2026 -  BS.ONL -  Pham Anh Khoa</v>
      </c>
      <c r="K53" s="67" t="e">
        <f>VLOOKUP($C53,#REF!,1,0)</f>
        <v>#REF!</v>
      </c>
    </row>
    <row r="54" ht="24" customHeight="1" spans="1:11">
      <c r="A54" s="67" t="s">
        <v>572</v>
      </c>
      <c r="B54" s="67" t="s">
        <v>527</v>
      </c>
      <c r="C54" s="67" t="s">
        <v>573</v>
      </c>
      <c r="D54" s="191" t="s">
        <v>609</v>
      </c>
      <c r="E54" s="192" t="s">
        <v>582</v>
      </c>
      <c r="F54" s="190" t="e">
        <f>VLOOKUP($C54,#REF!,62,0)</f>
        <v>#REF!</v>
      </c>
      <c r="G54" s="67" t="s">
        <v>574</v>
      </c>
      <c r="H54" s="183" t="str">
        <f t="shared" si="2"/>
        <v>Medigo TT Luong T6.2026 -  BS.ONL -  Truong Vinh Thai</v>
      </c>
      <c r="K54" s="67" t="e">
        <f>VLOOKUP($C54,#REF!,1,0)</f>
        <v>#REF!</v>
      </c>
    </row>
    <row r="55" ht="24" customHeight="1" spans="1:11">
      <c r="A55" s="67" t="s">
        <v>572</v>
      </c>
      <c r="B55" s="67" t="s">
        <v>527</v>
      </c>
      <c r="C55" s="67" t="s">
        <v>610</v>
      </c>
      <c r="D55" s="191" t="s">
        <v>611</v>
      </c>
      <c r="E55" s="192" t="s">
        <v>582</v>
      </c>
      <c r="F55" s="190" t="e">
        <f>VLOOKUP($C55,#REF!,62,0)</f>
        <v>#REF!</v>
      </c>
      <c r="G55" s="67" t="s">
        <v>574</v>
      </c>
      <c r="H55" s="183" t="str">
        <f t="shared" si="2"/>
        <v>Medigo TT Luong T6.2026 -  BS.ONL -  Nguyen Ly Nhat Tam</v>
      </c>
      <c r="K55" s="67" t="e">
        <f>VLOOKUP($C55,#REF!,1,0)</f>
        <v>#REF!</v>
      </c>
    </row>
    <row r="56" ht="24" customHeight="1" spans="1:11">
      <c r="A56" s="67" t="s">
        <v>572</v>
      </c>
      <c r="B56" s="67" t="s">
        <v>527</v>
      </c>
      <c r="C56" s="181" t="s">
        <v>612</v>
      </c>
      <c r="D56" s="191" t="s">
        <v>613</v>
      </c>
      <c r="E56" s="192" t="s">
        <v>614</v>
      </c>
      <c r="F56" s="190" t="e">
        <f>VLOOKUP($C56,#REF!,62,0)</f>
        <v>#REF!</v>
      </c>
      <c r="G56" s="67" t="s">
        <v>574</v>
      </c>
      <c r="H56" s="183" t="str">
        <f t="shared" si="2"/>
        <v>Medigo TT Luong T6.2026 -  BS.ONL -  Bon Dong Thai Hien</v>
      </c>
      <c r="K56" s="67" t="e">
        <f>VLOOKUP($C56,#REF!,1,0)</f>
        <v>#REF!</v>
      </c>
    </row>
    <row r="57" ht="24" customHeight="1" spans="1:11">
      <c r="A57" s="67" t="s">
        <v>572</v>
      </c>
      <c r="B57" s="67" t="s">
        <v>527</v>
      </c>
      <c r="C57" s="67" t="s">
        <v>615</v>
      </c>
      <c r="D57" s="188" t="s">
        <v>616</v>
      </c>
      <c r="E57" s="189" t="s">
        <v>589</v>
      </c>
      <c r="F57" s="190" t="e">
        <f>VLOOKUP($C57,#REF!,62,0)</f>
        <v>#REF!</v>
      </c>
      <c r="G57" s="67" t="s">
        <v>574</v>
      </c>
      <c r="H57" s="183" t="str">
        <f t="shared" si="2"/>
        <v>Medigo TT Luong T6.2026 -  BS.ONL -  Le Cong Thai</v>
      </c>
      <c r="K57" s="67" t="e">
        <f>VLOOKUP($C57,#REF!,1,0)</f>
        <v>#REF!</v>
      </c>
    </row>
    <row r="58" ht="24" customHeight="1" spans="1:11">
      <c r="A58" s="67" t="s">
        <v>572</v>
      </c>
      <c r="B58" s="67" t="s">
        <v>527</v>
      </c>
      <c r="C58" s="67" t="s">
        <v>617</v>
      </c>
      <c r="D58" s="188" t="s">
        <v>618</v>
      </c>
      <c r="E58" s="189" t="s">
        <v>606</v>
      </c>
      <c r="F58" s="190" t="e">
        <f>VLOOKUP($C58,#REF!,62,0)</f>
        <v>#REF!</v>
      </c>
      <c r="G58" s="67" t="s">
        <v>574</v>
      </c>
      <c r="H58" s="183" t="str">
        <f t="shared" si="2"/>
        <v>Medigo TT Luong T6.2026 -  BS.ONL -  Tran Thi Kieu My</v>
      </c>
      <c r="K58" s="67" t="e">
        <f>VLOOKUP($C58,#REF!,1,0)</f>
        <v>#REF!</v>
      </c>
    </row>
    <row r="59" ht="24" customHeight="1" spans="1:11">
      <c r="A59" s="67" t="s">
        <v>572</v>
      </c>
      <c r="B59" s="67" t="s">
        <v>527</v>
      </c>
      <c r="C59" s="67" t="s">
        <v>619</v>
      </c>
      <c r="D59" s="191" t="s">
        <v>620</v>
      </c>
      <c r="E59" s="192" t="s">
        <v>351</v>
      </c>
      <c r="F59" s="190" t="e">
        <f>VLOOKUP($C59,#REF!,62,0)</f>
        <v>#REF!</v>
      </c>
      <c r="G59" s="67" t="s">
        <v>574</v>
      </c>
      <c r="H59" s="183" t="str">
        <f t="shared" si="2"/>
        <v>Medigo TT Luong T6.2026 -  BS.ONL -  Le Khanh Trang</v>
      </c>
      <c r="K59" s="67" t="e">
        <f>VLOOKUP($C59,#REF!,1,0)</f>
        <v>#REF!</v>
      </c>
    </row>
    <row r="60" ht="24" customHeight="1" spans="1:11">
      <c r="A60" s="67" t="s">
        <v>572</v>
      </c>
      <c r="B60" s="67" t="s">
        <v>527</v>
      </c>
      <c r="C60" s="67" t="s">
        <v>621</v>
      </c>
      <c r="D60" s="191" t="s">
        <v>622</v>
      </c>
      <c r="E60" s="192" t="s">
        <v>606</v>
      </c>
      <c r="F60" s="190" t="e">
        <f>VLOOKUP($C60,#REF!,62,0)</f>
        <v>#REF!</v>
      </c>
      <c r="G60" s="67" t="s">
        <v>574</v>
      </c>
      <c r="H60" s="183" t="str">
        <f t="shared" si="2"/>
        <v>Medigo TT Luong T6.2026 -  BS.ONL -  Nguyen Thuy Thuy Duong</v>
      </c>
      <c r="K60" s="67" t="e">
        <f>VLOOKUP($C60,#REF!,1,0)</f>
        <v>#REF!</v>
      </c>
    </row>
    <row r="61" ht="24" customHeight="1" spans="1:11">
      <c r="A61" s="67" t="s">
        <v>572</v>
      </c>
      <c r="B61" s="67" t="s">
        <v>527</v>
      </c>
      <c r="C61" s="67" t="s">
        <v>623</v>
      </c>
      <c r="D61" s="191" t="s">
        <v>624</v>
      </c>
      <c r="E61" s="192" t="s">
        <v>351</v>
      </c>
      <c r="F61" s="190" t="e">
        <f>VLOOKUP($C61,#REF!,62,0)</f>
        <v>#REF!</v>
      </c>
      <c r="G61" s="67" t="s">
        <v>574</v>
      </c>
      <c r="H61" s="183" t="str">
        <f t="shared" si="2"/>
        <v>Medigo TT Luong T6.2026 -  BS.ONL -  Ho Duc Ha</v>
      </c>
      <c r="K61" s="67" t="e">
        <f>VLOOKUP($C61,#REF!,1,0)</f>
        <v>#REF!</v>
      </c>
    </row>
    <row r="62" ht="24" customHeight="1" spans="1:11">
      <c r="A62" s="67" t="s">
        <v>572</v>
      </c>
      <c r="B62" s="67" t="s">
        <v>527</v>
      </c>
      <c r="C62" s="67" t="s">
        <v>625</v>
      </c>
      <c r="D62" s="191" t="s">
        <v>626</v>
      </c>
      <c r="E62" s="192" t="s">
        <v>211</v>
      </c>
      <c r="F62" s="190" t="e">
        <f>VLOOKUP($C62,#REF!,62,0)</f>
        <v>#REF!</v>
      </c>
      <c r="G62" s="67" t="s">
        <v>574</v>
      </c>
      <c r="H62" s="183" t="str">
        <f t="shared" si="2"/>
        <v>Medigo TT Luong T6.2026 -  BS.ONL -  Huynh Nhu Huynh</v>
      </c>
      <c r="K62" s="67" t="e">
        <f>VLOOKUP($C62,#REF!,1,0)</f>
        <v>#REF!</v>
      </c>
    </row>
    <row r="63" ht="27" customHeight="1" spans="1:11">
      <c r="A63" s="67" t="s">
        <v>572</v>
      </c>
      <c r="B63" s="67" t="s">
        <v>527</v>
      </c>
      <c r="C63" s="67" t="s">
        <v>627</v>
      </c>
      <c r="D63" s="188" t="s">
        <v>628</v>
      </c>
      <c r="E63" s="189" t="s">
        <v>351</v>
      </c>
      <c r="F63" s="190" t="e">
        <f>VLOOKUP($C63,#REF!,62,0)</f>
        <v>#REF!</v>
      </c>
      <c r="G63" s="67" t="s">
        <v>574</v>
      </c>
      <c r="H63" s="183" t="str">
        <f t="shared" si="2"/>
        <v>Medigo TT Luong T6.2026 -  BS.ONL -  Pham Hong Toan</v>
      </c>
      <c r="K63" s="67" t="e">
        <f>VLOOKUP($C63,#REF!,1,0)</f>
        <v>#REF!</v>
      </c>
    </row>
    <row r="64" ht="27" customHeight="1" spans="1:11">
      <c r="A64" s="67" t="s">
        <v>572</v>
      </c>
      <c r="B64" s="67" t="s">
        <v>527</v>
      </c>
      <c r="C64" s="67" t="s">
        <v>629</v>
      </c>
      <c r="D64" s="188" t="s">
        <v>630</v>
      </c>
      <c r="E64" s="189" t="s">
        <v>606</v>
      </c>
      <c r="F64" s="190" t="e">
        <f>VLOOKUP($C64,#REF!,62,0)</f>
        <v>#REF!</v>
      </c>
      <c r="G64" s="67" t="s">
        <v>574</v>
      </c>
      <c r="H64" s="183" t="str">
        <f t="shared" si="2"/>
        <v>Medigo TT Luong T6.2026 -  BS.ONL -  Pham Hoang Vu</v>
      </c>
      <c r="K64" s="67" t="e">
        <f>VLOOKUP($C64,#REF!,1,0)</f>
        <v>#REF!</v>
      </c>
    </row>
    <row r="65" ht="27" customHeight="1" spans="1:26">
      <c r="A65" s="67" t="s">
        <v>572</v>
      </c>
      <c r="B65" s="67" t="s">
        <v>527</v>
      </c>
      <c r="C65" s="67" t="s">
        <v>631</v>
      </c>
      <c r="D65" s="188" t="s">
        <v>632</v>
      </c>
      <c r="E65" s="189" t="s">
        <v>211</v>
      </c>
      <c r="F65" s="190" t="e">
        <f>VLOOKUP($C65,#REF!,62,0)</f>
        <v>#REF!</v>
      </c>
      <c r="G65" s="67" t="s">
        <v>574</v>
      </c>
      <c r="H65" s="183" t="str">
        <f t="shared" si="2"/>
        <v>Medigo TT Luong T6.2026 -  BS.ONL -  Nguyen Huynh Quang Tin</v>
      </c>
      <c r="K65" s="67" t="e">
        <f>VLOOKUP($C65,#REF!,1,0)</f>
        <v>#REF!</v>
      </c>
    </row>
    <row r="66" ht="27" customHeight="1" spans="1:26">
      <c r="A66" s="67" t="s">
        <v>572</v>
      </c>
      <c r="B66" s="67" t="s">
        <v>527</v>
      </c>
      <c r="C66" s="67" t="s">
        <v>633</v>
      </c>
      <c r="D66" s="188" t="s">
        <v>634</v>
      </c>
      <c r="E66" s="189" t="s">
        <v>211</v>
      </c>
      <c r="F66" s="190" t="e">
        <f>VLOOKUP($C66,#REF!,62,0)</f>
        <v>#REF!</v>
      </c>
      <c r="G66" s="67" t="s">
        <v>574</v>
      </c>
      <c r="H66" s="183" t="str">
        <f t="shared" si="2"/>
        <v>Medigo TT Luong T6.2026 -  BS.ONL -  Le Thi Kieu Trinh</v>
      </c>
      <c r="K66" s="67" t="e">
        <f>VLOOKUP($C66,#REF!,1,0)</f>
        <v>#REF!</v>
      </c>
    </row>
    <row r="67" ht="27" customHeight="1" spans="1:26">
      <c r="A67" s="67" t="s">
        <v>572</v>
      </c>
      <c r="B67" s="67" t="s">
        <v>527</v>
      </c>
      <c r="C67" s="67" t="s">
        <v>635</v>
      </c>
      <c r="D67" s="188" t="s">
        <v>636</v>
      </c>
      <c r="E67" s="189" t="s">
        <v>606</v>
      </c>
      <c r="F67" s="190" t="e">
        <f>VLOOKUP($C67,#REF!,62,0)</f>
        <v>#REF!</v>
      </c>
      <c r="G67" s="67" t="s">
        <v>574</v>
      </c>
      <c r="H67" s="183" t="str">
        <f t="shared" si="2"/>
        <v>Medigo TT Luong T6.2026 -  BS.ONL -  Tran Thi Quynh</v>
      </c>
      <c r="K67" s="67" t="e">
        <f>VLOOKUP($C67,#REF!,1,0)</f>
        <v>#REF!</v>
      </c>
    </row>
    <row r="68" ht="27" customHeight="1" spans="1:26">
      <c r="A68" s="67" t="s">
        <v>572</v>
      </c>
      <c r="B68" s="67" t="s">
        <v>527</v>
      </c>
      <c r="C68" s="67" t="s">
        <v>637</v>
      </c>
      <c r="D68" s="188" t="s">
        <v>638</v>
      </c>
      <c r="E68" s="189" t="s">
        <v>351</v>
      </c>
      <c r="F68" s="190" t="e">
        <f>VLOOKUP($C68,#REF!,62,0)</f>
        <v>#REF!</v>
      </c>
      <c r="G68" s="67" t="s">
        <v>574</v>
      </c>
      <c r="H68" s="183" t="str">
        <f t="shared" si="2"/>
        <v>Medigo TT Luong T6.2026 -  BS.ONL -  Dinh Thi Thu Trang</v>
      </c>
      <c r="K68" s="67" t="e">
        <f>VLOOKUP($C68,#REF!,1,0)</f>
        <v>#REF!</v>
      </c>
    </row>
    <row r="69" ht="27" customHeight="1" spans="1:26">
      <c r="A69" s="67" t="s">
        <v>572</v>
      </c>
      <c r="B69" s="67" t="s">
        <v>527</v>
      </c>
      <c r="C69" s="67" t="s">
        <v>639</v>
      </c>
      <c r="D69" s="188" t="s">
        <v>640</v>
      </c>
      <c r="E69" s="189" t="s">
        <v>641</v>
      </c>
      <c r="F69" s="190" t="e">
        <f>VLOOKUP($C69,#REF!,62,0)</f>
        <v>#REF!</v>
      </c>
      <c r="G69" s="67" t="s">
        <v>574</v>
      </c>
      <c r="H69" s="183" t="str">
        <f t="shared" si="2"/>
        <v>Medigo TT Luong T6.2026 -  BS.ONL -  Phan Minh Van</v>
      </c>
      <c r="K69" s="67" t="e">
        <f>VLOOKUP($C69,#REF!,1,0)</f>
        <v>#REF!</v>
      </c>
    </row>
    <row r="70" ht="27" customHeight="1" spans="1:26">
      <c r="A70" s="67" t="s">
        <v>572</v>
      </c>
      <c r="B70" s="67" t="s">
        <v>527</v>
      </c>
      <c r="C70" s="67" t="s">
        <v>642</v>
      </c>
      <c r="D70" s="188" t="s">
        <v>643</v>
      </c>
      <c r="E70" s="189" t="s">
        <v>211</v>
      </c>
      <c r="F70" s="190" t="e">
        <f>VLOOKUP($C70,#REF!,62,0)</f>
        <v>#REF!</v>
      </c>
      <c r="G70" s="67" t="s">
        <v>574</v>
      </c>
      <c r="H70" s="183" t="str">
        <f t="shared" si="2"/>
        <v>Medigo TT Luong T6.2026 -  BS.ONL -  Nguyen Thi Kim Thu</v>
      </c>
      <c r="K70" s="67" t="e">
        <f>VLOOKUP($C70,#REF!,1,0)</f>
        <v>#REF!</v>
      </c>
    </row>
    <row r="71" ht="27" customHeight="1" spans="1:26">
      <c r="A71" s="67" t="s">
        <v>572</v>
      </c>
      <c r="B71" s="67" t="s">
        <v>527</v>
      </c>
      <c r="C71" s="67" t="s">
        <v>644</v>
      </c>
      <c r="D71" s="188" t="s">
        <v>645</v>
      </c>
      <c r="E71" s="189" t="s">
        <v>312</v>
      </c>
      <c r="F71" s="190" t="e">
        <f>VLOOKUP($C71,#REF!,62,0)</f>
        <v>#REF!</v>
      </c>
      <c r="G71" s="67" t="s">
        <v>574</v>
      </c>
      <c r="H71" s="183" t="str">
        <f t="shared" si="2"/>
        <v>Medigo TT Luong T6.2026 -  BS.ONL -  Nguyen Thi Huong</v>
      </c>
      <c r="K71" s="67" t="e">
        <f>VLOOKUP($C71,#REF!,1,0)</f>
        <v>#REF!</v>
      </c>
    </row>
    <row r="72" ht="27" customHeight="1" spans="1:26">
      <c r="A72" s="67" t="s">
        <v>572</v>
      </c>
      <c r="B72" s="67" t="s">
        <v>527</v>
      </c>
      <c r="C72" s="67" t="s">
        <v>646</v>
      </c>
      <c r="D72" s="188" t="s">
        <v>647</v>
      </c>
      <c r="E72" s="189" t="s">
        <v>606</v>
      </c>
      <c r="F72" s="190" t="e">
        <f>VLOOKUP($C72,#REF!,62,0)</f>
        <v>#REF!</v>
      </c>
      <c r="G72" s="67" t="s">
        <v>574</v>
      </c>
      <c r="H72" s="183" t="str">
        <f t="shared" si="2"/>
        <v>Medigo TT Luong T6.2026 -  BS.ONL -  Nguyen Hong Thai</v>
      </c>
      <c r="K72" s="67" t="e">
        <f>VLOOKUP($C72,#REF!,1,0)</f>
        <v>#REF!</v>
      </c>
    </row>
    <row r="73" ht="24" customHeight="1" spans="1:26">
      <c r="A73" s="67" t="s">
        <v>572</v>
      </c>
      <c r="B73" s="67" t="s">
        <v>527</v>
      </c>
      <c r="C73" s="67" t="s">
        <v>648</v>
      </c>
      <c r="D73" s="188" t="s">
        <v>649</v>
      </c>
      <c r="E73" s="189" t="s">
        <v>322</v>
      </c>
      <c r="F73" s="190" t="e">
        <f>VLOOKUP($C73,#REF!,62,0)</f>
        <v>#REF!</v>
      </c>
      <c r="G73" s="67" t="s">
        <v>574</v>
      </c>
      <c r="H73" s="183" t="str">
        <f t="shared" ref="H73" si="4">G73&amp;" "&amp;C73</f>
        <v>Medigo TT Luong T6.2026 -  BS.ONL -  Ho Thi Kieu Thu</v>
      </c>
      <c r="K73" s="67" t="e">
        <f>VLOOKUP($C73,#REF!,1,0)</f>
        <v>#REF!</v>
      </c>
    </row>
    <row r="74" ht="24" customHeight="1" spans="1:26">
      <c r="A74" s="67" t="s">
        <v>572</v>
      </c>
      <c r="B74" s="67" t="s">
        <v>527</v>
      </c>
      <c r="C74" s="67" t="s">
        <v>650</v>
      </c>
      <c r="D74" s="188" t="s">
        <v>651</v>
      </c>
      <c r="E74" s="189" t="s">
        <v>641</v>
      </c>
      <c r="F74" s="190" t="e">
        <f>VLOOKUP($C74,#REF!,62,0)</f>
        <v>#REF!</v>
      </c>
      <c r="G74" s="67" t="s">
        <v>574</v>
      </c>
      <c r="H74" s="183" t="str">
        <f t="shared" ref="H74" si="5">G74&amp;" "&amp;C74</f>
        <v>Medigo TT Luong T6.2026 -  BS.ONL -  Nguyen Trong Nguyen</v>
      </c>
      <c r="K74" s="67" t="e">
        <f>VLOOKUP($C74,#REF!,1,0)</f>
        <v>#REF!</v>
      </c>
    </row>
    <row r="75" ht="27" customHeight="1" spans="1:26">
      <c r="D75" s="181"/>
      <c r="F75" s="187" t="e">
        <f>SUM(F40:F74)</f>
        <v>#REF!</v>
      </c>
    </row>
    <row r="76" ht="15.75" customHeight="1" spans="1:26">
      <c r="A76" s="70"/>
      <c r="D76" s="181"/>
      <c r="F76" s="182" t="e">
        <f>F75+F36+F33</f>
        <v>#REF!</v>
      </c>
    </row>
    <row r="77" ht="15.75" customHeight="1" spans="1:26">
      <c r="D77" s="181"/>
    </row>
    <row r="78" ht="15.75" customHeight="1" spans="1:26">
      <c r="A78" s="71" t="s">
        <v>652</v>
      </c>
      <c r="B78" s="194"/>
      <c r="C78" s="194"/>
      <c r="D78" s="195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</row>
    <row r="79" ht="24" customHeight="1" spans="1:26">
      <c r="A79" s="67" t="s">
        <v>653</v>
      </c>
      <c r="B79" s="67" t="s">
        <v>654</v>
      </c>
      <c r="C79" s="67" t="s">
        <v>655</v>
      </c>
      <c r="D79" s="176" t="e">
        <f>VLOOKUP($C79,'Med Service'!#REF!,7,0)</f>
        <v>#REF!</v>
      </c>
      <c r="E79" s="176" t="e">
        <f>VLOOKUP($C79,'Med Service'!#REF!,8,0)</f>
        <v>#REF!</v>
      </c>
      <c r="F79" s="196" t="e">
        <f>VLOOKUP($C79,'Med Service'!#REF!,81,0)</f>
        <v>#REF!</v>
      </c>
      <c r="G79" s="67" t="s">
        <v>656</v>
      </c>
      <c r="H79" s="183" t="str">
        <f>G79&amp;" "&amp;C79</f>
        <v>Med TT Luong T6.2026 P.VAN HANH  -  Le Thi Quy Ngoc</v>
      </c>
    </row>
    <row r="80" ht="24" customHeight="1" spans="1:26">
      <c r="A80" s="67" t="s">
        <v>653</v>
      </c>
      <c r="B80" s="67" t="s">
        <v>654</v>
      </c>
      <c r="C80" s="67" t="s">
        <v>657</v>
      </c>
      <c r="D80" s="176" t="e">
        <f>VLOOKUP($C80,'Med Service'!#REF!,7,0)</f>
        <v>#REF!</v>
      </c>
      <c r="E80" s="176" t="e">
        <f>VLOOKUP($C80,'Med Service'!#REF!,8,0)</f>
        <v>#REF!</v>
      </c>
      <c r="F80" s="196" t="e">
        <f>VLOOKUP($C80,'Med Service'!#REF!,81,0)</f>
        <v>#REF!</v>
      </c>
      <c r="G80" s="67" t="s">
        <v>656</v>
      </c>
      <c r="H80" s="183" t="str">
        <f t="shared" ref="H80:H90" si="6">G80&amp;" "&amp;C80</f>
        <v>Med TT Luong T6.2026 P.VAN HANH  -  Le Thu Ha</v>
      </c>
    </row>
    <row r="81" ht="24" customHeight="1" spans="1:26">
      <c r="A81" s="67" t="s">
        <v>653</v>
      </c>
      <c r="B81" s="67" t="s">
        <v>654</v>
      </c>
      <c r="C81" s="67" t="s">
        <v>658</v>
      </c>
      <c r="D81" s="176" t="e">
        <f>VLOOKUP($C81,'Med Service'!#REF!,7,0)</f>
        <v>#REF!</v>
      </c>
      <c r="E81" s="176" t="e">
        <f>VLOOKUP($C81,'Med Service'!#REF!,8,0)</f>
        <v>#REF!</v>
      </c>
      <c r="F81" s="196" t="e">
        <f>VLOOKUP($C81,'Med Service'!#REF!,81,0)</f>
        <v>#REF!</v>
      </c>
      <c r="G81" s="67" t="s">
        <v>656</v>
      </c>
      <c r="H81" s="183" t="str">
        <f t="shared" si="6"/>
        <v>Med TT Luong T6.2026 P.VAN HANH  -  Pham Thi Hong Ngoc</v>
      </c>
    </row>
    <row r="82" ht="24" customHeight="1" spans="1:26">
      <c r="A82" s="67" t="s">
        <v>653</v>
      </c>
      <c r="B82" s="67" t="s">
        <v>654</v>
      </c>
      <c r="C82" s="67" t="s">
        <v>659</v>
      </c>
      <c r="D82" s="176" t="e">
        <f>VLOOKUP($C82,'Med Service'!#REF!,7,0)</f>
        <v>#REF!</v>
      </c>
      <c r="E82" s="176" t="e">
        <f>VLOOKUP($C82,'Med Service'!#REF!,8,0)</f>
        <v>#REF!</v>
      </c>
      <c r="F82" s="196" t="e">
        <f>VLOOKUP($C82,'Med Service'!#REF!,81,0)</f>
        <v>#REF!</v>
      </c>
      <c r="G82" s="67" t="s">
        <v>656</v>
      </c>
      <c r="H82" s="183" t="str">
        <f t="shared" si="6"/>
        <v>Med TT Luong T6.2026 P.VAN HANH  -  Nguyen Duc Viet Khoa</v>
      </c>
    </row>
    <row r="83" ht="24" customHeight="1" spans="1:26">
      <c r="A83" s="67" t="s">
        <v>653</v>
      </c>
      <c r="B83" s="67" t="s">
        <v>654</v>
      </c>
      <c r="C83" s="67" t="s">
        <v>660</v>
      </c>
      <c r="D83" s="176" t="e">
        <f>VLOOKUP($C83,'Med Service'!#REF!,7,0)</f>
        <v>#REF!</v>
      </c>
      <c r="E83" s="176" t="e">
        <f>VLOOKUP($C83,'Med Service'!#REF!,8,0)</f>
        <v>#REF!</v>
      </c>
      <c r="F83" s="196" t="e">
        <f>VLOOKUP($C83,'Med Service'!#REF!,81,0)</f>
        <v>#REF!</v>
      </c>
      <c r="G83" s="67" t="s">
        <v>656</v>
      </c>
      <c r="H83" s="197" t="str">
        <f t="shared" si="6"/>
        <v>Med TT Luong T6.2026 P.VAN HANH  -  Nguyen Tuan Nghia</v>
      </c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</row>
    <row r="84" ht="24" customHeight="1" spans="1:26">
      <c r="A84" s="67" t="s">
        <v>653</v>
      </c>
      <c r="B84" s="67" t="s">
        <v>654</v>
      </c>
      <c r="C84" s="67" t="s">
        <v>661</v>
      </c>
      <c r="D84" s="176" t="e">
        <f>VLOOKUP($C84,'Med Service'!#REF!,7,0)</f>
        <v>#REF!</v>
      </c>
      <c r="E84" s="176" t="e">
        <f>VLOOKUP($C84,'Med Service'!#REF!,8,0)</f>
        <v>#REF!</v>
      </c>
      <c r="F84" s="196" t="e">
        <f>VLOOKUP($C84,'Med Service'!#REF!,81,0)</f>
        <v>#REF!</v>
      </c>
      <c r="G84" s="67" t="s">
        <v>656</v>
      </c>
      <c r="H84" s="183" t="str">
        <f t="shared" si="6"/>
        <v>Med TT Luong T6.2026 P.VAN HANH  -  Duong Thi Van Trang</v>
      </c>
    </row>
    <row r="85" ht="24" customHeight="1" spans="1:26">
      <c r="A85" s="67" t="s">
        <v>545</v>
      </c>
      <c r="B85" s="67" t="s">
        <v>654</v>
      </c>
      <c r="C85" s="67" t="s">
        <v>662</v>
      </c>
      <c r="D85" s="176" t="e">
        <f>VLOOKUP($C85,'Med Service'!#REF!,7,0)</f>
        <v>#REF!</v>
      </c>
      <c r="E85" s="176" t="e">
        <f>VLOOKUP($C85,'Med Service'!#REF!,8,0)</f>
        <v>#REF!</v>
      </c>
      <c r="F85" s="196" t="e">
        <f>VLOOKUP($C85,'Med Service'!#REF!,81,0)</f>
        <v>#REF!</v>
      </c>
      <c r="G85" s="67" t="s">
        <v>656</v>
      </c>
      <c r="H85" s="183" t="str">
        <f t="shared" si="6"/>
        <v>Med TT Luong T6.2026 P.VAN HANH  -  Nguyen Thi Kim Hue</v>
      </c>
    </row>
    <row r="86" ht="21" customHeight="1" spans="1:26">
      <c r="A86" s="67" t="s">
        <v>653</v>
      </c>
      <c r="B86" s="67" t="s">
        <v>654</v>
      </c>
      <c r="C86" s="67" t="s">
        <v>663</v>
      </c>
      <c r="D86" s="176" t="e">
        <f>VLOOKUP($C86,'Med Service'!#REF!,7,0)</f>
        <v>#REF!</v>
      </c>
      <c r="E86" s="176" t="e">
        <f>VLOOKUP($C86,'Med Service'!#REF!,8,0)</f>
        <v>#REF!</v>
      </c>
      <c r="F86" s="196" t="e">
        <f>VLOOKUP($C86,'Med Service'!#REF!,81,0)</f>
        <v>#REF!</v>
      </c>
      <c r="G86" s="67" t="s">
        <v>656</v>
      </c>
      <c r="H86" s="183" t="str">
        <f t="shared" si="6"/>
        <v>Med TT Luong T6.2026 P.VAN HANH  -  Huynh Ngoc Anh</v>
      </c>
    </row>
    <row r="87" ht="21" customHeight="1" spans="1:26">
      <c r="A87" s="199" t="s">
        <v>653</v>
      </c>
      <c r="B87" s="199" t="s">
        <v>654</v>
      </c>
      <c r="C87" s="67" t="s">
        <v>664</v>
      </c>
      <c r="D87" s="176" t="e">
        <f>VLOOKUP($C87,'Med Service'!#REF!,7,0)</f>
        <v>#REF!</v>
      </c>
      <c r="E87" s="176" t="e">
        <f>VLOOKUP($C87,'Med Service'!#REF!,8,0)</f>
        <v>#REF!</v>
      </c>
      <c r="F87" s="196" t="e">
        <f>VLOOKUP($C87,'Med Service'!#REF!,81,0)</f>
        <v>#REF!</v>
      </c>
      <c r="G87" s="67" t="s">
        <v>656</v>
      </c>
      <c r="H87" s="200" t="str">
        <f t="shared" si="6"/>
        <v>Med TT Luong T6.2026 P.VAN HANH  -  Vu Ngoc Thanh Thao</v>
      </c>
      <c r="I87" s="201"/>
      <c r="J87" s="201"/>
      <c r="K87" s="201"/>
      <c r="L87" s="201"/>
      <c r="M87" s="201"/>
      <c r="N87" s="201"/>
      <c r="O87" s="201"/>
      <c r="P87" s="201"/>
      <c r="Q87" s="201"/>
      <c r="R87" s="201"/>
      <c r="S87" s="201"/>
      <c r="T87" s="201"/>
      <c r="U87" s="201"/>
      <c r="V87" s="201"/>
      <c r="W87" s="201"/>
      <c r="X87" s="201"/>
      <c r="Y87" s="201"/>
      <c r="Z87" s="201"/>
    </row>
    <row r="88" ht="21" customHeight="1" spans="1:26">
      <c r="A88" s="202" t="s">
        <v>653</v>
      </c>
      <c r="B88" s="202" t="s">
        <v>654</v>
      </c>
      <c r="C88" s="67" t="s">
        <v>665</v>
      </c>
      <c r="D88" s="176" t="e">
        <f>VLOOKUP($C88,'Med Service'!#REF!,7,0)</f>
        <v>#REF!</v>
      </c>
      <c r="E88" s="176" t="e">
        <f>VLOOKUP($C88,'Med Service'!#REF!,8,0)</f>
        <v>#REF!</v>
      </c>
      <c r="F88" s="196" t="e">
        <f>VLOOKUP($C88,'Med Service'!#REF!,81,0)</f>
        <v>#REF!</v>
      </c>
      <c r="G88" s="67" t="s">
        <v>656</v>
      </c>
      <c r="H88" s="203" t="str">
        <f t="shared" si="6"/>
        <v>Med TT Luong T6.2026 P.VAN HANH  -  Nguyen Hoang Yen</v>
      </c>
      <c r="I88" s="201"/>
      <c r="J88" s="201"/>
      <c r="K88" s="201"/>
      <c r="L88" s="201"/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</row>
    <row r="89" ht="21" customHeight="1" spans="1:26">
      <c r="A89" s="175" t="s">
        <v>653</v>
      </c>
      <c r="B89" s="175" t="s">
        <v>654</v>
      </c>
      <c r="C89" s="67" t="s">
        <v>666</v>
      </c>
      <c r="D89" s="176" t="e">
        <f>VLOOKUP($C89,'Med Service'!#REF!,7,0)</f>
        <v>#REF!</v>
      </c>
      <c r="E89" s="176" t="e">
        <f>VLOOKUP($C89,'Med Service'!#REF!,8,0)</f>
        <v>#REF!</v>
      </c>
      <c r="F89" s="196" t="e">
        <f>VLOOKUP($C89,'Med Service'!#REF!,81,0)</f>
        <v>#REF!</v>
      </c>
      <c r="G89" s="67" t="s">
        <v>656</v>
      </c>
      <c r="H89" s="178" t="str">
        <f t="shared" si="6"/>
        <v>Med TT Luong T6.2026 P.VAN HANH  -  Dang Van Thang</v>
      </c>
    </row>
    <row r="90" ht="21" customHeight="1" spans="1:26">
      <c r="A90" s="175" t="s">
        <v>653</v>
      </c>
      <c r="B90" s="175" t="s">
        <v>654</v>
      </c>
      <c r="C90" s="67" t="s">
        <v>667</v>
      </c>
      <c r="D90" s="176" t="e">
        <f>VLOOKUP($C90,'Med Service'!#REF!,7,0)</f>
        <v>#REF!</v>
      </c>
      <c r="E90" s="176" t="e">
        <f>VLOOKUP($C90,'Med Service'!#REF!,8,0)</f>
        <v>#REF!</v>
      </c>
      <c r="F90" s="196" t="e">
        <f>VLOOKUP($C90,'Med Service'!#REF!,81,0)</f>
        <v>#REF!</v>
      </c>
      <c r="G90" s="67" t="s">
        <v>656</v>
      </c>
      <c r="H90" s="178" t="str">
        <f t="shared" si="6"/>
        <v>Med TT Luong T6.2026 P.VAN HANH  -  Doan Huu Luan</v>
      </c>
    </row>
    <row r="91" ht="21" customHeight="1" spans="1:26">
      <c r="A91" s="175" t="s">
        <v>653</v>
      </c>
      <c r="B91" s="175" t="s">
        <v>654</v>
      </c>
      <c r="C91" s="67" t="s">
        <v>668</v>
      </c>
      <c r="D91" s="176" t="e">
        <f>VLOOKUP($C91,'Med Service'!#REF!,7,0)</f>
        <v>#REF!</v>
      </c>
      <c r="E91" s="176" t="e">
        <f>VLOOKUP($C91,'Med Service'!#REF!,8,0)</f>
        <v>#REF!</v>
      </c>
      <c r="F91" s="196" t="e">
        <f>VLOOKUP($C91,'Med Service'!#REF!,81,0)</f>
        <v>#REF!</v>
      </c>
      <c r="G91" s="67" t="s">
        <v>656</v>
      </c>
      <c r="H91" s="178" t="str">
        <f t="shared" ref="H91" si="7">G91&amp;" "&amp;C91</f>
        <v>Med TT Luong T6.2026 P.VAN HANH  -  Dang Thien An</v>
      </c>
    </row>
    <row r="92" ht="21" customHeight="1" spans="1:26">
      <c r="A92" s="175" t="s">
        <v>653</v>
      </c>
      <c r="B92" s="175" t="s">
        <v>654</v>
      </c>
      <c r="C92" s="67" t="s">
        <v>669</v>
      </c>
      <c r="D92" s="176" t="e">
        <f>VLOOKUP($C92,'Med Service'!#REF!,7,0)</f>
        <v>#REF!</v>
      </c>
      <c r="E92" s="176" t="e">
        <f>VLOOKUP($C92,'Med Service'!#REF!,8,0)</f>
        <v>#REF!</v>
      </c>
      <c r="F92" s="196" t="e">
        <f>VLOOKUP($C92,'Med Service'!#REF!,81,0)</f>
        <v>#REF!</v>
      </c>
      <c r="G92" s="67" t="s">
        <v>656</v>
      </c>
      <c r="H92" s="178" t="str">
        <f t="shared" ref="H92:H95" si="8">G92&amp;" "&amp;C92</f>
        <v>Med TT Luong T6.2026 P.VAN HANH  -  Tran Nhu Quynh</v>
      </c>
    </row>
    <row r="93" ht="21" customHeight="1" spans="1:26">
      <c r="A93" s="175" t="s">
        <v>653</v>
      </c>
      <c r="B93" s="175" t="s">
        <v>654</v>
      </c>
      <c r="C93" s="67" t="s">
        <v>670</v>
      </c>
      <c r="D93" s="176" t="e">
        <f>VLOOKUP($C93,'Med Service'!#REF!,7,0)</f>
        <v>#REF!</v>
      </c>
      <c r="E93" s="176" t="e">
        <f>VLOOKUP($C93,'Med Service'!#REF!,8,0)</f>
        <v>#REF!</v>
      </c>
      <c r="F93" s="196" t="e">
        <f>VLOOKUP($C93,'Med Service'!#REF!,81,0)</f>
        <v>#REF!</v>
      </c>
      <c r="G93" s="67" t="s">
        <v>656</v>
      </c>
      <c r="H93" s="178" t="str">
        <f t="shared" si="8"/>
        <v>Med TT Luong T6.2026 P.VAN HANH  -  Le Thi Bich Ngoc</v>
      </c>
    </row>
    <row r="94" ht="21" customHeight="1" spans="1:26">
      <c r="A94" s="175" t="s">
        <v>653</v>
      </c>
      <c r="B94" s="175" t="s">
        <v>654</v>
      </c>
      <c r="C94" s="67" t="s">
        <v>671</v>
      </c>
      <c r="D94" s="176" t="e">
        <f>VLOOKUP($C94,'Med Service'!#REF!,7,0)</f>
        <v>#REF!</v>
      </c>
      <c r="E94" s="176" t="e">
        <f>VLOOKUP($C94,'Med Service'!#REF!,8,0)</f>
        <v>#REF!</v>
      </c>
      <c r="F94" s="196" t="e">
        <f>VLOOKUP($C94,'Med Service'!#REF!,81,0)</f>
        <v>#REF!</v>
      </c>
      <c r="G94" s="67" t="s">
        <v>656</v>
      </c>
      <c r="H94" s="178" t="str">
        <f t="shared" si="8"/>
        <v>Med TT Luong T6.2026 P.VAN HANH  -  Nguyen Thanh Nhan</v>
      </c>
    </row>
    <row r="95" ht="21.75" customHeight="1" spans="1:26">
      <c r="A95" s="175" t="s">
        <v>653</v>
      </c>
      <c r="B95" s="175" t="s">
        <v>654</v>
      </c>
      <c r="C95" s="67" t="s">
        <v>672</v>
      </c>
      <c r="D95" s="176" t="e">
        <f>VLOOKUP($C95,'Med Service'!#REF!,7,0)</f>
        <v>#REF!</v>
      </c>
      <c r="E95" s="176" t="e">
        <f>VLOOKUP($C95,'Med Service'!#REF!,8,0)</f>
        <v>#REF!</v>
      </c>
      <c r="F95" s="196" t="e">
        <f>VLOOKUP($C95,'Med Service'!#REF!,81,0)</f>
        <v>#REF!</v>
      </c>
      <c r="G95" s="67" t="s">
        <v>656</v>
      </c>
      <c r="H95" s="178" t="str">
        <f t="shared" si="8"/>
        <v>Med TT Luong T6.2026 P.VAN HANH  -  Do Vu My Linh</v>
      </c>
    </row>
    <row r="96" ht="21" customHeight="1" spans="1:26">
      <c r="A96" s="175" t="s">
        <v>653</v>
      </c>
      <c r="B96" s="175" t="s">
        <v>654</v>
      </c>
      <c r="C96" s="67" t="s">
        <v>673</v>
      </c>
      <c r="D96" s="176" t="e">
        <f>VLOOKUP($C96,'Med Service'!#REF!,7,0)</f>
        <v>#REF!</v>
      </c>
      <c r="E96" s="176" t="e">
        <f>VLOOKUP($C96,'Med Service'!#REF!,8,0)</f>
        <v>#REF!</v>
      </c>
      <c r="F96" s="196" t="e">
        <f>VLOOKUP($C96,'Med Service'!#REF!,81,0)</f>
        <v>#REF!</v>
      </c>
      <c r="G96" s="67" t="s">
        <v>674</v>
      </c>
      <c r="H96" s="178" t="str">
        <f t="shared" ref="H96:H98" si="9">G96&amp;" "&amp;C96</f>
        <v>Med TT Luong T5.2026 P.VAN HANH  -  Mai Tri Dung</v>
      </c>
    </row>
    <row r="97" ht="21" customHeight="1" spans="1:26">
      <c r="A97" s="175" t="s">
        <v>653</v>
      </c>
      <c r="B97" s="175" t="s">
        <v>654</v>
      </c>
      <c r="C97" s="67" t="s">
        <v>675</v>
      </c>
      <c r="D97" s="176" t="e">
        <f>VLOOKUP($C97,'Med Service'!#REF!,7,0)</f>
        <v>#REF!</v>
      </c>
      <c r="E97" s="176" t="e">
        <f>VLOOKUP($C97,'Med Service'!#REF!,8,0)</f>
        <v>#REF!</v>
      </c>
      <c r="F97" s="196" t="e">
        <f>VLOOKUP($C97,'Med Service'!#REF!,81,0)</f>
        <v>#REF!</v>
      </c>
      <c r="G97" s="67" t="s">
        <v>656</v>
      </c>
      <c r="H97" s="178" t="str">
        <f t="shared" si="9"/>
        <v>Med TT Luong T6.2026 P.VAN HANH  -  Ho Pham Minh Tien</v>
      </c>
    </row>
    <row r="98" ht="21" customHeight="1" spans="1:26">
      <c r="A98" s="175" t="s">
        <v>653</v>
      </c>
      <c r="B98" s="175" t="s">
        <v>654</v>
      </c>
      <c r="C98" s="67" t="s">
        <v>676</v>
      </c>
      <c r="D98" s="176" t="e">
        <f>VLOOKUP($C98,'Med Service'!#REF!,7,0)</f>
        <v>#REF!</v>
      </c>
      <c r="E98" s="176" t="e">
        <f>VLOOKUP($C98,'Med Service'!#REF!,8,0)</f>
        <v>#REF!</v>
      </c>
      <c r="F98" s="196" t="e">
        <f>VLOOKUP($C98,'Med Service'!#REF!,81,0)</f>
        <v>#REF!</v>
      </c>
      <c r="G98" s="67" t="s">
        <v>656</v>
      </c>
      <c r="H98" s="178" t="str">
        <f t="shared" si="9"/>
        <v>Med TT Luong T6.2026 P.VAN HANH  -  Dang Ngoc Truc Quynh</v>
      </c>
    </row>
    <row r="99" ht="21" customHeight="1" spans="1:26">
      <c r="A99" s="175" t="s">
        <v>653</v>
      </c>
      <c r="B99" s="175" t="s">
        <v>654</v>
      </c>
      <c r="C99" s="67" t="s">
        <v>677</v>
      </c>
      <c r="D99" s="176" t="e">
        <f>VLOOKUP($C99,'Med Service'!#REF!,7,0)</f>
        <v>#REF!</v>
      </c>
      <c r="E99" s="176" t="e">
        <f>VLOOKUP($C99,'Med Service'!#REF!,8,0)</f>
        <v>#REF!</v>
      </c>
      <c r="F99" s="196" t="e">
        <f>VLOOKUP($C99,'Med Service'!#REF!,81,0)</f>
        <v>#REF!</v>
      </c>
      <c r="G99" s="67" t="s">
        <v>656</v>
      </c>
      <c r="H99" s="178" t="str">
        <f t="shared" ref="H99" si="10">G99&amp;" "&amp;C99</f>
        <v>Med TT Luong T6.2026 P.VAN HANH  -  Pham Hong Nguyen</v>
      </c>
    </row>
    <row r="100" ht="15.75" customHeight="1" spans="1:26">
      <c r="D100" s="181"/>
      <c r="F100" s="187" t="e">
        <f>SUM(F79:F99)</f>
        <v>#REF!</v>
      </c>
      <c r="H100" s="183"/>
    </row>
    <row r="101" ht="15.75" customHeight="1" spans="1:26">
      <c r="D101" s="181"/>
      <c r="F101" s="187"/>
    </row>
    <row r="102" ht="15.75" customHeight="1" spans="1:26">
      <c r="A102" s="71" t="s">
        <v>678</v>
      </c>
      <c r="B102" s="194"/>
      <c r="C102" s="194"/>
      <c r="D102" s="195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194"/>
    </row>
    <row r="103" ht="24" customHeight="1" spans="1:26">
      <c r="A103" s="67" t="s">
        <v>679</v>
      </c>
      <c r="B103" s="67" t="s">
        <v>654</v>
      </c>
      <c r="C103" s="67" t="s">
        <v>648</v>
      </c>
      <c r="D103" s="176" t="e">
        <f>VLOOKUP($C103,'Med Service'!C10:DC26,7,0)</f>
        <v>#N/A</v>
      </c>
      <c r="E103" s="176" t="e">
        <f>VLOOKUP($C103,'Med Service'!C10:DC26,7,0)</f>
        <v>#N/A</v>
      </c>
      <c r="F103" s="184" t="e">
        <f>VLOOKUP(C103,'Med Service'!#REF!,81,0)</f>
        <v>#REF!</v>
      </c>
      <c r="G103" s="67" t="s">
        <v>680</v>
      </c>
      <c r="H103" s="183" t="str">
        <f>G103&amp;" "&amp;C103</f>
        <v>Med TT Luong T6.2026 PHONG KHAM Q.5 Ho Thi Kieu Thu</v>
      </c>
    </row>
    <row r="104" ht="24" customHeight="1" spans="1:26">
      <c r="D104" s="181"/>
      <c r="F104" s="187" t="e">
        <f>F103</f>
        <v>#REF!</v>
      </c>
      <c r="H104" s="183"/>
    </row>
    <row r="105" ht="15.75" customHeight="1" spans="1:26">
      <c r="D105" s="181"/>
      <c r="F105" s="184"/>
    </row>
    <row r="106" ht="15.75" customHeight="1" spans="1:26">
      <c r="D106" s="181"/>
    </row>
    <row r="107" ht="19.5" customHeight="1" spans="1:26">
      <c r="D107" s="181"/>
      <c r="E107" s="204" t="s">
        <v>681</v>
      </c>
      <c r="F107" s="205" t="e">
        <f>F104+F76+F100</f>
        <v>#REF!</v>
      </c>
    </row>
    <row r="108" ht="19.5" customHeight="1" spans="1:26">
      <c r="D108" s="181"/>
      <c r="E108" s="204" t="s">
        <v>682</v>
      </c>
      <c r="F108" s="205">
        <f>'TTCK CNT'!G68</f>
        <v>411100427</v>
      </c>
    </row>
    <row r="109" ht="19.5" customHeight="1" spans="1:26">
      <c r="D109" s="181"/>
      <c r="E109" s="206" t="s">
        <v>683</v>
      </c>
      <c r="F109" s="207" t="e">
        <f>F107+F108</f>
        <v>#REF!</v>
      </c>
    </row>
    <row r="110" ht="15.75" customHeight="1" spans="1:26">
      <c r="D110" s="181"/>
      <c r="F110" s="208"/>
    </row>
    <row r="111" ht="15.75" customHeight="1" spans="1:26">
      <c r="D111" s="181"/>
      <c r="F111" s="184"/>
    </row>
    <row r="112" ht="15.75" customHeight="1" spans="1:26">
      <c r="D112" s="181"/>
      <c r="F112" s="209"/>
    </row>
    <row r="113" ht="15.75" customHeight="1" spans="4:6">
      <c r="D113" s="181"/>
      <c r="F113" s="184"/>
    </row>
    <row r="114" ht="15.75" customHeight="1" spans="4:6">
      <c r="D114" s="181"/>
      <c r="F114" s="184"/>
    </row>
    <row r="115" ht="15.75" customHeight="1" spans="4:6">
      <c r="D115" s="181"/>
      <c r="F115" s="182"/>
    </row>
    <row r="116" ht="15.75" customHeight="1" spans="4:6">
      <c r="D116" s="181"/>
    </row>
    <row r="117" ht="15.75" customHeight="1" spans="4:6">
      <c r="D117" s="181"/>
    </row>
    <row r="118" ht="15.75" customHeight="1" spans="4:6">
      <c r="D118" s="181"/>
    </row>
    <row r="119" ht="15.75" customHeight="1" spans="4:6">
      <c r="D119" s="181"/>
    </row>
    <row r="120" ht="15.75" customHeight="1" spans="4:6">
      <c r="D120" s="181"/>
    </row>
    <row r="121" ht="15.75" customHeight="1" spans="4:6">
      <c r="D121" s="181"/>
    </row>
    <row r="122" ht="15.75" customHeight="1" spans="4:6">
      <c r="D122" s="181"/>
    </row>
    <row r="123" ht="15.75" customHeight="1" spans="4:6">
      <c r="D123" s="181"/>
    </row>
    <row r="124" ht="15.75" customHeight="1" spans="4:6">
      <c r="D124" s="181"/>
    </row>
    <row r="125" ht="15.75" customHeight="1" spans="4:6">
      <c r="D125" s="181"/>
    </row>
    <row r="126" ht="15.75" customHeight="1" spans="4:6">
      <c r="D126" s="181"/>
    </row>
    <row r="127" ht="15.75" customHeight="1" spans="4:6">
      <c r="D127" s="181"/>
    </row>
    <row r="128" ht="15.75" customHeight="1" spans="4:6">
      <c r="D128" s="181"/>
    </row>
    <row r="129" ht="15.75" customHeight="1" spans="4:4">
      <c r="D129" s="181"/>
    </row>
    <row r="130" ht="15.75" customHeight="1" spans="4:4">
      <c r="D130" s="181"/>
    </row>
    <row r="131" ht="15.75" customHeight="1" spans="4:4">
      <c r="D131" s="181"/>
    </row>
    <row r="132" ht="15.75" customHeight="1" spans="4:4">
      <c r="D132" s="181"/>
    </row>
    <row r="133" ht="15.75" customHeight="1" spans="4:4">
      <c r="D133" s="181"/>
    </row>
    <row r="134" ht="15.75" customHeight="1" spans="4:4">
      <c r="D134" s="181"/>
    </row>
    <row r="135" ht="15.75" customHeight="1" spans="4:4">
      <c r="D135" s="181"/>
    </row>
    <row r="136" ht="15.75" customHeight="1" spans="4:4">
      <c r="D136" s="181"/>
    </row>
    <row r="137" ht="15.75" customHeight="1" spans="4:4">
      <c r="D137" s="181"/>
    </row>
    <row r="138" ht="15.75" customHeight="1" spans="4:4">
      <c r="D138" s="181"/>
    </row>
    <row r="139" ht="15.75" customHeight="1" spans="4:4">
      <c r="D139" s="181"/>
    </row>
    <row r="140" ht="15.75" customHeight="1" spans="4:4">
      <c r="D140" s="181"/>
    </row>
    <row r="141" ht="15.75" customHeight="1" spans="4:4">
      <c r="D141" s="181"/>
    </row>
    <row r="142" ht="15.75" customHeight="1" spans="4:4">
      <c r="D142" s="181"/>
    </row>
    <row r="143" ht="15.75" customHeight="1" spans="4:4">
      <c r="D143" s="181"/>
    </row>
    <row r="144" ht="15.75" customHeight="1" spans="4:4">
      <c r="D144" s="181"/>
    </row>
    <row r="145" ht="15.75" customHeight="1" spans="4:4">
      <c r="D145" s="181"/>
    </row>
    <row r="146" ht="15.75" customHeight="1" spans="4:4">
      <c r="D146" s="181"/>
    </row>
    <row r="147" ht="15.75" customHeight="1" spans="4:4">
      <c r="D147" s="181"/>
    </row>
    <row r="148" ht="15.75" customHeight="1" spans="4:4">
      <c r="D148" s="181"/>
    </row>
    <row r="149" ht="15.75" customHeight="1" spans="4:4">
      <c r="D149" s="181"/>
    </row>
    <row r="150" ht="15.75" customHeight="1" spans="4:4">
      <c r="D150" s="181"/>
    </row>
    <row r="151" ht="15.75" customHeight="1" spans="4:4">
      <c r="D151" s="181"/>
    </row>
    <row r="152" ht="15.75" customHeight="1" spans="4:4">
      <c r="D152" s="181"/>
    </row>
    <row r="153" ht="15.75" customHeight="1" spans="4:4">
      <c r="D153" s="181"/>
    </row>
    <row r="154" ht="15.75" customHeight="1" spans="4:4">
      <c r="D154" s="181"/>
    </row>
    <row r="155" ht="15.75" customHeight="1" spans="4:4">
      <c r="D155" s="181"/>
    </row>
    <row r="156" ht="15.75" customHeight="1" spans="4:4">
      <c r="D156" s="181"/>
    </row>
    <row r="157" ht="15.75" customHeight="1" spans="4:4">
      <c r="D157" s="181"/>
    </row>
    <row r="158" ht="15.75" customHeight="1" spans="4:4">
      <c r="D158" s="181"/>
    </row>
    <row r="159" ht="15.75" customHeight="1" spans="4:4">
      <c r="D159" s="181"/>
    </row>
    <row r="160" ht="15.75" customHeight="1" spans="4:4">
      <c r="D160" s="181"/>
    </row>
    <row r="161" ht="15.75" customHeight="1" spans="4:4">
      <c r="D161" s="181"/>
    </row>
    <row r="162" ht="15.75" customHeight="1" spans="4:4">
      <c r="D162" s="181"/>
    </row>
    <row r="163" ht="15.75" customHeight="1" spans="4:4">
      <c r="D163" s="181"/>
    </row>
    <row r="164" ht="15.75" customHeight="1" spans="4:4">
      <c r="D164" s="181"/>
    </row>
    <row r="165" ht="15.75" customHeight="1" spans="4:4">
      <c r="D165" s="181"/>
    </row>
    <row r="166" ht="15.75" customHeight="1" spans="4:4">
      <c r="D166" s="181"/>
    </row>
    <row r="167" ht="15.75" customHeight="1" spans="4:4">
      <c r="D167" s="181"/>
    </row>
    <row r="168" ht="15.75" customHeight="1" spans="4:4">
      <c r="D168" s="181"/>
    </row>
    <row r="169" ht="15.75" customHeight="1" spans="4:4">
      <c r="D169" s="181"/>
    </row>
    <row r="170" ht="15.75" customHeight="1" spans="4:4">
      <c r="D170" s="181"/>
    </row>
    <row r="171" ht="15.75" customHeight="1" spans="4:4">
      <c r="D171" s="181"/>
    </row>
    <row r="172" ht="15.75" customHeight="1" spans="4:4">
      <c r="D172" s="181"/>
    </row>
    <row r="173" ht="15.75" customHeight="1" spans="4:4">
      <c r="D173" s="181"/>
    </row>
    <row r="174" ht="15.75" customHeight="1" spans="4:4">
      <c r="D174" s="181"/>
    </row>
    <row r="175" ht="15.75" customHeight="1" spans="4:4">
      <c r="D175" s="181"/>
    </row>
    <row r="176" ht="15.75" customHeight="1" spans="4:4">
      <c r="D176" s="181"/>
    </row>
    <row r="177" ht="15.75" customHeight="1" spans="4:4">
      <c r="D177" s="181"/>
    </row>
    <row r="178" ht="15.75" customHeight="1" spans="4:4">
      <c r="D178" s="181"/>
    </row>
    <row r="179" ht="15.75" customHeight="1" spans="4:4">
      <c r="D179" s="181"/>
    </row>
    <row r="180" ht="15.75" customHeight="1" spans="4:4">
      <c r="D180" s="181"/>
    </row>
    <row r="181" ht="15.75" customHeight="1" spans="4:4">
      <c r="D181" s="181"/>
    </row>
    <row r="182" ht="15.75" customHeight="1" spans="4:4">
      <c r="D182" s="181"/>
    </row>
    <row r="183" ht="15.75" customHeight="1" spans="4:4">
      <c r="D183" s="181"/>
    </row>
    <row r="184" ht="15.75" customHeight="1" spans="4:4">
      <c r="D184" s="181"/>
    </row>
    <row r="185" ht="15.75" customHeight="1" spans="4:4">
      <c r="D185" s="181"/>
    </row>
    <row r="186" ht="15.75" customHeight="1" spans="4:4">
      <c r="D186" s="181"/>
    </row>
    <row r="187" ht="15.75" customHeight="1" spans="4:4">
      <c r="D187" s="181"/>
    </row>
    <row r="188" ht="15.75" customHeight="1" spans="4:4">
      <c r="D188" s="181"/>
    </row>
    <row r="189" ht="15.75" customHeight="1" spans="4:4">
      <c r="D189" s="181"/>
    </row>
    <row r="190" ht="15.75" customHeight="1" spans="4:4">
      <c r="D190" s="181"/>
    </row>
    <row r="191" ht="15.75" customHeight="1" spans="4:4">
      <c r="D191" s="181"/>
    </row>
    <row r="192" ht="15.75" customHeight="1" spans="4:4">
      <c r="D192" s="181"/>
    </row>
    <row r="193" ht="15.75" customHeight="1" spans="4:4">
      <c r="D193" s="181"/>
    </row>
    <row r="194" ht="15.75" customHeight="1" spans="4:4">
      <c r="D194" s="181"/>
    </row>
    <row r="195" ht="15.75" customHeight="1" spans="4:4">
      <c r="D195" s="181"/>
    </row>
    <row r="196" ht="15.75" customHeight="1" spans="4:4">
      <c r="D196" s="181"/>
    </row>
    <row r="197" ht="15.75" customHeight="1" spans="4:4">
      <c r="D197" s="181"/>
    </row>
    <row r="198" ht="15.75" customHeight="1" spans="4:4">
      <c r="D198" s="181"/>
    </row>
    <row r="199" ht="15.75" customHeight="1" spans="4:4">
      <c r="D199" s="181"/>
    </row>
    <row r="200" ht="15.75" customHeight="1" spans="4:4">
      <c r="D200" s="181"/>
    </row>
    <row r="201" ht="15.75" customHeight="1" spans="4:4">
      <c r="D201" s="181"/>
    </row>
    <row r="202" ht="15.75" customHeight="1" spans="4:4">
      <c r="D202" s="181"/>
    </row>
    <row r="203" ht="15.75" customHeight="1" spans="4:4">
      <c r="D203" s="181"/>
    </row>
    <row r="204" ht="15.75" customHeight="1" spans="4:4">
      <c r="D204" s="181"/>
    </row>
    <row r="205" ht="15.75" customHeight="1" spans="4:4">
      <c r="D205" s="181"/>
    </row>
    <row r="206" ht="15.75" customHeight="1" spans="4:4">
      <c r="D206" s="181"/>
    </row>
    <row r="207" ht="15.75" customHeight="1" spans="4:4">
      <c r="D207" s="181"/>
    </row>
    <row r="208" ht="15.75" customHeight="1" spans="4:4">
      <c r="D208" s="181"/>
    </row>
    <row r="209" ht="15.75" customHeight="1" spans="4:4">
      <c r="D209" s="181"/>
    </row>
    <row r="210" ht="15.75" customHeight="1" spans="4:4">
      <c r="D210" s="181"/>
    </row>
    <row r="211" ht="15.75" customHeight="1" spans="4:4">
      <c r="D211" s="181"/>
    </row>
    <row r="212" ht="15.75" customHeight="1" spans="4:4">
      <c r="D212" s="181"/>
    </row>
    <row r="213" ht="15.75" customHeight="1" spans="4:4">
      <c r="D213" s="181"/>
    </row>
    <row r="214" ht="15.75" customHeight="1" spans="4:4">
      <c r="D214" s="181"/>
    </row>
    <row r="215" ht="15.75" customHeight="1" spans="4:4">
      <c r="D215" s="181"/>
    </row>
    <row r="216" ht="15.75" customHeight="1" spans="4:4">
      <c r="D216" s="181"/>
    </row>
    <row r="217" ht="15.75" customHeight="1" spans="4:4">
      <c r="D217" s="181"/>
    </row>
    <row r="218" ht="15.75" customHeight="1" spans="4:4">
      <c r="D218" s="181"/>
    </row>
    <row r="219" ht="15.75" customHeight="1" spans="4:4">
      <c r="D219" s="181"/>
    </row>
    <row r="220" ht="15.75" customHeight="1" spans="4:4">
      <c r="D220" s="181"/>
    </row>
    <row r="221" ht="15.75" customHeight="1" spans="4:4">
      <c r="D221" s="181"/>
    </row>
    <row r="222" ht="15.75" customHeight="1" spans="4:4">
      <c r="D222" s="181"/>
    </row>
    <row r="223" ht="15.75" customHeight="1" spans="4:4">
      <c r="D223" s="181"/>
    </row>
    <row r="224" ht="15.75" customHeight="1" spans="4:4">
      <c r="D224" s="181"/>
    </row>
    <row r="225" ht="15.75" customHeight="1" spans="4:4">
      <c r="D225" s="181"/>
    </row>
    <row r="226" ht="15.75" customHeight="1" spans="4:4">
      <c r="D226" s="181"/>
    </row>
    <row r="227" ht="15.75" customHeight="1" spans="4:4">
      <c r="D227" s="181"/>
    </row>
    <row r="228" ht="15.75" customHeight="1" spans="4:4">
      <c r="D228" s="181"/>
    </row>
    <row r="229" ht="15.75" customHeight="1" spans="4:4">
      <c r="D229" s="181"/>
    </row>
    <row r="230" ht="15.75" customHeight="1" spans="4:4">
      <c r="D230" s="181"/>
    </row>
    <row r="231" ht="15.75" customHeight="1" spans="4:4">
      <c r="D231" s="181"/>
    </row>
    <row r="232" ht="15.75" customHeight="1" spans="4:4">
      <c r="D232" s="181"/>
    </row>
    <row r="233" ht="15.75" customHeight="1" spans="4:4">
      <c r="D233" s="181"/>
    </row>
    <row r="234" ht="15.75" customHeight="1" spans="4:4">
      <c r="D234" s="181"/>
    </row>
    <row r="235" ht="15.75" customHeight="1" spans="4:4">
      <c r="D235" s="181"/>
    </row>
    <row r="236" ht="15.75" customHeight="1" spans="4:4">
      <c r="D236" s="181"/>
    </row>
    <row r="237" ht="15.75" customHeight="1" spans="4:4">
      <c r="D237" s="181"/>
    </row>
    <row r="238" ht="15.75" customHeight="1" spans="4:4">
      <c r="D238" s="181"/>
    </row>
    <row r="239" ht="15.75" customHeight="1" spans="4:4">
      <c r="D239" s="181"/>
    </row>
    <row r="240" ht="15.75" customHeight="1" spans="4:4">
      <c r="D240" s="181"/>
    </row>
    <row r="241" ht="15.75" customHeight="1" spans="4:4">
      <c r="D241" s="181"/>
    </row>
    <row r="242" ht="15.75" customHeight="1" spans="4:4">
      <c r="D242" s="181"/>
    </row>
    <row r="243" ht="15.75" customHeight="1" spans="4:4">
      <c r="D243" s="181"/>
    </row>
    <row r="244" ht="15.75" customHeight="1" spans="4:4">
      <c r="D244" s="181"/>
    </row>
    <row r="245" ht="15.75" customHeight="1" spans="4:4">
      <c r="D245" s="181"/>
    </row>
    <row r="246" ht="15.75" customHeight="1" spans="4:4">
      <c r="D246" s="181"/>
    </row>
    <row r="247" ht="15.75" customHeight="1" spans="4:4">
      <c r="D247" s="181"/>
    </row>
    <row r="248" ht="15.75" customHeight="1" spans="4:4">
      <c r="D248" s="181"/>
    </row>
    <row r="249" ht="15.75" customHeight="1" spans="4:4">
      <c r="D249" s="181"/>
    </row>
    <row r="250" ht="15.75" customHeight="1" spans="4:4">
      <c r="D250" s="181"/>
    </row>
    <row r="251" ht="15.75" customHeight="1" spans="4:4">
      <c r="D251" s="181"/>
    </row>
    <row r="252" ht="15.75" customHeight="1" spans="4:4">
      <c r="D252" s="181"/>
    </row>
    <row r="253" ht="15.75" customHeight="1" spans="4:4">
      <c r="D253" s="181"/>
    </row>
    <row r="254" ht="15.75" customHeight="1" spans="4:4">
      <c r="D254" s="181"/>
    </row>
    <row r="255" ht="15.75" customHeight="1" spans="4:4">
      <c r="D255" s="181"/>
    </row>
    <row r="256" ht="15.75" customHeight="1" spans="4:4">
      <c r="D256" s="181"/>
    </row>
    <row r="257" ht="15.75" customHeight="1" spans="4:4">
      <c r="D257" s="181"/>
    </row>
    <row r="258" ht="15.75" customHeight="1" spans="4:4">
      <c r="D258" s="181"/>
    </row>
    <row r="259" ht="15.75" customHeight="1" spans="4:4">
      <c r="D259" s="181"/>
    </row>
    <row r="260" ht="15.75" customHeight="1" spans="4:4">
      <c r="D260" s="181"/>
    </row>
    <row r="261" ht="15.75" customHeight="1" spans="4:4">
      <c r="D261" s="181"/>
    </row>
    <row r="262" ht="15.75" customHeight="1" spans="4:4">
      <c r="D262" s="181"/>
    </row>
    <row r="263" ht="15.75" customHeight="1" spans="4:4">
      <c r="D263" s="181"/>
    </row>
    <row r="264" ht="15.75" customHeight="1" spans="4:4">
      <c r="D264" s="181"/>
    </row>
    <row r="265" ht="15.75" customHeight="1" spans="4:4">
      <c r="D265" s="181"/>
    </row>
    <row r="266" ht="15.75" customHeight="1" spans="4:4">
      <c r="D266" s="181"/>
    </row>
    <row r="267" ht="15.75" customHeight="1" spans="4:4">
      <c r="D267" s="181"/>
    </row>
    <row r="268" ht="15.75" customHeight="1" spans="4:4">
      <c r="D268" s="181"/>
    </row>
    <row r="269" ht="15.75" customHeight="1" spans="4:4">
      <c r="D269" s="181"/>
    </row>
    <row r="270" ht="15.75" customHeight="1" spans="4:4">
      <c r="D270" s="181"/>
    </row>
    <row r="271" ht="15.75" customHeight="1" spans="4:4">
      <c r="D271" s="181"/>
    </row>
    <row r="272" ht="15.75" customHeight="1" spans="4:4">
      <c r="D272" s="181"/>
    </row>
    <row r="273" ht="15.75" customHeight="1" spans="4:4">
      <c r="D273" s="181"/>
    </row>
    <row r="274" ht="15.75" customHeight="1" spans="4:4">
      <c r="D274" s="181"/>
    </row>
    <row r="275" ht="15.75" customHeight="1" spans="4:4">
      <c r="D275" s="181"/>
    </row>
    <row r="276" ht="15.75" customHeight="1" spans="4:4">
      <c r="D276" s="181"/>
    </row>
    <row r="277" ht="15.75" customHeight="1" spans="4:4">
      <c r="D277" s="181"/>
    </row>
    <row r="278" ht="15.75" customHeight="1" spans="4:4">
      <c r="D278" s="181"/>
    </row>
    <row r="279" ht="15.75" customHeight="1" spans="4:4">
      <c r="D279" s="181"/>
    </row>
    <row r="280" ht="15.75" customHeight="1" spans="4:4">
      <c r="D280" s="181"/>
    </row>
    <row r="281" ht="15.75" customHeight="1" spans="4:4">
      <c r="D281" s="181"/>
    </row>
    <row r="282" ht="15.75" customHeight="1" spans="4:4">
      <c r="D282" s="181"/>
    </row>
    <row r="283" ht="15.75" customHeight="1" spans="4:4">
      <c r="D283" s="181"/>
    </row>
    <row r="284" ht="15.75" customHeight="1" spans="4:4">
      <c r="D284" s="181"/>
    </row>
    <row r="285" ht="15.75" customHeight="1" spans="4:4">
      <c r="D285" s="181"/>
    </row>
    <row r="286" ht="15.75" customHeight="1" spans="4:4">
      <c r="D286" s="181"/>
    </row>
    <row r="287" ht="15.75" customHeight="1" spans="4:4">
      <c r="D287" s="181"/>
    </row>
    <row r="288" ht="15.75" customHeight="1" spans="4:4">
      <c r="D288" s="181"/>
    </row>
    <row r="289" ht="15.75" customHeight="1" spans="4:4">
      <c r="D289" s="181"/>
    </row>
    <row r="290" ht="15.75" customHeight="1" spans="4:4">
      <c r="D290" s="181"/>
    </row>
    <row r="291" ht="15.75" customHeight="1" spans="4:4">
      <c r="D291" s="181"/>
    </row>
    <row r="292" ht="15.75" customHeight="1" spans="4:4">
      <c r="D292" s="181"/>
    </row>
    <row r="293" ht="15.75" customHeight="1" spans="4:4">
      <c r="D293" s="181"/>
    </row>
    <row r="294" ht="15.75" customHeight="1" spans="4:4">
      <c r="D294" s="181"/>
    </row>
    <row r="295" ht="15.75" customHeight="1" spans="4:4">
      <c r="D295" s="181"/>
    </row>
    <row r="296" ht="15.75" customHeight="1" spans="4:4">
      <c r="D296" s="181"/>
    </row>
    <row r="297" ht="15.75" customHeight="1" spans="4:4">
      <c r="D297" s="181"/>
    </row>
    <row r="298" ht="15.75" customHeight="1" spans="4:4">
      <c r="D298" s="181"/>
    </row>
    <row r="299" ht="15.75" customHeight="1" spans="4:4">
      <c r="D299" s="181"/>
    </row>
    <row r="300" ht="15.75" customHeight="1" spans="4:4">
      <c r="D300" s="181"/>
    </row>
    <row r="301" ht="15.75" customHeight="1" spans="4:4">
      <c r="D301" s="181"/>
    </row>
    <row r="302" ht="15.75" customHeight="1" spans="4:4">
      <c r="D302" s="181"/>
    </row>
    <row r="303" ht="15.75" customHeight="1" spans="4:4">
      <c r="D303" s="181"/>
    </row>
    <row r="304" ht="15.75" customHeight="1" spans="4:4">
      <c r="D304" s="181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D75:E75">
    <cfRule type="duplicateValues" dxfId="0" priority="1"/>
  </conditionalFormatting>
  <dataValidations count="2">
    <dataValidation type="list" allowBlank="1" showErrorMessage="1" sqref="E53 E74">
      <formula1>#REF!</formula1>
    </dataValidation>
    <dataValidation type="list" allowBlank="1" showErrorMessage="1" sqref="E40:E52 E54:E71">
      <formula1>$I$95:$I$95</formula1>
    </dataValidation>
  </dataValidations>
  <hyperlinks>
    <hyperlink ref="G22" r:id="rId3" display="Medigo TT Luong T6.2026 -  P.BD -  "/>
  </hyperlinks>
  <pageMargins left="0.7" right="0.7" top="0.75" bottom="0.75" header="0" footer="0"/>
  <pageSetup paperSize="1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0"/>
  <sheetViews>
    <sheetView zoomScale="110" zoomScaleNormal="110" topLeftCell="A46" workbookViewId="0">
      <selection activeCell="G68" sqref="G68"/>
    </sheetView>
  </sheetViews>
  <sheetFormatPr defaultColWidth="12.712962962963" defaultRowHeight="13.8"/>
  <cols>
    <col min="1" max="1" width="4.71296296296296" style="135" customWidth="1"/>
    <col min="2" max="2" width="13.1388888888889" style="135" customWidth="1"/>
    <col min="3" max="3" width="24.5740740740741" style="135" customWidth="1"/>
    <col min="4" max="4" width="22.1388888888889" style="135" customWidth="1"/>
    <col min="5" max="5" width="18.4259259259259" style="135" customWidth="1"/>
    <col min="6" max="6" width="22.4259259259259" style="135" customWidth="1"/>
    <col min="7" max="7" width="15" style="135" customWidth="1"/>
    <col min="8" max="8" width="55.4259259259259" style="135" customWidth="1"/>
    <col min="9" max="9" width="16.712962962963" style="135" customWidth="1"/>
    <col min="10" max="16384" width="12.712962962963" style="135"/>
  </cols>
  <sheetData>
    <row r="1" s="129" customFormat="1" ht="26.4" spans="1:10">
      <c r="A1" s="136" t="s">
        <v>684</v>
      </c>
      <c r="B1" s="136" t="s">
        <v>685</v>
      </c>
      <c r="C1" s="136" t="s">
        <v>11</v>
      </c>
      <c r="D1" s="136" t="s">
        <v>686</v>
      </c>
      <c r="E1" s="137" t="s">
        <v>522</v>
      </c>
      <c r="F1" s="137" t="s">
        <v>523</v>
      </c>
      <c r="G1" s="136" t="s">
        <v>687</v>
      </c>
      <c r="H1" s="136" t="s">
        <v>688</v>
      </c>
      <c r="I1" s="136"/>
    </row>
    <row r="2" ht="18.75" customHeight="1" spans="1:10">
      <c r="A2" s="138">
        <v>1</v>
      </c>
      <c r="B2" s="139" t="s">
        <v>208</v>
      </c>
      <c r="C2" s="140" t="s">
        <v>207</v>
      </c>
      <c r="D2" s="141" t="s">
        <v>206</v>
      </c>
      <c r="E2" s="142" t="s">
        <v>210</v>
      </c>
      <c r="F2" s="142" t="s">
        <v>211</v>
      </c>
      <c r="G2" s="143">
        <f>VLOOKUP(C2,'Med Service'!D11:CG75,80,0)</f>
        <v>14379558</v>
      </c>
      <c r="H2" s="144" t="str">
        <f>"Med  TT Luong T4.2026 -"&amp;I2&amp;"-"&amp;D2</f>
        <v>Med  TT Luong T4.2026 -24H-Ho Thi Minh Hoa</v>
      </c>
      <c r="I2" s="139" t="s">
        <v>208</v>
      </c>
      <c r="J2" s="135" t="str">
        <f>VLOOKUP(C2,'Med Service'!D11:CG75,1,0)</f>
        <v>Hồ Thị Minh Hòa</v>
      </c>
    </row>
    <row r="3" ht="18.75" customHeight="1" spans="1:10">
      <c r="A3" s="138">
        <v>2</v>
      </c>
      <c r="B3" s="139" t="s">
        <v>208</v>
      </c>
      <c r="C3" s="140" t="s">
        <v>213</v>
      </c>
      <c r="D3" s="141" t="s">
        <v>212</v>
      </c>
      <c r="E3" s="142" t="s">
        <v>214</v>
      </c>
      <c r="F3" s="142" t="s">
        <v>215</v>
      </c>
      <c r="G3" s="143">
        <f>VLOOKUP(C3,'Med Service'!D12:CG76,80,0)</f>
        <v>20658979</v>
      </c>
      <c r="H3" s="144" t="str">
        <f t="shared" ref="H3:H58" si="0">"Med  TT Luong T4.2026 -"&amp;I3&amp;"-"&amp;D3</f>
        <v>Med  TT Luong T4.2026 -24H-Tran Thi Kim Khanh</v>
      </c>
      <c r="I3" s="139" t="s">
        <v>208</v>
      </c>
      <c r="J3" s="135" t="str">
        <f>VLOOKUP(C3,'Med Service'!D12:CG76,1,0)</f>
        <v>Trần Thị Kim Khánh</v>
      </c>
    </row>
    <row r="4" ht="18.75" customHeight="1" spans="1:10">
      <c r="A4" s="138">
        <v>3</v>
      </c>
      <c r="B4" s="139" t="s">
        <v>208</v>
      </c>
      <c r="C4" s="140" t="s">
        <v>217</v>
      </c>
      <c r="D4" s="141" t="s">
        <v>216</v>
      </c>
      <c r="E4" s="142" t="s">
        <v>219</v>
      </c>
      <c r="F4" s="142" t="s">
        <v>211</v>
      </c>
      <c r="G4" s="143">
        <f>VLOOKUP(C4,'Med Service'!D13:CG77,80,0)</f>
        <v>14177071</v>
      </c>
      <c r="H4" s="144" t="str">
        <f t="shared" si="0"/>
        <v>Med  TT Luong T4.2026 -24H-Pham Nguyen Ngoc Quy</v>
      </c>
      <c r="I4" s="139" t="s">
        <v>208</v>
      </c>
      <c r="J4" s="135" t="str">
        <f>VLOOKUP(C4,'Med Service'!D13:CG77,1,0)</f>
        <v>Phạm Nguyễn Ngọc Quý</v>
      </c>
    </row>
    <row r="5" ht="18.75" customHeight="1" spans="1:10">
      <c r="A5" s="138">
        <v>4</v>
      </c>
      <c r="B5" s="139" t="s">
        <v>208</v>
      </c>
      <c r="C5" s="140" t="s">
        <v>221</v>
      </c>
      <c r="D5" s="141" t="s">
        <v>220</v>
      </c>
      <c r="E5" s="142" t="s">
        <v>222</v>
      </c>
      <c r="F5" s="142" t="s">
        <v>223</v>
      </c>
      <c r="G5" s="143">
        <f>VLOOKUP(C5,'Med Service'!D14:CG78,80,0)</f>
        <v>16012275</v>
      </c>
      <c r="H5" s="144" t="str">
        <f t="shared" si="0"/>
        <v>Med  TT Luong T4.2026 -24H-Ngo Tran Tuyet Vy</v>
      </c>
      <c r="I5" s="139" t="s">
        <v>208</v>
      </c>
      <c r="J5" s="135" t="str">
        <f>VLOOKUP(C5,'Med Service'!D14:CG78,1,0)</f>
        <v>Ngô Trần Tuyết Vy</v>
      </c>
    </row>
    <row r="6" ht="18.75" customHeight="1" spans="1:10">
      <c r="A6" s="138">
        <v>5</v>
      </c>
      <c r="B6" s="139" t="s">
        <v>208</v>
      </c>
      <c r="C6" s="140" t="s">
        <v>225</v>
      </c>
      <c r="D6" s="141" t="s">
        <v>224</v>
      </c>
      <c r="E6" s="673" t="s">
        <v>227</v>
      </c>
      <c r="F6" s="142" t="s">
        <v>211</v>
      </c>
      <c r="G6" s="143">
        <f>VLOOKUP(C6,'Med Service'!D15:CG79,80,0)</f>
        <v>641071</v>
      </c>
      <c r="H6" s="144" t="str">
        <f t="shared" si="0"/>
        <v>Med  TT Luong T4.2026 -24H-Nguyen Tran Ngoc Phuong</v>
      </c>
      <c r="I6" s="139" t="s">
        <v>208</v>
      </c>
      <c r="J6" s="135" t="str">
        <f>VLOOKUP(C6,'Med Service'!D15:CG79,1,0)</f>
        <v>Nguyễn Trần Ngọc Phương</v>
      </c>
    </row>
    <row r="7" s="129" customFormat="1" ht="18.75" customHeight="1" spans="1:10">
      <c r="A7" s="145"/>
      <c r="B7" s="146"/>
      <c r="C7" s="147"/>
      <c r="D7" s="148"/>
      <c r="E7" s="149"/>
      <c r="F7" s="149"/>
      <c r="G7" s="150">
        <f>SUM(G2:G6)</f>
        <v>65868954</v>
      </c>
      <c r="H7" s="151"/>
      <c r="I7" s="146"/>
    </row>
    <row r="8" ht="18.75" customHeight="1" spans="1:10">
      <c r="A8" s="138">
        <v>6</v>
      </c>
      <c r="B8" s="139" t="s">
        <v>689</v>
      </c>
      <c r="C8" s="140" t="s">
        <v>230</v>
      </c>
      <c r="D8" s="141" t="s">
        <v>229</v>
      </c>
      <c r="E8" s="142" t="s">
        <v>233</v>
      </c>
      <c r="F8" s="142" t="s">
        <v>234</v>
      </c>
      <c r="G8" s="143">
        <f>VLOOKUP(C8,'Med Service'!D11:CG75,80,0)</f>
        <v>10571420</v>
      </c>
      <c r="H8" s="144" t="str">
        <f t="shared" ref="H8:H11" si="1">"Med  TT Luong T4.2026 -"&amp;I8&amp;"-"&amp;D8</f>
        <v>Med  TT Luong T4.2026 -Do Quang Dau-Hoang Thanh Thuy</v>
      </c>
      <c r="I8" s="139" t="s">
        <v>689</v>
      </c>
      <c r="J8" s="135" t="str">
        <f>VLOOKUP(C8,'Med Service'!D11:CG75,1,0)</f>
        <v>Hoàng Thanh Thủy</v>
      </c>
    </row>
    <row r="9" ht="18.75" customHeight="1" spans="1:10">
      <c r="A9" s="138">
        <f>1+A8</f>
        <v>7</v>
      </c>
      <c r="B9" s="139" t="s">
        <v>689</v>
      </c>
      <c r="C9" s="140" t="s">
        <v>236</v>
      </c>
      <c r="D9" s="141" t="s">
        <v>235</v>
      </c>
      <c r="E9" s="142" t="s">
        <v>237</v>
      </c>
      <c r="F9" s="142" t="s">
        <v>238</v>
      </c>
      <c r="G9" s="143">
        <f>VLOOKUP(C9,'Med Service'!D12:CG76,80,0)</f>
        <v>10986324</v>
      </c>
      <c r="H9" s="144" t="str">
        <f t="shared" si="1"/>
        <v>Med  TT Luong T4.2026 -Do Quang Dau-Le Thi Huyen Tran</v>
      </c>
      <c r="I9" s="139" t="s">
        <v>689</v>
      </c>
      <c r="J9" s="135" t="str">
        <f>VLOOKUP(C9,'Med Service'!D12:CG76,1,0)</f>
        <v>Lê Thị Huyền Trân</v>
      </c>
    </row>
    <row r="10" ht="18.75" customHeight="1" spans="1:10">
      <c r="A10" s="138">
        <f t="shared" ref="A10:A14" si="2">1+A9</f>
        <v>8</v>
      </c>
      <c r="B10" s="139" t="s">
        <v>689</v>
      </c>
      <c r="C10" s="140" t="s">
        <v>241</v>
      </c>
      <c r="D10" s="141" t="s">
        <v>240</v>
      </c>
      <c r="E10" s="142" t="s">
        <v>243</v>
      </c>
      <c r="F10" s="142" t="s">
        <v>244</v>
      </c>
      <c r="G10" s="143">
        <f>VLOOKUP(C10,'Med Service'!D13:CG77,80,0)</f>
        <v>3206018</v>
      </c>
      <c r="H10" s="144" t="str">
        <f t="shared" si="1"/>
        <v>Med  TT Luong T4.2026 -Do Quang Dau-Ngo Thi Ngoc Thuy</v>
      </c>
      <c r="I10" s="139" t="s">
        <v>689</v>
      </c>
      <c r="J10" s="135" t="str">
        <f>VLOOKUP(C10,'Med Service'!D13:CG77,1,0)</f>
        <v>Ngô Thị Ngọc Thủy</v>
      </c>
    </row>
    <row r="11" ht="18.75" customHeight="1" spans="1:10">
      <c r="A11" s="138">
        <f t="shared" si="2"/>
        <v>9</v>
      </c>
      <c r="B11" s="139" t="s">
        <v>689</v>
      </c>
      <c r="C11" s="140" t="s">
        <v>247</v>
      </c>
      <c r="D11" s="141" t="s">
        <v>246</v>
      </c>
      <c r="E11" s="142" t="s">
        <v>249</v>
      </c>
      <c r="F11" s="142" t="s">
        <v>211</v>
      </c>
      <c r="G11" s="143">
        <f>VLOOKUP(C11,'Med Service'!D14:CG78,80,0)</f>
        <v>13196158</v>
      </c>
      <c r="H11" s="144" t="str">
        <f t="shared" si="1"/>
        <v>Med  TT Luong T4.2026 -Do Quang Dau-Ngo Thi Thanh Tham</v>
      </c>
      <c r="I11" s="139" t="s">
        <v>689</v>
      </c>
      <c r="J11" s="135" t="str">
        <f>VLOOKUP(C11,'Med Service'!D14:CG78,1,0)</f>
        <v>Ngô Thị Thanh Thắm</v>
      </c>
    </row>
    <row r="12" ht="18.75" customHeight="1" spans="1:10">
      <c r="A12" s="138">
        <f t="shared" si="2"/>
        <v>10</v>
      </c>
      <c r="B12" s="139" t="s">
        <v>689</v>
      </c>
      <c r="C12" s="140" t="s">
        <v>252</v>
      </c>
      <c r="D12" s="141" t="s">
        <v>251</v>
      </c>
      <c r="E12" s="673" t="s">
        <v>253</v>
      </c>
      <c r="F12" s="142" t="s">
        <v>211</v>
      </c>
      <c r="G12" s="143">
        <f>VLOOKUP(C12,'Med Service'!D15:CG79,80,0)</f>
        <v>1164196</v>
      </c>
      <c r="H12" s="144" t="str">
        <f t="shared" ref="H12" si="3">"Med  TT Luong T4.2026 -"&amp;I12&amp;"-"&amp;D12</f>
        <v>Med  TT Luong T4.2026 -Do Quang Dau-Pham Thi Dien</v>
      </c>
      <c r="I12" s="139" t="s">
        <v>689</v>
      </c>
      <c r="J12" s="135" t="str">
        <f>VLOOKUP(C12,'Med Service'!D15:CG79,1,0)</f>
        <v>Phạm Thị Diên</v>
      </c>
    </row>
    <row r="13" ht="18.75" customHeight="1" spans="1:10">
      <c r="A13" s="138">
        <f t="shared" si="2"/>
        <v>11</v>
      </c>
      <c r="B13" s="139" t="s">
        <v>689</v>
      </c>
      <c r="C13" s="140" t="s">
        <v>256</v>
      </c>
      <c r="D13" s="141" t="s">
        <v>255</v>
      </c>
      <c r="E13" s="142" t="s">
        <v>258</v>
      </c>
      <c r="F13" s="142" t="s">
        <v>259</v>
      </c>
      <c r="G13" s="143">
        <f>VLOOKUP(C13,'Med Service'!D16:CG80,80,0)</f>
        <v>8237004</v>
      </c>
      <c r="H13" s="144" t="str">
        <f t="shared" si="0"/>
        <v>Med  TT Luong T4.2026 -Do Quang Dau-Pham Thi Nghia Huong</v>
      </c>
      <c r="I13" s="152" t="s">
        <v>689</v>
      </c>
      <c r="J13" s="135" t="str">
        <f>VLOOKUP(C13,'Med Service'!D16:CG80,1,0)</f>
        <v>Phạm Thị Nghĩa Hương</v>
      </c>
    </row>
    <row r="14" s="130" customFormat="1" ht="18.75" customHeight="1" spans="1:10">
      <c r="A14" s="138">
        <f t="shared" si="2"/>
        <v>12</v>
      </c>
      <c r="B14" s="139" t="s">
        <v>689</v>
      </c>
      <c r="C14" s="140" t="s">
        <v>262</v>
      </c>
      <c r="D14" s="141" t="s">
        <v>261</v>
      </c>
      <c r="E14" s="142" t="s">
        <v>264</v>
      </c>
      <c r="F14" s="142" t="s">
        <v>265</v>
      </c>
      <c r="G14" s="143">
        <f>VLOOKUP(C14,'Med Service'!D17:CG81,80,0)</f>
        <v>10166439</v>
      </c>
      <c r="H14" s="144" t="str">
        <f t="shared" si="0"/>
        <v>Med  TT Luong T4.2026 -Do Quang Dau-Tran Thien Phat</v>
      </c>
      <c r="I14" s="141" t="s">
        <v>689</v>
      </c>
      <c r="J14" s="135" t="str">
        <f>VLOOKUP(C14,'Med Service'!D17:CG81,1,0)</f>
        <v>Trần Thiên Phát</v>
      </c>
    </row>
    <row r="15" s="129" customFormat="1" ht="18.75" customHeight="1" spans="1:10">
      <c r="A15" s="145"/>
      <c r="B15" s="146"/>
      <c r="C15" s="147"/>
      <c r="D15" s="153"/>
      <c r="E15" s="153"/>
      <c r="F15" s="153"/>
      <c r="G15" s="150">
        <f>SUM(G13:G14)</f>
        <v>18403443</v>
      </c>
      <c r="H15" s="154"/>
      <c r="I15" s="146"/>
    </row>
    <row r="16" s="131" customFormat="1" ht="18.75" customHeight="1" spans="1:10">
      <c r="A16" s="155">
        <v>13</v>
      </c>
      <c r="B16" s="141" t="s">
        <v>690</v>
      </c>
      <c r="C16" s="140" t="s">
        <v>268</v>
      </c>
      <c r="D16" s="141" t="s">
        <v>267</v>
      </c>
      <c r="E16" s="156" t="s">
        <v>271</v>
      </c>
      <c r="F16" s="156" t="s">
        <v>223</v>
      </c>
      <c r="G16" s="143">
        <f>VLOOKUP(C16,'Med Service'!D11:CG75,80,0)</f>
        <v>8713357</v>
      </c>
      <c r="H16" s="144" t="str">
        <f t="shared" ref="H16:H17" si="4">"Med  TT Luong T4.2026 -"&amp;I16&amp;"-"&amp;D16</f>
        <v>Med  TT Luong T4.2026 -Minh Chau-Hoang Lam Gia Bao</v>
      </c>
      <c r="I16" s="141" t="s">
        <v>690</v>
      </c>
      <c r="J16" s="131" t="str">
        <f>VLOOKUP(C16,'Med Service'!D11:CG75,1,0)</f>
        <v>Hoàng Lâm Gia Bảo</v>
      </c>
    </row>
    <row r="17" s="131" customFormat="1" ht="18.75" customHeight="1" spans="1:10">
      <c r="A17" s="155">
        <f>1+A16</f>
        <v>14</v>
      </c>
      <c r="B17" s="141" t="s">
        <v>690</v>
      </c>
      <c r="C17" s="140" t="s">
        <v>274</v>
      </c>
      <c r="D17" s="141" t="s">
        <v>273</v>
      </c>
      <c r="E17" s="142" t="s">
        <v>276</v>
      </c>
      <c r="F17" s="142" t="s">
        <v>277</v>
      </c>
      <c r="G17" s="143">
        <f>VLOOKUP(C17,'Med Service'!D12:CG76,80,0)</f>
        <v>15065698</v>
      </c>
      <c r="H17" s="144" t="str">
        <f t="shared" si="4"/>
        <v>Med  TT Luong T4.2026 -Minh Chau-Phan Cong Vu Tai</v>
      </c>
      <c r="I17" s="141" t="s">
        <v>690</v>
      </c>
      <c r="J17" s="131" t="str">
        <f>VLOOKUP(C17,'Med Service'!D12:CG76,1,0)</f>
        <v>Phan Công Vũ Tài</v>
      </c>
    </row>
    <row r="18" ht="18.75" customHeight="1" spans="1:10">
      <c r="A18" s="155">
        <f t="shared" ref="A18:A19" si="5">1+A17</f>
        <v>15</v>
      </c>
      <c r="B18" s="139" t="s">
        <v>690</v>
      </c>
      <c r="C18" s="140" t="s">
        <v>279</v>
      </c>
      <c r="D18" s="141" t="s">
        <v>278</v>
      </c>
      <c r="E18" s="142" t="s">
        <v>280</v>
      </c>
      <c r="F18" s="142" t="s">
        <v>223</v>
      </c>
      <c r="G18" s="143">
        <f>VLOOKUP(C18,'Med Service'!D13:CG77,80,0)</f>
        <v>12589628</v>
      </c>
      <c r="H18" s="144" t="str">
        <f t="shared" si="0"/>
        <v>Med  TT Luong T4.2026 -Minh Chau-Thai Thuy Linh</v>
      </c>
      <c r="I18" s="139" t="s">
        <v>690</v>
      </c>
      <c r="J18" s="131" t="str">
        <f>VLOOKUP(C18,'Med Service'!D13:CG77,1,0)</f>
        <v>Thái Thùy Linh</v>
      </c>
    </row>
    <row r="19" ht="18.75" customHeight="1" spans="1:10">
      <c r="A19" s="155">
        <f t="shared" si="5"/>
        <v>16</v>
      </c>
      <c r="B19" s="139" t="s">
        <v>690</v>
      </c>
      <c r="C19" s="140" t="s">
        <v>283</v>
      </c>
      <c r="D19" s="141" t="s">
        <v>282</v>
      </c>
      <c r="E19" s="142" t="s">
        <v>284</v>
      </c>
      <c r="F19" s="142" t="s">
        <v>285</v>
      </c>
      <c r="G19" s="143">
        <f>VLOOKUP(C19,'Med Service'!D14:CG78,80,0)</f>
        <v>14212192</v>
      </c>
      <c r="H19" s="144" t="str">
        <f t="shared" si="0"/>
        <v>Med  TT Luong T4.2026 -Minh Chau-Trinh Thi Phuong</v>
      </c>
      <c r="I19" s="139" t="s">
        <v>690</v>
      </c>
      <c r="J19" s="131" t="str">
        <f>VLOOKUP(C19,'Med Service'!D14:CG78,1,0)</f>
        <v>Trịnh Thị Phượng</v>
      </c>
    </row>
    <row r="20" s="132" customFormat="1" ht="18.75" customHeight="1" spans="1:10">
      <c r="A20" s="145"/>
      <c r="B20" s="157"/>
      <c r="C20" s="147"/>
      <c r="D20" s="148"/>
      <c r="E20" s="149"/>
      <c r="F20" s="149"/>
      <c r="G20" s="150">
        <f>SUM(G18:G19)</f>
        <v>26801820</v>
      </c>
      <c r="H20" s="151"/>
      <c r="I20" s="157"/>
    </row>
    <row r="21" s="130" customFormat="1" ht="18.75" customHeight="1" spans="1:10">
      <c r="A21" s="138">
        <v>17</v>
      </c>
      <c r="B21" s="139" t="s">
        <v>691</v>
      </c>
      <c r="C21" s="140" t="s">
        <v>288</v>
      </c>
      <c r="D21" s="141" t="s">
        <v>287</v>
      </c>
      <c r="E21" s="142" t="s">
        <v>291</v>
      </c>
      <c r="F21" s="142" t="s">
        <v>292</v>
      </c>
      <c r="G21" s="143">
        <f>VLOOKUP(C21,'Med Service'!D30:CG34,80,0)</f>
        <v>9157953</v>
      </c>
      <c r="H21" s="144" t="str">
        <f t="shared" ref="H21:H23" si="6">"Med  TT Luong T4.2026 -"&amp;I21&amp;"-"&amp;D21</f>
        <v>Med  TT Luong T4.2026 -Nam Hoa-Ha Ngan Khanh</v>
      </c>
      <c r="I21" s="139" t="s">
        <v>691</v>
      </c>
      <c r="J21" s="135" t="str">
        <f>VLOOKUP(C21,'Med Service'!D11:CG75,1,0)</f>
        <v>Hạ Ngân Khánh</v>
      </c>
    </row>
    <row r="22" s="130" customFormat="1" ht="18.75" customHeight="1" spans="1:10">
      <c r="A22" s="138">
        <f>1+A21</f>
        <v>18</v>
      </c>
      <c r="B22" s="139" t="s">
        <v>691</v>
      </c>
      <c r="C22" s="140" t="s">
        <v>295</v>
      </c>
      <c r="D22" s="141" t="s">
        <v>294</v>
      </c>
      <c r="E22" s="142" t="s">
        <v>296</v>
      </c>
      <c r="F22" s="142" t="s">
        <v>211</v>
      </c>
      <c r="G22" s="143">
        <f>VLOOKUP(C22,'Med Service'!D31:CG35,80,0)</f>
        <v>-1402388</v>
      </c>
      <c r="H22" s="144" t="str">
        <f t="shared" si="6"/>
        <v>Med  TT Luong T4.2026 -Nam Hoa-Nguyen Tri Nghia</v>
      </c>
      <c r="I22" s="139" t="s">
        <v>691</v>
      </c>
      <c r="J22" s="135" t="str">
        <f>VLOOKUP(C22,'Med Service'!D12:CG76,1,0)</f>
        <v>Nguyễn Trí Nghĩa</v>
      </c>
    </row>
    <row r="23" ht="18.75" customHeight="1" spans="1:10">
      <c r="A23" s="138">
        <f t="shared" ref="A23:A25" si="7">1+A22</f>
        <v>19</v>
      </c>
      <c r="B23" s="139" t="s">
        <v>691</v>
      </c>
      <c r="C23" s="140" t="s">
        <v>274</v>
      </c>
      <c r="D23" s="141" t="s">
        <v>273</v>
      </c>
      <c r="E23" s="142" t="s">
        <v>276</v>
      </c>
      <c r="F23" s="142" t="s">
        <v>277</v>
      </c>
      <c r="G23" s="143">
        <f>VLOOKUP(C23,'Med Service'!D32:CG36,80,0)</f>
        <v>10300536</v>
      </c>
      <c r="H23" s="144" t="str">
        <f t="shared" si="6"/>
        <v>Med  TT Luong T4.2026 -Nam Hoa-Phan Cong Vu Tai</v>
      </c>
      <c r="I23" s="139" t="s">
        <v>691</v>
      </c>
      <c r="J23" s="135" t="str">
        <f>VLOOKUP(C23,'Med Service'!D13:CG77,1,0)</f>
        <v>Phan Công Vũ Tài</v>
      </c>
    </row>
    <row r="24" ht="18.75" customHeight="1" spans="1:10">
      <c r="A24" s="138">
        <f t="shared" si="7"/>
        <v>20</v>
      </c>
      <c r="B24" s="139" t="s">
        <v>691</v>
      </c>
      <c r="C24" s="140" t="s">
        <v>299</v>
      </c>
      <c r="D24" s="141" t="s">
        <v>298</v>
      </c>
      <c r="E24" s="142" t="s">
        <v>301</v>
      </c>
      <c r="F24" s="142" t="s">
        <v>692</v>
      </c>
      <c r="G24" s="143">
        <f>VLOOKUP(C24,'Med Service'!D33:CG37,80,0)</f>
        <v>14306458</v>
      </c>
      <c r="H24" s="144" t="str">
        <f t="shared" si="0"/>
        <v>Med  TT Luong T4.2026 -Nam Hoa-Tran Thi Anh Nguyet</v>
      </c>
      <c r="I24" s="139" t="s">
        <v>691</v>
      </c>
      <c r="J24" s="135" t="str">
        <f>VLOOKUP(C24,'Med Service'!D16:CG80,1,0)</f>
        <v>Trần Thị Ánh Nguyệt</v>
      </c>
    </row>
    <row r="25" ht="18.75" customHeight="1" spans="1:10">
      <c r="A25" s="138">
        <f t="shared" si="7"/>
        <v>21</v>
      </c>
      <c r="B25" s="139" t="s">
        <v>691</v>
      </c>
      <c r="C25" s="140" t="s">
        <v>304</v>
      </c>
      <c r="D25" s="141" t="s">
        <v>303</v>
      </c>
      <c r="E25" s="142" t="s">
        <v>306</v>
      </c>
      <c r="F25" s="142" t="s">
        <v>211</v>
      </c>
      <c r="G25" s="143">
        <f>VLOOKUP(C25,'Med Service'!D34:CG38,80,0)</f>
        <v>2818185</v>
      </c>
      <c r="H25" s="144" t="str">
        <f t="shared" ref="H25" si="8">"Med  TT Luong T4.2026 -"&amp;I25&amp;"-"&amp;D25</f>
        <v>Med  TT Luong T4.2026 -Nam Hoa-Do Thi Thu Huong</v>
      </c>
      <c r="I25" s="139" t="s">
        <v>691</v>
      </c>
      <c r="J25" s="135" t="str">
        <f>VLOOKUP(C25,'Med Service'!D17:CG81,1,0)</f>
        <v>Đỗ Thị Thu Hương</v>
      </c>
    </row>
    <row r="26" s="133" customFormat="1" ht="18.75" customHeight="1" spans="1:10">
      <c r="A26" s="145"/>
      <c r="B26" s="148"/>
      <c r="C26" s="147"/>
      <c r="D26" s="148"/>
      <c r="E26" s="149"/>
      <c r="F26" s="149"/>
      <c r="G26" s="150">
        <f>SUM(G21:G25)</f>
        <v>35180744</v>
      </c>
      <c r="H26" s="151"/>
      <c r="I26" s="148"/>
    </row>
    <row r="27" ht="18.75" customHeight="1" spans="1:10">
      <c r="A27" s="138">
        <v>34</v>
      </c>
      <c r="B27" s="139" t="s">
        <v>693</v>
      </c>
      <c r="C27" s="140" t="s">
        <v>288</v>
      </c>
      <c r="D27" s="141" t="s">
        <v>287</v>
      </c>
      <c r="E27" s="142" t="s">
        <v>291</v>
      </c>
      <c r="F27" s="142" t="s">
        <v>292</v>
      </c>
      <c r="G27" s="143">
        <f>VLOOKUP(C27,'Med Service'!D36:CG44,80,0)</f>
        <v>266964</v>
      </c>
      <c r="H27" s="144" t="str">
        <f t="shared" ref="H27:H29" si="9">"Med  TT Luong T4.2026 -"&amp;I27&amp;"-"&amp;D27</f>
        <v>Med  TT Luong T4.2026 -Nguyen Chi Thanh-Ha Ngan Khanh</v>
      </c>
      <c r="I27" s="139" t="s">
        <v>693</v>
      </c>
      <c r="J27" s="135" t="str">
        <f>VLOOKUP(C27,'Med Service'!D11:CG75,1,0)</f>
        <v>Hạ Ngân Khánh</v>
      </c>
    </row>
    <row r="28" s="130" customFormat="1" ht="18.75" customHeight="1" spans="1:10">
      <c r="A28" s="138">
        <v>33</v>
      </c>
      <c r="B28" s="139" t="s">
        <v>693</v>
      </c>
      <c r="C28" s="140" t="s">
        <v>309</v>
      </c>
      <c r="D28" s="141" t="s">
        <v>308</v>
      </c>
      <c r="E28" s="142" t="s">
        <v>311</v>
      </c>
      <c r="F28" s="142" t="s">
        <v>312</v>
      </c>
      <c r="G28" s="143">
        <f>VLOOKUP(C28,'Med Service'!D37:CG45,80,0)</f>
        <v>3942743</v>
      </c>
      <c r="H28" s="144" t="str">
        <f t="shared" si="9"/>
        <v>Med  TT Luong T4.2026 -Nguyen Chi Thanh-Ho Tan Nguyen</v>
      </c>
      <c r="I28" s="139" t="s">
        <v>693</v>
      </c>
      <c r="J28" s="135" t="str">
        <f>VLOOKUP(C28,'Med Service'!D12:CG76,1,0)</f>
        <v>Hồ Tấn Nguyên</v>
      </c>
    </row>
    <row r="29" ht="18.75" customHeight="1" spans="1:10">
      <c r="A29" s="138">
        <v>32</v>
      </c>
      <c r="B29" s="139" t="s">
        <v>693</v>
      </c>
      <c r="C29" s="140" t="s">
        <v>315</v>
      </c>
      <c r="D29" s="141" t="s">
        <v>314</v>
      </c>
      <c r="E29" s="142" t="s">
        <v>317</v>
      </c>
      <c r="F29" s="142" t="s">
        <v>318</v>
      </c>
      <c r="G29" s="143">
        <f>VLOOKUP(C29,'Med Service'!D38:CG46,80,0)</f>
        <v>7771401</v>
      </c>
      <c r="H29" s="144" t="str">
        <f t="shared" si="9"/>
        <v>Med  TT Luong T4.2026 -Nguyen Chi Thanh-Le Thi Quynh Tram</v>
      </c>
      <c r="I29" s="139" t="s">
        <v>693</v>
      </c>
      <c r="J29" s="135" t="str">
        <f>VLOOKUP(C29,'Med Service'!D13:CG77,1,0)</f>
        <v>Lê Thị Quỳnh Trâm</v>
      </c>
    </row>
    <row r="30" ht="18.75" customHeight="1" spans="1:10">
      <c r="A30" s="138">
        <v>29</v>
      </c>
      <c r="B30" s="139" t="s">
        <v>693</v>
      </c>
      <c r="C30" s="140" t="s">
        <v>320</v>
      </c>
      <c r="D30" s="141" t="s">
        <v>319</v>
      </c>
      <c r="E30" s="142" t="s">
        <v>321</v>
      </c>
      <c r="F30" s="142" t="s">
        <v>322</v>
      </c>
      <c r="G30" s="143">
        <f>VLOOKUP(C30,'Med Service'!D39:CG47,80,0)</f>
        <v>10957286</v>
      </c>
      <c r="H30" s="144" t="str">
        <f t="shared" si="0"/>
        <v>Med  TT Luong T4.2026 -Nguyen Chi Thanh-Nguyen Thi Hong Hanh</v>
      </c>
      <c r="I30" s="139" t="s">
        <v>693</v>
      </c>
      <c r="J30" s="135" t="str">
        <f>VLOOKUP(C30,'Med Service'!D14:CG78,1,0)</f>
        <v>Nguyễn Thị Hồng Hạnh</v>
      </c>
    </row>
    <row r="31" s="130" customFormat="1" ht="18.75" customHeight="1" spans="1:10">
      <c r="A31" s="138">
        <v>35</v>
      </c>
      <c r="B31" s="139" t="s">
        <v>693</v>
      </c>
      <c r="C31" s="140" t="s">
        <v>295</v>
      </c>
      <c r="D31" s="141" t="s">
        <v>294</v>
      </c>
      <c r="E31" s="142" t="s">
        <v>296</v>
      </c>
      <c r="F31" s="142" t="s">
        <v>211</v>
      </c>
      <c r="G31" s="143">
        <f>VLOOKUP(C31,'Med Service'!D40:CG48,80,0)</f>
        <v>565848</v>
      </c>
      <c r="H31" s="144" t="str">
        <f t="shared" ref="H31" si="10">"Med  TT Luong T4.2026 -"&amp;I31&amp;"-"&amp;D31</f>
        <v>Med  TT Luong T4.2026 -Nguyen Chi Thanh-Nguyen Tri Nghia</v>
      </c>
      <c r="I31" s="139" t="s">
        <v>693</v>
      </c>
      <c r="J31" s="135" t="str">
        <f>VLOOKUP(C31,'Med Service'!D15:CG79,1,0)</f>
        <v>Nguyễn Trí Nghĩa</v>
      </c>
    </row>
    <row r="32" s="130" customFormat="1" ht="18.75" customHeight="1" spans="1:10">
      <c r="A32" s="138"/>
      <c r="B32" s="139" t="s">
        <v>693</v>
      </c>
      <c r="C32" s="140" t="s">
        <v>326</v>
      </c>
      <c r="D32" s="141" t="s">
        <v>325</v>
      </c>
      <c r="E32" s="142" t="s">
        <v>327</v>
      </c>
      <c r="F32" s="142" t="s">
        <v>211</v>
      </c>
      <c r="G32" s="143">
        <f>VLOOKUP(C32,'Med Service'!D41:CG49,80,0)</f>
        <v>1799643</v>
      </c>
      <c r="H32" s="144" t="str">
        <f t="shared" ref="H32" si="11">"Med  TT Luong T4.2026 -"&amp;I32&amp;"-"&amp;D32</f>
        <v>Med  TT Luong T4.2026 -Nguyen Chi Thanh-Nguyen Dang An</v>
      </c>
      <c r="I32" s="139" t="s">
        <v>693</v>
      </c>
      <c r="J32" s="135" t="str">
        <f>VLOOKUP(C32,'Med Service'!D16:CG80,1,0)</f>
        <v>Nguyễn Đăng An</v>
      </c>
    </row>
    <row r="33" ht="18.75" customHeight="1" spans="1:10">
      <c r="A33" s="138">
        <v>30</v>
      </c>
      <c r="B33" s="139" t="s">
        <v>693</v>
      </c>
      <c r="C33" s="140" t="s">
        <v>331</v>
      </c>
      <c r="D33" s="141" t="s">
        <v>330</v>
      </c>
      <c r="E33" s="156" t="s">
        <v>334</v>
      </c>
      <c r="F33" s="156" t="s">
        <v>259</v>
      </c>
      <c r="G33" s="143">
        <f>VLOOKUP(C33,'Med Service'!D42:CG50,80,0)</f>
        <v>123393</v>
      </c>
      <c r="H33" s="144" t="str">
        <f t="shared" si="0"/>
        <v>Med  TT Luong T4.2026 -Nguyen Chi Thanh-Pham Thi Hong Nhi</v>
      </c>
      <c r="I33" s="139" t="s">
        <v>693</v>
      </c>
      <c r="J33" s="135" t="str">
        <f>VLOOKUP(C33,'Med Service'!D17:CG81,1,0)</f>
        <v>Phạm Thị Hồng Nhi</v>
      </c>
    </row>
    <row r="34" ht="18.75" customHeight="1" spans="1:10">
      <c r="A34" s="138">
        <v>37</v>
      </c>
      <c r="B34" s="139" t="s">
        <v>693</v>
      </c>
      <c r="C34" s="140" t="s">
        <v>337</v>
      </c>
      <c r="D34" s="141" t="s">
        <v>336</v>
      </c>
      <c r="E34" s="142" t="s">
        <v>339</v>
      </c>
      <c r="F34" s="142" t="s">
        <v>277</v>
      </c>
      <c r="G34" s="143">
        <f>VLOOKUP(C34,'Med Service'!D43:CG51,80,0)</f>
        <v>9369971</v>
      </c>
      <c r="H34" s="144" t="str">
        <f t="shared" ref="H34" si="12">"Med  TT Luong T4.2026 -"&amp;I34&amp;"-"&amp;D34</f>
        <v>Med  TT Luong T4.2026 -Nguyen Chi Thanh-Tran Hoang Khanh</v>
      </c>
      <c r="I34" s="139" t="s">
        <v>693</v>
      </c>
      <c r="J34" s="135" t="str">
        <f>VLOOKUP(C34,'Med Service'!D18:CG82,1,0)</f>
        <v>Trần Hoàng Khánh</v>
      </c>
    </row>
    <row r="35" ht="18.75" customHeight="1" spans="1:10">
      <c r="A35" s="138">
        <v>31</v>
      </c>
      <c r="B35" s="139" t="s">
        <v>693</v>
      </c>
      <c r="C35" s="140" t="s">
        <v>342</v>
      </c>
      <c r="D35" s="141" t="s">
        <v>341</v>
      </c>
      <c r="E35" s="142" t="s">
        <v>344</v>
      </c>
      <c r="F35" s="142" t="s">
        <v>211</v>
      </c>
      <c r="G35" s="143">
        <f>VLOOKUP(C35,'Med Service'!D44:CG52,80,0)</f>
        <v>6972115</v>
      </c>
      <c r="H35" s="144" t="str">
        <f t="shared" si="0"/>
        <v>Med  TT Luong T4.2026 -Nguyen Chi Thanh-Do Thi Phuong Thao</v>
      </c>
      <c r="I35" s="139" t="s">
        <v>693</v>
      </c>
      <c r="J35" s="135" t="str">
        <f>VLOOKUP(C35,'Med Service'!D19:CG83,1,0)</f>
        <v>Đỗ Thị Phương Thảo</v>
      </c>
    </row>
    <row r="36" s="132" customFormat="1" ht="18.75" customHeight="1" spans="1:10">
      <c r="A36" s="145"/>
      <c r="B36" s="157"/>
      <c r="C36" s="147"/>
      <c r="D36" s="158"/>
      <c r="E36" s="149"/>
      <c r="F36" s="149"/>
      <c r="G36" s="150">
        <f>SUM(G30:G35)</f>
        <v>29788256</v>
      </c>
      <c r="H36" s="151"/>
      <c r="I36" s="157"/>
    </row>
    <row r="37" s="130" customFormat="1" ht="18.75" customHeight="1" spans="1:10">
      <c r="A37" s="138">
        <v>40</v>
      </c>
      <c r="B37" s="139" t="s">
        <v>694</v>
      </c>
      <c r="C37" s="140" t="s">
        <v>347</v>
      </c>
      <c r="D37" s="141" t="s">
        <v>346</v>
      </c>
      <c r="E37" s="142" t="s">
        <v>350</v>
      </c>
      <c r="F37" s="142" t="s">
        <v>351</v>
      </c>
      <c r="G37" s="143">
        <f>VLOOKUP(C37,'Med Service'!D11:CG75,80,0)</f>
        <v>14892548</v>
      </c>
      <c r="H37" s="144" t="str">
        <f t="shared" ref="H37:H40" si="13">"Med  TT Luong T4.2026 -"&amp;I37&amp;"-"&amp;D37</f>
        <v>Med  TT Luong T4.2026 -Nguyen Thi Thap-Cao Trong Nhan</v>
      </c>
      <c r="I37" s="139" t="s">
        <v>694</v>
      </c>
      <c r="J37" s="135" t="str">
        <f>VLOOKUP(C37,'Med Service'!D11:CG75,1,0)</f>
        <v>Cao Trọng Nhân</v>
      </c>
    </row>
    <row r="38" s="130" customFormat="1" ht="18.75" customHeight="1" spans="1:10">
      <c r="A38" s="138">
        <v>43</v>
      </c>
      <c r="B38" s="139" t="s">
        <v>694</v>
      </c>
      <c r="C38" s="140" t="s">
        <v>353</v>
      </c>
      <c r="D38" s="141" t="s">
        <v>352</v>
      </c>
      <c r="E38" s="156" t="s">
        <v>355</v>
      </c>
      <c r="F38" s="156" t="s">
        <v>223</v>
      </c>
      <c r="G38" s="143">
        <f>VLOOKUP(C38,'Med Service'!D12:CG76,80,0)</f>
        <v>3268968</v>
      </c>
      <c r="H38" s="144" t="str">
        <f t="shared" ref="H38" si="14">"Med  TT Luong T4.2026 -"&amp;I38&amp;"-"&amp;D38</f>
        <v>Med  TT Luong T4.2026 -Nguyen Thi Thap-Nguyen Minh Tri</v>
      </c>
      <c r="I38" s="141" t="s">
        <v>694</v>
      </c>
      <c r="J38" s="135" t="str">
        <f>VLOOKUP(C38,'Med Service'!D12:CG76,1,0)</f>
        <v>Nguyễn Minh Trí</v>
      </c>
    </row>
    <row r="39" s="130" customFormat="1" ht="18.75" customHeight="1" spans="1:10">
      <c r="A39" s="138">
        <v>43</v>
      </c>
      <c r="B39" s="139" t="s">
        <v>694</v>
      </c>
      <c r="C39" s="140" t="s">
        <v>295</v>
      </c>
      <c r="D39" s="141" t="s">
        <v>294</v>
      </c>
      <c r="E39" s="142" t="s">
        <v>296</v>
      </c>
      <c r="F39" s="142" t="s">
        <v>211</v>
      </c>
      <c r="G39" s="143">
        <f>VLOOKUP(C39,'Med Service'!D46:CG51,80,0)</f>
        <v>2908943</v>
      </c>
      <c r="H39" s="144" t="str">
        <f t="shared" si="13"/>
        <v>Med  TT Luong T4.2026 -Nguyen Thi Thap-Nguyen Tri Nghia</v>
      </c>
      <c r="I39" s="141" t="s">
        <v>694</v>
      </c>
      <c r="J39" s="135" t="str">
        <f>VLOOKUP(C39,'Med Service'!D13:CG77,1,0)</f>
        <v>Nguyễn Trí Nghĩa</v>
      </c>
    </row>
    <row r="40" ht="18.75" customHeight="1" spans="1:10">
      <c r="A40" s="138">
        <v>39</v>
      </c>
      <c r="B40" s="139" t="s">
        <v>694</v>
      </c>
      <c r="C40" s="140" t="s">
        <v>358</v>
      </c>
      <c r="D40" s="141" t="s">
        <v>357</v>
      </c>
      <c r="E40" s="142" t="s">
        <v>359</v>
      </c>
      <c r="F40" s="142" t="s">
        <v>360</v>
      </c>
      <c r="G40" s="143">
        <f>VLOOKUP(C40,'Med Service'!D47:CG52,80,0)</f>
        <v>14059275</v>
      </c>
      <c r="H40" s="144" t="str">
        <f t="shared" si="13"/>
        <v>Med  TT Luong T4.2026 -Nguyen Thi Thap-Trieu Thi Ngoc Ly</v>
      </c>
      <c r="I40" s="139" t="s">
        <v>694</v>
      </c>
      <c r="J40" s="135" t="str">
        <f>VLOOKUP(C40,'Med Service'!D14:CG78,1,0)</f>
        <v>Triệu Thị Ngọc Lý</v>
      </c>
    </row>
    <row r="41" ht="18.75" customHeight="1" spans="1:10">
      <c r="A41" s="138">
        <v>38</v>
      </c>
      <c r="B41" s="139" t="s">
        <v>694</v>
      </c>
      <c r="C41" s="140" t="s">
        <v>363</v>
      </c>
      <c r="D41" s="141" t="s">
        <v>362</v>
      </c>
      <c r="E41" s="142" t="s">
        <v>364</v>
      </c>
      <c r="F41" s="142" t="s">
        <v>211</v>
      </c>
      <c r="G41" s="143">
        <f>VLOOKUP(C41,'Med Service'!D48:CG53,80,0)</f>
        <v>11799921</v>
      </c>
      <c r="H41" s="144" t="str">
        <f t="shared" si="0"/>
        <v>Med  TT Luong T4.2026 -Nguyen Thi Thap-Tran Thanh Dat</v>
      </c>
      <c r="I41" s="139" t="s">
        <v>694</v>
      </c>
      <c r="J41" s="135" t="str">
        <f>VLOOKUP(C41,'Med Service'!D15:CG79,1,0)</f>
        <v>Trần Thành Đạt</v>
      </c>
    </row>
    <row r="42" s="131" customFormat="1" ht="18.75" customHeight="1" spans="1:10">
      <c r="A42" s="138">
        <v>42</v>
      </c>
      <c r="B42" s="139" t="s">
        <v>694</v>
      </c>
      <c r="C42" s="140" t="s">
        <v>367</v>
      </c>
      <c r="D42" s="141" t="s">
        <v>366</v>
      </c>
      <c r="E42" s="156" t="s">
        <v>368</v>
      </c>
      <c r="F42" s="156" t="s">
        <v>369</v>
      </c>
      <c r="G42" s="143">
        <f>VLOOKUP(C42,'Med Service'!D49:CG54,80,0)</f>
        <v>200683</v>
      </c>
      <c r="H42" s="144" t="str">
        <f t="shared" si="0"/>
        <v>Med  TT Luong T4.2026 -Nguyen Thi Thap-Dao Thi Xuyen</v>
      </c>
      <c r="I42" s="141" t="s">
        <v>694</v>
      </c>
      <c r="J42" s="135" t="str">
        <f>VLOOKUP(C42,'Med Service'!D16:CG80,1,0)</f>
        <v>Đào Thị Xuyến</v>
      </c>
    </row>
    <row r="43" s="132" customFormat="1" ht="18.75" customHeight="1" spans="1:10">
      <c r="A43" s="145"/>
      <c r="B43" s="157"/>
      <c r="C43" s="147"/>
      <c r="D43" s="148"/>
      <c r="E43" s="149"/>
      <c r="F43" s="149"/>
      <c r="G43" s="150">
        <f>SUM(G37:G42)</f>
        <v>47130338</v>
      </c>
      <c r="H43" s="151"/>
      <c r="I43" s="157"/>
    </row>
    <row r="44" ht="18.75" customHeight="1" spans="1:10">
      <c r="A44" s="138">
        <v>48</v>
      </c>
      <c r="B44" s="139" t="s">
        <v>695</v>
      </c>
      <c r="C44" s="140" t="s">
        <v>372</v>
      </c>
      <c r="D44" s="141" t="s">
        <v>371</v>
      </c>
      <c r="E44" s="142" t="s">
        <v>374</v>
      </c>
      <c r="F44" s="142" t="s">
        <v>259</v>
      </c>
      <c r="G44" s="143">
        <f>VLOOKUP(C44,'Med Service'!D11:CG75,80,0)</f>
        <v>400000</v>
      </c>
      <c r="H44" s="144" t="str">
        <f t="shared" ref="H44:H45" si="15">"Med  TT Luong T4.2026 -"&amp;I44&amp;"-"&amp;D44</f>
        <v>Med  TT Luong T4.2026 -Nguyen Van Qua-Van Minh Tri</v>
      </c>
      <c r="I44" s="139" t="s">
        <v>695</v>
      </c>
      <c r="J44" s="135" t="str">
        <f>VLOOKUP(C44,'Med Service'!D11:CG75,1,0)</f>
        <v>Văn Minh Trí</v>
      </c>
    </row>
    <row r="45" s="130" customFormat="1" ht="18.75" customHeight="1" spans="1:10">
      <c r="A45" s="138">
        <v>46</v>
      </c>
      <c r="B45" s="139" t="s">
        <v>695</v>
      </c>
      <c r="C45" s="140" t="s">
        <v>378</v>
      </c>
      <c r="D45" s="141" t="s">
        <v>377</v>
      </c>
      <c r="E45" s="142" t="s">
        <v>380</v>
      </c>
      <c r="F45" s="142" t="s">
        <v>375</v>
      </c>
      <c r="G45" s="143">
        <f>VLOOKUP(C45,'Med Service'!D12:CG76,80,0)</f>
        <v>10514013</v>
      </c>
      <c r="H45" s="144" t="str">
        <f t="shared" si="15"/>
        <v>Med  TT Luong T4.2026 -Nguyen Van Qua-Ho Ngoc Ly</v>
      </c>
      <c r="I45" s="139" t="s">
        <v>695</v>
      </c>
      <c r="J45" s="135" t="str">
        <f>VLOOKUP(C45,'Med Service'!D12:CG76,1,0)</f>
        <v>Hồ Ngọc Lý</v>
      </c>
    </row>
    <row r="46" s="130" customFormat="1" ht="18.75" customHeight="1" spans="1:10">
      <c r="A46" s="138">
        <v>44</v>
      </c>
      <c r="B46" s="139" t="s">
        <v>695</v>
      </c>
      <c r="C46" s="140" t="s">
        <v>383</v>
      </c>
      <c r="D46" s="141" t="s">
        <v>382</v>
      </c>
      <c r="E46" s="142" t="s">
        <v>384</v>
      </c>
      <c r="F46" s="142" t="s">
        <v>211</v>
      </c>
      <c r="G46" s="143">
        <f>VLOOKUP(C46,'Med Service'!D13:CG77,80,0)</f>
        <v>9063067</v>
      </c>
      <c r="H46" s="144" t="str">
        <f t="shared" si="0"/>
        <v>Med  TT Luong T4.2026 -Nguyen Van Qua-Nguyen Thi Huong Giang</v>
      </c>
      <c r="I46" s="139" t="s">
        <v>695</v>
      </c>
      <c r="J46" s="135" t="str">
        <f>VLOOKUP(C46,'Med Service'!D13:CG77,1,0)</f>
        <v>Nguyễn Thị Hương Giang</v>
      </c>
    </row>
    <row r="47" ht="18.75" customHeight="1" spans="1:10">
      <c r="A47" s="138">
        <v>45</v>
      </c>
      <c r="B47" s="139" t="s">
        <v>695</v>
      </c>
      <c r="C47" s="140" t="s">
        <v>387</v>
      </c>
      <c r="D47" s="141" t="s">
        <v>386</v>
      </c>
      <c r="E47" s="142" t="s">
        <v>389</v>
      </c>
      <c r="F47" s="142" t="s">
        <v>223</v>
      </c>
      <c r="G47" s="143">
        <f>VLOOKUP(C47,'Med Service'!D14:CG78,80,0)</f>
        <v>13086035</v>
      </c>
      <c r="H47" s="144" t="str">
        <f t="shared" si="0"/>
        <v>Med  TT Luong T4.2026 -Nguyen Van Qua-Nguyen Thi Thu Huyen</v>
      </c>
      <c r="I47" s="139" t="s">
        <v>695</v>
      </c>
      <c r="J47" s="135" t="str">
        <f>VLOOKUP(C47,'Med Service'!D14:CG78,1,0)</f>
        <v>Nguyễn Thị Thu Huyền</v>
      </c>
    </row>
    <row r="48" ht="18.75" customHeight="1" spans="1:10">
      <c r="A48" s="138">
        <v>47</v>
      </c>
      <c r="B48" s="139" t="s">
        <v>695</v>
      </c>
      <c r="C48" s="140" t="s">
        <v>392</v>
      </c>
      <c r="D48" s="141" t="s">
        <v>391</v>
      </c>
      <c r="E48" s="142" t="s">
        <v>393</v>
      </c>
      <c r="F48" s="142" t="s">
        <v>394</v>
      </c>
      <c r="G48" s="143">
        <f>VLOOKUP(C48,'Med Service'!D15:CG79,80,0)</f>
        <v>9150141</v>
      </c>
      <c r="H48" s="144" t="str">
        <f t="shared" si="0"/>
        <v>Med  TT Luong T4.2026 -Nguyen Van Qua-Vo Ngoc Giau Sang</v>
      </c>
      <c r="I48" s="139" t="s">
        <v>695</v>
      </c>
      <c r="J48" s="135" t="str">
        <f>VLOOKUP(C48,'Med Service'!D15:CG79,1,0)</f>
        <v>Võ Ngọc Giàu Sang</v>
      </c>
    </row>
    <row r="49" s="132" customFormat="1" ht="18.75" customHeight="1" spans="1:10">
      <c r="A49" s="145"/>
      <c r="B49" s="157"/>
      <c r="C49" s="147"/>
      <c r="D49" s="158"/>
      <c r="E49" s="149"/>
      <c r="F49" s="149"/>
      <c r="G49" s="150">
        <f>SUM(G46:G48)</f>
        <v>31299243</v>
      </c>
      <c r="H49" s="151"/>
      <c r="I49" s="157"/>
    </row>
    <row r="50" s="130" customFormat="1" ht="18.75" customHeight="1" spans="1:10">
      <c r="A50" s="138">
        <v>49</v>
      </c>
      <c r="B50" s="139" t="s">
        <v>696</v>
      </c>
      <c r="C50" s="140" t="s">
        <v>397</v>
      </c>
      <c r="D50" s="141" t="s">
        <v>396</v>
      </c>
      <c r="E50" s="677" t="s">
        <v>400</v>
      </c>
      <c r="F50" s="159" t="s">
        <v>211</v>
      </c>
      <c r="G50" s="143">
        <f>VLOOKUP(C50,'Med Service'!D59:CG63,80,0)</f>
        <v>13710468</v>
      </c>
      <c r="H50" s="144" t="str">
        <f t="shared" si="0"/>
        <v>Med  TT Luong T4.2026 -Rach Bung Binh-Cu Thi Tuong Vy</v>
      </c>
      <c r="I50" s="139" t="s">
        <v>696</v>
      </c>
      <c r="J50" s="135" t="str">
        <f>VLOOKUP(C50,'Med Service'!D11:CG75,1,0)</f>
        <v>Cù Thị Tường Vy</v>
      </c>
    </row>
    <row r="51" s="130" customFormat="1" ht="18.75" customHeight="1" spans="1:10">
      <c r="A51" s="138">
        <v>50</v>
      </c>
      <c r="B51" s="139" t="s">
        <v>696</v>
      </c>
      <c r="C51" s="140" t="s">
        <v>402</v>
      </c>
      <c r="D51" s="141" t="s">
        <v>401</v>
      </c>
      <c r="E51" s="677" t="s">
        <v>403</v>
      </c>
      <c r="F51" s="159" t="s">
        <v>404</v>
      </c>
      <c r="G51" s="143">
        <f>VLOOKUP(C51,'Med Service'!D60:CG64,80,0)</f>
        <v>11872295</v>
      </c>
      <c r="H51" s="144" t="str">
        <f t="shared" si="0"/>
        <v>Med  TT Luong T4.2026 -Rach Bung Binh-Huynh Thi Hue Hien</v>
      </c>
      <c r="I51" s="139" t="s">
        <v>696</v>
      </c>
      <c r="J51" s="135" t="str">
        <f>VLOOKUP(C51,'Med Service'!D12:CG76,1,0)</f>
        <v>Huỳnh Thị Huệ Hiền</v>
      </c>
    </row>
    <row r="52" s="134" customFormat="1" ht="18.75" customHeight="1" spans="1:10">
      <c r="A52" s="138">
        <v>57</v>
      </c>
      <c r="B52" s="139" t="s">
        <v>696</v>
      </c>
      <c r="C52" s="140" t="s">
        <v>407</v>
      </c>
      <c r="D52" s="141" t="s">
        <v>406</v>
      </c>
      <c r="E52" s="675" t="s">
        <v>409</v>
      </c>
      <c r="F52" s="160" t="s">
        <v>211</v>
      </c>
      <c r="G52" s="143">
        <f>VLOOKUP(C52,'Med Service'!D61:CG65,80,0)</f>
        <v>7499552</v>
      </c>
      <c r="H52" s="144" t="str">
        <f t="shared" ref="H52:H53" si="16">"Med  TT Luong T4.2026 -"&amp;I52&amp;"-"&amp;D52</f>
        <v>Med  TT Luong T4.2026 -Rach Bung Binh-Nguyen Man Tiep</v>
      </c>
      <c r="I52" s="139" t="s">
        <v>696</v>
      </c>
      <c r="J52" s="135" t="str">
        <f>VLOOKUP(C52,'Med Service'!D13:CG77,1,0)</f>
        <v>Nguyễn Mẫn Tiệp</v>
      </c>
    </row>
    <row r="53" ht="18.75" customHeight="1" spans="1:10">
      <c r="A53" s="138">
        <v>56</v>
      </c>
      <c r="B53" s="139" t="s">
        <v>696</v>
      </c>
      <c r="C53" s="140" t="s">
        <v>274</v>
      </c>
      <c r="D53" s="141" t="s">
        <v>273</v>
      </c>
      <c r="E53" s="142" t="s">
        <v>276</v>
      </c>
      <c r="F53" s="142" t="s">
        <v>277</v>
      </c>
      <c r="G53" s="143">
        <f>VLOOKUP(C53,'Med Service'!D62:CG66,80,0)</f>
        <v>3313482</v>
      </c>
      <c r="H53" s="144" t="str">
        <f t="shared" si="16"/>
        <v>Med  TT Luong T4.2026 -Rach Bung Binh-Phan Cong Vu Tai</v>
      </c>
      <c r="I53" s="139" t="s">
        <v>696</v>
      </c>
      <c r="J53" s="135" t="str">
        <f>VLOOKUP(C53,'Med Service'!D14:CG78,1,0)</f>
        <v>Phan Công Vũ Tài</v>
      </c>
    </row>
    <row r="54" s="130" customFormat="1" ht="18.75" customHeight="1" spans="1:10">
      <c r="A54" s="138">
        <v>51</v>
      </c>
      <c r="B54" s="139" t="s">
        <v>696</v>
      </c>
      <c r="C54" s="140" t="s">
        <v>411</v>
      </c>
      <c r="D54" s="141" t="s">
        <v>410</v>
      </c>
      <c r="E54" s="676" t="s">
        <v>412</v>
      </c>
      <c r="F54" s="156" t="s">
        <v>375</v>
      </c>
      <c r="G54" s="143">
        <f>VLOOKUP(C54,'Med Service'!D63:CG67,80,0)</f>
        <v>8570284</v>
      </c>
      <c r="H54" s="144" t="str">
        <f t="shared" si="0"/>
        <v>Med  TT Luong T4.2026 -Rach Bung Binh-Pham Nguyen Ngoc Quyen Tran</v>
      </c>
      <c r="I54" s="139" t="s">
        <v>696</v>
      </c>
      <c r="J54" s="135" t="str">
        <f>VLOOKUP(C54,'Med Service'!D15:CG79,1,0)</f>
        <v>Phạm Nguyễn Ngọc Quyền Trân</v>
      </c>
    </row>
    <row r="55" s="132" customFormat="1" ht="18.75" customHeight="1" spans="1:10">
      <c r="A55" s="145"/>
      <c r="B55" s="157"/>
      <c r="C55" s="147"/>
      <c r="D55" s="148"/>
      <c r="E55" s="153"/>
      <c r="F55" s="153"/>
      <c r="G55" s="150">
        <f>SUM(G50:G54)</f>
        <v>44966081</v>
      </c>
      <c r="H55" s="151"/>
      <c r="I55" s="157"/>
    </row>
    <row r="56" ht="18.75" customHeight="1" spans="1:10">
      <c r="A56" s="138">
        <v>61</v>
      </c>
      <c r="B56" s="139" t="s">
        <v>697</v>
      </c>
      <c r="C56" s="140" t="s">
        <v>415</v>
      </c>
      <c r="D56" s="141" t="s">
        <v>414</v>
      </c>
      <c r="E56" s="142" t="s">
        <v>417</v>
      </c>
      <c r="F56" s="142" t="s">
        <v>418</v>
      </c>
      <c r="G56" s="143">
        <f>VLOOKUP(C56,'Med Service'!D11:CG75,80,0)</f>
        <v>4879400</v>
      </c>
      <c r="H56" s="144" t="str">
        <f t="shared" ref="H56" si="17">"Med  TT Luong T4.2026 -"&amp;I56&amp;"-"&amp;D56</f>
        <v>Med  TT Luong T4.2026 -Duong Lang-Hua Thi Kim Thoa</v>
      </c>
      <c r="I56" s="139" t="s">
        <v>697</v>
      </c>
      <c r="J56" s="135" t="str">
        <f>VLOOKUP(C56,'Med Service'!D11:CG75,1,0)</f>
        <v>Hứa Thị Kim Thoa</v>
      </c>
    </row>
    <row r="57" ht="18.75" customHeight="1" spans="1:10">
      <c r="A57" s="138">
        <v>59</v>
      </c>
      <c r="B57" s="139" t="s">
        <v>697</v>
      </c>
      <c r="C57" s="140" t="s">
        <v>421</v>
      </c>
      <c r="D57" s="161" t="s">
        <v>698</v>
      </c>
      <c r="E57" s="142" t="s">
        <v>422</v>
      </c>
      <c r="F57" s="142" t="s">
        <v>423</v>
      </c>
      <c r="G57" s="143">
        <f>VLOOKUP(C57,'Med Service'!D12:CG76,80,0)</f>
        <v>22846627</v>
      </c>
      <c r="H57" s="144" t="str">
        <f t="shared" si="0"/>
        <v>Med  TT Luong T4.2026 -Duong Lang-Nguyen Thi Phien</v>
      </c>
      <c r="I57" s="139" t="s">
        <v>697</v>
      </c>
      <c r="J57" s="135" t="str">
        <f>VLOOKUP(C57,'Med Service'!D12:CG76,1,0)</f>
        <v>Lê Thị Soạn</v>
      </c>
    </row>
    <row r="58" s="130" customFormat="1" ht="18.75" customHeight="1" spans="1:10">
      <c r="A58" s="138">
        <v>62</v>
      </c>
      <c r="B58" s="139" t="s">
        <v>697</v>
      </c>
      <c r="C58" s="162" t="s">
        <v>426</v>
      </c>
      <c r="D58" s="141" t="s">
        <v>425</v>
      </c>
      <c r="E58" s="142" t="s">
        <v>428</v>
      </c>
      <c r="F58" s="142" t="s">
        <v>429</v>
      </c>
      <c r="G58" s="143">
        <f>VLOOKUP(C58,'Med Service'!D13:CG77,80,0)</f>
        <v>17176003</v>
      </c>
      <c r="H58" s="144" t="str">
        <f t="shared" si="0"/>
        <v>Med  TT Luong T4.2026 -Duong Lang-Nguyen Thi Mai Duyen</v>
      </c>
      <c r="I58" s="139" t="s">
        <v>697</v>
      </c>
      <c r="J58" s="135" t="str">
        <f>VLOOKUP(C58,'Med Service'!D13:CG77,1,0)</f>
        <v>Nguyễn Thị Mai Duyên</v>
      </c>
    </row>
    <row r="59" s="130" customFormat="1" ht="18.75" customHeight="1" spans="1:10">
      <c r="A59" s="138">
        <v>60</v>
      </c>
      <c r="B59" s="139" t="s">
        <v>697</v>
      </c>
      <c r="C59" s="140" t="s">
        <v>432</v>
      </c>
      <c r="D59" s="141" t="s">
        <v>431</v>
      </c>
      <c r="E59" s="142" t="s">
        <v>433</v>
      </c>
      <c r="F59" s="142" t="s">
        <v>351</v>
      </c>
      <c r="G59" s="143">
        <f>VLOOKUP(C59,'Med Service'!D14:CG78,80,0)</f>
        <v>12140238</v>
      </c>
      <c r="H59" s="144" t="str">
        <f t="shared" ref="H59:H60" si="18">"Med  TT Luong T4.2026 -"&amp;I59&amp;"-"&amp;D59</f>
        <v>Med  TT Luong T4.2026 -Duong Lang-Nguyen Thi Tam</v>
      </c>
      <c r="I59" s="139" t="s">
        <v>697</v>
      </c>
      <c r="J59" s="135" t="str">
        <f>VLOOKUP(C59,'Med Service'!D14:CG78,1,0)</f>
        <v>Nguyễn Thị Tâm</v>
      </c>
    </row>
    <row r="60" ht="18.75" customHeight="1" spans="1:10">
      <c r="A60" s="138">
        <v>63</v>
      </c>
      <c r="B60" s="139" t="s">
        <v>697</v>
      </c>
      <c r="C60" s="140" t="s">
        <v>436</v>
      </c>
      <c r="D60" s="141" t="s">
        <v>435</v>
      </c>
      <c r="E60" s="675" t="s">
        <v>437</v>
      </c>
      <c r="F60" s="160" t="s">
        <v>322</v>
      </c>
      <c r="G60" s="143">
        <f>VLOOKUP(C60,'Med Service'!D15:CG79,80,0)</f>
        <v>9876670</v>
      </c>
      <c r="H60" s="144" t="str">
        <f t="shared" si="18"/>
        <v>Med  TT Luong T4.2026 -Duong Lang-Tran Ngoc Dung</v>
      </c>
      <c r="I60" s="139" t="s">
        <v>697</v>
      </c>
      <c r="J60" s="135" t="str">
        <f>VLOOKUP(C60,'Med Service'!D15:CG79,1,0)</f>
        <v>Trần Ngọc Dung</v>
      </c>
    </row>
    <row r="61" s="132" customFormat="1" ht="18.75" customHeight="1" spans="1:10">
      <c r="A61" s="145"/>
      <c r="B61" s="157"/>
      <c r="C61" s="147"/>
      <c r="D61" s="148"/>
      <c r="E61" s="153"/>
      <c r="F61" s="153"/>
      <c r="G61" s="150">
        <f>SUM(G57:G60)</f>
        <v>62039538</v>
      </c>
      <c r="H61" s="151"/>
      <c r="I61" s="157"/>
    </row>
    <row r="62" ht="18.75" customHeight="1" spans="1:10">
      <c r="A62" s="138">
        <v>65</v>
      </c>
      <c r="B62" s="139" t="s">
        <v>699</v>
      </c>
      <c r="C62" s="140" t="s">
        <v>439</v>
      </c>
      <c r="D62" s="141" t="s">
        <v>438</v>
      </c>
      <c r="E62" s="142" t="s">
        <v>442</v>
      </c>
      <c r="F62" s="142" t="s">
        <v>700</v>
      </c>
      <c r="G62" s="143">
        <f>VLOOKUP(C62,'Med Service'!D11:CG75,80,0)</f>
        <v>4530539</v>
      </c>
      <c r="H62" s="144" t="str">
        <f t="shared" ref="H62:H65" si="19">"Med  TT Luong T4.2026 -"&amp;I62&amp;"-"&amp;D62</f>
        <v>Med  TT Luong T4.2026 -Hang Bong-Le Ngoc Anh</v>
      </c>
      <c r="I62" s="139" t="s">
        <v>699</v>
      </c>
      <c r="J62" s="135" t="str">
        <f>VLOOKUP(C62,'Med Service'!D11:CG75,1,0)</f>
        <v>Lê Ngọc Anh</v>
      </c>
    </row>
    <row r="63" ht="18.75" customHeight="1" spans="1:10">
      <c r="A63" s="138">
        <v>68</v>
      </c>
      <c r="B63" s="139" t="s">
        <v>699</v>
      </c>
      <c r="C63" s="140" t="s">
        <v>445</v>
      </c>
      <c r="D63" s="141" t="s">
        <v>444</v>
      </c>
      <c r="E63" s="142" t="s">
        <v>447</v>
      </c>
      <c r="F63" s="142" t="s">
        <v>394</v>
      </c>
      <c r="G63" s="143">
        <f>VLOOKUP(C63,'Med Service'!D12:CG76,80,0)</f>
        <v>9369139</v>
      </c>
      <c r="H63" s="144" t="str">
        <f t="shared" si="19"/>
        <v>Med  TT Luong T4.2026 -Hang Bong-Nguyen Manh Tuan</v>
      </c>
      <c r="I63" s="139" t="s">
        <v>699</v>
      </c>
      <c r="J63" s="135" t="str">
        <f>VLOOKUP(C63,'Med Service'!D12:CG76,1,0)</f>
        <v>Nguyễn Mạnh Tuấn</v>
      </c>
    </row>
    <row r="64" s="130" customFormat="1" ht="18.75" customHeight="1" spans="1:10">
      <c r="A64" s="138">
        <v>66</v>
      </c>
      <c r="B64" s="139" t="s">
        <v>699</v>
      </c>
      <c r="C64" s="140" t="s">
        <v>449</v>
      </c>
      <c r="D64" s="141" t="s">
        <v>448</v>
      </c>
      <c r="E64" s="142" t="s">
        <v>451</v>
      </c>
      <c r="F64" s="142" t="s">
        <v>322</v>
      </c>
      <c r="G64" s="143">
        <f>VLOOKUP(C64,'Med Service'!D13:CG77,80,0)</f>
        <v>9748772</v>
      </c>
      <c r="H64" s="144" t="str">
        <f t="shared" si="19"/>
        <v>Med  TT Luong T4.2026 -Hang Bong-Vu Thanh Hang</v>
      </c>
      <c r="I64" s="163" t="s">
        <v>699</v>
      </c>
      <c r="J64" s="135" t="str">
        <f>VLOOKUP(C64,'Med Service'!D13:CG77,1,0)</f>
        <v>Vũ Thanh Hằng</v>
      </c>
    </row>
    <row r="65" ht="18.75" customHeight="1" spans="1:10">
      <c r="A65" s="138">
        <v>67</v>
      </c>
      <c r="B65" s="139" t="s">
        <v>699</v>
      </c>
      <c r="C65" s="140" t="s">
        <v>453</v>
      </c>
      <c r="D65" s="141" t="s">
        <v>452</v>
      </c>
      <c r="E65" s="142" t="s">
        <v>455</v>
      </c>
      <c r="F65" s="142" t="s">
        <v>211</v>
      </c>
      <c r="G65" s="143">
        <f>VLOOKUP(C65,'Med Service'!D14:CG78,80,0)</f>
        <v>15325453</v>
      </c>
      <c r="H65" s="144" t="str">
        <f t="shared" si="19"/>
        <v>Med  TT Luong T4.2026 -Hang Bong-Dinh Thi Khanh Ly</v>
      </c>
      <c r="I65" s="139" t="s">
        <v>699</v>
      </c>
      <c r="J65" s="135" t="str">
        <f>VLOOKUP(C65,'Med Service'!D14:CG78,1,0)</f>
        <v>Đinh Thị Khánh Ly</v>
      </c>
    </row>
    <row r="66" s="130" customFormat="1" ht="18.75" customHeight="1" spans="1:10">
      <c r="A66" s="138">
        <v>64</v>
      </c>
      <c r="B66" s="139" t="s">
        <v>699</v>
      </c>
      <c r="C66" s="140" t="s">
        <v>457</v>
      </c>
      <c r="D66" s="141" t="s">
        <v>456</v>
      </c>
      <c r="E66" s="142" t="s">
        <v>458</v>
      </c>
      <c r="F66" s="142" t="s">
        <v>312</v>
      </c>
      <c r="G66" s="143">
        <f>VLOOKUP(C66,'Med Service'!D15:CG79,80,0)</f>
        <v>10648107</v>
      </c>
      <c r="H66" s="144" t="str">
        <f t="shared" ref="H66" si="20">"Med  TT Luong T4.2026 -"&amp;I66&amp;"-"&amp;D66</f>
        <v>Med  TT Luong T4.2026 -Hang Bong-Dinh Thi Lan Anh</v>
      </c>
      <c r="I66" s="163" t="s">
        <v>699</v>
      </c>
      <c r="J66" s="135" t="str">
        <f>VLOOKUP(C66,'Med Service'!D15:CG79,1,0)</f>
        <v>Đinh Thị Lan Anh</v>
      </c>
    </row>
    <row r="67" s="132" customFormat="1" ht="18.75" customHeight="1" spans="1:10">
      <c r="A67" s="145"/>
      <c r="B67" s="164"/>
      <c r="C67" s="147"/>
      <c r="D67" s="148"/>
      <c r="E67" s="153"/>
      <c r="F67" s="153"/>
      <c r="G67" s="150">
        <f>SUM(G62:G66)</f>
        <v>49622010</v>
      </c>
      <c r="H67" s="165"/>
      <c r="I67" s="164"/>
    </row>
    <row r="68" ht="18.75" customHeight="1" spans="1:10">
      <c r="A68" s="166"/>
      <c r="B68" s="166"/>
      <c r="C68" s="166"/>
      <c r="D68" s="166"/>
      <c r="E68" s="166"/>
      <c r="F68" s="167" t="s">
        <v>701</v>
      </c>
      <c r="G68" s="167">
        <f>G7+G15+G20+G26+G36+G43+G49+G55+G61+G67</f>
        <v>411100427</v>
      </c>
      <c r="H68" s="166"/>
      <c r="I68" s="166"/>
    </row>
    <row r="69" spans="1:10">
      <c r="A69" s="168"/>
      <c r="B69" s="168"/>
      <c r="C69" s="168"/>
      <c r="D69" s="168"/>
      <c r="E69" s="168"/>
      <c r="F69" s="168"/>
      <c r="G69" s="168"/>
      <c r="H69" s="168"/>
      <c r="I69" s="168"/>
    </row>
    <row r="70" spans="1:10">
      <c r="A70" s="168"/>
      <c r="B70" s="168"/>
      <c r="C70" s="168"/>
      <c r="D70" s="168"/>
      <c r="E70" s="168"/>
      <c r="F70" s="168"/>
      <c r="G70" s="168"/>
      <c r="H70" s="168"/>
      <c r="I70" s="168"/>
    </row>
    <row r="71" spans="1:10">
      <c r="A71" s="168"/>
      <c r="B71" s="168"/>
      <c r="C71" s="168"/>
      <c r="D71" s="168"/>
      <c r="E71" s="168"/>
      <c r="F71" s="168"/>
      <c r="G71" s="168"/>
      <c r="H71" s="168"/>
      <c r="I71" s="168"/>
    </row>
    <row r="72" spans="1:10">
      <c r="A72" s="168"/>
      <c r="B72" s="168"/>
      <c r="C72" s="168"/>
      <c r="D72" s="168"/>
      <c r="E72" s="168"/>
      <c r="F72" s="168"/>
      <c r="G72" s="168"/>
      <c r="H72" s="168"/>
      <c r="I72" s="168"/>
    </row>
    <row r="73" spans="1:10">
      <c r="A73" s="168"/>
      <c r="B73" s="168"/>
      <c r="C73" s="168"/>
      <c r="D73" s="168"/>
      <c r="E73" s="168"/>
      <c r="F73" s="168"/>
      <c r="G73" s="168"/>
      <c r="H73" s="168"/>
      <c r="I73" s="168"/>
    </row>
    <row r="74" spans="1:10">
      <c r="A74" s="168"/>
      <c r="B74" s="168"/>
      <c r="C74" s="168"/>
      <c r="D74" s="168"/>
      <c r="E74" s="168"/>
      <c r="F74" s="168"/>
      <c r="G74" s="168"/>
      <c r="H74" s="168"/>
      <c r="I74" s="168"/>
    </row>
    <row r="75" spans="1:10">
      <c r="A75" s="168"/>
      <c r="B75" s="168"/>
      <c r="C75" s="168"/>
      <c r="D75" s="168"/>
      <c r="E75" s="168"/>
      <c r="F75" s="168"/>
      <c r="G75" s="168"/>
      <c r="H75" s="168"/>
      <c r="I75" s="168"/>
    </row>
    <row r="76" spans="1:10">
      <c r="A76" s="168"/>
      <c r="B76" s="168"/>
      <c r="C76" s="168"/>
      <c r="D76" s="168"/>
      <c r="E76" s="168"/>
      <c r="F76" s="168"/>
      <c r="G76" s="168"/>
      <c r="H76" s="168"/>
      <c r="I76" s="168"/>
    </row>
    <row r="77" spans="1:10">
      <c r="A77" s="168"/>
      <c r="B77" s="168"/>
      <c r="C77" s="168"/>
      <c r="D77" s="168"/>
      <c r="E77" s="168"/>
      <c r="F77" s="168"/>
      <c r="G77" s="168"/>
      <c r="H77" s="168"/>
      <c r="I77" s="168"/>
    </row>
    <row r="78" spans="1:10">
      <c r="A78" s="168"/>
      <c r="B78" s="168"/>
      <c r="C78" s="168"/>
      <c r="D78" s="168"/>
      <c r="E78" s="168"/>
      <c r="F78" s="168"/>
      <c r="G78" s="168"/>
      <c r="H78" s="168"/>
      <c r="I78" s="168"/>
    </row>
    <row r="79" spans="1:10">
      <c r="A79" s="168"/>
      <c r="B79" s="168"/>
      <c r="C79" s="168"/>
      <c r="D79" s="168"/>
      <c r="E79" s="168"/>
      <c r="F79" s="168"/>
      <c r="G79" s="168"/>
      <c r="H79" s="168"/>
      <c r="I79" s="168"/>
    </row>
    <row r="80" spans="1:10">
      <c r="A80" s="168"/>
      <c r="B80" s="168"/>
      <c r="C80" s="168"/>
      <c r="D80" s="168"/>
      <c r="E80" s="168"/>
      <c r="F80" s="168"/>
      <c r="G80" s="168"/>
      <c r="H80" s="168"/>
      <c r="I80" s="168"/>
    </row>
    <row r="81" spans="1:9">
      <c r="A81" s="168"/>
      <c r="B81" s="168"/>
      <c r="C81" s="168"/>
      <c r="D81" s="168"/>
      <c r="E81" s="168"/>
      <c r="F81" s="168"/>
      <c r="G81" s="168"/>
      <c r="H81" s="168"/>
      <c r="I81" s="168"/>
    </row>
    <row r="82" spans="1:9">
      <c r="A82" s="168"/>
      <c r="B82" s="168"/>
      <c r="C82" s="168"/>
      <c r="D82" s="168"/>
      <c r="E82" s="168"/>
      <c r="F82" s="168"/>
      <c r="G82" s="168"/>
      <c r="H82" s="168"/>
      <c r="I82" s="168"/>
    </row>
    <row r="83" spans="1:9">
      <c r="A83" s="168"/>
      <c r="B83" s="168"/>
      <c r="C83" s="168"/>
      <c r="D83" s="168"/>
      <c r="E83" s="168"/>
      <c r="F83" s="168"/>
      <c r="G83" s="168"/>
      <c r="H83" s="168"/>
      <c r="I83" s="168"/>
    </row>
    <row r="84" spans="1:9">
      <c r="A84" s="168"/>
      <c r="B84" s="168"/>
      <c r="C84" s="168"/>
      <c r="D84" s="168"/>
      <c r="E84" s="168"/>
      <c r="F84" s="168"/>
      <c r="G84" s="168"/>
      <c r="H84" s="168"/>
      <c r="I84" s="168"/>
    </row>
    <row r="85" spans="1:9">
      <c r="A85" s="168"/>
      <c r="B85" s="168"/>
      <c r="C85" s="168"/>
      <c r="D85" s="168"/>
      <c r="E85" s="168"/>
      <c r="F85" s="168"/>
      <c r="G85" s="168"/>
      <c r="H85" s="168"/>
      <c r="I85" s="168"/>
    </row>
    <row r="86" spans="1:9">
      <c r="A86" s="168"/>
      <c r="B86" s="168"/>
      <c r="C86" s="168"/>
      <c r="D86" s="168"/>
      <c r="E86" s="168"/>
      <c r="F86" s="168"/>
      <c r="G86" s="168"/>
      <c r="H86" s="168"/>
      <c r="I86" s="168"/>
    </row>
    <row r="87" spans="1:9">
      <c r="A87" s="168"/>
      <c r="B87" s="168"/>
      <c r="C87" s="168"/>
      <c r="D87" s="168"/>
      <c r="E87" s="168"/>
      <c r="F87" s="168"/>
      <c r="G87" s="168"/>
      <c r="H87" s="168"/>
      <c r="I87" s="168"/>
    </row>
    <row r="88" spans="1:9">
      <c r="A88" s="168"/>
      <c r="B88" s="168"/>
      <c r="C88" s="168"/>
      <c r="D88" s="168"/>
      <c r="E88" s="168"/>
      <c r="F88" s="168"/>
      <c r="G88" s="168"/>
      <c r="H88" s="168"/>
      <c r="I88" s="168"/>
    </row>
    <row r="89" spans="1:9">
      <c r="A89" s="168"/>
      <c r="B89" s="168"/>
      <c r="C89" s="168"/>
      <c r="D89" s="168"/>
      <c r="E89" s="168"/>
      <c r="F89" s="168"/>
      <c r="G89" s="168"/>
      <c r="H89" s="168"/>
      <c r="I89" s="168"/>
    </row>
    <row r="90" spans="1:9">
      <c r="A90" s="168"/>
      <c r="B90" s="168"/>
      <c r="C90" s="168"/>
      <c r="D90" s="168"/>
      <c r="E90" s="168"/>
      <c r="F90" s="168"/>
      <c r="G90" s="168"/>
      <c r="H90" s="168"/>
      <c r="I90" s="168"/>
    </row>
    <row r="91" spans="1:9">
      <c r="A91" s="168"/>
      <c r="B91" s="168"/>
      <c r="C91" s="168"/>
      <c r="D91" s="168"/>
      <c r="E91" s="168"/>
      <c r="F91" s="168"/>
      <c r="G91" s="168"/>
      <c r="H91" s="168"/>
      <c r="I91" s="168"/>
    </row>
    <row r="92" spans="1:9">
      <c r="A92" s="168"/>
      <c r="B92" s="168"/>
      <c r="C92" s="168"/>
      <c r="D92" s="168"/>
      <c r="E92" s="168"/>
      <c r="F92" s="168"/>
      <c r="G92" s="168"/>
      <c r="H92" s="168"/>
      <c r="I92" s="168"/>
    </row>
    <row r="93" spans="1:9">
      <c r="A93" s="168"/>
      <c r="B93" s="168"/>
      <c r="C93" s="168"/>
      <c r="D93" s="168"/>
      <c r="E93" s="168"/>
      <c r="F93" s="168"/>
      <c r="G93" s="168"/>
      <c r="H93" s="168"/>
      <c r="I93" s="168"/>
    </row>
    <row r="94" spans="1:9">
      <c r="A94" s="168"/>
      <c r="B94" s="168"/>
      <c r="C94" s="168"/>
      <c r="D94" s="168"/>
      <c r="E94" s="168"/>
      <c r="F94" s="168"/>
      <c r="G94" s="168"/>
      <c r="H94" s="168"/>
      <c r="I94" s="168"/>
    </row>
    <row r="95" spans="1:9">
      <c r="A95" s="168"/>
      <c r="B95" s="168"/>
      <c r="C95" s="168"/>
      <c r="D95" s="168"/>
      <c r="E95" s="168"/>
      <c r="F95" s="168"/>
      <c r="G95" s="168"/>
      <c r="H95" s="168"/>
      <c r="I95" s="168"/>
    </row>
    <row r="96" spans="1:9">
      <c r="A96" s="168"/>
      <c r="B96" s="168"/>
      <c r="C96" s="168"/>
      <c r="D96" s="168"/>
      <c r="E96" s="168"/>
      <c r="F96" s="168"/>
      <c r="G96" s="168"/>
      <c r="H96" s="168"/>
      <c r="I96" s="168"/>
    </row>
    <row r="97" spans="1:9">
      <c r="A97" s="168"/>
      <c r="B97" s="168"/>
      <c r="C97" s="168"/>
      <c r="D97" s="168"/>
      <c r="E97" s="168"/>
      <c r="F97" s="168"/>
      <c r="G97" s="168"/>
      <c r="H97" s="168"/>
      <c r="I97" s="168"/>
    </row>
    <row r="98" spans="1:9">
      <c r="A98" s="168"/>
      <c r="B98" s="168"/>
      <c r="C98" s="168"/>
      <c r="D98" s="168"/>
      <c r="E98" s="168"/>
      <c r="F98" s="168"/>
      <c r="G98" s="168"/>
      <c r="H98" s="168"/>
      <c r="I98" s="168"/>
    </row>
    <row r="99" spans="1:9">
      <c r="A99" s="168"/>
      <c r="B99" s="168"/>
      <c r="C99" s="168"/>
      <c r="D99" s="168"/>
      <c r="E99" s="168"/>
      <c r="F99" s="168"/>
      <c r="G99" s="168"/>
      <c r="H99" s="168"/>
      <c r="I99" s="168"/>
    </row>
    <row r="100" spans="1:9">
      <c r="A100" s="168"/>
      <c r="B100" s="168"/>
      <c r="C100" s="168"/>
      <c r="D100" s="168"/>
      <c r="E100" s="168"/>
      <c r="F100" s="168"/>
      <c r="G100" s="168"/>
      <c r="H100" s="168"/>
      <c r="I100" s="168"/>
    </row>
    <row r="101" spans="1:9">
      <c r="A101" s="168"/>
      <c r="B101" s="168"/>
      <c r="C101" s="168"/>
      <c r="D101" s="168"/>
      <c r="E101" s="168"/>
      <c r="F101" s="168"/>
      <c r="G101" s="168"/>
      <c r="H101" s="168"/>
      <c r="I101" s="168"/>
    </row>
    <row r="102" spans="1:9">
      <c r="A102" s="168"/>
      <c r="B102" s="168"/>
      <c r="C102" s="168"/>
      <c r="D102" s="168"/>
      <c r="E102" s="168"/>
      <c r="F102" s="168"/>
      <c r="G102" s="168"/>
      <c r="H102" s="168"/>
      <c r="I102" s="168"/>
    </row>
    <row r="103" spans="1:9">
      <c r="A103" s="168"/>
      <c r="B103" s="168"/>
      <c r="C103" s="168"/>
      <c r="D103" s="168"/>
      <c r="E103" s="168"/>
      <c r="F103" s="168"/>
      <c r="G103" s="168"/>
      <c r="H103" s="168"/>
      <c r="I103" s="168"/>
    </row>
    <row r="104" spans="1:9">
      <c r="A104" s="168"/>
      <c r="B104" s="168"/>
      <c r="C104" s="168"/>
      <c r="D104" s="168"/>
      <c r="E104" s="168"/>
      <c r="F104" s="168"/>
      <c r="G104" s="168"/>
      <c r="H104" s="168"/>
      <c r="I104" s="168"/>
    </row>
    <row r="105" spans="1:9">
      <c r="A105" s="168"/>
      <c r="B105" s="168"/>
      <c r="C105" s="168"/>
      <c r="D105" s="168"/>
      <c r="E105" s="168"/>
      <c r="F105" s="168"/>
      <c r="G105" s="168"/>
      <c r="H105" s="168"/>
      <c r="I105" s="168"/>
    </row>
    <row r="106" spans="1:9">
      <c r="A106" s="168"/>
      <c r="B106" s="168"/>
      <c r="C106" s="168"/>
      <c r="D106" s="168"/>
      <c r="E106" s="168"/>
      <c r="F106" s="168"/>
      <c r="G106" s="168"/>
      <c r="H106" s="168"/>
      <c r="I106" s="168"/>
    </row>
    <row r="107" spans="1:9">
      <c r="A107" s="168"/>
      <c r="B107" s="168"/>
      <c r="C107" s="168"/>
      <c r="D107" s="168"/>
      <c r="E107" s="168"/>
      <c r="F107" s="168"/>
      <c r="G107" s="168"/>
      <c r="H107" s="168"/>
      <c r="I107" s="168"/>
    </row>
    <row r="108" spans="1:9">
      <c r="A108" s="168"/>
      <c r="B108" s="168"/>
      <c r="C108" s="168"/>
      <c r="D108" s="168"/>
      <c r="E108" s="168"/>
      <c r="F108" s="168"/>
      <c r="G108" s="168"/>
      <c r="H108" s="168"/>
      <c r="I108" s="168"/>
    </row>
    <row r="109" spans="1:9">
      <c r="A109" s="168"/>
      <c r="B109" s="168"/>
      <c r="C109" s="168"/>
      <c r="D109" s="168"/>
      <c r="E109" s="168"/>
      <c r="F109" s="168"/>
      <c r="G109" s="168"/>
      <c r="H109" s="168"/>
      <c r="I109" s="168"/>
    </row>
    <row r="110" spans="1:9">
      <c r="A110" s="168"/>
      <c r="B110" s="168"/>
      <c r="C110" s="168"/>
      <c r="D110" s="168"/>
      <c r="E110" s="168"/>
      <c r="F110" s="168"/>
      <c r="G110" s="168"/>
      <c r="H110" s="168"/>
      <c r="I110" s="168"/>
    </row>
    <row r="111" spans="1:9">
      <c r="A111" s="168"/>
      <c r="B111" s="168"/>
      <c r="C111" s="168"/>
      <c r="D111" s="168"/>
      <c r="E111" s="168"/>
      <c r="F111" s="168"/>
      <c r="G111" s="168"/>
      <c r="H111" s="168"/>
      <c r="I111" s="168"/>
    </row>
    <row r="112" spans="1:9">
      <c r="A112" s="168"/>
      <c r="B112" s="168"/>
      <c r="C112" s="168"/>
      <c r="D112" s="168"/>
      <c r="E112" s="168"/>
      <c r="F112" s="168"/>
      <c r="G112" s="168"/>
      <c r="H112" s="168"/>
      <c r="I112" s="168"/>
    </row>
    <row r="113" spans="1:9">
      <c r="A113" s="168"/>
      <c r="B113" s="168"/>
      <c r="C113" s="168"/>
      <c r="D113" s="168"/>
      <c r="E113" s="168"/>
      <c r="F113" s="168"/>
      <c r="G113" s="168"/>
      <c r="H113" s="168"/>
      <c r="I113" s="168"/>
    </row>
    <row r="114" spans="1:9">
      <c r="A114" s="168"/>
      <c r="B114" s="168"/>
      <c r="C114" s="168"/>
      <c r="D114" s="168"/>
      <c r="E114" s="168"/>
      <c r="F114" s="168"/>
      <c r="G114" s="168"/>
      <c r="H114" s="168"/>
      <c r="I114" s="168"/>
    </row>
    <row r="115" spans="1:9">
      <c r="A115" s="168"/>
      <c r="B115" s="168"/>
      <c r="C115" s="168"/>
      <c r="D115" s="168"/>
      <c r="E115" s="168"/>
      <c r="F115" s="168"/>
      <c r="G115" s="168"/>
      <c r="H115" s="168"/>
      <c r="I115" s="168"/>
    </row>
    <row r="116" spans="1:9">
      <c r="A116" s="168"/>
      <c r="B116" s="168"/>
      <c r="C116" s="168"/>
      <c r="D116" s="168"/>
      <c r="E116" s="168"/>
      <c r="F116" s="168"/>
      <c r="G116" s="168"/>
      <c r="H116" s="168"/>
      <c r="I116" s="168"/>
    </row>
    <row r="117" spans="1:9">
      <c r="A117" s="168"/>
      <c r="B117" s="168"/>
      <c r="C117" s="168"/>
      <c r="D117" s="168"/>
      <c r="E117" s="168"/>
      <c r="F117" s="168"/>
      <c r="G117" s="168"/>
      <c r="H117" s="168"/>
      <c r="I117" s="168"/>
    </row>
    <row r="118" spans="1:9">
      <c r="A118" s="168"/>
      <c r="B118" s="168"/>
      <c r="C118" s="168"/>
      <c r="D118" s="168"/>
      <c r="E118" s="168"/>
      <c r="F118" s="168"/>
      <c r="G118" s="168"/>
      <c r="H118" s="168"/>
      <c r="I118" s="168"/>
    </row>
    <row r="119" spans="1:9">
      <c r="A119" s="168"/>
      <c r="B119" s="168"/>
      <c r="C119" s="168"/>
      <c r="D119" s="168"/>
      <c r="E119" s="168"/>
      <c r="F119" s="168"/>
      <c r="G119" s="168"/>
      <c r="H119" s="168"/>
      <c r="I119" s="168"/>
    </row>
    <row r="120" spans="1:9">
      <c r="A120" s="168"/>
      <c r="B120" s="168"/>
      <c r="C120" s="168"/>
      <c r="D120" s="168"/>
      <c r="E120" s="168"/>
      <c r="F120" s="168"/>
      <c r="G120" s="168"/>
      <c r="H120" s="168"/>
      <c r="I120" s="168"/>
    </row>
    <row r="121" spans="1:9">
      <c r="A121" s="168"/>
      <c r="B121" s="168"/>
      <c r="C121" s="168"/>
      <c r="D121" s="168"/>
      <c r="E121" s="168"/>
      <c r="F121" s="168"/>
      <c r="G121" s="168"/>
      <c r="H121" s="168"/>
      <c r="I121" s="168"/>
    </row>
    <row r="122" spans="1:9">
      <c r="A122" s="168"/>
      <c r="B122" s="168"/>
      <c r="C122" s="168"/>
      <c r="D122" s="168"/>
      <c r="E122" s="168"/>
      <c r="F122" s="168"/>
      <c r="G122" s="168"/>
      <c r="H122" s="168"/>
      <c r="I122" s="168"/>
    </row>
    <row r="123" spans="1:9">
      <c r="A123" s="168"/>
      <c r="B123" s="168"/>
      <c r="C123" s="168"/>
      <c r="D123" s="168"/>
      <c r="E123" s="168"/>
      <c r="F123" s="168"/>
      <c r="G123" s="168"/>
      <c r="H123" s="168"/>
      <c r="I123" s="168"/>
    </row>
    <row r="124" spans="1:9">
      <c r="A124" s="168"/>
      <c r="B124" s="168"/>
      <c r="C124" s="168"/>
      <c r="D124" s="168"/>
      <c r="E124" s="168"/>
      <c r="F124" s="168"/>
      <c r="G124" s="168"/>
      <c r="H124" s="168"/>
      <c r="I124" s="168"/>
    </row>
    <row r="125" spans="1:9">
      <c r="A125" s="168"/>
      <c r="B125" s="168"/>
      <c r="C125" s="168"/>
      <c r="D125" s="168"/>
      <c r="E125" s="168"/>
      <c r="F125" s="168"/>
      <c r="G125" s="168"/>
      <c r="H125" s="168"/>
      <c r="I125" s="168"/>
    </row>
    <row r="126" spans="1:9">
      <c r="A126" s="168"/>
      <c r="B126" s="168"/>
      <c r="C126" s="168"/>
      <c r="D126" s="168"/>
      <c r="E126" s="168"/>
      <c r="F126" s="168"/>
      <c r="G126" s="168"/>
      <c r="H126" s="168"/>
      <c r="I126" s="168"/>
    </row>
    <row r="127" spans="1:9">
      <c r="A127" s="168"/>
      <c r="B127" s="168"/>
      <c r="C127" s="168"/>
      <c r="D127" s="168"/>
      <c r="E127" s="168"/>
      <c r="F127" s="168"/>
      <c r="G127" s="168"/>
      <c r="H127" s="168"/>
      <c r="I127" s="168"/>
    </row>
    <row r="128" spans="1:9">
      <c r="A128" s="168"/>
      <c r="B128" s="168"/>
      <c r="C128" s="168"/>
      <c r="D128" s="168"/>
      <c r="E128" s="168"/>
      <c r="F128" s="168"/>
      <c r="G128" s="168"/>
      <c r="H128" s="168"/>
      <c r="I128" s="168"/>
    </row>
    <row r="129" spans="1:9">
      <c r="A129" s="168"/>
      <c r="B129" s="168"/>
      <c r="C129" s="168"/>
      <c r="D129" s="168"/>
      <c r="E129" s="168"/>
      <c r="F129" s="168"/>
      <c r="G129" s="168"/>
      <c r="H129" s="168"/>
      <c r="I129" s="168"/>
    </row>
    <row r="130" spans="1:9">
      <c r="A130" s="168"/>
      <c r="B130" s="168"/>
      <c r="C130" s="168"/>
      <c r="D130" s="168"/>
      <c r="E130" s="168"/>
      <c r="F130" s="168"/>
      <c r="G130" s="168"/>
      <c r="H130" s="168"/>
      <c r="I130" s="168"/>
    </row>
    <row r="131" spans="1:9">
      <c r="A131" s="168"/>
      <c r="B131" s="168"/>
      <c r="C131" s="168"/>
      <c r="D131" s="168"/>
      <c r="E131" s="168"/>
      <c r="F131" s="168"/>
      <c r="G131" s="168"/>
      <c r="H131" s="168"/>
      <c r="I131" s="168"/>
    </row>
    <row r="132" spans="1:9">
      <c r="A132" s="168"/>
      <c r="B132" s="168"/>
      <c r="C132" s="168"/>
      <c r="D132" s="168"/>
      <c r="E132" s="168"/>
      <c r="F132" s="168"/>
      <c r="G132" s="168"/>
      <c r="H132" s="168"/>
      <c r="I132" s="168"/>
    </row>
    <row r="133" spans="1:9">
      <c r="A133" s="168"/>
      <c r="B133" s="168"/>
      <c r="C133" s="168"/>
      <c r="D133" s="168"/>
      <c r="E133" s="168"/>
      <c r="F133" s="168"/>
      <c r="G133" s="168"/>
      <c r="H133" s="168"/>
      <c r="I133" s="168"/>
    </row>
    <row r="134" spans="1:9">
      <c r="A134" s="168"/>
      <c r="B134" s="168"/>
      <c r="C134" s="168"/>
      <c r="D134" s="168"/>
      <c r="E134" s="168"/>
      <c r="F134" s="168"/>
      <c r="G134" s="168"/>
      <c r="H134" s="168"/>
      <c r="I134" s="168"/>
    </row>
    <row r="135" spans="1:9">
      <c r="A135" s="168"/>
      <c r="B135" s="168"/>
      <c r="C135" s="168"/>
      <c r="D135" s="168"/>
      <c r="E135" s="168"/>
      <c r="F135" s="168"/>
      <c r="G135" s="168"/>
      <c r="H135" s="168"/>
      <c r="I135" s="168"/>
    </row>
    <row r="136" spans="1:9">
      <c r="A136" s="168"/>
      <c r="B136" s="168"/>
      <c r="C136" s="168"/>
      <c r="D136" s="168"/>
      <c r="E136" s="168"/>
      <c r="F136" s="168"/>
      <c r="G136" s="168"/>
      <c r="H136" s="168"/>
      <c r="I136" s="168"/>
    </row>
    <row r="137" spans="1:9">
      <c r="A137" s="168"/>
      <c r="B137" s="168"/>
      <c r="C137" s="168"/>
      <c r="D137" s="168"/>
      <c r="E137" s="168"/>
      <c r="F137" s="168"/>
      <c r="G137" s="168"/>
      <c r="H137" s="168"/>
      <c r="I137" s="168"/>
    </row>
    <row r="138" spans="1:9">
      <c r="A138" s="168"/>
      <c r="B138" s="168"/>
      <c r="C138" s="168"/>
      <c r="D138" s="168"/>
      <c r="E138" s="168"/>
      <c r="F138" s="168"/>
      <c r="G138" s="168"/>
      <c r="H138" s="168"/>
      <c r="I138" s="168"/>
    </row>
    <row r="139" spans="1:9">
      <c r="A139" s="168"/>
      <c r="B139" s="168"/>
      <c r="C139" s="168"/>
      <c r="D139" s="168"/>
      <c r="E139" s="168"/>
      <c r="F139" s="168"/>
      <c r="G139" s="168"/>
      <c r="H139" s="168"/>
      <c r="I139" s="168"/>
    </row>
    <row r="140" spans="1:9">
      <c r="A140" s="168"/>
      <c r="B140" s="168"/>
      <c r="C140" s="168"/>
      <c r="D140" s="168"/>
      <c r="E140" s="168"/>
      <c r="F140" s="168"/>
      <c r="G140" s="168"/>
      <c r="H140" s="168"/>
      <c r="I140" s="168"/>
    </row>
    <row r="141" spans="1:9">
      <c r="A141" s="168"/>
      <c r="B141" s="168"/>
      <c r="C141" s="168"/>
      <c r="D141" s="168"/>
      <c r="E141" s="168"/>
      <c r="F141" s="168"/>
      <c r="G141" s="168"/>
      <c r="H141" s="168"/>
      <c r="I141" s="168"/>
    </row>
    <row r="142" spans="1:9">
      <c r="A142" s="168"/>
      <c r="B142" s="168"/>
      <c r="C142" s="168"/>
      <c r="D142" s="168"/>
      <c r="E142" s="168"/>
      <c r="F142" s="168"/>
      <c r="G142" s="168"/>
      <c r="H142" s="168"/>
      <c r="I142" s="168"/>
    </row>
    <row r="143" spans="1:9">
      <c r="A143" s="168"/>
      <c r="B143" s="168"/>
      <c r="C143" s="168"/>
      <c r="D143" s="168"/>
      <c r="E143" s="168"/>
      <c r="F143" s="168"/>
      <c r="G143" s="168"/>
      <c r="H143" s="168"/>
      <c r="I143" s="168"/>
    </row>
    <row r="144" spans="1:9">
      <c r="A144" s="168"/>
      <c r="B144" s="168"/>
      <c r="C144" s="168"/>
      <c r="D144" s="168"/>
      <c r="E144" s="168"/>
      <c r="F144" s="168"/>
      <c r="G144" s="168"/>
      <c r="H144" s="168"/>
      <c r="I144" s="168"/>
    </row>
    <row r="145" spans="1:9">
      <c r="A145" s="168"/>
      <c r="B145" s="168"/>
      <c r="C145" s="168"/>
      <c r="D145" s="168"/>
      <c r="E145" s="168"/>
      <c r="F145" s="168"/>
      <c r="G145" s="168"/>
      <c r="H145" s="168"/>
      <c r="I145" s="168"/>
    </row>
    <row r="146" spans="1:9">
      <c r="A146" s="168"/>
      <c r="B146" s="168"/>
      <c r="C146" s="168"/>
      <c r="D146" s="168"/>
      <c r="E146" s="168"/>
      <c r="F146" s="168"/>
      <c r="G146" s="168"/>
      <c r="H146" s="168"/>
      <c r="I146" s="168"/>
    </row>
    <row r="147" spans="1:9">
      <c r="A147" s="168"/>
      <c r="B147" s="168"/>
      <c r="C147" s="168"/>
      <c r="D147" s="168"/>
      <c r="E147" s="168"/>
      <c r="F147" s="168"/>
      <c r="G147" s="168"/>
      <c r="H147" s="168"/>
      <c r="I147" s="168"/>
    </row>
    <row r="148" spans="1:9">
      <c r="A148" s="168"/>
      <c r="B148" s="168"/>
      <c r="C148" s="168"/>
      <c r="D148" s="168"/>
      <c r="E148" s="168"/>
      <c r="F148" s="168"/>
      <c r="G148" s="168"/>
      <c r="H148" s="168"/>
      <c r="I148" s="168"/>
    </row>
    <row r="149" spans="1:9">
      <c r="A149" s="168"/>
      <c r="B149" s="168"/>
      <c r="C149" s="168"/>
      <c r="D149" s="168"/>
      <c r="E149" s="168"/>
      <c r="F149" s="168"/>
      <c r="G149" s="168"/>
      <c r="H149" s="168"/>
      <c r="I149" s="168"/>
    </row>
    <row r="150" spans="1:9">
      <c r="A150" s="168"/>
      <c r="B150" s="168"/>
      <c r="C150" s="168"/>
      <c r="D150" s="168"/>
      <c r="E150" s="168"/>
      <c r="F150" s="168"/>
      <c r="G150" s="168"/>
      <c r="H150" s="168"/>
      <c r="I150" s="168"/>
    </row>
    <row r="151" spans="1:9">
      <c r="A151" s="168"/>
      <c r="B151" s="168"/>
      <c r="C151" s="168"/>
      <c r="D151" s="168"/>
      <c r="E151" s="168"/>
      <c r="F151" s="168"/>
      <c r="G151" s="168"/>
      <c r="H151" s="168"/>
      <c r="I151" s="168"/>
    </row>
    <row r="152" spans="1:9">
      <c r="A152" s="168"/>
      <c r="B152" s="168"/>
      <c r="C152" s="168"/>
      <c r="D152" s="168"/>
      <c r="E152" s="168"/>
      <c r="F152" s="168"/>
      <c r="G152" s="168"/>
      <c r="H152" s="168"/>
      <c r="I152" s="168"/>
    </row>
    <row r="153" spans="1:9">
      <c r="A153" s="168"/>
      <c r="B153" s="168"/>
      <c r="C153" s="168"/>
      <c r="D153" s="168"/>
      <c r="E153" s="168"/>
      <c r="F153" s="168"/>
      <c r="G153" s="168"/>
      <c r="H153" s="168"/>
      <c r="I153" s="168"/>
    </row>
    <row r="154" spans="1:9">
      <c r="A154" s="168"/>
      <c r="B154" s="168"/>
      <c r="C154" s="168"/>
      <c r="D154" s="168"/>
      <c r="E154" s="168"/>
      <c r="F154" s="168"/>
      <c r="G154" s="168"/>
      <c r="H154" s="168"/>
      <c r="I154" s="168"/>
    </row>
    <row r="155" spans="1:9">
      <c r="A155" s="168"/>
      <c r="B155" s="168"/>
      <c r="C155" s="168"/>
      <c r="D155" s="168"/>
      <c r="E155" s="168"/>
      <c r="F155" s="168"/>
      <c r="G155" s="168"/>
      <c r="H155" s="168"/>
      <c r="I155" s="168"/>
    </row>
    <row r="156" spans="1:9">
      <c r="A156" s="168"/>
      <c r="B156" s="168"/>
      <c r="C156" s="168"/>
      <c r="D156" s="168"/>
      <c r="E156" s="168"/>
      <c r="F156" s="168"/>
      <c r="G156" s="168"/>
      <c r="H156" s="168"/>
      <c r="I156" s="168"/>
    </row>
    <row r="157" spans="1:9">
      <c r="A157" s="168"/>
      <c r="B157" s="168"/>
      <c r="C157" s="168"/>
      <c r="D157" s="168"/>
      <c r="E157" s="168"/>
      <c r="F157" s="168"/>
      <c r="G157" s="168"/>
      <c r="H157" s="168"/>
      <c r="I157" s="168"/>
    </row>
    <row r="158" spans="1:9">
      <c r="A158" s="168"/>
      <c r="B158" s="168"/>
      <c r="C158" s="168"/>
      <c r="D158" s="168"/>
      <c r="E158" s="168"/>
      <c r="F158" s="168"/>
      <c r="G158" s="168"/>
      <c r="H158" s="168"/>
      <c r="I158" s="168"/>
    </row>
    <row r="159" spans="1:9">
      <c r="A159" s="168"/>
      <c r="B159" s="168"/>
      <c r="C159" s="168"/>
      <c r="D159" s="168"/>
      <c r="E159" s="168"/>
      <c r="F159" s="168"/>
      <c r="G159" s="168"/>
      <c r="H159" s="168"/>
      <c r="I159" s="168"/>
    </row>
    <row r="160" spans="1:9">
      <c r="A160" s="168"/>
      <c r="B160" s="168"/>
      <c r="C160" s="168"/>
      <c r="D160" s="168"/>
      <c r="E160" s="168"/>
      <c r="F160" s="168"/>
      <c r="G160" s="168"/>
      <c r="H160" s="168"/>
      <c r="I160" s="168"/>
    </row>
    <row r="161" spans="1:9">
      <c r="A161" s="168"/>
      <c r="B161" s="168"/>
      <c r="C161" s="168"/>
      <c r="D161" s="168"/>
      <c r="E161" s="168"/>
      <c r="F161" s="168"/>
      <c r="G161" s="168"/>
      <c r="H161" s="168"/>
      <c r="I161" s="168"/>
    </row>
    <row r="162" spans="1:9">
      <c r="A162" s="168"/>
      <c r="B162" s="168"/>
      <c r="C162" s="168"/>
      <c r="D162" s="168"/>
      <c r="E162" s="168"/>
      <c r="F162" s="168"/>
      <c r="G162" s="168"/>
      <c r="H162" s="168"/>
      <c r="I162" s="168"/>
    </row>
    <row r="163" spans="1:9">
      <c r="A163" s="168"/>
      <c r="B163" s="168"/>
      <c r="C163" s="168"/>
      <c r="D163" s="168"/>
      <c r="E163" s="168"/>
      <c r="F163" s="168"/>
      <c r="G163" s="168"/>
      <c r="H163" s="168"/>
      <c r="I163" s="168"/>
    </row>
    <row r="164" spans="1:9">
      <c r="A164" s="168"/>
      <c r="B164" s="168"/>
      <c r="C164" s="168"/>
      <c r="D164" s="168"/>
      <c r="E164" s="168"/>
      <c r="F164" s="168"/>
      <c r="G164" s="168"/>
      <c r="H164" s="168"/>
      <c r="I164" s="168"/>
    </row>
    <row r="165" spans="1:9">
      <c r="A165" s="168"/>
      <c r="B165" s="168"/>
      <c r="C165" s="168"/>
      <c r="D165" s="168"/>
      <c r="E165" s="168"/>
      <c r="F165" s="168"/>
      <c r="G165" s="168"/>
      <c r="H165" s="168"/>
      <c r="I165" s="168"/>
    </row>
    <row r="166" spans="1:9">
      <c r="A166" s="168"/>
      <c r="B166" s="168"/>
      <c r="C166" s="168"/>
      <c r="D166" s="168"/>
      <c r="E166" s="168"/>
      <c r="F166" s="168"/>
      <c r="G166" s="168"/>
      <c r="H166" s="168"/>
      <c r="I166" s="168"/>
    </row>
    <row r="167" spans="1:9">
      <c r="A167" s="168"/>
      <c r="B167" s="168"/>
      <c r="C167" s="168"/>
      <c r="D167" s="168"/>
      <c r="E167" s="168"/>
      <c r="F167" s="168"/>
      <c r="G167" s="168"/>
      <c r="H167" s="168"/>
      <c r="I167" s="168"/>
    </row>
    <row r="168" spans="1:9">
      <c r="A168" s="168"/>
      <c r="B168" s="168"/>
      <c r="C168" s="168"/>
      <c r="D168" s="168"/>
      <c r="E168" s="168"/>
      <c r="F168" s="168"/>
      <c r="G168" s="168"/>
      <c r="H168" s="168"/>
      <c r="I168" s="168"/>
    </row>
    <row r="169" spans="1:9">
      <c r="A169" s="168"/>
      <c r="B169" s="168"/>
      <c r="C169" s="168"/>
      <c r="D169" s="168"/>
      <c r="E169" s="168"/>
      <c r="F169" s="168"/>
      <c r="G169" s="168"/>
      <c r="H169" s="168"/>
      <c r="I169" s="168"/>
    </row>
    <row r="170" spans="1:9">
      <c r="A170" s="168"/>
      <c r="B170" s="168"/>
      <c r="C170" s="168"/>
      <c r="D170" s="168"/>
      <c r="E170" s="168"/>
      <c r="F170" s="168"/>
      <c r="G170" s="168"/>
      <c r="H170" s="168"/>
      <c r="I170" s="168"/>
    </row>
    <row r="171" spans="1:9">
      <c r="A171" s="168"/>
      <c r="B171" s="168"/>
      <c r="C171" s="168"/>
      <c r="D171" s="168"/>
      <c r="E171" s="168"/>
      <c r="F171" s="168"/>
      <c r="G171" s="168"/>
      <c r="H171" s="168"/>
      <c r="I171" s="168"/>
    </row>
    <row r="172" spans="1:9">
      <c r="A172" s="168"/>
      <c r="B172" s="168"/>
      <c r="C172" s="168"/>
      <c r="D172" s="168"/>
      <c r="E172" s="168"/>
      <c r="F172" s="168"/>
      <c r="G172" s="168"/>
      <c r="H172" s="168"/>
      <c r="I172" s="168"/>
    </row>
    <row r="173" spans="1:9">
      <c r="A173" s="168"/>
      <c r="B173" s="168"/>
      <c r="C173" s="168"/>
      <c r="D173" s="168"/>
      <c r="E173" s="168"/>
      <c r="F173" s="168"/>
      <c r="G173" s="168"/>
      <c r="H173" s="168"/>
      <c r="I173" s="168"/>
    </row>
    <row r="174" spans="1:9">
      <c r="A174" s="168"/>
      <c r="B174" s="168"/>
      <c r="C174" s="168"/>
      <c r="D174" s="168"/>
      <c r="E174" s="168"/>
      <c r="F174" s="168"/>
      <c r="G174" s="168"/>
      <c r="H174" s="168"/>
      <c r="I174" s="168"/>
    </row>
    <row r="175" spans="1:9">
      <c r="A175" s="168"/>
      <c r="B175" s="168"/>
      <c r="C175" s="168"/>
      <c r="D175" s="168"/>
      <c r="E175" s="168"/>
      <c r="F175" s="168"/>
      <c r="G175" s="168"/>
      <c r="H175" s="168"/>
      <c r="I175" s="168"/>
    </row>
    <row r="176" spans="1:9">
      <c r="A176" s="168"/>
      <c r="B176" s="168"/>
      <c r="C176" s="168"/>
      <c r="D176" s="168"/>
      <c r="E176" s="168"/>
      <c r="F176" s="168"/>
      <c r="G176" s="168"/>
      <c r="H176" s="168"/>
      <c r="I176" s="168"/>
    </row>
    <row r="177" spans="1:9">
      <c r="A177" s="168"/>
      <c r="B177" s="168"/>
      <c r="C177" s="168"/>
      <c r="D177" s="168"/>
      <c r="E177" s="168"/>
      <c r="F177" s="168"/>
      <c r="G177" s="168"/>
      <c r="H177" s="168"/>
      <c r="I177" s="168"/>
    </row>
    <row r="178" spans="1:9">
      <c r="A178" s="168"/>
      <c r="B178" s="168"/>
      <c r="C178" s="168"/>
      <c r="D178" s="168"/>
      <c r="E178" s="168"/>
      <c r="F178" s="168"/>
      <c r="G178" s="168"/>
      <c r="H178" s="168"/>
      <c r="I178" s="168"/>
    </row>
    <row r="179" spans="1:9">
      <c r="A179" s="168"/>
      <c r="B179" s="168"/>
      <c r="C179" s="168"/>
      <c r="D179" s="168"/>
      <c r="E179" s="168"/>
      <c r="F179" s="168"/>
      <c r="G179" s="168"/>
      <c r="H179" s="168"/>
      <c r="I179" s="168"/>
    </row>
    <row r="180" spans="1:9">
      <c r="A180" s="168"/>
      <c r="B180" s="168"/>
      <c r="C180" s="168"/>
      <c r="D180" s="168"/>
      <c r="E180" s="168"/>
      <c r="F180" s="168"/>
      <c r="G180" s="168"/>
      <c r="H180" s="168"/>
      <c r="I180" s="168"/>
    </row>
  </sheetData>
  <autoFilter xmlns:etc="http://www.wps.cn/officeDocument/2017/etCustomData" ref="A1:I6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Z2401"/>
  <sheetViews>
    <sheetView workbookViewId="0">
      <selection activeCell="A1" sqref="A1"/>
    </sheetView>
  </sheetViews>
  <sheetFormatPr defaultColWidth="14.4259259259259" defaultRowHeight="15" customHeight="1"/>
  <cols>
    <col min="1" max="1" width="8.71296296296296" customWidth="1"/>
    <col min="2" max="2" width="29.287037037037" customWidth="1"/>
    <col min="3" max="3" width="30.1388888888889" customWidth="1"/>
    <col min="4" max="4" width="29.287037037037" customWidth="1"/>
    <col min="5" max="6" width="8.71296296296296" customWidth="1"/>
    <col min="7" max="7" width="29.1388888888889" customWidth="1"/>
    <col min="8" max="26" width="8.71296296296296" customWidth="1"/>
  </cols>
  <sheetData>
    <row r="1" ht="20.25" customHeight="1" spans="1:26">
      <c r="A1" s="69"/>
      <c r="B1" s="69"/>
      <c r="C1" s="69"/>
      <c r="D1" s="69"/>
      <c r="E1" s="69"/>
      <c r="F1" s="69"/>
      <c r="G1" s="98" t="s">
        <v>702</v>
      </c>
      <c r="H1" s="99">
        <v>24</v>
      </c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ht="20.25" customHeight="1" spans="1:26">
      <c r="A2" s="69"/>
      <c r="B2" s="69"/>
      <c r="C2" s="69"/>
      <c r="D2" s="69"/>
      <c r="E2" s="69"/>
      <c r="F2" s="69"/>
      <c r="G2" s="98" t="s">
        <v>703</v>
      </c>
      <c r="H2" s="100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ht="27" customHeight="1" spans="1:26">
      <c r="A3" s="69"/>
      <c r="B3" s="101" t="s">
        <v>704</v>
      </c>
      <c r="C3" s="102"/>
      <c r="D3" s="103"/>
      <c r="E3" s="69"/>
      <c r="F3" s="69"/>
      <c r="G3" s="98" t="s">
        <v>705</v>
      </c>
      <c r="H3" s="100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ht="20.25" customHeight="1" spans="1:26">
      <c r="A4" s="69"/>
      <c r="B4" s="104"/>
      <c r="C4" s="104"/>
      <c r="D4" s="104"/>
      <c r="E4" s="69"/>
      <c r="F4" s="69"/>
      <c r="G4" s="98" t="s">
        <v>706</v>
      </c>
      <c r="H4" s="100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ht="24.75" customHeight="1" spans="1:26">
      <c r="A5" s="105"/>
      <c r="B5" s="106" t="s">
        <v>707</v>
      </c>
      <c r="C5" s="128" t="e">
        <f>VLOOKUP(H1,#REF!,3,0)</f>
        <v>#REF!</v>
      </c>
      <c r="D5" s="108" t="s">
        <v>499</v>
      </c>
      <c r="E5" s="83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32.25" customHeight="1" spans="1:26">
      <c r="A6" s="105"/>
      <c r="B6" s="109" t="s">
        <v>708</v>
      </c>
      <c r="C6" s="110" t="e">
        <f>VLOOKUP($C$5,#REF!,4,0)</f>
        <v>#REF!</v>
      </c>
      <c r="D6" s="111"/>
      <c r="E6" s="83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ht="20.25" customHeight="1" spans="1:26">
      <c r="A7" s="105"/>
      <c r="B7" s="109" t="s">
        <v>90</v>
      </c>
      <c r="C7" s="110">
        <v>26</v>
      </c>
      <c r="D7" s="111"/>
      <c r="E7" s="83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ht="20.25" customHeight="1" spans="1:26">
      <c r="A8" s="105"/>
      <c r="B8" s="109" t="s">
        <v>110</v>
      </c>
      <c r="C8" s="112" t="e">
        <f>VLOOKUP($C$5,#REF!,11,0)</f>
        <v>#REF!</v>
      </c>
      <c r="D8" s="111"/>
      <c r="E8" s="83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20.25" customHeight="1" spans="1:26">
      <c r="A9" s="105"/>
      <c r="B9" s="109" t="s">
        <v>709</v>
      </c>
      <c r="C9" s="112" t="e">
        <f>VLOOKUP($C$5,#REF!,12,0)</f>
        <v>#REF!</v>
      </c>
      <c r="D9" s="111"/>
      <c r="E9" s="83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ht="20.25" customHeight="1" spans="1:26">
      <c r="A10" s="105"/>
      <c r="B10" s="109" t="s">
        <v>710</v>
      </c>
      <c r="C10" s="113" t="e">
        <f>VLOOKUP($C$5,#REF!,13,0)</f>
        <v>#REF!</v>
      </c>
      <c r="D10" s="111"/>
      <c r="E10" s="83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ht="20.25" customHeight="1" spans="1:26">
      <c r="A11" s="105"/>
      <c r="B11" s="109" t="s">
        <v>711</v>
      </c>
      <c r="C11" s="113" t="e">
        <f>VLOOKUP($C$5,#REF!,15,0)</f>
        <v>#REF!</v>
      </c>
      <c r="D11" s="111"/>
      <c r="E11" s="83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20.25" customHeight="1" spans="1:26">
      <c r="A12" s="105"/>
      <c r="B12" s="109" t="s">
        <v>712</v>
      </c>
      <c r="C12" s="113" t="e">
        <f>VLOOKUP($C$5,#REF!,16,0)</f>
        <v>#REF!</v>
      </c>
      <c r="D12" s="111"/>
      <c r="E12" s="83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ht="20.25" customHeight="1" spans="1:26">
      <c r="A13" s="105"/>
      <c r="B13" s="109" t="s">
        <v>713</v>
      </c>
      <c r="C13" s="113" t="e">
        <f>VLOOKUP($C$5,#REF!,17,0)</f>
        <v>#REF!</v>
      </c>
      <c r="D13" s="111"/>
      <c r="E13" s="83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ht="20.25" customHeight="1" spans="1:26">
      <c r="A14" s="105"/>
      <c r="B14" s="109" t="s">
        <v>714</v>
      </c>
      <c r="C14" s="113" t="e">
        <f>VLOOKUP($C$5,#REF!,18,0)</f>
        <v>#REF!</v>
      </c>
      <c r="D14" s="111"/>
      <c r="E14" s="83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ht="20.25" customHeight="1" spans="1:26">
      <c r="A15" s="105"/>
      <c r="B15" s="109" t="s">
        <v>715</v>
      </c>
      <c r="C15" s="113" t="e">
        <f>VLOOKUP($C$5,#REF!,20,0)</f>
        <v>#REF!</v>
      </c>
      <c r="D15" s="111"/>
      <c r="E15" s="83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ht="20.25" customHeight="1" spans="1:26">
      <c r="A16" s="105"/>
      <c r="B16" s="114" t="s">
        <v>127</v>
      </c>
      <c r="C16" s="115" t="e">
        <f>SUM(C11:C15)</f>
        <v>#REF!</v>
      </c>
      <c r="D16" s="111"/>
      <c r="E16" s="83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ht="20.25" customHeight="1" spans="1:26">
      <c r="A17" s="105"/>
      <c r="B17" s="114" t="s">
        <v>130</v>
      </c>
      <c r="C17" s="116" t="e">
        <f>VLOOKUP($C$5,#REF!,27,0)</f>
        <v>#REF!</v>
      </c>
      <c r="D17" s="111"/>
      <c r="E17" s="83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ht="20.25" customHeight="1" spans="1:26">
      <c r="A18" s="105"/>
      <c r="B18" s="114" t="s">
        <v>716</v>
      </c>
      <c r="C18" s="115" t="e">
        <f>SUM(C19:C23)+C17</f>
        <v>#REF!</v>
      </c>
      <c r="D18" s="111"/>
      <c r="E18" s="83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ht="20.25" customHeight="1" spans="1:26">
      <c r="A19" s="105"/>
      <c r="B19" s="109" t="s">
        <v>717</v>
      </c>
      <c r="C19" s="113" t="e">
        <f>VLOOKUP($C$5,#REF!,28,0)</f>
        <v>#REF!</v>
      </c>
      <c r="D19" s="111"/>
      <c r="E19" s="83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ht="20.25" customHeight="1" spans="1:26">
      <c r="A20" s="105"/>
      <c r="B20" s="109" t="s">
        <v>718</v>
      </c>
      <c r="C20" s="113" t="e">
        <f>VLOOKUP($C$5,#REF!,30,0)</f>
        <v>#REF!</v>
      </c>
      <c r="D20" s="111"/>
      <c r="E20" s="83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ht="30" customHeight="1" spans="1:26">
      <c r="A21" s="105"/>
      <c r="B21" s="109" t="s">
        <v>719</v>
      </c>
      <c r="C21" s="113" t="e">
        <f>VLOOKUP(C5,#REF!,31,0)</f>
        <v>#REF!</v>
      </c>
      <c r="D21" s="111"/>
      <c r="E21" s="83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ht="20.25" customHeight="1" spans="1:26">
      <c r="A22" s="105"/>
      <c r="B22" s="109" t="s">
        <v>720</v>
      </c>
      <c r="C22" s="113" t="e">
        <f>VLOOKUP($C$5,#REF!,32,0)</f>
        <v>#REF!</v>
      </c>
      <c r="D22" s="111"/>
      <c r="E22" s="83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ht="20.25" customHeight="1" spans="1:26">
      <c r="A23" s="105"/>
      <c r="B23" s="109" t="s">
        <v>721</v>
      </c>
      <c r="C23" s="113" t="e">
        <f>VLOOKUP($C$5,#REF!,36,0)</f>
        <v>#REF!</v>
      </c>
      <c r="D23" s="111"/>
      <c r="E23" s="83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ht="30" customHeight="1" spans="1:26">
      <c r="A24" s="105"/>
      <c r="B24" s="114" t="s">
        <v>722</v>
      </c>
      <c r="C24" s="117" t="e">
        <f>SUM(C25:C27)</f>
        <v>#REF!</v>
      </c>
      <c r="D24" s="111"/>
      <c r="E24" s="83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ht="20.25" customHeight="1" spans="1:26">
      <c r="A25" s="105"/>
      <c r="B25" s="109" t="s">
        <v>723</v>
      </c>
      <c r="C25" s="113" t="e">
        <f>VLOOKUP($C$5,#REF!,57,0)</f>
        <v>#REF!</v>
      </c>
      <c r="D25" s="111"/>
      <c r="E25" s="83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ht="20.25" customHeight="1" spans="1:26">
      <c r="A26" s="105"/>
      <c r="B26" s="109" t="s">
        <v>177</v>
      </c>
      <c r="C26" s="113" t="e">
        <f>VLOOKUP($C$5,#REF!,60,0)</f>
        <v>#REF!</v>
      </c>
      <c r="D26" s="111"/>
      <c r="E26" s="83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ht="20.25" customHeight="1" spans="1:26">
      <c r="A27" s="105"/>
      <c r="B27" s="118" t="s">
        <v>724</v>
      </c>
      <c r="C27" s="119" t="e">
        <f>VLOOKUP($C$5,#REF!,63,0)</f>
        <v>#REF!</v>
      </c>
      <c r="D27" s="120"/>
      <c r="E27" s="83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20.25" customHeight="1" spans="1:26">
      <c r="A28" s="105"/>
      <c r="B28" s="121" t="s">
        <v>725</v>
      </c>
      <c r="C28" s="122" t="e">
        <f>C18-C24</f>
        <v>#REF!</v>
      </c>
      <c r="D28" s="123"/>
      <c r="E28" s="83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ht="20.25" customHeight="1" spans="1:26">
      <c r="A29" s="69"/>
      <c r="B29" s="124"/>
      <c r="C29" s="124"/>
      <c r="D29" s="124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ht="20.25" customHeight="1" spans="1:26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20.25" customHeight="1" spans="1:26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ht="20.25" customHeight="1" spans="1:26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ht="20.25" customHeight="1" spans="1:26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20.25" customHeight="1" spans="1:26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ht="20.25" customHeight="1" spans="1:26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ht="20.25" customHeight="1" spans="1:26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ht="20.25" customHeight="1" spans="1:26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ht="20.25" customHeight="1" spans="1:26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ht="20.25" customHeight="1" spans="1:26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ht="20.25" customHeight="1" spans="1:26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ht="20.25" customHeight="1" spans="1:26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ht="20.25" customHeight="1" spans="1:26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ht="20.25" customHeight="1" spans="1:26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ht="20.25" customHeight="1" spans="1:26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ht="20.25" customHeight="1" spans="1:26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ht="20.25" customHeight="1" spans="1:2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ht="20.25" customHeight="1" spans="1:26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ht="20.25" customHeight="1" spans="1:26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ht="20.25" customHeight="1" spans="1:26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20.25" customHeight="1" spans="1:26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ht="20.25" customHeight="1" spans="1:26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ht="20.25" customHeight="1" spans="1:26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20.25" customHeight="1" spans="1:26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ht="20.25" customHeight="1" spans="1:26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ht="20.25" customHeight="1" spans="1:26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20.25" customHeight="1" spans="1:2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ht="20.25" customHeight="1" spans="1:26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ht="20.25" customHeight="1" spans="1:26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ht="20.25" customHeight="1" spans="1:26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ht="20.25" customHeight="1" spans="1:26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ht="20.25" customHeight="1" spans="1:26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ht="20.25" customHeight="1" spans="1:26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ht="20.25" customHeight="1" spans="1:26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ht="20.25" customHeight="1" spans="1:26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ht="20.25" customHeight="1" spans="1:26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ht="20.25" customHeight="1" spans="1:2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ht="20.25" customHeight="1" spans="1:26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ht="20.25" customHeight="1" spans="1:26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ht="20.25" customHeight="1" spans="1:26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ht="20.25" customHeight="1" spans="1:26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ht="20.25" customHeight="1" spans="1:26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ht="20.25" customHeight="1" spans="1:26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ht="20.25" customHeight="1" spans="1:26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ht="20.25" customHeight="1" spans="1:26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ht="20.25" customHeight="1" spans="1:26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ht="20.25" customHeight="1" spans="1:2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ht="20.25" customHeight="1" spans="1:26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ht="20.25" customHeight="1" spans="1:26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ht="20.25" customHeight="1" spans="1:26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ht="20.25" customHeight="1" spans="1:26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ht="20.25" customHeight="1" spans="1:26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ht="20.25" customHeight="1" spans="1:26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ht="20.25" customHeight="1" spans="1:26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ht="20.25" customHeight="1" spans="1:26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ht="20.25" customHeight="1" spans="1:26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ht="20.25" customHeight="1" spans="1:2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ht="20.25" customHeight="1" spans="1:26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ht="20.25" customHeight="1" spans="1:26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ht="20.25" customHeight="1" spans="1:26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ht="20.25" customHeight="1" spans="1:26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ht="20.25" customHeight="1" spans="1:26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ht="20.25" customHeight="1" spans="1:26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ht="20.25" customHeight="1" spans="1:26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ht="20.25" customHeight="1" spans="1:26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ht="20.25" customHeight="1" spans="1:26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ht="20.25" customHeight="1" spans="1:2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ht="20.25" customHeight="1" spans="1:26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ht="20.25" customHeight="1" spans="1:26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ht="20.25" customHeight="1" spans="1:26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ht="20.25" customHeight="1" spans="1:26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ht="20.25" customHeight="1" spans="1:26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ht="20.25" customHeight="1" spans="1:26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ht="20.25" customHeight="1" spans="1:26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ht="20.25" customHeight="1" spans="1:26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ht="20.25" customHeight="1" spans="1:26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ht="20.25" customHeight="1" spans="1:2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ht="20.25" customHeight="1" spans="1:26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ht="20.25" customHeight="1" spans="1:26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ht="20.25" customHeight="1" spans="1:26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ht="20.25" customHeight="1" spans="1:26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ht="20.25" customHeight="1" spans="1:26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ht="20.25" customHeight="1" spans="1:26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ht="20.25" customHeight="1" spans="1:26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ht="20.25" customHeight="1" spans="1:26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ht="20.25" customHeight="1" spans="1:26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ht="20.25" customHeight="1" spans="1:2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ht="20.25" customHeight="1" spans="1:26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ht="20.25" customHeight="1" spans="1:26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ht="20.25" customHeight="1" spans="1:26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ht="20.25" customHeight="1" spans="1:26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ht="20.25" customHeight="1" spans="1:26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ht="20.25" customHeight="1" spans="1:26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ht="20.25" customHeight="1" spans="1:26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ht="20.25" customHeight="1" spans="1:26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ht="20.25" customHeight="1" spans="1:26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ht="20.25" customHeight="1" spans="1: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ht="20.25" customHeight="1" spans="1:26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ht="20.25" customHeight="1" spans="1:26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ht="20.25" customHeight="1" spans="1:26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ht="15.75" customHeight="1" spans="1:26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ht="15.75" customHeight="1" spans="1:26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ht="15.75" customHeight="1" spans="1:26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ht="15.75" customHeight="1" spans="1:26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ht="15.75" customHeight="1" spans="1:26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ht="15.75" customHeight="1" spans="1:26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ht="15.75" customHeight="1" spans="1:2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ht="15.75" customHeight="1" spans="1:26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ht="15.75" customHeight="1" spans="1:26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ht="15.75" customHeight="1" spans="1:26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ht="15.75" customHeight="1" spans="1:26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ht="15.75" customHeight="1" spans="1:26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ht="15.75" customHeight="1" spans="1:26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ht="15.75" customHeight="1" spans="1:26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ht="15.75" customHeight="1" spans="1:26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ht="15.75" customHeight="1" spans="1:26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ht="15.75" customHeight="1" spans="1:2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ht="15.75" customHeight="1" spans="1:26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ht="15.75" customHeight="1" spans="1:26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ht="15.75" customHeight="1" spans="1:26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ht="15.75" customHeight="1" spans="1:26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ht="15.75" customHeight="1" spans="1:26">
      <c r="A151" s="125"/>
      <c r="B151" s="125"/>
      <c r="C151" s="126" t="e">
        <v>#REF!</v>
      </c>
      <c r="D151" s="125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ht="15.75" customHeight="1" spans="1:26">
      <c r="A152" s="125"/>
      <c r="B152" s="125"/>
      <c r="C152" s="126" t="e">
        <v>#REF!</v>
      </c>
      <c r="D152" s="125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ht="15.75" customHeight="1" spans="1:26">
      <c r="A153" s="125"/>
      <c r="B153" s="125"/>
      <c r="C153" s="126" t="e">
        <v>#REF!</v>
      </c>
      <c r="D153" s="125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ht="15.75" customHeight="1" spans="1:26">
      <c r="A154" s="125"/>
      <c r="B154" s="125"/>
      <c r="C154" s="126" t="e">
        <v>#REF!</v>
      </c>
      <c r="D154" s="125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ht="15.75" customHeight="1" spans="1:26">
      <c r="A155" s="125"/>
      <c r="B155" s="125"/>
      <c r="C155" s="126" t="e">
        <v>#REF!</v>
      </c>
      <c r="D155" s="125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ht="15.75" customHeight="1" spans="1:26">
      <c r="A156" s="125"/>
      <c r="B156" s="125"/>
      <c r="C156" s="126" t="e">
        <v>#REF!</v>
      </c>
      <c r="D156" s="125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ht="15.75" customHeight="1" spans="1:26">
      <c r="A157" s="125"/>
      <c r="B157" s="125"/>
      <c r="C157" s="126" t="e">
        <v>#REF!</v>
      </c>
      <c r="D157" s="125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ht="15.75" customHeight="1" spans="1:26">
      <c r="A158" s="125"/>
      <c r="B158" s="125"/>
      <c r="C158" s="126" t="e">
        <v>#REF!</v>
      </c>
      <c r="D158" s="125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ht="15.75" customHeight="1" spans="1:26">
      <c r="A159" s="125"/>
      <c r="B159" s="125"/>
      <c r="C159" s="126" t="e">
        <v>#REF!</v>
      </c>
      <c r="D159" s="125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ht="15.75" customHeight="1" spans="1:26">
      <c r="A160" s="125"/>
      <c r="B160" s="125"/>
      <c r="C160" s="126" t="e">
        <v>#REF!</v>
      </c>
      <c r="D160" s="125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ht="15.75" customHeight="1" spans="1:26">
      <c r="A161" s="125"/>
      <c r="B161" s="125"/>
      <c r="C161" s="126" t="e">
        <v>#REF!</v>
      </c>
      <c r="D161" s="125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ht="15.75" customHeight="1" spans="1:26">
      <c r="A162" s="125"/>
      <c r="B162" s="125"/>
      <c r="C162" s="126" t="e">
        <v>#REF!</v>
      </c>
      <c r="D162" s="125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ht="15.75" customHeight="1" spans="1:26">
      <c r="A163" s="125"/>
      <c r="B163" s="125"/>
      <c r="C163" s="126" t="e">
        <v>#REF!</v>
      </c>
      <c r="D163" s="125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ht="15.75" customHeight="1" spans="1:26">
      <c r="A164" s="125"/>
      <c r="B164" s="125"/>
      <c r="C164" s="126" t="e">
        <v>#REF!</v>
      </c>
      <c r="D164" s="125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ht="15.75" customHeight="1" spans="1:26">
      <c r="A165" s="125"/>
      <c r="B165" s="125"/>
      <c r="C165" s="126" t="e">
        <v>#REF!</v>
      </c>
      <c r="D165" s="125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ht="15.75" customHeight="1" spans="1:26">
      <c r="A166" s="125"/>
      <c r="B166" s="125"/>
      <c r="C166" s="126" t="e">
        <v>#REF!</v>
      </c>
      <c r="D166" s="125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ht="15.75" customHeight="1" spans="1:26">
      <c r="A167" s="125"/>
      <c r="B167" s="125"/>
      <c r="C167" s="126" t="e">
        <v>#REF!</v>
      </c>
      <c r="D167" s="125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ht="15.75" customHeight="1" spans="1:26">
      <c r="A168" s="125"/>
      <c r="B168" s="125"/>
      <c r="C168" s="126" t="e">
        <v>#REF!</v>
      </c>
      <c r="D168" s="125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ht="15.75" customHeight="1" spans="1:26">
      <c r="A169" s="125"/>
      <c r="B169" s="125"/>
      <c r="C169" s="126" t="e">
        <v>#REF!</v>
      </c>
      <c r="D169" s="125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ht="15.75" customHeight="1" spans="1:26">
      <c r="A170" s="125"/>
      <c r="B170" s="125"/>
      <c r="C170" s="126" t="e">
        <v>#REF!</v>
      </c>
      <c r="D170" s="125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ht="15.75" customHeight="1" spans="1:26">
      <c r="A171" s="125"/>
      <c r="B171" s="125"/>
      <c r="C171" s="126" t="e">
        <v>#REF!</v>
      </c>
      <c r="D171" s="125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ht="15.75" customHeight="1" spans="1:26">
      <c r="A172" s="125"/>
      <c r="B172" s="125"/>
      <c r="C172" s="126" t="e">
        <v>#REF!</v>
      </c>
      <c r="D172" s="125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ht="15.75" customHeight="1" spans="1:26">
      <c r="A173" s="125"/>
      <c r="B173" s="125"/>
      <c r="C173" s="126" t="e">
        <v>#REF!</v>
      </c>
      <c r="D173" s="125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ht="15.75" customHeight="1" spans="1:26">
      <c r="A174" s="125"/>
      <c r="B174" s="125"/>
      <c r="C174" s="126" t="e">
        <v>#REF!</v>
      </c>
      <c r="D174" s="125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ht="15.75" customHeight="1" spans="1:26">
      <c r="A175" s="125"/>
      <c r="B175" s="125"/>
      <c r="C175" s="126" t="e">
        <v>#REF!</v>
      </c>
      <c r="D175" s="125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ht="15.75" customHeight="1" spans="1:26">
      <c r="A176" s="125"/>
      <c r="B176" s="125"/>
      <c r="C176" s="126" t="e">
        <v>#REF!</v>
      </c>
      <c r="D176" s="125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15.75" customHeight="1" spans="1:26">
      <c r="A177" s="125"/>
      <c r="B177" s="125"/>
      <c r="C177" s="126" t="e">
        <v>#REF!</v>
      </c>
      <c r="D177" s="125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15.75" customHeight="1" spans="1:26">
      <c r="A178" s="125"/>
      <c r="B178" s="125"/>
      <c r="C178" s="126" t="e">
        <v>#REF!</v>
      </c>
      <c r="D178" s="125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15.75" customHeight="1" spans="1:26">
      <c r="A179" s="125"/>
      <c r="B179" s="125"/>
      <c r="C179" s="126" t="e">
        <v>#REF!</v>
      </c>
      <c r="D179" s="125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15.75" customHeight="1" spans="1:26">
      <c r="A180" s="125"/>
      <c r="B180" s="125"/>
      <c r="C180" s="126" t="e">
        <v>#REF!</v>
      </c>
      <c r="D180" s="125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15.75" customHeight="1" spans="1:26">
      <c r="A181" s="125"/>
      <c r="B181" s="125"/>
      <c r="C181" s="126" t="e">
        <v>#REF!</v>
      </c>
      <c r="D181" s="125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15.75" customHeight="1" spans="1:26">
      <c r="A182" s="125"/>
      <c r="B182" s="125"/>
      <c r="C182" s="126" t="e">
        <v>#REF!</v>
      </c>
      <c r="D182" s="125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15.75" customHeight="1" spans="1:26">
      <c r="A183" s="125"/>
      <c r="B183" s="125"/>
      <c r="C183" s="126" t="e">
        <v>#REF!</v>
      </c>
      <c r="D183" s="125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15.75" customHeight="1" spans="1:26">
      <c r="A184" s="125"/>
      <c r="B184" s="125"/>
      <c r="C184" s="126" t="e">
        <v>#REF!</v>
      </c>
      <c r="D184" s="125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15.75" customHeight="1" spans="1:26">
      <c r="A185" s="125"/>
      <c r="B185" s="125"/>
      <c r="C185" s="126" t="e">
        <v>#REF!</v>
      </c>
      <c r="D185" s="125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15.75" customHeight="1" spans="1:26">
      <c r="A186" s="125"/>
      <c r="B186" s="125"/>
      <c r="C186" s="126" t="e">
        <v>#REF!</v>
      </c>
      <c r="D186" s="125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15.75" customHeight="1" spans="1:26">
      <c r="A187" s="125"/>
      <c r="B187" s="125"/>
      <c r="C187" s="126" t="e">
        <v>#REF!</v>
      </c>
      <c r="D187" s="125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15.75" customHeight="1" spans="1:26">
      <c r="A188" s="125"/>
      <c r="B188" s="125"/>
      <c r="C188" s="126" t="e">
        <v>#REF!</v>
      </c>
      <c r="D188" s="125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15.75" customHeight="1" spans="1:26">
      <c r="A189" s="125"/>
      <c r="B189" s="125"/>
      <c r="C189" s="126" t="e">
        <v>#REF!</v>
      </c>
      <c r="D189" s="125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15.75" customHeight="1" spans="1:26">
      <c r="A190" s="125"/>
      <c r="B190" s="125"/>
      <c r="C190" s="126" t="e">
        <v>#REF!</v>
      </c>
      <c r="D190" s="125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15.75" customHeight="1" spans="1:26">
      <c r="A191" s="125"/>
      <c r="B191" s="125"/>
      <c r="C191" s="126" t="e">
        <v>#REF!</v>
      </c>
      <c r="D191" s="125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5.75" customHeight="1" spans="1:26">
      <c r="A192" s="125"/>
      <c r="B192" s="125"/>
      <c r="C192" s="126" t="e">
        <v>#REF!</v>
      </c>
      <c r="D192" s="125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15.75" customHeight="1" spans="1:26">
      <c r="A193" s="125"/>
      <c r="B193" s="125"/>
      <c r="C193" s="126" t="e">
        <v>#REF!</v>
      </c>
      <c r="D193" s="125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15.75" customHeight="1" spans="1:26">
      <c r="A194" s="125"/>
      <c r="B194" s="125"/>
      <c r="C194" s="126" t="e">
        <v>#REF!</v>
      </c>
      <c r="D194" s="125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15.75" customHeight="1" spans="1:26">
      <c r="A195" s="125"/>
      <c r="B195" s="125"/>
      <c r="C195" s="126" t="e">
        <v>#REF!</v>
      </c>
      <c r="D195" s="125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15.75" customHeight="1" spans="1:26">
      <c r="A196" s="125"/>
      <c r="B196" s="125"/>
      <c r="C196" s="126" t="e">
        <v>#REF!</v>
      </c>
      <c r="D196" s="125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15.75" customHeight="1" spans="1:26">
      <c r="A197" s="125"/>
      <c r="B197" s="125"/>
      <c r="C197" s="126" t="e">
        <v>#REF!</v>
      </c>
      <c r="D197" s="125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15.75" customHeight="1" spans="1:26">
      <c r="A198" s="125"/>
      <c r="B198" s="125"/>
      <c r="C198" s="126" t="e">
        <v>#REF!</v>
      </c>
      <c r="D198" s="125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ht="15.75" customHeight="1" spans="1:26">
      <c r="A199" s="125"/>
      <c r="B199" s="125"/>
      <c r="C199" s="126" t="e">
        <v>#REF!</v>
      </c>
      <c r="D199" s="125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ht="15.75" customHeight="1" spans="1:26">
      <c r="A200" s="125"/>
      <c r="B200" s="125"/>
      <c r="C200" s="126" t="e">
        <v>#REF!</v>
      </c>
      <c r="D200" s="125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ht="15.75" customHeight="1" spans="1:26">
      <c r="A201" s="125"/>
      <c r="B201" s="125"/>
      <c r="C201" s="126" t="e">
        <v>#REF!</v>
      </c>
      <c r="D201" s="125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ht="15.75" customHeight="1" spans="1:26">
      <c r="A202" s="125"/>
      <c r="B202" s="125"/>
      <c r="C202" s="126" t="e">
        <v>#REF!</v>
      </c>
      <c r="D202" s="125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ht="15.75" customHeight="1" spans="1:26">
      <c r="A203" s="125"/>
      <c r="B203" s="125"/>
      <c r="C203" s="126" t="e">
        <v>#REF!</v>
      </c>
      <c r="D203" s="125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ht="15.75" customHeight="1" spans="1:26">
      <c r="A204" s="125"/>
      <c r="B204" s="125"/>
      <c r="C204" s="126" t="e">
        <v>#REF!</v>
      </c>
      <c r="D204" s="125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ht="15.75" customHeight="1" spans="1:26">
      <c r="A205" s="125"/>
      <c r="B205" s="125"/>
      <c r="C205" s="126" t="e">
        <v>#REF!</v>
      </c>
      <c r="D205" s="125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ht="15.75" customHeight="1" spans="1:26">
      <c r="A206" s="125"/>
      <c r="B206" s="125"/>
      <c r="C206" s="126" t="e">
        <v>#REF!</v>
      </c>
      <c r="D206" s="125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ht="15.75" customHeight="1" spans="1:26">
      <c r="A207" s="125"/>
      <c r="B207" s="125"/>
      <c r="C207" s="126" t="e">
        <v>#REF!</v>
      </c>
      <c r="D207" s="125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ht="15.75" customHeight="1" spans="1:26">
      <c r="A208" s="125"/>
      <c r="B208" s="125"/>
      <c r="C208" s="126" t="e">
        <v>#REF!</v>
      </c>
      <c r="D208" s="125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ht="15.75" customHeight="1" spans="1:26">
      <c r="A209" s="125"/>
      <c r="B209" s="125"/>
      <c r="C209" s="126" t="e">
        <v>#REF!</v>
      </c>
      <c r="D209" s="125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ht="15.75" customHeight="1" spans="1:26">
      <c r="A210" s="125"/>
      <c r="B210" s="125"/>
      <c r="C210" s="126" t="e">
        <v>#REF!</v>
      </c>
      <c r="D210" s="125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ht="15.75" customHeight="1" spans="1:26">
      <c r="A211" s="125"/>
      <c r="B211" s="125"/>
      <c r="C211" s="126" t="e">
        <v>#REF!</v>
      </c>
      <c r="D211" s="125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ht="15.75" customHeight="1" spans="1:26">
      <c r="A212" s="125"/>
      <c r="B212" s="125"/>
      <c r="C212" s="126" t="e">
        <v>#REF!</v>
      </c>
      <c r="D212" s="125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ht="15.75" customHeight="1" spans="1:26">
      <c r="A213" s="125"/>
      <c r="B213" s="125"/>
      <c r="C213" s="126" t="e">
        <v>#REF!</v>
      </c>
      <c r="D213" s="125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ht="15.75" customHeight="1" spans="1:26">
      <c r="A214" s="125"/>
      <c r="B214" s="125"/>
      <c r="C214" s="126" t="e">
        <v>#REF!</v>
      </c>
      <c r="D214" s="125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ht="15.75" customHeight="1" spans="1:26">
      <c r="A215" s="125"/>
      <c r="B215" s="125"/>
      <c r="C215" s="126" t="e">
        <v>#REF!</v>
      </c>
      <c r="D215" s="125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ht="15.75" customHeight="1" spans="1:26">
      <c r="A216" s="125"/>
      <c r="B216" s="125"/>
      <c r="C216" s="126" t="e">
        <v>#REF!</v>
      </c>
      <c r="D216" s="125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ht="15.75" customHeight="1" spans="1:26">
      <c r="A217" s="125"/>
      <c r="B217" s="125"/>
      <c r="C217" s="126" t="e">
        <v>#REF!</v>
      </c>
      <c r="D217" s="125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ht="15.75" customHeight="1" spans="1:26">
      <c r="A218" s="125"/>
      <c r="B218" s="125"/>
      <c r="C218" s="126" t="e">
        <v>#REF!</v>
      </c>
      <c r="D218" s="125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ht="15.75" customHeight="1" spans="1:26">
      <c r="A219" s="125"/>
      <c r="B219" s="125"/>
      <c r="C219" s="126" t="e">
        <v>#REF!</v>
      </c>
      <c r="D219" s="125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ht="15.75" customHeight="1" spans="1:26">
      <c r="A220" s="125"/>
      <c r="B220" s="125"/>
      <c r="C220" s="126" t="e">
        <v>#REF!</v>
      </c>
      <c r="D220" s="125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ht="15.75" customHeight="1" spans="1:26">
      <c r="A221" s="125"/>
      <c r="B221" s="125"/>
      <c r="C221" s="126" t="e">
        <v>#REF!</v>
      </c>
      <c r="D221" s="125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ht="15.75" customHeight="1" spans="1:26">
      <c r="A222" s="125"/>
      <c r="B222" s="125"/>
      <c r="C222" s="126" t="e">
        <v>#REF!</v>
      </c>
      <c r="D222" s="125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15.75" customHeight="1" spans="1:26">
      <c r="A223" s="125"/>
      <c r="B223" s="125"/>
      <c r="C223" s="126" t="e">
        <v>#REF!</v>
      </c>
      <c r="D223" s="125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ht="15.75" customHeight="1" spans="1:26">
      <c r="A224" s="125"/>
      <c r="B224" s="125"/>
      <c r="C224" s="126" t="e">
        <v>#REF!</v>
      </c>
      <c r="D224" s="125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ht="15.75" customHeight="1" spans="1:26">
      <c r="A225" s="125"/>
      <c r="B225" s="125"/>
      <c r="C225" s="126" t="e">
        <v>#REF!</v>
      </c>
      <c r="D225" s="125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ht="15.75" customHeight="1" spans="1:26">
      <c r="A226" s="125"/>
      <c r="B226" s="125"/>
      <c r="C226" s="126" t="e">
        <v>#REF!</v>
      </c>
      <c r="D226" s="125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ht="15.75" customHeight="1" spans="1:26">
      <c r="A227" s="125"/>
      <c r="B227" s="125"/>
      <c r="C227" s="126" t="e">
        <v>#REF!</v>
      </c>
      <c r="D227" s="125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ht="15.75" customHeight="1" spans="1:26">
      <c r="A228" s="125"/>
      <c r="B228" s="125"/>
      <c r="C228" s="126" t="e">
        <v>#REF!</v>
      </c>
      <c r="D228" s="125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5.75" customHeight="1" spans="1:26">
      <c r="A229" s="125"/>
      <c r="B229" s="125"/>
      <c r="C229" s="126" t="e">
        <v>#REF!</v>
      </c>
      <c r="D229" s="125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ht="15.75" customHeight="1" spans="1:26">
      <c r="A230" s="125"/>
      <c r="B230" s="125"/>
      <c r="C230" s="126" t="e">
        <v>#REF!</v>
      </c>
      <c r="D230" s="125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ht="15.75" customHeight="1" spans="1:26">
      <c r="A231" s="125"/>
      <c r="B231" s="125"/>
      <c r="C231" s="126" t="e">
        <v>#REF!</v>
      </c>
      <c r="D231" s="125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5.75" customHeight="1" spans="1:26">
      <c r="A232" s="125"/>
      <c r="B232" s="125"/>
      <c r="C232" s="126" t="e">
        <v>#REF!</v>
      </c>
      <c r="D232" s="125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ht="15.75" customHeight="1" spans="1:26">
      <c r="A233" s="125"/>
      <c r="B233" s="125"/>
      <c r="C233" s="126" t="e">
        <v>#REF!</v>
      </c>
      <c r="D233" s="125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ht="15.75" customHeight="1" spans="1:26">
      <c r="A234" s="125"/>
      <c r="B234" s="125"/>
      <c r="C234" s="126" t="e">
        <v>#REF!</v>
      </c>
      <c r="D234" s="125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ht="15.75" customHeight="1" spans="1:26">
      <c r="A235" s="125"/>
      <c r="B235" s="125"/>
      <c r="C235" s="126" t="e">
        <v>#REF!</v>
      </c>
      <c r="D235" s="125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ht="15.75" customHeight="1" spans="1:26">
      <c r="A236" s="125"/>
      <c r="B236" s="125"/>
      <c r="C236" s="126" t="e">
        <v>#REF!</v>
      </c>
      <c r="D236" s="125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ht="15.75" customHeight="1" spans="1:26">
      <c r="A237" s="125"/>
      <c r="B237" s="125"/>
      <c r="C237" s="126" t="e">
        <v>#REF!</v>
      </c>
      <c r="D237" s="125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ht="15.75" customHeight="1" spans="1:26">
      <c r="A238" s="125"/>
      <c r="B238" s="125"/>
      <c r="C238" s="126" t="e">
        <v>#REF!</v>
      </c>
      <c r="D238" s="125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ht="15.75" customHeight="1" spans="1:26">
      <c r="A239" s="125"/>
      <c r="B239" s="125"/>
      <c r="C239" s="126" t="e">
        <v>#REF!</v>
      </c>
      <c r="D239" s="125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ht="15.75" customHeight="1" spans="1:26">
      <c r="A240" s="125"/>
      <c r="B240" s="125"/>
      <c r="C240" s="126" t="e">
        <v>#REF!</v>
      </c>
      <c r="D240" s="125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ht="15.75" customHeight="1" spans="1:26">
      <c r="A241" s="125"/>
      <c r="B241" s="125"/>
      <c r="C241" s="126" t="e">
        <v>#REF!</v>
      </c>
      <c r="D241" s="125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ht="15.75" customHeight="1" spans="1:26">
      <c r="A242" s="125"/>
      <c r="B242" s="125"/>
      <c r="C242" s="126" t="e">
        <v>#REF!</v>
      </c>
      <c r="D242" s="125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ht="15.75" customHeight="1" spans="1:26">
      <c r="A243" s="125"/>
      <c r="B243" s="125"/>
      <c r="C243" s="126" t="e">
        <v>#REF!</v>
      </c>
      <c r="D243" s="125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ht="15.75" customHeight="1" spans="1:26">
      <c r="A244" s="125"/>
      <c r="B244" s="125"/>
      <c r="C244" s="126" t="e">
        <v>#REF!</v>
      </c>
      <c r="D244" s="125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15.75" customHeight="1" spans="1:26">
      <c r="A245" s="125"/>
      <c r="B245" s="125"/>
      <c r="C245" s="126" t="e">
        <v>#REF!</v>
      </c>
      <c r="D245" s="125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ht="15.75" customHeight="1" spans="1:26">
      <c r="A246" s="125"/>
      <c r="B246" s="125"/>
      <c r="C246" s="126" t="e">
        <v>#REF!</v>
      </c>
      <c r="D246" s="125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ht="15.75" customHeight="1" spans="1:26">
      <c r="A247" s="125"/>
      <c r="B247" s="125"/>
      <c r="C247" s="126" t="e">
        <v>#REF!</v>
      </c>
      <c r="D247" s="125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ht="15.75" customHeight="1" spans="1:26">
      <c r="A248" s="125"/>
      <c r="B248" s="125"/>
      <c r="C248" s="126" t="e">
        <v>#REF!</v>
      </c>
      <c r="D248" s="125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ht="15.75" customHeight="1" spans="1:26">
      <c r="A249" s="125"/>
      <c r="B249" s="125"/>
      <c r="C249" s="126" t="e">
        <v>#REF!</v>
      </c>
      <c r="D249" s="125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ht="15.75" customHeight="1" spans="1:26">
      <c r="A250" s="125"/>
      <c r="B250" s="125"/>
      <c r="C250" s="126" t="e">
        <v>#REF!</v>
      </c>
      <c r="D250" s="125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ht="15.75" customHeight="1" spans="1:26">
      <c r="A251" s="125"/>
      <c r="B251" s="125"/>
      <c r="C251" s="126" t="e">
        <v>#REF!</v>
      </c>
      <c r="D251" s="125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15.75" customHeight="1" spans="1:26">
      <c r="A252" s="125"/>
      <c r="B252" s="125"/>
      <c r="C252" s="126" t="e">
        <v>#REF!</v>
      </c>
      <c r="D252" s="125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ht="15.75" customHeight="1" spans="1:26">
      <c r="A253" s="125"/>
      <c r="B253" s="125"/>
      <c r="C253" s="126" t="e">
        <v>#REF!</v>
      </c>
      <c r="D253" s="125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ht="15.75" customHeight="1" spans="1:26">
      <c r="A254" s="125"/>
      <c r="B254" s="125"/>
      <c r="C254" s="126" t="e">
        <v>#REF!</v>
      </c>
      <c r="D254" s="125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ht="15.75" customHeight="1" spans="1:26">
      <c r="A255" s="125"/>
      <c r="B255" s="125"/>
      <c r="C255" s="126" t="e">
        <v>#REF!</v>
      </c>
      <c r="D255" s="125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ht="15.75" customHeight="1" spans="1:26">
      <c r="A256" s="125"/>
      <c r="B256" s="125"/>
      <c r="C256" s="126" t="e">
        <v>#REF!</v>
      </c>
      <c r="D256" s="125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ht="15.75" customHeight="1" spans="1:26">
      <c r="A257" s="125"/>
      <c r="B257" s="125"/>
      <c r="C257" s="126" t="e">
        <v>#REF!</v>
      </c>
      <c r="D257" s="125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ht="15.75" customHeight="1" spans="1:26">
      <c r="A258" s="125"/>
      <c r="B258" s="125"/>
      <c r="C258" s="126" t="e">
        <v>#REF!</v>
      </c>
      <c r="D258" s="125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ht="15.75" customHeight="1" spans="1:26">
      <c r="A259" s="125"/>
      <c r="B259" s="125"/>
      <c r="C259" s="126" t="e">
        <v>#REF!</v>
      </c>
      <c r="D259" s="125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ht="15.75" customHeight="1" spans="1:26">
      <c r="A260" s="125"/>
      <c r="B260" s="125"/>
      <c r="C260" s="126" t="e">
        <v>#REF!</v>
      </c>
      <c r="D260" s="125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ht="15.75" customHeight="1" spans="1:26">
      <c r="A261" s="125"/>
      <c r="B261" s="125"/>
      <c r="C261" s="126" t="e">
        <v>#REF!</v>
      </c>
      <c r="D261" s="125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ht="15.75" customHeight="1" spans="1:26">
      <c r="A262" s="125"/>
      <c r="B262" s="125"/>
      <c r="C262" s="126" t="e">
        <v>#REF!</v>
      </c>
      <c r="D262" s="125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ht="15.75" customHeight="1" spans="1:26">
      <c r="A263" s="125"/>
      <c r="B263" s="125"/>
      <c r="C263" s="126" t="e">
        <v>#REF!</v>
      </c>
      <c r="D263" s="125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ht="15.75" customHeight="1" spans="1:26">
      <c r="A264" s="125"/>
      <c r="B264" s="125"/>
      <c r="C264" s="126" t="e">
        <v>#REF!</v>
      </c>
      <c r="D264" s="125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ht="15.75" customHeight="1" spans="1:26">
      <c r="A265" s="125"/>
      <c r="B265" s="125"/>
      <c r="C265" s="126" t="e">
        <v>#REF!</v>
      </c>
      <c r="D265" s="125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ht="15.75" customHeight="1" spans="1:26">
      <c r="A266" s="125"/>
      <c r="B266" s="125"/>
      <c r="C266" s="126" t="e">
        <v>#REF!</v>
      </c>
      <c r="D266" s="125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ht="15.75" customHeight="1" spans="1:26">
      <c r="A267" s="125"/>
      <c r="B267" s="125"/>
      <c r="C267" s="126" t="e">
        <v>#REF!</v>
      </c>
      <c r="D267" s="125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ht="15.75" customHeight="1" spans="1:26">
      <c r="A268" s="125"/>
      <c r="B268" s="125"/>
      <c r="C268" s="126" t="e">
        <v>#REF!</v>
      </c>
      <c r="D268" s="125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ht="15.75" customHeight="1" spans="1:26">
      <c r="A269" s="125"/>
      <c r="B269" s="125"/>
      <c r="C269" s="126" t="e">
        <v>#REF!</v>
      </c>
      <c r="D269" s="125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ht="15.75" customHeight="1" spans="1:26">
      <c r="A270" s="125"/>
      <c r="B270" s="125"/>
      <c r="C270" s="126" t="e">
        <v>#REF!</v>
      </c>
      <c r="D270" s="125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ht="15.75" customHeight="1" spans="1:26">
      <c r="A271" s="125"/>
      <c r="B271" s="125"/>
      <c r="C271" s="126" t="e">
        <v>#REF!</v>
      </c>
      <c r="D271" s="125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ht="15.75" customHeight="1" spans="1:26">
      <c r="A272" s="125"/>
      <c r="B272" s="125"/>
      <c r="C272" s="126" t="e">
        <v>#REF!</v>
      </c>
      <c r="D272" s="125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ht="15.75" customHeight="1" spans="1:26">
      <c r="A273" s="125"/>
      <c r="B273" s="125"/>
      <c r="C273" s="126" t="e">
        <v>#REF!</v>
      </c>
      <c r="D273" s="125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ht="15.75" customHeight="1" spans="1:26">
      <c r="A274" s="125"/>
      <c r="B274" s="125"/>
      <c r="C274" s="126" t="e">
        <v>#REF!</v>
      </c>
      <c r="D274" s="125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ht="15.75" customHeight="1" spans="1:26">
      <c r="A275" s="125"/>
      <c r="B275" s="125"/>
      <c r="C275" s="126" t="e">
        <v>#REF!</v>
      </c>
      <c r="D275" s="125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ht="15.75" customHeight="1" spans="1:26">
      <c r="A276" s="125"/>
      <c r="B276" s="125"/>
      <c r="C276" s="126" t="e">
        <v>#REF!</v>
      </c>
      <c r="D276" s="125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ht="15.75" customHeight="1" spans="1:26">
      <c r="A277" s="125"/>
      <c r="B277" s="125"/>
      <c r="C277" s="126" t="e">
        <v>#REF!</v>
      </c>
      <c r="D277" s="125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ht="15.75" customHeight="1" spans="1:26">
      <c r="A278" s="125"/>
      <c r="B278" s="125"/>
      <c r="C278" s="126" t="e">
        <v>#REF!</v>
      </c>
      <c r="D278" s="125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ht="15.75" customHeight="1" spans="1:26">
      <c r="A279" s="125"/>
      <c r="B279" s="125"/>
      <c r="C279" s="126" t="e">
        <v>#REF!</v>
      </c>
      <c r="D279" s="125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ht="15.75" customHeight="1" spans="1:26">
      <c r="A280" s="125"/>
      <c r="B280" s="125"/>
      <c r="C280" s="126" t="e">
        <v>#REF!</v>
      </c>
      <c r="D280" s="125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ht="15.75" customHeight="1" spans="1:26">
      <c r="A281" s="125"/>
      <c r="B281" s="125"/>
      <c r="C281" s="126" t="e">
        <v>#REF!</v>
      </c>
      <c r="D281" s="125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ht="15.75" customHeight="1" spans="1:26">
      <c r="A282" s="125"/>
      <c r="B282" s="125"/>
      <c r="C282" s="126" t="e">
        <v>#REF!</v>
      </c>
      <c r="D282" s="125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ht="15.75" customHeight="1" spans="1:26">
      <c r="A283" s="125"/>
      <c r="B283" s="125"/>
      <c r="C283" s="126" t="e">
        <v>#REF!</v>
      </c>
      <c r="D283" s="125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ht="15.75" customHeight="1" spans="1:26">
      <c r="A284" s="125"/>
      <c r="B284" s="125"/>
      <c r="C284" s="126" t="e">
        <v>#REF!</v>
      </c>
      <c r="D284" s="125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ht="15.75" customHeight="1" spans="1:26">
      <c r="A285" s="125"/>
      <c r="B285" s="125"/>
      <c r="C285" s="126" t="e">
        <v>#REF!</v>
      </c>
      <c r="D285" s="125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ht="15.75" customHeight="1" spans="1:26">
      <c r="A286" s="125"/>
      <c r="B286" s="125"/>
      <c r="C286" s="126" t="e">
        <v>#REF!</v>
      </c>
      <c r="D286" s="125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ht="15.75" customHeight="1" spans="1:26">
      <c r="A287" s="125"/>
      <c r="B287" s="125"/>
      <c r="C287" s="126" t="e">
        <v>#REF!</v>
      </c>
      <c r="D287" s="125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ht="15.75" customHeight="1" spans="1:26">
      <c r="A288" s="125"/>
      <c r="B288" s="125"/>
      <c r="C288" s="126" t="e">
        <v>#REF!</v>
      </c>
      <c r="D288" s="125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ht="15.75" customHeight="1" spans="1:26">
      <c r="A289" s="125"/>
      <c r="B289" s="125"/>
      <c r="C289" s="126" t="e">
        <v>#REF!</v>
      </c>
      <c r="D289" s="125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ht="15.75" customHeight="1" spans="1:26">
      <c r="A290" s="125"/>
      <c r="B290" s="125"/>
      <c r="C290" s="126" t="e">
        <v>#REF!</v>
      </c>
      <c r="D290" s="125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ht="15.75" customHeight="1" spans="1:26">
      <c r="A291" s="125"/>
      <c r="B291" s="125"/>
      <c r="C291" s="126" t="e">
        <v>#REF!</v>
      </c>
      <c r="D291" s="125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ht="15.75" customHeight="1" spans="1:26">
      <c r="A292" s="125"/>
      <c r="B292" s="125"/>
      <c r="C292" s="126" t="e">
        <v>#REF!</v>
      </c>
      <c r="D292" s="125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ht="15.75" customHeight="1" spans="1:26">
      <c r="A293" s="125"/>
      <c r="B293" s="125"/>
      <c r="C293" s="126" t="e">
        <v>#REF!</v>
      </c>
      <c r="D293" s="125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ht="15.75" customHeight="1" spans="1:26">
      <c r="A294" s="125"/>
      <c r="B294" s="125"/>
      <c r="C294" s="126" t="e">
        <v>#REF!</v>
      </c>
      <c r="D294" s="125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ht="15.75" customHeight="1" spans="1:26">
      <c r="A295" s="125"/>
      <c r="B295" s="125"/>
      <c r="C295" s="126" t="e">
        <v>#REF!</v>
      </c>
      <c r="D295" s="125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ht="15.75" customHeight="1" spans="1:26">
      <c r="A296" s="125"/>
      <c r="B296" s="125"/>
      <c r="C296" s="126" t="e">
        <v>#REF!</v>
      </c>
      <c r="D296" s="125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ht="15.75" customHeight="1" spans="1:26">
      <c r="A297" s="125"/>
      <c r="B297" s="125"/>
      <c r="C297" s="126" t="e">
        <v>#REF!</v>
      </c>
      <c r="D297" s="125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ht="15.75" customHeight="1" spans="1:26">
      <c r="A298" s="125"/>
      <c r="B298" s="125"/>
      <c r="C298" s="126" t="e">
        <v>#REF!</v>
      </c>
      <c r="D298" s="125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ht="15.75" customHeight="1" spans="1:26">
      <c r="A299" s="125"/>
      <c r="B299" s="125"/>
      <c r="C299" s="126" t="e">
        <v>#REF!</v>
      </c>
      <c r="D299" s="125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ht="15.75" customHeight="1" spans="1:26">
      <c r="A300" s="125"/>
      <c r="B300" s="125"/>
      <c r="C300" s="126" t="e">
        <v>#REF!</v>
      </c>
      <c r="D300" s="125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ht="15.75" customHeight="1" spans="1:26">
      <c r="A301" s="125"/>
      <c r="B301" s="125"/>
      <c r="C301" s="126" t="e">
        <v>#REF!</v>
      </c>
      <c r="D301" s="125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ht="15.75" customHeight="1" spans="1:26">
      <c r="A302" s="125"/>
      <c r="B302" s="125"/>
      <c r="C302" s="126" t="e">
        <v>#REF!</v>
      </c>
      <c r="D302" s="125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ht="15.75" customHeight="1" spans="1:26">
      <c r="A303" s="125"/>
      <c r="B303" s="125"/>
      <c r="C303" s="126" t="e">
        <v>#REF!</v>
      </c>
      <c r="D303" s="125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ht="15.75" customHeight="1" spans="1:26">
      <c r="A304" s="125"/>
      <c r="B304" s="125"/>
      <c r="C304" s="126" t="e">
        <v>#REF!</v>
      </c>
      <c r="D304" s="125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ht="15.75" customHeight="1" spans="1:26">
      <c r="A305" s="125"/>
      <c r="B305" s="125"/>
      <c r="C305" s="126" t="e">
        <v>#REF!</v>
      </c>
      <c r="D305" s="125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ht="15.75" customHeight="1" spans="1:26">
      <c r="A306" s="125"/>
      <c r="B306" s="125"/>
      <c r="C306" s="126" t="e">
        <v>#REF!</v>
      </c>
      <c r="D306" s="125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ht="15.75" customHeight="1" spans="1:26">
      <c r="A307" s="125"/>
      <c r="B307" s="125"/>
      <c r="C307" s="126" t="e">
        <v>#REF!</v>
      </c>
      <c r="D307" s="125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ht="15.75" customHeight="1" spans="1:26">
      <c r="A308" s="125"/>
      <c r="B308" s="125"/>
      <c r="C308" s="126" t="e">
        <v>#REF!</v>
      </c>
      <c r="D308" s="125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ht="15.75" customHeight="1" spans="1:26">
      <c r="A309" s="125"/>
      <c r="B309" s="125"/>
      <c r="C309" s="126" t="e">
        <v>#REF!</v>
      </c>
      <c r="D309" s="125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ht="15.75" customHeight="1" spans="1:26">
      <c r="A310" s="125"/>
      <c r="B310" s="125"/>
      <c r="C310" s="126" t="e">
        <v>#REF!</v>
      </c>
      <c r="D310" s="125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ht="15.75" customHeight="1" spans="1:26">
      <c r="A311" s="125"/>
      <c r="B311" s="125"/>
      <c r="C311" s="126" t="e">
        <v>#REF!</v>
      </c>
      <c r="D311" s="125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ht="15.75" customHeight="1" spans="1:26">
      <c r="A312" s="125"/>
      <c r="B312" s="125"/>
      <c r="C312" s="126" t="e">
        <v>#REF!</v>
      </c>
      <c r="D312" s="125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ht="15.75" customHeight="1" spans="1:26">
      <c r="A313" s="125"/>
      <c r="B313" s="125"/>
      <c r="C313" s="126" t="e">
        <v>#REF!</v>
      </c>
      <c r="D313" s="125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ht="15.75" customHeight="1" spans="1:26">
      <c r="A314" s="125"/>
      <c r="B314" s="125"/>
      <c r="C314" s="126" t="e">
        <v>#REF!</v>
      </c>
      <c r="D314" s="125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ht="15.75" customHeight="1" spans="1:26">
      <c r="A315" s="125"/>
      <c r="B315" s="125"/>
      <c r="C315" s="126" t="e">
        <v>#REF!</v>
      </c>
      <c r="D315" s="125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ht="15.75" customHeight="1" spans="1:26">
      <c r="A316" s="125"/>
      <c r="B316" s="125"/>
      <c r="C316" s="126" t="e">
        <v>#REF!</v>
      </c>
      <c r="D316" s="125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ht="15.75" customHeight="1" spans="1:26">
      <c r="A317" s="125"/>
      <c r="B317" s="125"/>
      <c r="C317" s="126" t="e">
        <v>#REF!</v>
      </c>
      <c r="D317" s="125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ht="15.75" customHeight="1" spans="1:26">
      <c r="A318" s="125"/>
      <c r="B318" s="125"/>
      <c r="C318" s="126" t="e">
        <v>#REF!</v>
      </c>
      <c r="D318" s="125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ht="15.75" customHeight="1" spans="1:26">
      <c r="A319" s="125"/>
      <c r="B319" s="125"/>
      <c r="C319" s="126" t="e">
        <v>#REF!</v>
      </c>
      <c r="D319" s="125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ht="15.75" customHeight="1" spans="1:26">
      <c r="A320" s="125"/>
      <c r="B320" s="125"/>
      <c r="C320" s="126" t="e">
        <v>#REF!</v>
      </c>
      <c r="D320" s="125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ht="15.75" customHeight="1" spans="1:26">
      <c r="A321" s="125"/>
      <c r="B321" s="125"/>
      <c r="C321" s="126" t="e">
        <v>#REF!</v>
      </c>
      <c r="D321" s="125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ht="15.75" customHeight="1" spans="1:26">
      <c r="A322" s="125"/>
      <c r="B322" s="125"/>
      <c r="C322" s="126" t="e">
        <v>#REF!</v>
      </c>
      <c r="D322" s="125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ht="15.75" customHeight="1" spans="1:26">
      <c r="A323" s="125"/>
      <c r="B323" s="125"/>
      <c r="C323" s="126" t="e">
        <v>#REF!</v>
      </c>
      <c r="D323" s="125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ht="15.75" customHeight="1" spans="1:26">
      <c r="A324" s="125"/>
      <c r="B324" s="125"/>
      <c r="C324" s="126" t="e">
        <v>#REF!</v>
      </c>
      <c r="D324" s="125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ht="15.75" customHeight="1" spans="1:26">
      <c r="A325" s="125"/>
      <c r="B325" s="125"/>
      <c r="C325" s="126" t="e">
        <v>#REF!</v>
      </c>
      <c r="D325" s="125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ht="15.75" customHeight="1" spans="1:26">
      <c r="A326" s="125"/>
      <c r="B326" s="125"/>
      <c r="C326" s="126" t="e">
        <v>#REF!</v>
      </c>
      <c r="D326" s="125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ht="15.75" customHeight="1" spans="1:26">
      <c r="A327" s="125"/>
      <c r="B327" s="125"/>
      <c r="C327" s="126" t="e">
        <v>#REF!</v>
      </c>
      <c r="D327" s="125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ht="15.75" customHeight="1" spans="1:26">
      <c r="A328" s="125"/>
      <c r="B328" s="125"/>
      <c r="C328" s="126" t="e">
        <v>#REF!</v>
      </c>
      <c r="D328" s="125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ht="15.75" customHeight="1" spans="1:26">
      <c r="A329" s="125"/>
      <c r="B329" s="125"/>
      <c r="C329" s="126" t="e">
        <v>#REF!</v>
      </c>
      <c r="D329" s="125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ht="15.75" customHeight="1" spans="1:26">
      <c r="A330" s="125"/>
      <c r="B330" s="125"/>
      <c r="C330" s="126" t="e">
        <v>#REF!</v>
      </c>
      <c r="D330" s="125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ht="15.75" customHeight="1" spans="1:26">
      <c r="A331" s="125"/>
      <c r="B331" s="125"/>
      <c r="C331" s="126" t="e">
        <v>#REF!</v>
      </c>
      <c r="D331" s="125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ht="15.75" customHeight="1" spans="1:26">
      <c r="A332" s="125"/>
      <c r="B332" s="125"/>
      <c r="C332" s="126" t="e">
        <v>#REF!</v>
      </c>
      <c r="D332" s="125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ht="15.75" customHeight="1" spans="1:26">
      <c r="A333" s="125"/>
      <c r="B333" s="125"/>
      <c r="C333" s="126" t="e">
        <v>#REF!</v>
      </c>
      <c r="D333" s="125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ht="15.75" customHeight="1" spans="1:26">
      <c r="A334" s="125"/>
      <c r="B334" s="125"/>
      <c r="C334" s="126" t="e">
        <v>#REF!</v>
      </c>
      <c r="D334" s="125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ht="15.75" customHeight="1" spans="1:26">
      <c r="A335" s="125"/>
      <c r="B335" s="125"/>
      <c r="C335" s="126" t="e">
        <v>#REF!</v>
      </c>
      <c r="D335" s="125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ht="15.75" customHeight="1" spans="1:26">
      <c r="A336" s="125"/>
      <c r="B336" s="125"/>
      <c r="C336" s="126" t="e">
        <v>#REF!</v>
      </c>
      <c r="D336" s="125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ht="15.75" customHeight="1" spans="1:26">
      <c r="A337" s="125"/>
      <c r="B337" s="125"/>
      <c r="C337" s="126" t="e">
        <v>#REF!</v>
      </c>
      <c r="D337" s="125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ht="15.75" customHeight="1" spans="1:26">
      <c r="A338" s="125"/>
      <c r="B338" s="125"/>
      <c r="C338" s="126" t="e">
        <v>#REF!</v>
      </c>
      <c r="D338" s="125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ht="15.75" customHeight="1" spans="1:26">
      <c r="A339" s="125"/>
      <c r="B339" s="125"/>
      <c r="C339" s="126" t="e">
        <v>#REF!</v>
      </c>
      <c r="D339" s="125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ht="15.75" customHeight="1" spans="1:26">
      <c r="A340" s="125"/>
      <c r="B340" s="125"/>
      <c r="C340" s="126" t="e">
        <v>#REF!</v>
      </c>
      <c r="D340" s="125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ht="15.75" customHeight="1" spans="1:26">
      <c r="A341" s="125"/>
      <c r="B341" s="125"/>
      <c r="C341" s="126" t="e">
        <v>#REF!</v>
      </c>
      <c r="D341" s="125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ht="15.75" customHeight="1" spans="1:26">
      <c r="A342" s="125"/>
      <c r="B342" s="125"/>
      <c r="C342" s="126" t="e">
        <v>#REF!</v>
      </c>
      <c r="D342" s="125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ht="15.75" customHeight="1" spans="1:26">
      <c r="A343" s="125"/>
      <c r="B343" s="125"/>
      <c r="C343" s="126" t="e">
        <v>#REF!</v>
      </c>
      <c r="D343" s="125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ht="15.75" customHeight="1" spans="1:26">
      <c r="A344" s="125"/>
      <c r="B344" s="125"/>
      <c r="C344" s="126" t="e">
        <v>#REF!</v>
      </c>
      <c r="D344" s="125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ht="15.75" customHeight="1" spans="1:26">
      <c r="A345" s="125"/>
      <c r="B345" s="125"/>
      <c r="C345" s="126" t="e">
        <v>#REF!</v>
      </c>
      <c r="D345" s="125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ht="15.75" customHeight="1" spans="1:26">
      <c r="A346" s="125"/>
      <c r="B346" s="125"/>
      <c r="C346" s="126" t="e">
        <v>#REF!</v>
      </c>
      <c r="D346" s="125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ht="15.75" customHeight="1" spans="1:26">
      <c r="A347" s="125"/>
      <c r="B347" s="125"/>
      <c r="C347" s="126" t="e">
        <v>#REF!</v>
      </c>
      <c r="D347" s="125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ht="15.75" customHeight="1" spans="1:26">
      <c r="A348" s="125"/>
      <c r="B348" s="125"/>
      <c r="C348" s="126" t="e">
        <v>#REF!</v>
      </c>
      <c r="D348" s="125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ht="15.75" customHeight="1" spans="1:26">
      <c r="A349" s="125"/>
      <c r="B349" s="125"/>
      <c r="C349" s="126" t="e">
        <v>#REF!</v>
      </c>
      <c r="D349" s="125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ht="15.75" customHeight="1" spans="1:26">
      <c r="A350" s="125"/>
      <c r="B350" s="125"/>
      <c r="C350" s="126" t="e">
        <v>#REF!</v>
      </c>
      <c r="D350" s="125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ht="15.75" customHeight="1" spans="1:26">
      <c r="A351" s="125"/>
      <c r="B351" s="125"/>
      <c r="C351" s="126" t="e">
        <v>#REF!</v>
      </c>
      <c r="D351" s="125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ht="15.75" customHeight="1" spans="1:26">
      <c r="A352" s="125"/>
      <c r="B352" s="125"/>
      <c r="C352" s="126" t="e">
        <v>#REF!</v>
      </c>
      <c r="D352" s="125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ht="15.75" customHeight="1" spans="1:26">
      <c r="A353" s="125"/>
      <c r="B353" s="125"/>
      <c r="C353" s="126" t="e">
        <v>#REF!</v>
      </c>
      <c r="D353" s="125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ht="15.75" customHeight="1" spans="1:26">
      <c r="A354" s="125"/>
      <c r="B354" s="125"/>
      <c r="C354" s="126" t="e">
        <v>#REF!</v>
      </c>
      <c r="D354" s="125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ht="15.75" customHeight="1" spans="1:26">
      <c r="A355" s="125"/>
      <c r="B355" s="125"/>
      <c r="C355" s="126" t="e">
        <v>#REF!</v>
      </c>
      <c r="D355" s="125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ht="15.75" customHeight="1" spans="1:26">
      <c r="A356" s="125"/>
      <c r="B356" s="125"/>
      <c r="C356" s="126" t="e">
        <v>#REF!</v>
      </c>
      <c r="D356" s="125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ht="15.75" customHeight="1" spans="1:26">
      <c r="A357" s="125"/>
      <c r="B357" s="125"/>
      <c r="C357" s="126" t="e">
        <v>#REF!</v>
      </c>
      <c r="D357" s="125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ht="15.75" customHeight="1" spans="1:26">
      <c r="A358" s="125"/>
      <c r="B358" s="125"/>
      <c r="C358" s="126" t="e">
        <v>#REF!</v>
      </c>
      <c r="D358" s="125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ht="15.75" customHeight="1" spans="1:26">
      <c r="A359" s="125"/>
      <c r="B359" s="125"/>
      <c r="C359" s="126" t="e">
        <v>#REF!</v>
      </c>
      <c r="D359" s="125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ht="15.75" customHeight="1" spans="1:26">
      <c r="A360" s="125"/>
      <c r="B360" s="125"/>
      <c r="C360" s="126" t="e">
        <v>#REF!</v>
      </c>
      <c r="D360" s="125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ht="15.75" customHeight="1" spans="1:26">
      <c r="A361" s="125"/>
      <c r="B361" s="125"/>
      <c r="C361" s="126" t="e">
        <v>#REF!</v>
      </c>
      <c r="D361" s="125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ht="15.75" customHeight="1" spans="1:26">
      <c r="A362" s="125"/>
      <c r="B362" s="125"/>
      <c r="C362" s="126" t="e">
        <v>#REF!</v>
      </c>
      <c r="D362" s="125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ht="15.75" customHeight="1" spans="1:26">
      <c r="A363" s="125"/>
      <c r="B363" s="125"/>
      <c r="C363" s="126" t="e">
        <v>#REF!</v>
      </c>
      <c r="D363" s="125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ht="15.75" customHeight="1" spans="1:26">
      <c r="A364" s="125"/>
      <c r="B364" s="125"/>
      <c r="C364" s="126" t="e">
        <v>#REF!</v>
      </c>
      <c r="D364" s="125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ht="15.75" customHeight="1" spans="1:26">
      <c r="A365" s="125"/>
      <c r="B365" s="125"/>
      <c r="C365" s="126" t="e">
        <v>#REF!</v>
      </c>
      <c r="D365" s="125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ht="15.75" customHeight="1" spans="1:26">
      <c r="A366" s="125"/>
      <c r="B366" s="125"/>
      <c r="C366" s="126" t="e">
        <v>#REF!</v>
      </c>
      <c r="D366" s="125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ht="15.75" customHeight="1" spans="1:26">
      <c r="A367" s="125"/>
      <c r="B367" s="125"/>
      <c r="C367" s="126" t="e">
        <v>#REF!</v>
      </c>
      <c r="D367" s="125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ht="15.75" customHeight="1" spans="1:26">
      <c r="A368" s="125"/>
      <c r="B368" s="125"/>
      <c r="C368" s="126" t="e">
        <v>#REF!</v>
      </c>
      <c r="D368" s="125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ht="15.75" customHeight="1" spans="1:26">
      <c r="A369" s="125"/>
      <c r="B369" s="125"/>
      <c r="C369" s="126" t="e">
        <v>#REF!</v>
      </c>
      <c r="D369" s="125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ht="15.75" customHeight="1" spans="1:26">
      <c r="A370" s="125"/>
      <c r="B370" s="125"/>
      <c r="C370" s="126" t="e">
        <v>#REF!</v>
      </c>
      <c r="D370" s="125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ht="15.75" customHeight="1" spans="1:26">
      <c r="A371" s="125"/>
      <c r="B371" s="125"/>
      <c r="C371" s="126" t="e">
        <v>#REF!</v>
      </c>
      <c r="D371" s="125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ht="15.75" customHeight="1" spans="1:26">
      <c r="A372" s="125"/>
      <c r="B372" s="125"/>
      <c r="C372" s="126" t="e">
        <v>#REF!</v>
      </c>
      <c r="D372" s="125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ht="15.75" customHeight="1" spans="1:26">
      <c r="A373" s="125"/>
      <c r="B373" s="125"/>
      <c r="C373" s="126" t="e">
        <v>#REF!</v>
      </c>
      <c r="D373" s="125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ht="15.75" customHeight="1" spans="1:26">
      <c r="A374" s="125"/>
      <c r="B374" s="125"/>
      <c r="C374" s="126" t="e">
        <v>#REF!</v>
      </c>
      <c r="D374" s="125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ht="15.75" customHeight="1" spans="1:26">
      <c r="A375" s="125"/>
      <c r="B375" s="125"/>
      <c r="C375" s="126" t="e">
        <v>#REF!</v>
      </c>
      <c r="D375" s="125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ht="15.75" customHeight="1" spans="1:26">
      <c r="A376" s="125"/>
      <c r="B376" s="125"/>
      <c r="C376" s="126" t="e">
        <v>#REF!</v>
      </c>
      <c r="D376" s="125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ht="15.75" customHeight="1" spans="1:26">
      <c r="A377" s="125"/>
      <c r="B377" s="125"/>
      <c r="C377" s="126" t="e">
        <v>#REF!</v>
      </c>
      <c r="D377" s="125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ht="15.75" customHeight="1" spans="1:26">
      <c r="A378" s="125"/>
      <c r="B378" s="125"/>
      <c r="C378" s="126" t="e">
        <v>#REF!</v>
      </c>
      <c r="D378" s="125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ht="15.75" customHeight="1" spans="1:26">
      <c r="A379" s="125"/>
      <c r="B379" s="125"/>
      <c r="C379" s="126" t="e">
        <v>#REF!</v>
      </c>
      <c r="D379" s="125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ht="15.75" customHeight="1" spans="1:26">
      <c r="A380" s="125"/>
      <c r="B380" s="125"/>
      <c r="C380" s="126" t="e">
        <v>#REF!</v>
      </c>
      <c r="D380" s="125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ht="15.75" customHeight="1" spans="1:26">
      <c r="A381" s="125"/>
      <c r="B381" s="125"/>
      <c r="C381" s="126" t="e">
        <v>#REF!</v>
      </c>
      <c r="D381" s="125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ht="15.75" customHeight="1" spans="1:26">
      <c r="A382" s="125"/>
      <c r="B382" s="125"/>
      <c r="C382" s="126" t="e">
        <v>#REF!</v>
      </c>
      <c r="D382" s="125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ht="15.75" customHeight="1" spans="1:26">
      <c r="A383" s="125"/>
      <c r="B383" s="125"/>
      <c r="C383" s="126" t="e">
        <v>#REF!</v>
      </c>
      <c r="D383" s="125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ht="15.75" customHeight="1" spans="1:26">
      <c r="A384" s="125"/>
      <c r="B384" s="125"/>
      <c r="C384" s="126" t="e">
        <v>#REF!</v>
      </c>
      <c r="D384" s="125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ht="15.75" customHeight="1" spans="1:26">
      <c r="A385" s="125"/>
      <c r="B385" s="125"/>
      <c r="C385" s="126" t="e">
        <v>#REF!</v>
      </c>
      <c r="D385" s="125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ht="15.75" customHeight="1" spans="1:26">
      <c r="A386" s="125"/>
      <c r="B386" s="125"/>
      <c r="C386" s="126" t="e">
        <v>#REF!</v>
      </c>
      <c r="D386" s="125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ht="15.75" customHeight="1" spans="1:26">
      <c r="A387" s="125"/>
      <c r="B387" s="125"/>
      <c r="C387" s="126" t="e">
        <v>#REF!</v>
      </c>
      <c r="D387" s="125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ht="15.75" customHeight="1" spans="1:26">
      <c r="A388" s="125"/>
      <c r="B388" s="125"/>
      <c r="C388" s="126" t="e">
        <v>#REF!</v>
      </c>
      <c r="D388" s="125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ht="15.75" customHeight="1" spans="1:26">
      <c r="A389" s="125"/>
      <c r="B389" s="125"/>
      <c r="C389" s="126" t="e">
        <v>#REF!</v>
      </c>
      <c r="D389" s="125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ht="15.75" customHeight="1" spans="1:26">
      <c r="A390" s="125"/>
      <c r="B390" s="125"/>
      <c r="C390" s="126" t="e">
        <v>#REF!</v>
      </c>
      <c r="D390" s="125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ht="15.75" customHeight="1" spans="1:26">
      <c r="A391" s="125"/>
      <c r="B391" s="125"/>
      <c r="C391" s="126" t="e">
        <v>#REF!</v>
      </c>
      <c r="D391" s="125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ht="15.75" customHeight="1" spans="1:26">
      <c r="A392" s="125"/>
      <c r="B392" s="125"/>
      <c r="C392" s="126" t="e">
        <v>#REF!</v>
      </c>
      <c r="D392" s="125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ht="15.75" customHeight="1" spans="1:26">
      <c r="A393" s="125"/>
      <c r="B393" s="125"/>
      <c r="C393" s="126" t="e">
        <v>#REF!</v>
      </c>
      <c r="D393" s="125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ht="15.75" customHeight="1" spans="1:26">
      <c r="A394" s="125"/>
      <c r="B394" s="125"/>
      <c r="C394" s="126" t="e">
        <v>#REF!</v>
      </c>
      <c r="D394" s="125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ht="15.75" customHeight="1" spans="1:26">
      <c r="A395" s="125"/>
      <c r="B395" s="125"/>
      <c r="C395" s="126" t="e">
        <v>#REF!</v>
      </c>
      <c r="D395" s="125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ht="15.75" customHeight="1" spans="1:26">
      <c r="A396" s="125"/>
      <c r="B396" s="125"/>
      <c r="C396" s="126" t="e">
        <v>#REF!</v>
      </c>
      <c r="D396" s="125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ht="15.75" customHeight="1" spans="1:26">
      <c r="A397" s="125"/>
      <c r="B397" s="125"/>
      <c r="C397" s="126" t="e">
        <v>#REF!</v>
      </c>
      <c r="D397" s="125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ht="15.75" customHeight="1" spans="1:26">
      <c r="A398" s="125"/>
      <c r="B398" s="125"/>
      <c r="C398" s="126" t="e">
        <v>#REF!</v>
      </c>
      <c r="D398" s="125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ht="15.75" customHeight="1" spans="1:26">
      <c r="A399" s="125"/>
      <c r="B399" s="125"/>
      <c r="C399" s="126" t="e">
        <v>#REF!</v>
      </c>
      <c r="D399" s="125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ht="15.75" customHeight="1" spans="1:26">
      <c r="A400" s="125"/>
      <c r="B400" s="125"/>
      <c r="C400" s="126" t="e">
        <v>#REF!</v>
      </c>
      <c r="D400" s="125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ht="15.75" customHeight="1" spans="1:26">
      <c r="A401" s="125"/>
      <c r="B401" s="125"/>
      <c r="C401" s="126" t="e">
        <v>#REF!</v>
      </c>
      <c r="D401" s="125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ht="15.75" customHeight="1" spans="1:26">
      <c r="A402" s="125"/>
      <c r="B402" s="125"/>
      <c r="C402" s="126" t="e">
        <v>#REF!</v>
      </c>
      <c r="D402" s="125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ht="15.75" customHeight="1" spans="1:26">
      <c r="A403" s="125"/>
      <c r="B403" s="125"/>
      <c r="C403" s="126" t="e">
        <v>#REF!</v>
      </c>
      <c r="D403" s="125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ht="15.75" customHeight="1" spans="1:26">
      <c r="A404" s="125"/>
      <c r="B404" s="125"/>
      <c r="C404" s="126" t="e">
        <v>#REF!</v>
      </c>
      <c r="D404" s="125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ht="15.75" customHeight="1" spans="1:26">
      <c r="A405" s="125"/>
      <c r="B405" s="125"/>
      <c r="C405" s="126" t="e">
        <v>#REF!</v>
      </c>
      <c r="D405" s="125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ht="15.75" customHeight="1" spans="1:26">
      <c r="A406" s="125"/>
      <c r="B406" s="125"/>
      <c r="C406" s="126" t="e">
        <v>#REF!</v>
      </c>
      <c r="D406" s="125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ht="15.75" customHeight="1" spans="1:26">
      <c r="A407" s="125"/>
      <c r="B407" s="125"/>
      <c r="C407" s="126" t="e">
        <v>#REF!</v>
      </c>
      <c r="D407" s="125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ht="15.75" customHeight="1" spans="1:26">
      <c r="A408" s="125"/>
      <c r="B408" s="125"/>
      <c r="C408" s="126" t="e">
        <v>#REF!</v>
      </c>
      <c r="D408" s="125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ht="15.75" customHeight="1" spans="1:26">
      <c r="A409" s="125"/>
      <c r="B409" s="125"/>
      <c r="C409" s="126" t="e">
        <v>#REF!</v>
      </c>
      <c r="D409" s="125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ht="15.75" customHeight="1" spans="1:26">
      <c r="A410" s="125"/>
      <c r="B410" s="125"/>
      <c r="C410" s="126" t="e">
        <v>#REF!</v>
      </c>
      <c r="D410" s="125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ht="15.75" customHeight="1" spans="1:26">
      <c r="A411" s="125"/>
      <c r="B411" s="125"/>
      <c r="C411" s="126" t="e">
        <v>#REF!</v>
      </c>
      <c r="D411" s="125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ht="15.75" customHeight="1" spans="1:26">
      <c r="A412" s="125"/>
      <c r="B412" s="125"/>
      <c r="C412" s="126" t="e">
        <v>#REF!</v>
      </c>
      <c r="D412" s="125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ht="15.75" customHeight="1" spans="1:26">
      <c r="A413" s="125"/>
      <c r="B413" s="125"/>
      <c r="C413" s="126" t="e">
        <v>#REF!</v>
      </c>
      <c r="D413" s="125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ht="15.75" customHeight="1" spans="1:26">
      <c r="A414" s="125"/>
      <c r="B414" s="125"/>
      <c r="C414" s="126" t="e">
        <v>#REF!</v>
      </c>
      <c r="D414" s="125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ht="15.75" customHeight="1" spans="1:26">
      <c r="A415" s="125"/>
      <c r="B415" s="125"/>
      <c r="C415" s="126" t="e">
        <v>#REF!</v>
      </c>
      <c r="D415" s="125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ht="15.75" customHeight="1" spans="1:26">
      <c r="A416" s="125"/>
      <c r="B416" s="125"/>
      <c r="C416" s="126" t="e">
        <v>#REF!</v>
      </c>
      <c r="D416" s="125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ht="15.75" customHeight="1" spans="1:26">
      <c r="A417" s="125"/>
      <c r="B417" s="125"/>
      <c r="C417" s="126" t="e">
        <v>#REF!</v>
      </c>
      <c r="D417" s="125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ht="15.75" customHeight="1" spans="1:26">
      <c r="A418" s="125"/>
      <c r="B418" s="125"/>
      <c r="C418" s="126" t="e">
        <v>#REF!</v>
      </c>
      <c r="D418" s="125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ht="15.75" customHeight="1" spans="1:26">
      <c r="A419" s="125"/>
      <c r="B419" s="125"/>
      <c r="C419" s="126" t="e">
        <v>#REF!</v>
      </c>
      <c r="D419" s="125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ht="15.75" customHeight="1" spans="1:26">
      <c r="A420" s="125"/>
      <c r="B420" s="125"/>
      <c r="C420" s="126" t="e">
        <v>#REF!</v>
      </c>
      <c r="D420" s="125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ht="15.75" customHeight="1" spans="1:26">
      <c r="A421" s="125"/>
      <c r="B421" s="125"/>
      <c r="C421" s="126" t="e">
        <v>#REF!</v>
      </c>
      <c r="D421" s="125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ht="15.75" customHeight="1" spans="1:26">
      <c r="A422" s="125"/>
      <c r="B422" s="125"/>
      <c r="C422" s="126" t="e">
        <v>#REF!</v>
      </c>
      <c r="D422" s="125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ht="15.75" customHeight="1" spans="1:26">
      <c r="A423" s="125"/>
      <c r="B423" s="125"/>
      <c r="C423" s="126" t="e">
        <v>#REF!</v>
      </c>
      <c r="D423" s="125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ht="15.75" customHeight="1" spans="1:26">
      <c r="A424" s="125"/>
      <c r="B424" s="125"/>
      <c r="C424" s="126" t="e">
        <v>#REF!</v>
      </c>
      <c r="D424" s="125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ht="15.75" customHeight="1" spans="1:26">
      <c r="A425" s="125"/>
      <c r="B425" s="125"/>
      <c r="C425" s="126" t="e">
        <v>#REF!</v>
      </c>
      <c r="D425" s="125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ht="15.75" customHeight="1" spans="1:26">
      <c r="A426" s="125"/>
      <c r="B426" s="125"/>
      <c r="C426" s="126" t="e">
        <v>#REF!</v>
      </c>
      <c r="D426" s="125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ht="15.75" customHeight="1" spans="1:26">
      <c r="A427" s="125"/>
      <c r="B427" s="125"/>
      <c r="C427" s="126" t="e">
        <v>#REF!</v>
      </c>
      <c r="D427" s="125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ht="15.75" customHeight="1" spans="1:26">
      <c r="A428" s="125"/>
      <c r="B428" s="125"/>
      <c r="C428" s="126" t="e">
        <v>#REF!</v>
      </c>
      <c r="D428" s="125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ht="15.75" customHeight="1" spans="1:26">
      <c r="A429" s="125"/>
      <c r="B429" s="125"/>
      <c r="C429" s="126" t="e">
        <v>#REF!</v>
      </c>
      <c r="D429" s="125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ht="15.75" customHeight="1" spans="1:26">
      <c r="A430" s="125"/>
      <c r="B430" s="125"/>
      <c r="C430" s="126" t="e">
        <v>#REF!</v>
      </c>
      <c r="D430" s="125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ht="15.75" customHeight="1" spans="1:26">
      <c r="A431" s="125"/>
      <c r="B431" s="125"/>
      <c r="C431" s="126" t="e">
        <v>#REF!</v>
      </c>
      <c r="D431" s="125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ht="15.75" customHeight="1" spans="1:26">
      <c r="A432" s="125"/>
      <c r="B432" s="125"/>
      <c r="C432" s="126" t="e">
        <v>#REF!</v>
      </c>
      <c r="D432" s="125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ht="15.75" customHeight="1" spans="1:26">
      <c r="A433" s="125"/>
      <c r="B433" s="125"/>
      <c r="C433" s="126" t="e">
        <v>#REF!</v>
      </c>
      <c r="D433" s="125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ht="15.75" customHeight="1" spans="1:26">
      <c r="A434" s="125"/>
      <c r="B434" s="125"/>
      <c r="C434" s="126" t="e">
        <v>#REF!</v>
      </c>
      <c r="D434" s="125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ht="15.75" customHeight="1" spans="1:26">
      <c r="A435" s="125"/>
      <c r="B435" s="125"/>
      <c r="C435" s="126" t="e">
        <v>#REF!</v>
      </c>
      <c r="D435" s="125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ht="15.75" customHeight="1" spans="1:26">
      <c r="A436" s="125"/>
      <c r="B436" s="125"/>
      <c r="C436" s="126" t="e">
        <v>#REF!</v>
      </c>
      <c r="D436" s="125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ht="15.75" customHeight="1" spans="1:26">
      <c r="A437" s="125"/>
      <c r="B437" s="125"/>
      <c r="C437" s="126" t="e">
        <v>#REF!</v>
      </c>
      <c r="D437" s="125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ht="15.75" customHeight="1" spans="1:26">
      <c r="A438" s="125"/>
      <c r="B438" s="125"/>
      <c r="C438" s="126" t="e">
        <v>#REF!</v>
      </c>
      <c r="D438" s="125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ht="15.75" customHeight="1" spans="1:26">
      <c r="A439" s="125"/>
      <c r="B439" s="125"/>
      <c r="C439" s="126" t="e">
        <v>#REF!</v>
      </c>
      <c r="D439" s="125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ht="15.75" customHeight="1" spans="1:26">
      <c r="A440" s="125"/>
      <c r="B440" s="125"/>
      <c r="C440" s="126" t="e">
        <v>#REF!</v>
      </c>
      <c r="D440" s="125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ht="15.75" customHeight="1" spans="1:26">
      <c r="A441" s="125"/>
      <c r="B441" s="125"/>
      <c r="C441" s="126" t="e">
        <v>#REF!</v>
      </c>
      <c r="D441" s="125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ht="15.75" customHeight="1" spans="1:26">
      <c r="A442" s="125"/>
      <c r="B442" s="125"/>
      <c r="C442" s="126" t="e">
        <v>#REF!</v>
      </c>
      <c r="D442" s="125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ht="15.75" customHeight="1" spans="1:26">
      <c r="A443" s="125"/>
      <c r="B443" s="125"/>
      <c r="C443" s="126" t="e">
        <v>#REF!</v>
      </c>
      <c r="D443" s="125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ht="15.75" customHeight="1" spans="1:26">
      <c r="A444" s="125"/>
      <c r="B444" s="125"/>
      <c r="C444" s="126" t="e">
        <v>#REF!</v>
      </c>
      <c r="D444" s="125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ht="15.75" customHeight="1" spans="1:26">
      <c r="A445" s="125"/>
      <c r="B445" s="125"/>
      <c r="C445" s="126" t="e">
        <v>#REF!</v>
      </c>
      <c r="D445" s="125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ht="15.75" customHeight="1" spans="1:26">
      <c r="A446" s="125"/>
      <c r="B446" s="125"/>
      <c r="C446" s="126" t="e">
        <v>#REF!</v>
      </c>
      <c r="D446" s="125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ht="15.75" customHeight="1" spans="1:26">
      <c r="A447" s="125"/>
      <c r="B447" s="125"/>
      <c r="C447" s="126" t="e">
        <v>#REF!</v>
      </c>
      <c r="D447" s="125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ht="15.75" customHeight="1" spans="1:26">
      <c r="A448" s="125"/>
      <c r="B448" s="125"/>
      <c r="C448" s="126" t="e">
        <v>#REF!</v>
      </c>
      <c r="D448" s="125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ht="15.75" customHeight="1" spans="1:26">
      <c r="A449" s="125"/>
      <c r="B449" s="125"/>
      <c r="C449" s="126" t="e">
        <v>#REF!</v>
      </c>
      <c r="D449" s="125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ht="15.75" customHeight="1" spans="1:26">
      <c r="A450" s="125"/>
      <c r="B450" s="125"/>
      <c r="C450" s="126" t="e">
        <v>#REF!</v>
      </c>
      <c r="D450" s="125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ht="15.75" customHeight="1" spans="1:26">
      <c r="A451" s="125"/>
      <c r="B451" s="125"/>
      <c r="C451" s="126" t="e">
        <v>#REF!</v>
      </c>
      <c r="D451" s="125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ht="15.75" customHeight="1" spans="1:26">
      <c r="A452" s="125"/>
      <c r="B452" s="125"/>
      <c r="C452" s="126" t="e">
        <v>#REF!</v>
      </c>
      <c r="D452" s="125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ht="15.75" customHeight="1" spans="1:26">
      <c r="A453" s="125"/>
      <c r="B453" s="125"/>
      <c r="C453" s="126" t="e">
        <v>#REF!</v>
      </c>
      <c r="D453" s="125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ht="15.75" customHeight="1" spans="1:26">
      <c r="A454" s="125"/>
      <c r="B454" s="125"/>
      <c r="C454" s="126" t="e">
        <v>#REF!</v>
      </c>
      <c r="D454" s="125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ht="15.75" customHeight="1" spans="1:26">
      <c r="A455" s="125"/>
      <c r="B455" s="125"/>
      <c r="C455" s="126" t="e">
        <v>#REF!</v>
      </c>
      <c r="D455" s="125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ht="15.75" customHeight="1" spans="1:26">
      <c r="A456" s="125"/>
      <c r="B456" s="125"/>
      <c r="C456" s="126" t="e">
        <v>#REF!</v>
      </c>
      <c r="D456" s="125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ht="15.75" customHeight="1" spans="1:26">
      <c r="A457" s="125"/>
      <c r="B457" s="125"/>
      <c r="C457" s="126" t="e">
        <v>#REF!</v>
      </c>
      <c r="D457" s="125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ht="15.75" customHeight="1" spans="1:26">
      <c r="A458" s="125"/>
      <c r="B458" s="125"/>
      <c r="C458" s="126" t="e">
        <v>#REF!</v>
      </c>
      <c r="D458" s="125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ht="15.75" customHeight="1" spans="1:26">
      <c r="A459" s="125"/>
      <c r="B459" s="125"/>
      <c r="C459" s="126" t="e">
        <v>#REF!</v>
      </c>
      <c r="D459" s="125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ht="15.75" customHeight="1" spans="1:26">
      <c r="A460" s="125"/>
      <c r="B460" s="125"/>
      <c r="C460" s="126" t="e">
        <v>#REF!</v>
      </c>
      <c r="D460" s="125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ht="15.75" customHeight="1" spans="1:26">
      <c r="A461" s="125"/>
      <c r="B461" s="125"/>
      <c r="C461" s="126" t="e">
        <v>#REF!</v>
      </c>
      <c r="D461" s="125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ht="15.75" customHeight="1" spans="1:26">
      <c r="A462" s="125"/>
      <c r="B462" s="125"/>
      <c r="C462" s="126" t="e">
        <v>#REF!</v>
      </c>
      <c r="D462" s="125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ht="15.75" customHeight="1" spans="1:26">
      <c r="A463" s="125"/>
      <c r="B463" s="125"/>
      <c r="C463" s="126" t="e">
        <v>#REF!</v>
      </c>
      <c r="D463" s="125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ht="15.75" customHeight="1" spans="1:26">
      <c r="A464" s="125"/>
      <c r="B464" s="125"/>
      <c r="C464" s="126" t="e">
        <v>#REF!</v>
      </c>
      <c r="D464" s="125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ht="15.75" customHeight="1" spans="1:26">
      <c r="A465" s="125"/>
      <c r="B465" s="125"/>
      <c r="C465" s="126" t="e">
        <v>#REF!</v>
      </c>
      <c r="D465" s="125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ht="15.75" customHeight="1" spans="1:26">
      <c r="A466" s="125"/>
      <c r="B466" s="125"/>
      <c r="C466" s="126" t="e">
        <v>#REF!</v>
      </c>
      <c r="D466" s="125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ht="15.75" customHeight="1" spans="1:26">
      <c r="A467" s="125"/>
      <c r="B467" s="125"/>
      <c r="C467" s="126" t="e">
        <v>#REF!</v>
      </c>
      <c r="D467" s="125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ht="15.75" customHeight="1" spans="1:26">
      <c r="A468" s="125"/>
      <c r="B468" s="125"/>
      <c r="C468" s="126" t="e">
        <v>#REF!</v>
      </c>
      <c r="D468" s="125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ht="15.75" customHeight="1" spans="1:26">
      <c r="A469" s="125"/>
      <c r="B469" s="125"/>
      <c r="C469" s="126" t="e">
        <v>#REF!</v>
      </c>
      <c r="D469" s="125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ht="15.75" customHeight="1" spans="1:26">
      <c r="A470" s="125"/>
      <c r="B470" s="125"/>
      <c r="C470" s="126" t="e">
        <v>#REF!</v>
      </c>
      <c r="D470" s="125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ht="15.75" customHeight="1" spans="1:26">
      <c r="A471" s="125"/>
      <c r="B471" s="125"/>
      <c r="C471" s="126" t="e">
        <v>#REF!</v>
      </c>
      <c r="D471" s="125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ht="15.75" customHeight="1" spans="1:26">
      <c r="A472" s="125"/>
      <c r="B472" s="125"/>
      <c r="C472" s="126" t="e">
        <v>#REF!</v>
      </c>
      <c r="D472" s="125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ht="15.75" customHeight="1" spans="1:26">
      <c r="A473" s="125"/>
      <c r="B473" s="125"/>
      <c r="C473" s="126" t="e">
        <v>#REF!</v>
      </c>
      <c r="D473" s="125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ht="15.75" customHeight="1" spans="1:26">
      <c r="A474" s="125"/>
      <c r="B474" s="125"/>
      <c r="C474" s="126" t="e">
        <v>#REF!</v>
      </c>
      <c r="D474" s="125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ht="15.75" customHeight="1" spans="1:26">
      <c r="A475" s="125"/>
      <c r="B475" s="125"/>
      <c r="C475" s="126" t="e">
        <v>#REF!</v>
      </c>
      <c r="D475" s="125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ht="15.75" customHeight="1" spans="1:26">
      <c r="A476" s="125"/>
      <c r="B476" s="125"/>
      <c r="C476" s="126" t="e">
        <v>#REF!</v>
      </c>
      <c r="D476" s="125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ht="15.75" customHeight="1" spans="1:26">
      <c r="A477" s="125"/>
      <c r="B477" s="125"/>
      <c r="C477" s="126" t="e">
        <v>#REF!</v>
      </c>
      <c r="D477" s="125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ht="15.75" customHeight="1" spans="1:26">
      <c r="A478" s="125"/>
      <c r="B478" s="125"/>
      <c r="C478" s="126" t="e">
        <v>#REF!</v>
      </c>
      <c r="D478" s="125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ht="15.75" customHeight="1" spans="1:26">
      <c r="A479" s="125"/>
      <c r="B479" s="125"/>
      <c r="C479" s="126" t="e">
        <v>#REF!</v>
      </c>
      <c r="D479" s="125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ht="15.75" customHeight="1" spans="1:26">
      <c r="A480" s="125"/>
      <c r="B480" s="125"/>
      <c r="C480" s="126" t="e">
        <v>#REF!</v>
      </c>
      <c r="D480" s="125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ht="15.75" customHeight="1" spans="1:26">
      <c r="A481" s="125"/>
      <c r="B481" s="125"/>
      <c r="C481" s="126" t="e">
        <v>#REF!</v>
      </c>
      <c r="D481" s="125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ht="15.75" customHeight="1" spans="1:26">
      <c r="A482" s="125"/>
      <c r="B482" s="125"/>
      <c r="C482" s="126" t="e">
        <v>#REF!</v>
      </c>
      <c r="D482" s="125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ht="15.75" customHeight="1" spans="1:26">
      <c r="A483" s="125"/>
      <c r="B483" s="125"/>
      <c r="C483" s="126" t="e">
        <v>#REF!</v>
      </c>
      <c r="D483" s="125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ht="15.75" customHeight="1" spans="1:26">
      <c r="A484" s="125"/>
      <c r="B484" s="125"/>
      <c r="C484" s="126" t="e">
        <v>#REF!</v>
      </c>
      <c r="D484" s="125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ht="15.75" customHeight="1" spans="1:26">
      <c r="A485" s="125"/>
      <c r="B485" s="125"/>
      <c r="C485" s="126" t="e">
        <v>#REF!</v>
      </c>
      <c r="D485" s="125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ht="15.75" customHeight="1" spans="1:26">
      <c r="A486" s="125"/>
      <c r="B486" s="125"/>
      <c r="C486" s="126" t="e">
        <v>#REF!</v>
      </c>
      <c r="D486" s="125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ht="15.75" customHeight="1" spans="1:26">
      <c r="A487" s="125"/>
      <c r="B487" s="125"/>
      <c r="C487" s="126" t="e">
        <v>#REF!</v>
      </c>
      <c r="D487" s="125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ht="15.75" customHeight="1" spans="1:26">
      <c r="A488" s="125"/>
      <c r="B488" s="125"/>
      <c r="C488" s="126" t="e">
        <v>#REF!</v>
      </c>
      <c r="D488" s="125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ht="15.75" customHeight="1" spans="1:26">
      <c r="A489" s="125"/>
      <c r="B489" s="125"/>
      <c r="C489" s="126" t="e">
        <v>#REF!</v>
      </c>
      <c r="D489" s="125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ht="15.75" customHeight="1" spans="1:26">
      <c r="A490" s="125"/>
      <c r="B490" s="125"/>
      <c r="C490" s="126" t="e">
        <v>#REF!</v>
      </c>
      <c r="D490" s="125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ht="15.75" customHeight="1" spans="1:26">
      <c r="A491" s="125"/>
      <c r="B491" s="125"/>
      <c r="C491" s="126" t="e">
        <v>#REF!</v>
      </c>
      <c r="D491" s="125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ht="15.75" customHeight="1" spans="1:26">
      <c r="A492" s="125"/>
      <c r="B492" s="125"/>
      <c r="C492" s="126" t="e">
        <v>#REF!</v>
      </c>
      <c r="D492" s="125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ht="15.75" customHeight="1" spans="1:26">
      <c r="A493" s="125"/>
      <c r="B493" s="125"/>
      <c r="C493" s="126" t="e">
        <v>#REF!</v>
      </c>
      <c r="D493" s="125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ht="15.75" customHeight="1" spans="1:26">
      <c r="A494" s="125"/>
      <c r="B494" s="125"/>
      <c r="C494" s="126" t="e">
        <v>#REF!</v>
      </c>
      <c r="D494" s="125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ht="15.75" customHeight="1" spans="1:26">
      <c r="A495" s="125"/>
      <c r="B495" s="125"/>
      <c r="C495" s="126" t="e">
        <v>#REF!</v>
      </c>
      <c r="D495" s="125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ht="15.75" customHeight="1" spans="1:26">
      <c r="A496" s="125"/>
      <c r="B496" s="125"/>
      <c r="C496" s="126" t="e">
        <v>#REF!</v>
      </c>
      <c r="D496" s="125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ht="15.75" customHeight="1" spans="1:26">
      <c r="A497" s="125"/>
      <c r="B497" s="125"/>
      <c r="C497" s="126" t="e">
        <v>#REF!</v>
      </c>
      <c r="D497" s="125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ht="15.75" customHeight="1" spans="1:26">
      <c r="A498" s="125"/>
      <c r="B498" s="125"/>
      <c r="C498" s="126" t="e">
        <v>#REF!</v>
      </c>
      <c r="D498" s="125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ht="15.75" customHeight="1" spans="1:26">
      <c r="A499" s="125"/>
      <c r="B499" s="125"/>
      <c r="C499" s="126" t="e">
        <v>#REF!</v>
      </c>
      <c r="D499" s="125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ht="15.75" customHeight="1" spans="1:26">
      <c r="A500" s="125"/>
      <c r="B500" s="125"/>
      <c r="C500" s="126" t="e">
        <v>#REF!</v>
      </c>
      <c r="D500" s="125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ht="15.75" customHeight="1" spans="1:26">
      <c r="A501" s="125"/>
      <c r="B501" s="125"/>
      <c r="C501" s="126" t="e">
        <v>#REF!</v>
      </c>
      <c r="D501" s="125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ht="15.75" customHeight="1" spans="1:26">
      <c r="A502" s="125"/>
      <c r="B502" s="125"/>
      <c r="C502" s="126" t="e">
        <v>#REF!</v>
      </c>
      <c r="D502" s="125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ht="15.75" customHeight="1" spans="1:26">
      <c r="A503" s="125"/>
      <c r="B503" s="125"/>
      <c r="C503" s="126" t="e">
        <v>#REF!</v>
      </c>
      <c r="D503" s="125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ht="15.75" customHeight="1" spans="1:26">
      <c r="A504" s="125"/>
      <c r="B504" s="125"/>
      <c r="C504" s="126" t="e">
        <v>#REF!</v>
      </c>
      <c r="D504" s="125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ht="15.75" customHeight="1" spans="1:26">
      <c r="A505" s="125"/>
      <c r="B505" s="125"/>
      <c r="C505" s="126" t="e">
        <v>#REF!</v>
      </c>
      <c r="D505" s="125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ht="15.75" customHeight="1" spans="1:26">
      <c r="A506" s="125"/>
      <c r="B506" s="125"/>
      <c r="C506" s="126" t="e">
        <v>#REF!</v>
      </c>
      <c r="D506" s="125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ht="15.75" customHeight="1" spans="1:26">
      <c r="A507" s="125"/>
      <c r="B507" s="125"/>
      <c r="C507" s="126" t="e">
        <v>#REF!</v>
      </c>
      <c r="D507" s="125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ht="15.75" customHeight="1" spans="1:26">
      <c r="A508" s="125"/>
      <c r="B508" s="125"/>
      <c r="C508" s="126" t="e">
        <v>#REF!</v>
      </c>
      <c r="D508" s="125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ht="15.75" customHeight="1" spans="1:26">
      <c r="A509" s="125"/>
      <c r="B509" s="125"/>
      <c r="C509" s="126" t="e">
        <v>#REF!</v>
      </c>
      <c r="D509" s="125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ht="15.75" customHeight="1" spans="1:26">
      <c r="A510" s="125"/>
      <c r="B510" s="125"/>
      <c r="C510" s="126" t="e">
        <v>#REF!</v>
      </c>
      <c r="D510" s="125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ht="15.75" customHeight="1" spans="1:26">
      <c r="A511" s="125"/>
      <c r="B511" s="125"/>
      <c r="C511" s="126" t="e">
        <v>#REF!</v>
      </c>
      <c r="D511" s="125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ht="15.75" customHeight="1" spans="1:26">
      <c r="A512" s="125"/>
      <c r="B512" s="125"/>
      <c r="C512" s="126" t="e">
        <v>#REF!</v>
      </c>
      <c r="D512" s="125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ht="15.75" customHeight="1" spans="1:26">
      <c r="A513" s="125"/>
      <c r="B513" s="125"/>
      <c r="C513" s="126" t="e">
        <v>#REF!</v>
      </c>
      <c r="D513" s="125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ht="15.75" customHeight="1" spans="1:26">
      <c r="A514" s="125"/>
      <c r="B514" s="125"/>
      <c r="C514" s="126" t="e">
        <v>#REF!</v>
      </c>
      <c r="D514" s="125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ht="15.75" customHeight="1" spans="1:26">
      <c r="A515" s="125"/>
      <c r="B515" s="125"/>
      <c r="C515" s="126" t="e">
        <v>#REF!</v>
      </c>
      <c r="D515" s="125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ht="15.75" customHeight="1" spans="1:26">
      <c r="A516" s="125"/>
      <c r="B516" s="125"/>
      <c r="C516" s="126" t="e">
        <v>#REF!</v>
      </c>
      <c r="D516" s="125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ht="15.75" customHeight="1" spans="1:26">
      <c r="A517" s="125"/>
      <c r="B517" s="125"/>
      <c r="C517" s="126" t="e">
        <v>#REF!</v>
      </c>
      <c r="D517" s="125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ht="15.75" customHeight="1" spans="1:26">
      <c r="A518" s="125"/>
      <c r="B518" s="125"/>
      <c r="C518" s="126" t="e">
        <v>#REF!</v>
      </c>
      <c r="D518" s="125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ht="15.75" customHeight="1" spans="1:26">
      <c r="A519" s="125"/>
      <c r="B519" s="125"/>
      <c r="C519" s="126" t="e">
        <v>#REF!</v>
      </c>
      <c r="D519" s="125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ht="15.75" customHeight="1" spans="1:26">
      <c r="A520" s="125"/>
      <c r="B520" s="125"/>
      <c r="C520" s="126" t="e">
        <v>#REF!</v>
      </c>
      <c r="D520" s="125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ht="15.75" customHeight="1" spans="1:26">
      <c r="A521" s="125"/>
      <c r="B521" s="125"/>
      <c r="C521" s="126" t="e">
        <v>#REF!</v>
      </c>
      <c r="D521" s="125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ht="15.75" customHeight="1" spans="1:26">
      <c r="A522" s="125"/>
      <c r="B522" s="125"/>
      <c r="C522" s="126" t="e">
        <v>#REF!</v>
      </c>
      <c r="D522" s="125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ht="15.75" customHeight="1" spans="1:26">
      <c r="A523" s="125"/>
      <c r="B523" s="125"/>
      <c r="C523" s="126" t="e">
        <v>#REF!</v>
      </c>
      <c r="D523" s="125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ht="15.75" customHeight="1" spans="1:26">
      <c r="A524" s="125"/>
      <c r="B524" s="125"/>
      <c r="C524" s="126" t="e">
        <v>#REF!</v>
      </c>
      <c r="D524" s="125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ht="15.75" customHeight="1" spans="1:26">
      <c r="A525" s="125"/>
      <c r="B525" s="125"/>
      <c r="C525" s="126" t="e">
        <v>#REF!</v>
      </c>
      <c r="D525" s="125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ht="15.75" customHeight="1" spans="1:26">
      <c r="A526" s="125"/>
      <c r="B526" s="125"/>
      <c r="C526" s="126" t="e">
        <v>#REF!</v>
      </c>
      <c r="D526" s="125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ht="15.75" customHeight="1" spans="1:26">
      <c r="A527" s="125"/>
      <c r="B527" s="125"/>
      <c r="C527" s="126" t="e">
        <v>#REF!</v>
      </c>
      <c r="D527" s="125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ht="15.75" customHeight="1" spans="1:26">
      <c r="A528" s="125"/>
      <c r="B528" s="125"/>
      <c r="C528" s="126" t="e">
        <v>#REF!</v>
      </c>
      <c r="D528" s="125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ht="15.75" customHeight="1" spans="1:26">
      <c r="A529" s="125"/>
      <c r="B529" s="125"/>
      <c r="C529" s="126" t="e">
        <v>#REF!</v>
      </c>
      <c r="D529" s="125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ht="15.75" customHeight="1" spans="1:26">
      <c r="A530" s="125"/>
      <c r="B530" s="125"/>
      <c r="C530" s="126" t="e">
        <v>#REF!</v>
      </c>
      <c r="D530" s="125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ht="15.75" customHeight="1" spans="1:26">
      <c r="A531" s="125"/>
      <c r="B531" s="125"/>
      <c r="C531" s="126" t="e">
        <v>#REF!</v>
      </c>
      <c r="D531" s="125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ht="15.75" customHeight="1" spans="1:26">
      <c r="A532" s="125"/>
      <c r="B532" s="125"/>
      <c r="C532" s="126" t="e">
        <v>#REF!</v>
      </c>
      <c r="D532" s="125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ht="15.75" customHeight="1" spans="1:26">
      <c r="A533" s="125"/>
      <c r="B533" s="125"/>
      <c r="C533" s="126" t="e">
        <v>#REF!</v>
      </c>
      <c r="D533" s="125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ht="15.75" customHeight="1" spans="1:26">
      <c r="A534" s="125"/>
      <c r="B534" s="125"/>
      <c r="C534" s="126" t="e">
        <v>#REF!</v>
      </c>
      <c r="D534" s="125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ht="15.75" customHeight="1" spans="1:26">
      <c r="A535" s="125"/>
      <c r="B535" s="125"/>
      <c r="C535" s="126" t="e">
        <v>#REF!</v>
      </c>
      <c r="D535" s="125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ht="15.75" customHeight="1" spans="1:26">
      <c r="A536" s="125"/>
      <c r="B536" s="125"/>
      <c r="C536" s="126" t="e">
        <v>#REF!</v>
      </c>
      <c r="D536" s="125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ht="15.75" customHeight="1" spans="1:26">
      <c r="A537" s="125"/>
      <c r="B537" s="125"/>
      <c r="C537" s="126" t="e">
        <v>#REF!</v>
      </c>
      <c r="D537" s="125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ht="15.75" customHeight="1" spans="1:26">
      <c r="A538" s="125"/>
      <c r="B538" s="125"/>
      <c r="C538" s="126" t="e">
        <v>#REF!</v>
      </c>
      <c r="D538" s="125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ht="15.75" customHeight="1" spans="1:26">
      <c r="A539" s="125"/>
      <c r="B539" s="125"/>
      <c r="C539" s="126" t="e">
        <v>#REF!</v>
      </c>
      <c r="D539" s="125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ht="15.75" customHeight="1" spans="1:26">
      <c r="A540" s="125"/>
      <c r="B540" s="125"/>
      <c r="C540" s="126" t="e">
        <v>#REF!</v>
      </c>
      <c r="D540" s="125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ht="15.75" customHeight="1" spans="1:26">
      <c r="A541" s="125"/>
      <c r="B541" s="125"/>
      <c r="C541" s="126" t="e">
        <v>#REF!</v>
      </c>
      <c r="D541" s="125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ht="15.75" customHeight="1" spans="1:26">
      <c r="A542" s="125"/>
      <c r="B542" s="125"/>
      <c r="C542" s="126" t="e">
        <v>#REF!</v>
      </c>
      <c r="D542" s="125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ht="15.75" customHeight="1" spans="1:26">
      <c r="A543" s="125"/>
      <c r="B543" s="125"/>
      <c r="C543" s="126" t="e">
        <v>#REF!</v>
      </c>
      <c r="D543" s="125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ht="15.75" customHeight="1" spans="1:26">
      <c r="A544" s="125"/>
      <c r="B544" s="125"/>
      <c r="C544" s="126" t="e">
        <v>#REF!</v>
      </c>
      <c r="D544" s="125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ht="15.75" customHeight="1" spans="1:26">
      <c r="A545" s="125"/>
      <c r="B545" s="125"/>
      <c r="C545" s="126" t="e">
        <v>#REF!</v>
      </c>
      <c r="D545" s="125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ht="15.75" customHeight="1" spans="1:26">
      <c r="A546" s="125"/>
      <c r="B546" s="125"/>
      <c r="C546" s="126" t="e">
        <v>#REF!</v>
      </c>
      <c r="D546" s="125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ht="15.75" customHeight="1" spans="1:26">
      <c r="A547" s="125"/>
      <c r="B547" s="125"/>
      <c r="C547" s="126" t="e">
        <v>#REF!</v>
      </c>
      <c r="D547" s="125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ht="15.75" customHeight="1" spans="1:26">
      <c r="A548" s="125"/>
      <c r="B548" s="125"/>
      <c r="C548" s="126" t="e">
        <v>#REF!</v>
      </c>
      <c r="D548" s="125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ht="15.75" customHeight="1" spans="1:26">
      <c r="A549" s="125"/>
      <c r="B549" s="125"/>
      <c r="C549" s="126" t="e">
        <v>#REF!</v>
      </c>
      <c r="D549" s="125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ht="15.75" customHeight="1" spans="1:26">
      <c r="A550" s="125"/>
      <c r="B550" s="125"/>
      <c r="C550" s="126" t="e">
        <v>#REF!</v>
      </c>
      <c r="D550" s="125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ht="15.75" customHeight="1" spans="1:26">
      <c r="A551" s="125"/>
      <c r="B551" s="125"/>
      <c r="C551" s="126" t="e">
        <v>#REF!</v>
      </c>
      <c r="D551" s="125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ht="15.75" customHeight="1" spans="1:26">
      <c r="A552" s="125"/>
      <c r="B552" s="125"/>
      <c r="C552" s="126" t="e">
        <v>#REF!</v>
      </c>
      <c r="D552" s="125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ht="15.75" customHeight="1" spans="1:26">
      <c r="A553" s="125"/>
      <c r="B553" s="125"/>
      <c r="C553" s="126" t="e">
        <v>#REF!</v>
      </c>
      <c r="D553" s="125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ht="15.75" customHeight="1" spans="1:26">
      <c r="A554" s="125"/>
      <c r="B554" s="125"/>
      <c r="C554" s="126" t="e">
        <v>#REF!</v>
      </c>
      <c r="D554" s="125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ht="15.75" customHeight="1" spans="1:26">
      <c r="A555" s="125"/>
      <c r="B555" s="125"/>
      <c r="C555" s="126" t="e">
        <v>#REF!</v>
      </c>
      <c r="D555" s="125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ht="15.75" customHeight="1" spans="1:26">
      <c r="A556" s="125"/>
      <c r="B556" s="125"/>
      <c r="C556" s="126" t="e">
        <v>#REF!</v>
      </c>
      <c r="D556" s="125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ht="15.75" customHeight="1" spans="1:26">
      <c r="A557" s="125"/>
      <c r="B557" s="125"/>
      <c r="C557" s="126" t="e">
        <v>#REF!</v>
      </c>
      <c r="D557" s="125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ht="15.75" customHeight="1" spans="1:26">
      <c r="A558" s="125"/>
      <c r="B558" s="125"/>
      <c r="C558" s="126" t="e">
        <v>#REF!</v>
      </c>
      <c r="D558" s="125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ht="15.75" customHeight="1" spans="1:26">
      <c r="A559" s="125"/>
      <c r="B559" s="125"/>
      <c r="C559" s="126" t="e">
        <v>#REF!</v>
      </c>
      <c r="D559" s="125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ht="15.75" customHeight="1" spans="1:26">
      <c r="A560" s="125"/>
      <c r="B560" s="125"/>
      <c r="C560" s="126" t="e">
        <v>#REF!</v>
      </c>
      <c r="D560" s="125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ht="15.75" customHeight="1" spans="1:26">
      <c r="A561" s="125"/>
      <c r="B561" s="125"/>
      <c r="C561" s="126" t="e">
        <v>#REF!</v>
      </c>
      <c r="D561" s="125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ht="15.75" customHeight="1" spans="1:26">
      <c r="A562" s="125"/>
      <c r="B562" s="125"/>
      <c r="C562" s="126" t="e">
        <v>#REF!</v>
      </c>
      <c r="D562" s="125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ht="15.75" customHeight="1" spans="1:26">
      <c r="A563" s="125"/>
      <c r="B563" s="125"/>
      <c r="C563" s="126" t="e">
        <v>#REF!</v>
      </c>
      <c r="D563" s="125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ht="15.75" customHeight="1" spans="1:26">
      <c r="A564" s="125"/>
      <c r="B564" s="125"/>
      <c r="C564" s="126" t="e">
        <v>#REF!</v>
      </c>
      <c r="D564" s="125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ht="15.75" customHeight="1" spans="1:26">
      <c r="A565" s="125"/>
      <c r="B565" s="125"/>
      <c r="C565" s="126" t="e">
        <v>#REF!</v>
      </c>
      <c r="D565" s="125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ht="15.75" customHeight="1" spans="1:26">
      <c r="A566" s="125"/>
      <c r="B566" s="125"/>
      <c r="C566" s="126" t="e">
        <v>#REF!</v>
      </c>
      <c r="D566" s="125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ht="15.75" customHeight="1" spans="1:26">
      <c r="A567" s="125"/>
      <c r="B567" s="125"/>
      <c r="C567" s="126" t="e">
        <v>#REF!</v>
      </c>
      <c r="D567" s="125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ht="15.75" customHeight="1" spans="1:26">
      <c r="A568" s="125"/>
      <c r="B568" s="125"/>
      <c r="C568" s="126" t="e">
        <v>#REF!</v>
      </c>
      <c r="D568" s="125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ht="15.75" customHeight="1" spans="1:26">
      <c r="A569" s="125"/>
      <c r="B569" s="125"/>
      <c r="C569" s="126" t="e">
        <v>#REF!</v>
      </c>
      <c r="D569" s="125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ht="15.75" customHeight="1" spans="1:26">
      <c r="A570" s="125"/>
      <c r="B570" s="125"/>
      <c r="C570" s="126" t="e">
        <v>#REF!</v>
      </c>
      <c r="D570" s="125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ht="15.75" customHeight="1" spans="1:26">
      <c r="A571" s="125"/>
      <c r="B571" s="125"/>
      <c r="C571" s="126" t="e">
        <v>#REF!</v>
      </c>
      <c r="D571" s="125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ht="15.75" customHeight="1" spans="1:26">
      <c r="A572" s="125"/>
      <c r="B572" s="125"/>
      <c r="C572" s="126" t="e">
        <v>#REF!</v>
      </c>
      <c r="D572" s="125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ht="15.75" customHeight="1" spans="1:26">
      <c r="A573" s="125"/>
      <c r="B573" s="125"/>
      <c r="C573" s="126" t="e">
        <v>#REF!</v>
      </c>
      <c r="D573" s="125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ht="15.75" customHeight="1" spans="1:26">
      <c r="A574" s="125"/>
      <c r="B574" s="125"/>
      <c r="C574" s="126" t="e">
        <v>#REF!</v>
      </c>
      <c r="D574" s="125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ht="15.75" customHeight="1" spans="1:26">
      <c r="A575" s="125"/>
      <c r="B575" s="125"/>
      <c r="C575" s="126" t="e">
        <v>#REF!</v>
      </c>
      <c r="D575" s="125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ht="15.75" customHeight="1" spans="1:26">
      <c r="A576" s="125"/>
      <c r="B576" s="125"/>
      <c r="C576" s="126" t="e">
        <v>#REF!</v>
      </c>
      <c r="D576" s="125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ht="15.75" customHeight="1" spans="1:26">
      <c r="A577" s="125"/>
      <c r="B577" s="125"/>
      <c r="C577" s="126" t="e">
        <v>#REF!</v>
      </c>
      <c r="D577" s="125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ht="15.75" customHeight="1" spans="1:26">
      <c r="A578" s="125"/>
      <c r="B578" s="125"/>
      <c r="C578" s="126" t="e">
        <v>#REF!</v>
      </c>
      <c r="D578" s="125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ht="15.75" customHeight="1" spans="1:26">
      <c r="A579" s="125"/>
      <c r="B579" s="125"/>
      <c r="C579" s="126" t="e">
        <v>#REF!</v>
      </c>
      <c r="D579" s="125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ht="15.75" customHeight="1" spans="1:26">
      <c r="A580" s="125"/>
      <c r="B580" s="125"/>
      <c r="C580" s="126" t="e">
        <v>#REF!</v>
      </c>
      <c r="D580" s="125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ht="15.75" customHeight="1" spans="1:26">
      <c r="A581" s="125"/>
      <c r="B581" s="125"/>
      <c r="C581" s="126" t="e">
        <v>#REF!</v>
      </c>
      <c r="D581" s="125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ht="15.75" customHeight="1" spans="1:26">
      <c r="A582" s="125"/>
      <c r="B582" s="125"/>
      <c r="C582" s="126" t="e">
        <v>#REF!</v>
      </c>
      <c r="D582" s="125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ht="15.75" customHeight="1" spans="1:26">
      <c r="A583" s="125"/>
      <c r="B583" s="125"/>
      <c r="C583" s="126" t="e">
        <v>#REF!</v>
      </c>
      <c r="D583" s="125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ht="15.75" customHeight="1" spans="1:26">
      <c r="A584" s="125"/>
      <c r="B584" s="125"/>
      <c r="C584" s="126" t="e">
        <v>#REF!</v>
      </c>
      <c r="D584" s="125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ht="15.75" customHeight="1" spans="1:26">
      <c r="A585" s="125"/>
      <c r="B585" s="125"/>
      <c r="C585" s="126" t="e">
        <v>#REF!</v>
      </c>
      <c r="D585" s="125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ht="15.75" customHeight="1" spans="1:26">
      <c r="A586" s="125"/>
      <c r="B586" s="125"/>
      <c r="C586" s="126" t="e">
        <v>#REF!</v>
      </c>
      <c r="D586" s="125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ht="15.75" customHeight="1" spans="1:26">
      <c r="A587" s="125"/>
      <c r="B587" s="125"/>
      <c r="C587" s="126" t="e">
        <v>#REF!</v>
      </c>
      <c r="D587" s="125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ht="15.75" customHeight="1" spans="1:26">
      <c r="A588" s="125"/>
      <c r="B588" s="125"/>
      <c r="C588" s="126" t="e">
        <v>#REF!</v>
      </c>
      <c r="D588" s="125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ht="15.75" customHeight="1" spans="1:26">
      <c r="A589" s="125"/>
      <c r="B589" s="125"/>
      <c r="C589" s="126" t="e">
        <v>#REF!</v>
      </c>
      <c r="D589" s="125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ht="15.75" customHeight="1" spans="1:26">
      <c r="A590" s="125"/>
      <c r="B590" s="125"/>
      <c r="C590" s="126" t="e">
        <v>#REF!</v>
      </c>
      <c r="D590" s="125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ht="15.75" customHeight="1" spans="1:26">
      <c r="A591" s="125"/>
      <c r="B591" s="125"/>
      <c r="C591" s="126" t="e">
        <v>#REF!</v>
      </c>
      <c r="D591" s="125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ht="15.75" customHeight="1" spans="1:26">
      <c r="A592" s="125"/>
      <c r="B592" s="125"/>
      <c r="C592" s="126" t="e">
        <v>#REF!</v>
      </c>
      <c r="D592" s="125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ht="15.75" customHeight="1" spans="1:26">
      <c r="A593" s="125"/>
      <c r="B593" s="125"/>
      <c r="C593" s="126" t="e">
        <v>#REF!</v>
      </c>
      <c r="D593" s="125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ht="15.75" customHeight="1" spans="1:26">
      <c r="A594" s="125"/>
      <c r="B594" s="125"/>
      <c r="C594" s="126" t="e">
        <v>#REF!</v>
      </c>
      <c r="D594" s="125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ht="15.75" customHeight="1" spans="1:26">
      <c r="A595" s="125"/>
      <c r="B595" s="125"/>
      <c r="C595" s="126" t="e">
        <v>#REF!</v>
      </c>
      <c r="D595" s="125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ht="15.75" customHeight="1" spans="1:26">
      <c r="A596" s="125"/>
      <c r="B596" s="125"/>
      <c r="C596" s="126" t="e">
        <v>#REF!</v>
      </c>
      <c r="D596" s="125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ht="15.75" customHeight="1" spans="1:26">
      <c r="A597" s="125"/>
      <c r="B597" s="125"/>
      <c r="C597" s="126" t="e">
        <v>#REF!</v>
      </c>
      <c r="D597" s="125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ht="15.75" customHeight="1" spans="1:26">
      <c r="A598" s="125"/>
      <c r="B598" s="125"/>
      <c r="C598" s="126" t="e">
        <v>#REF!</v>
      </c>
      <c r="D598" s="125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ht="15.75" customHeight="1" spans="1:26">
      <c r="A599" s="125"/>
      <c r="B599" s="125"/>
      <c r="C599" s="126" t="e">
        <v>#REF!</v>
      </c>
      <c r="D599" s="125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ht="15.75" customHeight="1" spans="1:26">
      <c r="A600" s="125"/>
      <c r="B600" s="125"/>
      <c r="C600" s="126" t="e">
        <v>#REF!</v>
      </c>
      <c r="D600" s="125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ht="15.75" customHeight="1" spans="1:26">
      <c r="A601" s="125"/>
      <c r="B601" s="125"/>
      <c r="C601" s="126" t="e">
        <v>#REF!</v>
      </c>
      <c r="D601" s="125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ht="15.75" customHeight="1" spans="1:26">
      <c r="A602" s="125"/>
      <c r="B602" s="125"/>
      <c r="C602" s="126" t="e">
        <v>#REF!</v>
      </c>
      <c r="D602" s="125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ht="15.75" customHeight="1" spans="1:26">
      <c r="A603" s="125"/>
      <c r="B603" s="125"/>
      <c r="C603" s="126" t="e">
        <v>#REF!</v>
      </c>
      <c r="D603" s="125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ht="15.75" customHeight="1" spans="1:26">
      <c r="A604" s="125"/>
      <c r="B604" s="125"/>
      <c r="C604" s="126" t="e">
        <v>#REF!</v>
      </c>
      <c r="D604" s="125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ht="15.75" customHeight="1" spans="1:26">
      <c r="A605" s="125"/>
      <c r="B605" s="125"/>
      <c r="C605" s="126" t="e">
        <v>#REF!</v>
      </c>
      <c r="D605" s="125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ht="15.75" customHeight="1" spans="1:26">
      <c r="A606" s="125"/>
      <c r="B606" s="125"/>
      <c r="C606" s="126" t="e">
        <v>#REF!</v>
      </c>
      <c r="D606" s="125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ht="15.75" customHeight="1" spans="1:26">
      <c r="A607" s="125"/>
      <c r="B607" s="125"/>
      <c r="C607" s="126" t="e">
        <v>#REF!</v>
      </c>
      <c r="D607" s="125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ht="15.75" customHeight="1" spans="1:26">
      <c r="A608" s="125"/>
      <c r="B608" s="125"/>
      <c r="C608" s="126" t="e">
        <v>#REF!</v>
      </c>
      <c r="D608" s="125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ht="15.75" customHeight="1" spans="1:26">
      <c r="A609" s="125"/>
      <c r="B609" s="125"/>
      <c r="C609" s="126" t="e">
        <v>#REF!</v>
      </c>
      <c r="D609" s="125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ht="15.75" customHeight="1" spans="1:26">
      <c r="A610" s="125"/>
      <c r="B610" s="125"/>
      <c r="C610" s="126" t="e">
        <v>#REF!</v>
      </c>
      <c r="D610" s="125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ht="15.75" customHeight="1" spans="1:26">
      <c r="A611" s="125"/>
      <c r="B611" s="125"/>
      <c r="C611" s="126" t="e">
        <v>#REF!</v>
      </c>
      <c r="D611" s="125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ht="15.75" customHeight="1" spans="1:26">
      <c r="A612" s="125"/>
      <c r="B612" s="125"/>
      <c r="C612" s="126" t="e">
        <v>#REF!</v>
      </c>
      <c r="D612" s="125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ht="15.75" customHeight="1" spans="1:26">
      <c r="A613" s="125"/>
      <c r="B613" s="125"/>
      <c r="C613" s="126" t="e">
        <v>#REF!</v>
      </c>
      <c r="D613" s="125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ht="15.75" customHeight="1" spans="1:26">
      <c r="A614" s="125"/>
      <c r="B614" s="125"/>
      <c r="C614" s="126" t="e">
        <v>#REF!</v>
      </c>
      <c r="D614" s="125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ht="15.75" customHeight="1" spans="1:26">
      <c r="A615" s="125"/>
      <c r="B615" s="125"/>
      <c r="C615" s="126" t="e">
        <v>#REF!</v>
      </c>
      <c r="D615" s="125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ht="15.75" customHeight="1" spans="1:26">
      <c r="A616" s="125"/>
      <c r="B616" s="125"/>
      <c r="C616" s="126" t="e">
        <v>#REF!</v>
      </c>
      <c r="D616" s="125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ht="15.75" customHeight="1" spans="1:26">
      <c r="A617" s="125"/>
      <c r="B617" s="125"/>
      <c r="C617" s="126" t="e">
        <v>#REF!</v>
      </c>
      <c r="D617" s="125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ht="15.75" customHeight="1" spans="1:26">
      <c r="A618" s="125"/>
      <c r="B618" s="125"/>
      <c r="C618" s="126" t="e">
        <v>#REF!</v>
      </c>
      <c r="D618" s="125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ht="15.75" customHeight="1" spans="1:26">
      <c r="A619" s="125"/>
      <c r="B619" s="125"/>
      <c r="C619" s="126" t="e">
        <v>#REF!</v>
      </c>
      <c r="D619" s="125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ht="15.75" customHeight="1" spans="1:26">
      <c r="A620" s="125"/>
      <c r="B620" s="125"/>
      <c r="C620" s="126" t="e">
        <v>#REF!</v>
      </c>
      <c r="D620" s="125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ht="15.75" customHeight="1" spans="1:26">
      <c r="A621" s="125"/>
      <c r="B621" s="125"/>
      <c r="C621" s="126" t="e">
        <v>#REF!</v>
      </c>
      <c r="D621" s="125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ht="15.75" customHeight="1" spans="1:26">
      <c r="A622" s="125"/>
      <c r="B622" s="125"/>
      <c r="C622" s="126" t="e">
        <v>#REF!</v>
      </c>
      <c r="D622" s="125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ht="15.75" customHeight="1" spans="1:26">
      <c r="A623" s="125"/>
      <c r="B623" s="125"/>
      <c r="C623" s="126" t="e">
        <v>#REF!</v>
      </c>
      <c r="D623" s="125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ht="15.75" customHeight="1" spans="1:26">
      <c r="A624" s="125"/>
      <c r="B624" s="125"/>
      <c r="C624" s="126" t="e">
        <v>#REF!</v>
      </c>
      <c r="D624" s="125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ht="15.75" customHeight="1" spans="1:26">
      <c r="A625" s="125"/>
      <c r="B625" s="125"/>
      <c r="C625" s="126" t="e">
        <v>#REF!</v>
      </c>
      <c r="D625" s="125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ht="15.75" customHeight="1" spans="1:26">
      <c r="A626" s="125"/>
      <c r="B626" s="125"/>
      <c r="C626" s="126" t="e">
        <v>#REF!</v>
      </c>
      <c r="D626" s="125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ht="15.75" customHeight="1" spans="1:26">
      <c r="A627" s="125"/>
      <c r="B627" s="125"/>
      <c r="C627" s="126" t="e">
        <v>#REF!</v>
      </c>
      <c r="D627" s="125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ht="15.75" customHeight="1" spans="1:26">
      <c r="A628" s="125"/>
      <c r="B628" s="125"/>
      <c r="C628" s="126" t="e">
        <v>#REF!</v>
      </c>
      <c r="D628" s="125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ht="15.75" customHeight="1" spans="1:26">
      <c r="A629" s="125"/>
      <c r="B629" s="125"/>
      <c r="C629" s="126" t="e">
        <v>#REF!</v>
      </c>
      <c r="D629" s="125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ht="15.75" customHeight="1" spans="1:26">
      <c r="A630" s="125"/>
      <c r="B630" s="125"/>
      <c r="C630" s="126" t="e">
        <v>#REF!</v>
      </c>
      <c r="D630" s="125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ht="15.75" customHeight="1" spans="1:26">
      <c r="A631" s="125"/>
      <c r="B631" s="125"/>
      <c r="C631" s="126" t="e">
        <v>#REF!</v>
      </c>
      <c r="D631" s="125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ht="15.75" customHeight="1" spans="1:26">
      <c r="A632" s="125"/>
      <c r="B632" s="125"/>
      <c r="C632" s="126" t="e">
        <v>#REF!</v>
      </c>
      <c r="D632" s="125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ht="15.75" customHeight="1" spans="1:26">
      <c r="A633" s="125"/>
      <c r="B633" s="125"/>
      <c r="C633" s="126" t="e">
        <v>#REF!</v>
      </c>
      <c r="D633" s="125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ht="15.75" customHeight="1" spans="1:26">
      <c r="A634" s="125"/>
      <c r="B634" s="125"/>
      <c r="C634" s="126" t="e">
        <v>#REF!</v>
      </c>
      <c r="D634" s="125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ht="15.75" customHeight="1" spans="1:26">
      <c r="A635" s="125"/>
      <c r="B635" s="125"/>
      <c r="C635" s="126" t="e">
        <v>#REF!</v>
      </c>
      <c r="D635" s="125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ht="15.75" customHeight="1" spans="1:26">
      <c r="A636" s="125"/>
      <c r="B636" s="125"/>
      <c r="C636" s="126" t="e">
        <v>#REF!</v>
      </c>
      <c r="D636" s="125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ht="15.75" customHeight="1" spans="1:26">
      <c r="A637" s="125"/>
      <c r="B637" s="125"/>
      <c r="C637" s="126" t="e">
        <v>#REF!</v>
      </c>
      <c r="D637" s="125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ht="15.75" customHeight="1" spans="1:26">
      <c r="A638" s="125"/>
      <c r="B638" s="125"/>
      <c r="C638" s="126" t="e">
        <v>#REF!</v>
      </c>
      <c r="D638" s="125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ht="15.75" customHeight="1" spans="1:26">
      <c r="A639" s="125"/>
      <c r="B639" s="125"/>
      <c r="C639" s="126" t="e">
        <v>#REF!</v>
      </c>
      <c r="D639" s="125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ht="15.75" customHeight="1" spans="1:26">
      <c r="A640" s="125"/>
      <c r="B640" s="125"/>
      <c r="C640" s="126" t="e">
        <v>#REF!</v>
      </c>
      <c r="D640" s="125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ht="15.75" customHeight="1" spans="1:26">
      <c r="A641" s="125"/>
      <c r="B641" s="125"/>
      <c r="C641" s="126" t="e">
        <v>#REF!</v>
      </c>
      <c r="D641" s="125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ht="15.75" customHeight="1" spans="1:26">
      <c r="A642" s="125"/>
      <c r="B642" s="125"/>
      <c r="C642" s="126" t="e">
        <v>#REF!</v>
      </c>
      <c r="D642" s="125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ht="15.75" customHeight="1" spans="1:26">
      <c r="A643" s="125"/>
      <c r="B643" s="125"/>
      <c r="C643" s="126" t="e">
        <v>#REF!</v>
      </c>
      <c r="D643" s="125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ht="15.75" customHeight="1" spans="1:26">
      <c r="A644" s="125"/>
      <c r="B644" s="125"/>
      <c r="C644" s="126" t="e">
        <v>#REF!</v>
      </c>
      <c r="D644" s="125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ht="15.75" customHeight="1" spans="1:26">
      <c r="A645" s="125"/>
      <c r="B645" s="125"/>
      <c r="C645" s="126" t="e">
        <v>#REF!</v>
      </c>
      <c r="D645" s="125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ht="15.75" customHeight="1" spans="1:26">
      <c r="A646" s="125"/>
      <c r="B646" s="125"/>
      <c r="C646" s="126" t="e">
        <v>#REF!</v>
      </c>
      <c r="D646" s="125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ht="15.75" customHeight="1" spans="1:26">
      <c r="A647" s="125"/>
      <c r="B647" s="125"/>
      <c r="C647" s="126" t="e">
        <v>#REF!</v>
      </c>
      <c r="D647" s="125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ht="15.75" customHeight="1" spans="1:26">
      <c r="A648" s="125"/>
      <c r="B648" s="125"/>
      <c r="C648" s="126" t="e">
        <v>#REF!</v>
      </c>
      <c r="D648" s="125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ht="15.75" customHeight="1" spans="1:26">
      <c r="A649" s="125"/>
      <c r="B649" s="125"/>
      <c r="C649" s="126" t="e">
        <v>#REF!</v>
      </c>
      <c r="D649" s="125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ht="15.75" customHeight="1" spans="1:26">
      <c r="A650" s="125"/>
      <c r="B650" s="125"/>
      <c r="C650" s="126" t="e">
        <v>#REF!</v>
      </c>
      <c r="D650" s="125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ht="15.75" customHeight="1" spans="1:26">
      <c r="A651" s="125"/>
      <c r="B651" s="125"/>
      <c r="C651" s="126" t="e">
        <v>#REF!</v>
      </c>
      <c r="D651" s="125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ht="15.75" customHeight="1" spans="1:26">
      <c r="A652" s="125"/>
      <c r="B652" s="125"/>
      <c r="C652" s="126" t="e">
        <v>#REF!</v>
      </c>
      <c r="D652" s="125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ht="15.75" customHeight="1" spans="1:26">
      <c r="A653" s="125"/>
      <c r="B653" s="125"/>
      <c r="C653" s="126" t="e">
        <v>#REF!</v>
      </c>
      <c r="D653" s="125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ht="15.75" customHeight="1" spans="1:26">
      <c r="A654" s="125"/>
      <c r="B654" s="125"/>
      <c r="C654" s="126" t="e">
        <v>#REF!</v>
      </c>
      <c r="D654" s="125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ht="15.75" customHeight="1" spans="1:26">
      <c r="A655" s="125"/>
      <c r="B655" s="125"/>
      <c r="C655" s="126" t="e">
        <v>#REF!</v>
      </c>
      <c r="D655" s="125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ht="15.75" customHeight="1" spans="1:26">
      <c r="A656" s="125"/>
      <c r="B656" s="125"/>
      <c r="C656" s="126" t="e">
        <v>#REF!</v>
      </c>
      <c r="D656" s="125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ht="15.75" customHeight="1" spans="1:26">
      <c r="A657" s="125"/>
      <c r="B657" s="125"/>
      <c r="C657" s="126" t="e">
        <v>#REF!</v>
      </c>
      <c r="D657" s="125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ht="15.75" customHeight="1" spans="1:26">
      <c r="A658" s="125"/>
      <c r="B658" s="125"/>
      <c r="C658" s="126" t="e">
        <v>#REF!</v>
      </c>
      <c r="D658" s="125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ht="15.75" customHeight="1" spans="1:26">
      <c r="A659" s="125"/>
      <c r="B659" s="125"/>
      <c r="C659" s="126" t="e">
        <v>#REF!</v>
      </c>
      <c r="D659" s="125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ht="15.75" customHeight="1" spans="1:26">
      <c r="A660" s="125"/>
      <c r="B660" s="125"/>
      <c r="C660" s="126" t="e">
        <v>#REF!</v>
      </c>
      <c r="D660" s="125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ht="15.75" customHeight="1" spans="1:26">
      <c r="A661" s="125"/>
      <c r="B661" s="125"/>
      <c r="C661" s="126" t="e">
        <v>#REF!</v>
      </c>
      <c r="D661" s="125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ht="15.75" customHeight="1" spans="1:26">
      <c r="A662" s="125"/>
      <c r="B662" s="125"/>
      <c r="C662" s="126" t="e">
        <v>#REF!</v>
      </c>
      <c r="D662" s="125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ht="15.75" customHeight="1" spans="1:26">
      <c r="A663" s="125"/>
      <c r="B663" s="125"/>
      <c r="C663" s="126" t="e">
        <v>#REF!</v>
      </c>
      <c r="D663" s="125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ht="15.75" customHeight="1" spans="1:26">
      <c r="A664" s="125"/>
      <c r="B664" s="125"/>
      <c r="C664" s="126" t="e">
        <v>#REF!</v>
      </c>
      <c r="D664" s="125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ht="15.75" customHeight="1" spans="1:26">
      <c r="A665" s="125"/>
      <c r="B665" s="125"/>
      <c r="C665" s="126" t="e">
        <v>#REF!</v>
      </c>
      <c r="D665" s="125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ht="15.75" customHeight="1" spans="1:26">
      <c r="A666" s="125"/>
      <c r="B666" s="125"/>
      <c r="C666" s="126" t="e">
        <v>#REF!</v>
      </c>
      <c r="D666" s="125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ht="15.75" customHeight="1" spans="1:26">
      <c r="A667" s="125"/>
      <c r="B667" s="125"/>
      <c r="C667" s="126" t="e">
        <v>#REF!</v>
      </c>
      <c r="D667" s="125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ht="15.75" customHeight="1" spans="1:26">
      <c r="A668" s="125"/>
      <c r="B668" s="125"/>
      <c r="C668" s="126" t="e">
        <v>#REF!</v>
      </c>
      <c r="D668" s="125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ht="15.75" customHeight="1" spans="1:26">
      <c r="A669" s="125"/>
      <c r="B669" s="125"/>
      <c r="C669" s="126" t="e">
        <v>#REF!</v>
      </c>
      <c r="D669" s="125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ht="15.75" customHeight="1" spans="1:26">
      <c r="A670" s="125"/>
      <c r="B670" s="125"/>
      <c r="C670" s="126" t="e">
        <v>#REF!</v>
      </c>
      <c r="D670" s="125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ht="15.75" customHeight="1" spans="1:26">
      <c r="A671" s="125"/>
      <c r="B671" s="125"/>
      <c r="C671" s="126" t="e">
        <v>#REF!</v>
      </c>
      <c r="D671" s="125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ht="15.75" customHeight="1" spans="1:26">
      <c r="A672" s="125"/>
      <c r="B672" s="125"/>
      <c r="C672" s="126" t="e">
        <v>#REF!</v>
      </c>
      <c r="D672" s="125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ht="15.75" customHeight="1" spans="1:26">
      <c r="A673" s="125"/>
      <c r="B673" s="125"/>
      <c r="C673" s="126" t="e">
        <v>#REF!</v>
      </c>
      <c r="D673" s="125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ht="15.75" customHeight="1" spans="1:26">
      <c r="A674" s="125"/>
      <c r="B674" s="125"/>
      <c r="C674" s="126" t="e">
        <v>#REF!</v>
      </c>
      <c r="D674" s="125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ht="15.75" customHeight="1" spans="1:26">
      <c r="A675" s="125"/>
      <c r="B675" s="125"/>
      <c r="C675" s="126" t="e">
        <v>#REF!</v>
      </c>
      <c r="D675" s="125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ht="15.75" customHeight="1" spans="1:26">
      <c r="A676" s="125"/>
      <c r="B676" s="125"/>
      <c r="C676" s="126" t="e">
        <v>#REF!</v>
      </c>
      <c r="D676" s="125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ht="15.75" customHeight="1" spans="1:26">
      <c r="A677" s="125"/>
      <c r="B677" s="125"/>
      <c r="C677" s="126" t="e">
        <v>#REF!</v>
      </c>
      <c r="D677" s="125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ht="15.75" customHeight="1" spans="1:26">
      <c r="A678" s="125"/>
      <c r="B678" s="125"/>
      <c r="C678" s="126" t="e">
        <v>#REF!</v>
      </c>
      <c r="D678" s="125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ht="15.75" customHeight="1" spans="1:26">
      <c r="A679" s="125"/>
      <c r="B679" s="125"/>
      <c r="C679" s="126" t="e">
        <v>#REF!</v>
      </c>
      <c r="D679" s="125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ht="15.75" customHeight="1" spans="1:26">
      <c r="A680" s="125"/>
      <c r="B680" s="125"/>
      <c r="C680" s="126" t="e">
        <v>#REF!</v>
      </c>
      <c r="D680" s="125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ht="15.75" customHeight="1" spans="1:26">
      <c r="A681" s="125"/>
      <c r="B681" s="125"/>
      <c r="C681" s="126" t="e">
        <v>#REF!</v>
      </c>
      <c r="D681" s="125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ht="15.75" customHeight="1" spans="1:26">
      <c r="A682" s="125"/>
      <c r="B682" s="125"/>
      <c r="C682" s="126" t="e">
        <v>#REF!</v>
      </c>
      <c r="D682" s="125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ht="15.75" customHeight="1" spans="1:26">
      <c r="A683" s="125"/>
      <c r="B683" s="125"/>
      <c r="C683" s="126" t="e">
        <v>#REF!</v>
      </c>
      <c r="D683" s="125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ht="15.75" customHeight="1" spans="1:26">
      <c r="A684" s="125"/>
      <c r="B684" s="125"/>
      <c r="C684" s="126" t="e">
        <v>#REF!</v>
      </c>
      <c r="D684" s="125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ht="15.75" customHeight="1" spans="1:26">
      <c r="A685" s="125"/>
      <c r="B685" s="125"/>
      <c r="C685" s="126" t="e">
        <v>#REF!</v>
      </c>
      <c r="D685" s="125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ht="15.75" customHeight="1" spans="1:26">
      <c r="A686" s="125"/>
      <c r="B686" s="125"/>
      <c r="C686" s="126" t="e">
        <v>#REF!</v>
      </c>
      <c r="D686" s="125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ht="15.75" customHeight="1" spans="1:26">
      <c r="A687" s="125"/>
      <c r="B687" s="125"/>
      <c r="C687" s="126" t="e">
        <v>#REF!</v>
      </c>
      <c r="D687" s="125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ht="15.75" customHeight="1" spans="1:26">
      <c r="A688" s="125"/>
      <c r="B688" s="125"/>
      <c r="C688" s="126" t="e">
        <v>#REF!</v>
      </c>
      <c r="D688" s="125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ht="15.75" customHeight="1" spans="1:26">
      <c r="A689" s="125"/>
      <c r="B689" s="125"/>
      <c r="C689" s="126" t="e">
        <v>#REF!</v>
      </c>
      <c r="D689" s="125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ht="15.75" customHeight="1" spans="1:26">
      <c r="A690" s="125"/>
      <c r="B690" s="125"/>
      <c r="C690" s="126" t="e">
        <v>#REF!</v>
      </c>
      <c r="D690" s="125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ht="15.75" customHeight="1" spans="1:26">
      <c r="A691" s="125"/>
      <c r="B691" s="125"/>
      <c r="C691" s="126" t="e">
        <v>#REF!</v>
      </c>
      <c r="D691" s="125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ht="15.75" customHeight="1" spans="1:26">
      <c r="A692" s="125"/>
      <c r="B692" s="125"/>
      <c r="C692" s="126" t="e">
        <v>#REF!</v>
      </c>
      <c r="D692" s="125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ht="15.75" customHeight="1" spans="1:26">
      <c r="A693" s="125"/>
      <c r="B693" s="125"/>
      <c r="C693" s="126" t="e">
        <v>#REF!</v>
      </c>
      <c r="D693" s="125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ht="15.75" customHeight="1" spans="1:26">
      <c r="A694" s="125"/>
      <c r="B694" s="125"/>
      <c r="C694" s="126" t="e">
        <v>#REF!</v>
      </c>
      <c r="D694" s="125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ht="15.75" customHeight="1" spans="1:26">
      <c r="A695" s="125"/>
      <c r="B695" s="125"/>
      <c r="C695" s="126" t="e">
        <v>#REF!</v>
      </c>
      <c r="D695" s="125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ht="15.75" customHeight="1" spans="1:26">
      <c r="A696" s="125"/>
      <c r="B696" s="125"/>
      <c r="C696" s="126" t="e">
        <v>#REF!</v>
      </c>
      <c r="D696" s="125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ht="15.75" customHeight="1" spans="1:26">
      <c r="A697" s="125"/>
      <c r="B697" s="125"/>
      <c r="C697" s="126" t="e">
        <v>#REF!</v>
      </c>
      <c r="D697" s="125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ht="15.75" customHeight="1" spans="1:26">
      <c r="A698" s="125"/>
      <c r="B698" s="125"/>
      <c r="C698" s="126" t="e">
        <v>#REF!</v>
      </c>
      <c r="D698" s="125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ht="15.75" customHeight="1" spans="1:26">
      <c r="A699" s="125"/>
      <c r="B699" s="125"/>
      <c r="C699" s="126" t="e">
        <v>#REF!</v>
      </c>
      <c r="D699" s="125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ht="15.75" customHeight="1" spans="1:26">
      <c r="A700" s="125"/>
      <c r="B700" s="125"/>
      <c r="C700" s="126" t="e">
        <v>#REF!</v>
      </c>
      <c r="D700" s="125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ht="15.75" customHeight="1" spans="1:26">
      <c r="A701" s="125"/>
      <c r="B701" s="125"/>
      <c r="C701" s="126" t="e">
        <v>#REF!</v>
      </c>
      <c r="D701" s="125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ht="15.75" customHeight="1" spans="1:26">
      <c r="A702" s="125"/>
      <c r="B702" s="125"/>
      <c r="C702" s="126" t="e">
        <v>#REF!</v>
      </c>
      <c r="D702" s="125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ht="15.75" customHeight="1" spans="1:26">
      <c r="A703" s="125"/>
      <c r="B703" s="125"/>
      <c r="C703" s="126" t="e">
        <v>#REF!</v>
      </c>
      <c r="D703" s="125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ht="15.75" customHeight="1" spans="1:26">
      <c r="A704" s="125"/>
      <c r="B704" s="125"/>
      <c r="C704" s="126" t="e">
        <v>#REF!</v>
      </c>
      <c r="D704" s="125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ht="15.75" customHeight="1" spans="1:26">
      <c r="A705" s="125"/>
      <c r="B705" s="125"/>
      <c r="C705" s="126" t="e">
        <v>#REF!</v>
      </c>
      <c r="D705" s="125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ht="15.75" customHeight="1" spans="1:26">
      <c r="A706" s="125"/>
      <c r="B706" s="125"/>
      <c r="C706" s="126" t="e">
        <v>#REF!</v>
      </c>
      <c r="D706" s="125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ht="15.75" customHeight="1" spans="1:26">
      <c r="A707" s="125"/>
      <c r="B707" s="125"/>
      <c r="C707" s="126" t="e">
        <v>#REF!</v>
      </c>
      <c r="D707" s="125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ht="15.75" customHeight="1" spans="1:26">
      <c r="A708" s="125"/>
      <c r="B708" s="125"/>
      <c r="C708" s="126" t="e">
        <v>#REF!</v>
      </c>
      <c r="D708" s="125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ht="15.75" customHeight="1" spans="1:26">
      <c r="A709" s="125"/>
      <c r="B709" s="125"/>
      <c r="C709" s="126" t="e">
        <v>#REF!</v>
      </c>
      <c r="D709" s="125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ht="15.75" customHeight="1" spans="1:26">
      <c r="A710" s="125"/>
      <c r="B710" s="125"/>
      <c r="C710" s="126" t="e">
        <v>#REF!</v>
      </c>
      <c r="D710" s="125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ht="15.75" customHeight="1" spans="1:26">
      <c r="A711" s="125"/>
      <c r="B711" s="125"/>
      <c r="C711" s="126" t="e">
        <v>#REF!</v>
      </c>
      <c r="D711" s="125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ht="15.75" customHeight="1" spans="1:26">
      <c r="A712" s="125"/>
      <c r="B712" s="125"/>
      <c r="C712" s="126" t="e">
        <v>#REF!</v>
      </c>
      <c r="D712" s="125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ht="15.75" customHeight="1" spans="1:26">
      <c r="A713" s="125"/>
      <c r="B713" s="125"/>
      <c r="C713" s="126" t="e">
        <v>#REF!</v>
      </c>
      <c r="D713" s="125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ht="15.75" customHeight="1" spans="1:26">
      <c r="A714" s="125"/>
      <c r="B714" s="125"/>
      <c r="C714" s="126" t="e">
        <v>#REF!</v>
      </c>
      <c r="D714" s="125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ht="15.75" customHeight="1" spans="1:26">
      <c r="A715" s="125"/>
      <c r="B715" s="125"/>
      <c r="C715" s="126" t="e">
        <v>#REF!</v>
      </c>
      <c r="D715" s="125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ht="15.75" customHeight="1" spans="1:26">
      <c r="A716" s="125"/>
      <c r="B716" s="125"/>
      <c r="C716" s="126" t="e">
        <v>#REF!</v>
      </c>
      <c r="D716" s="125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ht="15.75" customHeight="1" spans="1:26">
      <c r="A717" s="125"/>
      <c r="B717" s="125"/>
      <c r="C717" s="126" t="e">
        <v>#REF!</v>
      </c>
      <c r="D717" s="125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ht="15.75" customHeight="1" spans="1:26">
      <c r="A718" s="125"/>
      <c r="B718" s="125"/>
      <c r="C718" s="126" t="e">
        <v>#REF!</v>
      </c>
      <c r="D718" s="125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ht="15.75" customHeight="1" spans="1:26">
      <c r="A719" s="125"/>
      <c r="B719" s="125"/>
      <c r="C719" s="126" t="e">
        <v>#REF!</v>
      </c>
      <c r="D719" s="125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ht="15.75" customHeight="1" spans="1:26">
      <c r="A720" s="125"/>
      <c r="B720" s="125"/>
      <c r="C720" s="126" t="e">
        <v>#REF!</v>
      </c>
      <c r="D720" s="125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ht="15.75" customHeight="1" spans="1:26">
      <c r="A721" s="125"/>
      <c r="B721" s="125"/>
      <c r="C721" s="126" t="e">
        <v>#REF!</v>
      </c>
      <c r="D721" s="125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ht="15.75" customHeight="1" spans="1:26">
      <c r="A722" s="125"/>
      <c r="B722" s="125"/>
      <c r="C722" s="126" t="e">
        <v>#REF!</v>
      </c>
      <c r="D722" s="125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ht="15.75" customHeight="1" spans="1:26">
      <c r="A723" s="125"/>
      <c r="B723" s="125"/>
      <c r="C723" s="126" t="e">
        <v>#REF!</v>
      </c>
      <c r="D723" s="125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ht="15.75" customHeight="1" spans="1:26">
      <c r="A724" s="125"/>
      <c r="B724" s="125"/>
      <c r="C724" s="126" t="e">
        <v>#REF!</v>
      </c>
      <c r="D724" s="125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ht="15.75" customHeight="1" spans="1:26">
      <c r="A725" s="125"/>
      <c r="B725" s="125"/>
      <c r="C725" s="126" t="e">
        <v>#REF!</v>
      </c>
      <c r="D725" s="125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ht="15.75" customHeight="1" spans="1:26">
      <c r="A726" s="125"/>
      <c r="B726" s="125"/>
      <c r="C726" s="126" t="e">
        <v>#REF!</v>
      </c>
      <c r="D726" s="125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ht="15.75" customHeight="1" spans="1:26">
      <c r="A727" s="125"/>
      <c r="B727" s="125"/>
      <c r="C727" s="126" t="e">
        <v>#REF!</v>
      </c>
      <c r="D727" s="125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ht="15.75" customHeight="1" spans="1:26">
      <c r="A728" s="125"/>
      <c r="B728" s="125"/>
      <c r="C728" s="126" t="e">
        <v>#REF!</v>
      </c>
      <c r="D728" s="125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ht="15.75" customHeight="1" spans="1:26">
      <c r="A729" s="125"/>
      <c r="B729" s="125"/>
      <c r="C729" s="126" t="e">
        <v>#REF!</v>
      </c>
      <c r="D729" s="125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ht="15.75" customHeight="1" spans="1:26">
      <c r="A730" s="125"/>
      <c r="B730" s="125"/>
      <c r="C730" s="126" t="e">
        <v>#REF!</v>
      </c>
      <c r="D730" s="125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ht="15.75" customHeight="1" spans="1:26">
      <c r="A731" s="125"/>
      <c r="B731" s="125"/>
      <c r="C731" s="126" t="e">
        <v>#REF!</v>
      </c>
      <c r="D731" s="125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ht="15.75" customHeight="1" spans="1:26">
      <c r="A732" s="125"/>
      <c r="B732" s="125"/>
      <c r="C732" s="126" t="e">
        <v>#REF!</v>
      </c>
      <c r="D732" s="125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ht="15.75" customHeight="1" spans="1:26">
      <c r="A733" s="125"/>
      <c r="B733" s="125"/>
      <c r="C733" s="126" t="e">
        <v>#REF!</v>
      </c>
      <c r="D733" s="125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ht="15.75" customHeight="1" spans="1:26">
      <c r="A734" s="125"/>
      <c r="B734" s="125"/>
      <c r="C734" s="126" t="e">
        <v>#REF!</v>
      </c>
      <c r="D734" s="125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ht="15.75" customHeight="1" spans="1:26">
      <c r="A735" s="125"/>
      <c r="B735" s="125"/>
      <c r="C735" s="126" t="e">
        <v>#REF!</v>
      </c>
      <c r="D735" s="125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ht="15.75" customHeight="1" spans="1:26">
      <c r="A736" s="125"/>
      <c r="B736" s="125"/>
      <c r="C736" s="126" t="e">
        <v>#REF!</v>
      </c>
      <c r="D736" s="125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ht="15.75" customHeight="1" spans="1:26">
      <c r="A737" s="125"/>
      <c r="B737" s="125"/>
      <c r="C737" s="126" t="e">
        <v>#REF!</v>
      </c>
      <c r="D737" s="125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ht="15.75" customHeight="1" spans="1:26">
      <c r="A738" s="125"/>
      <c r="B738" s="125"/>
      <c r="C738" s="126" t="e">
        <v>#REF!</v>
      </c>
      <c r="D738" s="125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ht="15.75" customHeight="1" spans="1:26">
      <c r="A739" s="125"/>
      <c r="B739" s="125"/>
      <c r="C739" s="126" t="e">
        <v>#REF!</v>
      </c>
      <c r="D739" s="125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ht="15.75" customHeight="1" spans="1:26">
      <c r="A740" s="125"/>
      <c r="B740" s="125"/>
      <c r="C740" s="126" t="e">
        <v>#REF!</v>
      </c>
      <c r="D740" s="125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ht="15.75" customHeight="1" spans="1:26">
      <c r="A741" s="125"/>
      <c r="B741" s="125"/>
      <c r="C741" s="126" t="e">
        <v>#REF!</v>
      </c>
      <c r="D741" s="125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ht="15.75" customHeight="1" spans="1:26">
      <c r="A742" s="125"/>
      <c r="B742" s="125"/>
      <c r="C742" s="126" t="e">
        <v>#REF!</v>
      </c>
      <c r="D742" s="125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ht="15.75" customHeight="1" spans="1:26">
      <c r="A743" s="125"/>
      <c r="B743" s="125"/>
      <c r="C743" s="126" t="e">
        <v>#REF!</v>
      </c>
      <c r="D743" s="125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ht="15.75" customHeight="1" spans="1:26">
      <c r="A744" s="125"/>
      <c r="B744" s="125"/>
      <c r="C744" s="126" t="e">
        <v>#REF!</v>
      </c>
      <c r="D744" s="125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ht="15.75" customHeight="1" spans="1:26">
      <c r="A745" s="125"/>
      <c r="B745" s="125"/>
      <c r="C745" s="126" t="e">
        <v>#REF!</v>
      </c>
      <c r="D745" s="125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ht="15.75" customHeight="1" spans="1:26">
      <c r="A746" s="125"/>
      <c r="B746" s="125"/>
      <c r="C746" s="126" t="e">
        <v>#REF!</v>
      </c>
      <c r="D746" s="125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ht="15.75" customHeight="1" spans="1:26">
      <c r="A747" s="125"/>
      <c r="B747" s="125"/>
      <c r="C747" s="126" t="e">
        <v>#REF!</v>
      </c>
      <c r="D747" s="125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ht="15.75" customHeight="1" spans="1:26">
      <c r="A748" s="125"/>
      <c r="B748" s="125"/>
      <c r="C748" s="126" t="e">
        <v>#REF!</v>
      </c>
      <c r="D748" s="125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ht="15.75" customHeight="1" spans="1:26">
      <c r="A749" s="125"/>
      <c r="B749" s="125"/>
      <c r="C749" s="126" t="e">
        <v>#REF!</v>
      </c>
      <c r="D749" s="125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ht="15.75" customHeight="1" spans="1:26">
      <c r="A750" s="125"/>
      <c r="B750" s="125"/>
      <c r="C750" s="126" t="e">
        <v>#REF!</v>
      </c>
      <c r="D750" s="125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ht="15.75" customHeight="1" spans="1:26">
      <c r="A751" s="125"/>
      <c r="B751" s="125"/>
      <c r="C751" s="126" t="e">
        <v>#REF!</v>
      </c>
      <c r="D751" s="125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ht="15.75" customHeight="1" spans="1:26">
      <c r="A752" s="125"/>
      <c r="B752" s="125"/>
      <c r="C752" s="126" t="e">
        <v>#REF!</v>
      </c>
      <c r="D752" s="125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ht="15.75" customHeight="1" spans="1:26">
      <c r="A753" s="125"/>
      <c r="B753" s="125"/>
      <c r="C753" s="126" t="e">
        <v>#REF!</v>
      </c>
      <c r="D753" s="125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ht="15.75" customHeight="1" spans="1:26">
      <c r="A754" s="125"/>
      <c r="B754" s="125"/>
      <c r="C754" s="126" t="e">
        <v>#REF!</v>
      </c>
      <c r="D754" s="125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ht="15.75" customHeight="1" spans="1:26">
      <c r="A755" s="125"/>
      <c r="B755" s="125"/>
      <c r="C755" s="126" t="e">
        <v>#REF!</v>
      </c>
      <c r="D755" s="125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ht="15.75" customHeight="1" spans="1:26">
      <c r="A756" s="125"/>
      <c r="B756" s="125"/>
      <c r="C756" s="126" t="e">
        <v>#REF!</v>
      </c>
      <c r="D756" s="125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ht="15.75" customHeight="1" spans="1:26">
      <c r="A757" s="125"/>
      <c r="B757" s="125"/>
      <c r="C757" s="126" t="e">
        <v>#REF!</v>
      </c>
      <c r="D757" s="125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ht="15.75" customHeight="1" spans="1:26">
      <c r="A758" s="125"/>
      <c r="B758" s="125"/>
      <c r="C758" s="126" t="e">
        <v>#REF!</v>
      </c>
      <c r="D758" s="125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ht="15.75" customHeight="1" spans="1:26">
      <c r="A759" s="125"/>
      <c r="B759" s="125"/>
      <c r="C759" s="126" t="e">
        <v>#REF!</v>
      </c>
      <c r="D759" s="125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ht="15.75" customHeight="1" spans="1:26">
      <c r="A760" s="125"/>
      <c r="B760" s="125"/>
      <c r="C760" s="126" t="e">
        <v>#REF!</v>
      </c>
      <c r="D760" s="125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ht="15.75" customHeight="1" spans="1:26">
      <c r="A761" s="125"/>
      <c r="B761" s="125"/>
      <c r="C761" s="126" t="e">
        <v>#REF!</v>
      </c>
      <c r="D761" s="125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ht="15.75" customHeight="1" spans="1:26">
      <c r="A762" s="125"/>
      <c r="B762" s="125"/>
      <c r="C762" s="126" t="e">
        <v>#REF!</v>
      </c>
      <c r="D762" s="125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ht="15.75" customHeight="1" spans="1:26">
      <c r="A763" s="125"/>
      <c r="B763" s="125"/>
      <c r="C763" s="126" t="e">
        <v>#REF!</v>
      </c>
      <c r="D763" s="125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ht="15.75" customHeight="1" spans="1:26">
      <c r="A764" s="125"/>
      <c r="B764" s="125"/>
      <c r="C764" s="126" t="e">
        <v>#REF!</v>
      </c>
      <c r="D764" s="125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ht="15.75" customHeight="1" spans="1:26">
      <c r="A765" s="125"/>
      <c r="B765" s="125"/>
      <c r="C765" s="126" t="e">
        <v>#REF!</v>
      </c>
      <c r="D765" s="125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ht="15.75" customHeight="1" spans="1:26">
      <c r="A766" s="125"/>
      <c r="B766" s="125"/>
      <c r="C766" s="126" t="e">
        <v>#REF!</v>
      </c>
      <c r="D766" s="125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ht="15.75" customHeight="1" spans="1:26">
      <c r="A767" s="125"/>
      <c r="B767" s="125"/>
      <c r="C767" s="126" t="e">
        <v>#REF!</v>
      </c>
      <c r="D767" s="125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ht="15.75" customHeight="1" spans="1:26">
      <c r="A768" s="125"/>
      <c r="B768" s="125"/>
      <c r="C768" s="126" t="e">
        <v>#REF!</v>
      </c>
      <c r="D768" s="125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ht="15.75" customHeight="1" spans="1:26">
      <c r="A769" s="125"/>
      <c r="B769" s="125"/>
      <c r="C769" s="126" t="e">
        <v>#REF!</v>
      </c>
      <c r="D769" s="125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ht="15.75" customHeight="1" spans="1:26">
      <c r="A770" s="125"/>
      <c r="B770" s="125"/>
      <c r="C770" s="126" t="e">
        <v>#REF!</v>
      </c>
      <c r="D770" s="125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ht="15.75" customHeight="1" spans="1:26">
      <c r="A771" s="125"/>
      <c r="B771" s="125"/>
      <c r="C771" s="126" t="e">
        <v>#REF!</v>
      </c>
      <c r="D771" s="125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ht="15.75" customHeight="1" spans="1:26">
      <c r="A772" s="125"/>
      <c r="B772" s="125"/>
      <c r="C772" s="126" t="e">
        <v>#REF!</v>
      </c>
      <c r="D772" s="125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ht="15.75" customHeight="1" spans="1:26">
      <c r="A773" s="125"/>
      <c r="B773" s="125"/>
      <c r="C773" s="126" t="e">
        <v>#REF!</v>
      </c>
      <c r="D773" s="125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ht="15.75" customHeight="1" spans="1:26">
      <c r="A774" s="125"/>
      <c r="B774" s="125"/>
      <c r="C774" s="126" t="e">
        <v>#REF!</v>
      </c>
      <c r="D774" s="125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ht="15.75" customHeight="1" spans="1:26">
      <c r="A775" s="125"/>
      <c r="B775" s="125"/>
      <c r="C775" s="126" t="e">
        <v>#REF!</v>
      </c>
      <c r="D775" s="125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ht="15.75" customHeight="1" spans="1:26">
      <c r="A776" s="125"/>
      <c r="B776" s="125"/>
      <c r="C776" s="126" t="e">
        <v>#REF!</v>
      </c>
      <c r="D776" s="125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ht="15.75" customHeight="1" spans="1:26">
      <c r="A777" s="125"/>
      <c r="B777" s="125"/>
      <c r="C777" s="126" t="e">
        <v>#REF!</v>
      </c>
      <c r="D777" s="125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ht="15.75" customHeight="1" spans="1:26">
      <c r="A778" s="125"/>
      <c r="B778" s="125"/>
      <c r="C778" s="126" t="e">
        <v>#REF!</v>
      </c>
      <c r="D778" s="125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ht="15.75" customHeight="1" spans="1:26">
      <c r="A779" s="125"/>
      <c r="B779" s="125"/>
      <c r="C779" s="126" t="e">
        <v>#REF!</v>
      </c>
      <c r="D779" s="125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ht="15.75" customHeight="1" spans="1:26">
      <c r="A780" s="125"/>
      <c r="B780" s="125"/>
      <c r="C780" s="126" t="e">
        <v>#REF!</v>
      </c>
      <c r="D780" s="125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ht="15.75" customHeight="1" spans="1:26">
      <c r="A781" s="125"/>
      <c r="B781" s="125"/>
      <c r="C781" s="126" t="e">
        <v>#REF!</v>
      </c>
      <c r="D781" s="125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ht="15.75" customHeight="1" spans="1:26">
      <c r="A782" s="125"/>
      <c r="B782" s="125"/>
      <c r="C782" s="126" t="e">
        <v>#REF!</v>
      </c>
      <c r="D782" s="125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ht="15.75" customHeight="1" spans="1:26">
      <c r="A783" s="125"/>
      <c r="B783" s="125"/>
      <c r="C783" s="126" t="e">
        <v>#REF!</v>
      </c>
      <c r="D783" s="125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ht="15.75" customHeight="1" spans="1:26">
      <c r="A784" s="125"/>
      <c r="B784" s="125"/>
      <c r="C784" s="126" t="e">
        <v>#REF!</v>
      </c>
      <c r="D784" s="125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ht="15.75" customHeight="1" spans="1:26">
      <c r="A785" s="125"/>
      <c r="B785" s="125"/>
      <c r="C785" s="126" t="e">
        <v>#REF!</v>
      </c>
      <c r="D785" s="125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ht="15.75" customHeight="1" spans="1:26">
      <c r="A786" s="125"/>
      <c r="B786" s="125"/>
      <c r="C786" s="126" t="e">
        <v>#REF!</v>
      </c>
      <c r="D786" s="125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ht="15.75" customHeight="1" spans="1:26">
      <c r="A787" s="125"/>
      <c r="B787" s="125"/>
      <c r="C787" s="126" t="e">
        <v>#REF!</v>
      </c>
      <c r="D787" s="125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ht="15.75" customHeight="1" spans="1:26">
      <c r="A788" s="125"/>
      <c r="B788" s="125"/>
      <c r="C788" s="126" t="e">
        <v>#REF!</v>
      </c>
      <c r="D788" s="125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ht="15.75" customHeight="1" spans="1:26">
      <c r="A789" s="125"/>
      <c r="B789" s="125"/>
      <c r="C789" s="126" t="e">
        <v>#REF!</v>
      </c>
      <c r="D789" s="125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ht="15.75" customHeight="1" spans="1:26">
      <c r="A790" s="125"/>
      <c r="B790" s="125"/>
      <c r="C790" s="126" t="e">
        <v>#REF!</v>
      </c>
      <c r="D790" s="125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ht="15.75" customHeight="1" spans="1:26">
      <c r="A791" s="125"/>
      <c r="B791" s="125"/>
      <c r="C791" s="126" t="e">
        <v>#REF!</v>
      </c>
      <c r="D791" s="125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ht="15.75" customHeight="1" spans="1:26">
      <c r="A792" s="125"/>
      <c r="B792" s="125"/>
      <c r="C792" s="126" t="e">
        <v>#REF!</v>
      </c>
      <c r="D792" s="125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ht="15.75" customHeight="1" spans="1:26">
      <c r="A793" s="125"/>
      <c r="B793" s="125"/>
      <c r="C793" s="126" t="e">
        <v>#REF!</v>
      </c>
      <c r="D793" s="125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ht="15.75" customHeight="1" spans="1:26">
      <c r="A794" s="125"/>
      <c r="B794" s="125"/>
      <c r="C794" s="126" t="e">
        <v>#REF!</v>
      </c>
      <c r="D794" s="125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ht="15.75" customHeight="1" spans="1:26">
      <c r="A795" s="125"/>
      <c r="B795" s="125"/>
      <c r="C795" s="126" t="e">
        <v>#REF!</v>
      </c>
      <c r="D795" s="125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ht="15.75" customHeight="1" spans="1:26">
      <c r="A796" s="125"/>
      <c r="B796" s="125"/>
      <c r="C796" s="126" t="e">
        <v>#REF!</v>
      </c>
      <c r="D796" s="125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ht="15.75" customHeight="1" spans="1:26">
      <c r="A797" s="125"/>
      <c r="B797" s="125"/>
      <c r="C797" s="126" t="e">
        <v>#REF!</v>
      </c>
      <c r="D797" s="125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ht="15.75" customHeight="1" spans="1:26">
      <c r="A798" s="125"/>
      <c r="B798" s="125"/>
      <c r="C798" s="126" t="e">
        <v>#REF!</v>
      </c>
      <c r="D798" s="125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ht="15.75" customHeight="1" spans="1:26">
      <c r="A799" s="125"/>
      <c r="B799" s="125"/>
      <c r="C799" s="126" t="e">
        <v>#REF!</v>
      </c>
      <c r="D799" s="125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ht="15.75" customHeight="1" spans="1:26">
      <c r="A800" s="125"/>
      <c r="B800" s="125"/>
      <c r="C800" s="126" t="e">
        <v>#REF!</v>
      </c>
      <c r="D800" s="125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ht="15.75" customHeight="1" spans="1:26">
      <c r="A801" s="125"/>
      <c r="B801" s="125"/>
      <c r="C801" s="126" t="e">
        <v>#REF!</v>
      </c>
      <c r="D801" s="125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ht="15.75" customHeight="1" spans="1:26">
      <c r="A802" s="125"/>
      <c r="B802" s="125"/>
      <c r="C802" s="126" t="e">
        <v>#REF!</v>
      </c>
      <c r="D802" s="125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ht="15.75" customHeight="1" spans="1:26">
      <c r="A803" s="125"/>
      <c r="B803" s="125"/>
      <c r="C803" s="126" t="e">
        <v>#REF!</v>
      </c>
      <c r="D803" s="125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ht="15.75" customHeight="1" spans="1:26">
      <c r="A804" s="125"/>
      <c r="B804" s="125"/>
      <c r="C804" s="126" t="e">
        <v>#REF!</v>
      </c>
      <c r="D804" s="125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ht="15.75" customHeight="1" spans="1:26">
      <c r="A805" s="125"/>
      <c r="B805" s="125"/>
      <c r="C805" s="126" t="e">
        <v>#REF!</v>
      </c>
      <c r="D805" s="125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ht="15.75" customHeight="1" spans="1:26">
      <c r="A806" s="125"/>
      <c r="B806" s="125"/>
      <c r="C806" s="126" t="e">
        <v>#REF!</v>
      </c>
      <c r="D806" s="125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ht="15.75" customHeight="1" spans="1:26">
      <c r="A807" s="125"/>
      <c r="B807" s="125"/>
      <c r="C807" s="126" t="e">
        <v>#REF!</v>
      </c>
      <c r="D807" s="125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ht="15.75" customHeight="1" spans="1:26">
      <c r="A808" s="125"/>
      <c r="B808" s="125"/>
      <c r="C808" s="126" t="e">
        <v>#REF!</v>
      </c>
      <c r="D808" s="125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ht="15.75" customHeight="1" spans="1:26">
      <c r="A809" s="125"/>
      <c r="B809" s="125"/>
      <c r="C809" s="126" t="e">
        <v>#REF!</v>
      </c>
      <c r="D809" s="125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ht="15.75" customHeight="1" spans="1:26">
      <c r="A810" s="125"/>
      <c r="B810" s="125"/>
      <c r="C810" s="126" t="e">
        <v>#REF!</v>
      </c>
      <c r="D810" s="125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ht="15.75" customHeight="1" spans="1:26">
      <c r="A811" s="125"/>
      <c r="B811" s="125"/>
      <c r="C811" s="126" t="e">
        <v>#REF!</v>
      </c>
      <c r="D811" s="125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ht="15.75" customHeight="1" spans="1:26">
      <c r="A812" s="125"/>
      <c r="B812" s="125"/>
      <c r="C812" s="126" t="e">
        <v>#REF!</v>
      </c>
      <c r="D812" s="125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ht="15.75" customHeight="1" spans="1:26">
      <c r="A813" s="125"/>
      <c r="B813" s="125"/>
      <c r="C813" s="126" t="e">
        <v>#REF!</v>
      </c>
      <c r="D813" s="125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ht="15.75" customHeight="1" spans="1:26">
      <c r="A814" s="125"/>
      <c r="B814" s="125"/>
      <c r="C814" s="126" t="e">
        <v>#REF!</v>
      </c>
      <c r="D814" s="125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ht="15.75" customHeight="1" spans="1:26">
      <c r="A815" s="125"/>
      <c r="B815" s="125"/>
      <c r="C815" s="126" t="e">
        <v>#REF!</v>
      </c>
      <c r="D815" s="125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ht="15.75" customHeight="1" spans="1:26">
      <c r="A816" s="125"/>
      <c r="B816" s="125"/>
      <c r="C816" s="126" t="e">
        <v>#REF!</v>
      </c>
      <c r="D816" s="125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ht="15.75" customHeight="1" spans="1:26">
      <c r="A817" s="125"/>
      <c r="B817" s="125"/>
      <c r="C817" s="126" t="e">
        <v>#REF!</v>
      </c>
      <c r="D817" s="125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ht="15.75" customHeight="1" spans="1:26">
      <c r="A818" s="125"/>
      <c r="B818" s="125"/>
      <c r="C818" s="126" t="e">
        <v>#REF!</v>
      </c>
      <c r="D818" s="125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ht="15.75" customHeight="1" spans="1:26">
      <c r="A819" s="125"/>
      <c r="B819" s="125"/>
      <c r="C819" s="126" t="e">
        <v>#REF!</v>
      </c>
      <c r="D819" s="125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ht="15.75" customHeight="1" spans="1:26">
      <c r="A820" s="125"/>
      <c r="B820" s="125"/>
      <c r="C820" s="126" t="e">
        <v>#REF!</v>
      </c>
      <c r="D820" s="125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ht="15.75" customHeight="1" spans="1:26">
      <c r="A821" s="125"/>
      <c r="B821" s="125"/>
      <c r="C821" s="126" t="e">
        <v>#REF!</v>
      </c>
      <c r="D821" s="125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ht="15.75" customHeight="1" spans="1:26">
      <c r="A822" s="125"/>
      <c r="B822" s="125"/>
      <c r="C822" s="126" t="e">
        <v>#REF!</v>
      </c>
      <c r="D822" s="125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ht="15.75" customHeight="1" spans="1:26">
      <c r="A823" s="125"/>
      <c r="B823" s="125"/>
      <c r="C823" s="126" t="e">
        <v>#REF!</v>
      </c>
      <c r="D823" s="125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ht="15.75" customHeight="1" spans="1:26">
      <c r="A824" s="125"/>
      <c r="B824" s="125"/>
      <c r="C824" s="126" t="e">
        <v>#REF!</v>
      </c>
      <c r="D824" s="125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ht="15.75" customHeight="1" spans="1:26">
      <c r="A825" s="125"/>
      <c r="B825" s="125"/>
      <c r="C825" s="126" t="e">
        <v>#REF!</v>
      </c>
      <c r="D825" s="125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ht="15.75" customHeight="1" spans="1:26">
      <c r="A826" s="125"/>
      <c r="B826" s="125"/>
      <c r="C826" s="126" t="e">
        <v>#REF!</v>
      </c>
      <c r="D826" s="125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ht="15.75" customHeight="1" spans="1:26">
      <c r="A827" s="125"/>
      <c r="B827" s="125"/>
      <c r="C827" s="126" t="e">
        <v>#REF!</v>
      </c>
      <c r="D827" s="125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ht="15.75" customHeight="1" spans="1:26">
      <c r="A828" s="125"/>
      <c r="B828" s="125"/>
      <c r="C828" s="126" t="e">
        <v>#REF!</v>
      </c>
      <c r="D828" s="125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ht="15.75" customHeight="1" spans="1:26">
      <c r="A829" s="125"/>
      <c r="B829" s="125"/>
      <c r="C829" s="126" t="e">
        <v>#REF!</v>
      </c>
      <c r="D829" s="125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ht="15.75" customHeight="1" spans="1:26">
      <c r="A830" s="125"/>
      <c r="B830" s="125"/>
      <c r="C830" s="126" t="e">
        <v>#REF!</v>
      </c>
      <c r="D830" s="125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ht="15.75" customHeight="1" spans="1:26">
      <c r="A831" s="125"/>
      <c r="B831" s="125"/>
      <c r="C831" s="126" t="e">
        <v>#REF!</v>
      </c>
      <c r="D831" s="125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ht="15.75" customHeight="1" spans="1:26">
      <c r="A832" s="125"/>
      <c r="B832" s="125"/>
      <c r="C832" s="126" t="e">
        <v>#REF!</v>
      </c>
      <c r="D832" s="125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ht="15.75" customHeight="1" spans="1:26">
      <c r="A833" s="125"/>
      <c r="B833" s="125"/>
      <c r="C833" s="126" t="e">
        <v>#REF!</v>
      </c>
      <c r="D833" s="125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ht="15.75" customHeight="1" spans="1:26">
      <c r="A834" s="125"/>
      <c r="B834" s="125"/>
      <c r="C834" s="126" t="e">
        <v>#REF!</v>
      </c>
      <c r="D834" s="125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ht="15.75" customHeight="1" spans="1:26">
      <c r="A835" s="125"/>
      <c r="B835" s="125"/>
      <c r="C835" s="126" t="e">
        <v>#REF!</v>
      </c>
      <c r="D835" s="125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ht="15.75" customHeight="1" spans="1:26">
      <c r="A836" s="125"/>
      <c r="B836" s="125"/>
      <c r="C836" s="126" t="e">
        <v>#REF!</v>
      </c>
      <c r="D836" s="125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ht="15.75" customHeight="1" spans="1:26">
      <c r="A837" s="125"/>
      <c r="B837" s="125"/>
      <c r="C837" s="126" t="e">
        <v>#REF!</v>
      </c>
      <c r="D837" s="125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ht="15.75" customHeight="1" spans="1:26">
      <c r="A838" s="125"/>
      <c r="B838" s="125"/>
      <c r="C838" s="126" t="e">
        <v>#REF!</v>
      </c>
      <c r="D838" s="125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ht="15.75" customHeight="1" spans="1:26">
      <c r="A839" s="125"/>
      <c r="B839" s="125"/>
      <c r="C839" s="126" t="e">
        <v>#REF!</v>
      </c>
      <c r="D839" s="125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ht="15.75" customHeight="1" spans="1:26">
      <c r="A840" s="125"/>
      <c r="B840" s="125"/>
      <c r="C840" s="126" t="e">
        <v>#REF!</v>
      </c>
      <c r="D840" s="125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ht="15.75" customHeight="1" spans="1:26">
      <c r="A841" s="125"/>
      <c r="B841" s="125"/>
      <c r="C841" s="126" t="e">
        <v>#REF!</v>
      </c>
      <c r="D841" s="125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ht="15.75" customHeight="1" spans="1:26">
      <c r="A842" s="125"/>
      <c r="B842" s="125"/>
      <c r="C842" s="126" t="e">
        <v>#REF!</v>
      </c>
      <c r="D842" s="125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ht="15.75" customHeight="1" spans="1:26">
      <c r="A843" s="125"/>
      <c r="B843" s="125"/>
      <c r="C843" s="126" t="e">
        <v>#REF!</v>
      </c>
      <c r="D843" s="125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ht="15.75" customHeight="1" spans="1:26">
      <c r="A844" s="125"/>
      <c r="B844" s="125"/>
      <c r="C844" s="126" t="e">
        <v>#REF!</v>
      </c>
      <c r="D844" s="125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ht="15.75" customHeight="1" spans="1:26">
      <c r="A845" s="125"/>
      <c r="B845" s="125"/>
      <c r="C845" s="126" t="e">
        <v>#REF!</v>
      </c>
      <c r="D845" s="125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ht="15.75" customHeight="1" spans="1:26">
      <c r="A846" s="125"/>
      <c r="B846" s="125"/>
      <c r="C846" s="126" t="e">
        <v>#REF!</v>
      </c>
      <c r="D846" s="125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ht="15.75" customHeight="1" spans="1:26">
      <c r="A847" s="125"/>
      <c r="B847" s="125"/>
      <c r="C847" s="126" t="e">
        <v>#REF!</v>
      </c>
      <c r="D847" s="125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ht="15.75" customHeight="1" spans="1:26">
      <c r="A848" s="125"/>
      <c r="B848" s="125"/>
      <c r="C848" s="126" t="e">
        <v>#REF!</v>
      </c>
      <c r="D848" s="125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ht="15.75" customHeight="1" spans="1:26">
      <c r="A849" s="125"/>
      <c r="B849" s="125"/>
      <c r="C849" s="126" t="e">
        <v>#REF!</v>
      </c>
      <c r="D849" s="125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ht="15.75" customHeight="1" spans="1:26">
      <c r="A850" s="125"/>
      <c r="B850" s="125"/>
      <c r="C850" s="126" t="e">
        <v>#REF!</v>
      </c>
      <c r="D850" s="125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ht="15.75" customHeight="1" spans="1:26">
      <c r="A851" s="125"/>
      <c r="B851" s="125"/>
      <c r="C851" s="126" t="e">
        <v>#REF!</v>
      </c>
      <c r="D851" s="125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ht="15.75" customHeight="1" spans="1:26">
      <c r="A852" s="125"/>
      <c r="B852" s="125"/>
      <c r="C852" s="126" t="e">
        <v>#REF!</v>
      </c>
      <c r="D852" s="125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ht="15.75" customHeight="1" spans="1:26">
      <c r="A853" s="125"/>
      <c r="B853" s="125"/>
      <c r="C853" s="126" t="e">
        <v>#REF!</v>
      </c>
      <c r="D853" s="125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ht="15.75" customHeight="1" spans="1:26">
      <c r="A854" s="125"/>
      <c r="B854" s="125"/>
      <c r="C854" s="126" t="e">
        <v>#REF!</v>
      </c>
      <c r="D854" s="125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ht="15.75" customHeight="1" spans="1:26">
      <c r="A855" s="125"/>
      <c r="B855" s="125"/>
      <c r="C855" s="126" t="e">
        <v>#REF!</v>
      </c>
      <c r="D855" s="125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ht="15.75" customHeight="1" spans="1:26">
      <c r="A856" s="125"/>
      <c r="B856" s="125"/>
      <c r="C856" s="126" t="e">
        <v>#REF!</v>
      </c>
      <c r="D856" s="125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ht="15.75" customHeight="1" spans="1:26">
      <c r="A857" s="125"/>
      <c r="B857" s="125"/>
      <c r="C857" s="126" t="e">
        <v>#REF!</v>
      </c>
      <c r="D857" s="125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ht="15.75" customHeight="1" spans="1:26">
      <c r="A858" s="125"/>
      <c r="B858" s="125"/>
      <c r="C858" s="126" t="e">
        <v>#REF!</v>
      </c>
      <c r="D858" s="125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ht="15.75" customHeight="1" spans="1:26">
      <c r="A859" s="125"/>
      <c r="B859" s="125"/>
      <c r="C859" s="126" t="e">
        <v>#REF!</v>
      </c>
      <c r="D859" s="125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ht="15.75" customHeight="1" spans="1:26">
      <c r="A860" s="125"/>
      <c r="B860" s="125"/>
      <c r="C860" s="126" t="e">
        <v>#REF!</v>
      </c>
      <c r="D860" s="125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ht="15.75" customHeight="1" spans="1:26">
      <c r="A861" s="125"/>
      <c r="B861" s="125"/>
      <c r="C861" s="126" t="e">
        <v>#REF!</v>
      </c>
      <c r="D861" s="125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ht="15.75" customHeight="1" spans="1:26">
      <c r="A862" s="125"/>
      <c r="B862" s="125"/>
      <c r="C862" s="126" t="e">
        <v>#REF!</v>
      </c>
      <c r="D862" s="125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ht="15.75" customHeight="1" spans="1:26">
      <c r="A863" s="125"/>
      <c r="B863" s="125"/>
      <c r="C863" s="126" t="e">
        <v>#REF!</v>
      </c>
      <c r="D863" s="125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ht="15.75" customHeight="1" spans="1:26">
      <c r="A864" s="125"/>
      <c r="B864" s="125"/>
      <c r="C864" s="126" t="e">
        <v>#REF!</v>
      </c>
      <c r="D864" s="125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ht="15.75" customHeight="1" spans="1:26">
      <c r="A865" s="125"/>
      <c r="B865" s="125"/>
      <c r="C865" s="126" t="e">
        <v>#REF!</v>
      </c>
      <c r="D865" s="125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ht="15.75" customHeight="1" spans="1:26">
      <c r="A866" s="125"/>
      <c r="B866" s="125"/>
      <c r="C866" s="126" t="e">
        <v>#REF!</v>
      </c>
      <c r="D866" s="125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ht="15.75" customHeight="1" spans="1:26">
      <c r="A867" s="125"/>
      <c r="B867" s="125"/>
      <c r="C867" s="126" t="e">
        <v>#REF!</v>
      </c>
      <c r="D867" s="125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ht="15.75" customHeight="1" spans="1:26">
      <c r="A868" s="125"/>
      <c r="B868" s="125"/>
      <c r="C868" s="126" t="e">
        <v>#REF!</v>
      </c>
      <c r="D868" s="125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ht="15.75" customHeight="1" spans="1:26">
      <c r="A869" s="125"/>
      <c r="B869" s="125"/>
      <c r="C869" s="126" t="e">
        <v>#REF!</v>
      </c>
      <c r="D869" s="125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ht="15.75" customHeight="1" spans="1:26">
      <c r="A870" s="125"/>
      <c r="B870" s="125"/>
      <c r="C870" s="126" t="e">
        <v>#REF!</v>
      </c>
      <c r="D870" s="125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ht="15.75" customHeight="1" spans="1:26">
      <c r="A871" s="125"/>
      <c r="B871" s="125"/>
      <c r="C871" s="126" t="e">
        <v>#REF!</v>
      </c>
      <c r="D871" s="125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ht="15.75" customHeight="1" spans="1:26">
      <c r="A872" s="125"/>
      <c r="B872" s="125"/>
      <c r="C872" s="126" t="e">
        <v>#REF!</v>
      </c>
      <c r="D872" s="125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ht="15.75" customHeight="1" spans="1:26">
      <c r="A873" s="125"/>
      <c r="B873" s="125"/>
      <c r="C873" s="126" t="e">
        <v>#REF!</v>
      </c>
      <c r="D873" s="125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ht="15.75" customHeight="1" spans="1:26">
      <c r="A874" s="125"/>
      <c r="B874" s="125"/>
      <c r="C874" s="126" t="e">
        <v>#REF!</v>
      </c>
      <c r="D874" s="125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ht="15.75" customHeight="1" spans="1:26">
      <c r="A875" s="125"/>
      <c r="B875" s="125"/>
      <c r="C875" s="126" t="e">
        <v>#REF!</v>
      </c>
      <c r="D875" s="125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ht="15.75" customHeight="1" spans="1:26">
      <c r="A876" s="125"/>
      <c r="B876" s="125"/>
      <c r="C876" s="126" t="e">
        <v>#REF!</v>
      </c>
      <c r="D876" s="125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ht="15.75" customHeight="1" spans="1:26">
      <c r="A877" s="125"/>
      <c r="B877" s="125"/>
      <c r="C877" s="126" t="e">
        <v>#REF!</v>
      </c>
      <c r="D877" s="125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ht="15.75" customHeight="1" spans="1:26">
      <c r="A878" s="125"/>
      <c r="B878" s="125"/>
      <c r="C878" s="126" t="e">
        <v>#REF!</v>
      </c>
      <c r="D878" s="125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ht="15.75" customHeight="1" spans="1:26">
      <c r="A879" s="125"/>
      <c r="B879" s="125"/>
      <c r="C879" s="126" t="e">
        <v>#REF!</v>
      </c>
      <c r="D879" s="125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ht="15.75" customHeight="1" spans="1:26">
      <c r="A880" s="125"/>
      <c r="B880" s="125"/>
      <c r="C880" s="126" t="e">
        <v>#REF!</v>
      </c>
      <c r="D880" s="125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ht="15.75" customHeight="1" spans="1:26">
      <c r="A881" s="125"/>
      <c r="B881" s="125"/>
      <c r="C881" s="126" t="e">
        <v>#REF!</v>
      </c>
      <c r="D881" s="125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ht="15.75" customHeight="1" spans="1:26">
      <c r="A882" s="125"/>
      <c r="B882" s="125"/>
      <c r="C882" s="126" t="e">
        <v>#REF!</v>
      </c>
      <c r="D882" s="125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ht="15.75" customHeight="1" spans="1:26">
      <c r="A883" s="125"/>
      <c r="B883" s="125"/>
      <c r="C883" s="126" t="e">
        <v>#REF!</v>
      </c>
      <c r="D883" s="125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ht="15.75" customHeight="1" spans="1:26">
      <c r="A884" s="125"/>
      <c r="B884" s="125"/>
      <c r="C884" s="126" t="e">
        <v>#REF!</v>
      </c>
      <c r="D884" s="125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ht="15.75" customHeight="1" spans="1:26">
      <c r="A885" s="125"/>
      <c r="B885" s="125"/>
      <c r="C885" s="126" t="e">
        <v>#REF!</v>
      </c>
      <c r="D885" s="125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ht="15.75" customHeight="1" spans="1:26">
      <c r="A886" s="125"/>
      <c r="B886" s="125"/>
      <c r="C886" s="126" t="e">
        <v>#REF!</v>
      </c>
      <c r="D886" s="125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ht="15.75" customHeight="1" spans="1:26">
      <c r="A887" s="125"/>
      <c r="B887" s="125"/>
      <c r="C887" s="126" t="e">
        <v>#REF!</v>
      </c>
      <c r="D887" s="125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ht="15.75" customHeight="1" spans="1:26">
      <c r="A888" s="125"/>
      <c r="B888" s="125"/>
      <c r="C888" s="126" t="e">
        <v>#REF!</v>
      </c>
      <c r="D888" s="125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ht="15.75" customHeight="1" spans="1:26">
      <c r="A889" s="125"/>
      <c r="B889" s="125"/>
      <c r="C889" s="126" t="e">
        <v>#REF!</v>
      </c>
      <c r="D889" s="125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ht="15.75" customHeight="1" spans="1:26">
      <c r="A890" s="125"/>
      <c r="B890" s="125"/>
      <c r="C890" s="126" t="e">
        <v>#REF!</v>
      </c>
      <c r="D890" s="125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ht="15.75" customHeight="1" spans="1:26">
      <c r="A891" s="125"/>
      <c r="B891" s="125"/>
      <c r="C891" s="126" t="e">
        <v>#REF!</v>
      </c>
      <c r="D891" s="125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ht="15.75" customHeight="1" spans="1:26">
      <c r="A892" s="125"/>
      <c r="B892" s="125"/>
      <c r="C892" s="126" t="e">
        <v>#REF!</v>
      </c>
      <c r="D892" s="125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ht="15.75" customHeight="1" spans="1:26">
      <c r="A893" s="125"/>
      <c r="B893" s="125"/>
      <c r="C893" s="126" t="e">
        <v>#REF!</v>
      </c>
      <c r="D893" s="125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ht="15.75" customHeight="1" spans="1:26">
      <c r="A894" s="125"/>
      <c r="B894" s="125"/>
      <c r="C894" s="126" t="e">
        <v>#REF!</v>
      </c>
      <c r="D894" s="125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ht="15.75" customHeight="1" spans="1:26">
      <c r="A895" s="125"/>
      <c r="B895" s="125"/>
      <c r="C895" s="126" t="e">
        <v>#REF!</v>
      </c>
      <c r="D895" s="125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ht="15.75" customHeight="1" spans="1:26">
      <c r="A896" s="125"/>
      <c r="B896" s="125"/>
      <c r="C896" s="126" t="e">
        <v>#REF!</v>
      </c>
      <c r="D896" s="125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ht="15.75" customHeight="1" spans="1:26">
      <c r="A897" s="125"/>
      <c r="B897" s="125"/>
      <c r="C897" s="126" t="e">
        <v>#REF!</v>
      </c>
      <c r="D897" s="125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ht="15.75" customHeight="1" spans="1:26">
      <c r="A898" s="125"/>
      <c r="B898" s="125"/>
      <c r="C898" s="126" t="e">
        <v>#REF!</v>
      </c>
      <c r="D898" s="125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ht="15.75" customHeight="1" spans="1:26">
      <c r="A899" s="125"/>
      <c r="B899" s="125"/>
      <c r="C899" s="126" t="e">
        <v>#REF!</v>
      </c>
      <c r="D899" s="125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ht="15.75" customHeight="1" spans="1:26">
      <c r="A900" s="125"/>
      <c r="B900" s="125"/>
      <c r="C900" s="126" t="e">
        <v>#REF!</v>
      </c>
      <c r="D900" s="125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ht="15.75" customHeight="1" spans="1:26">
      <c r="A901" s="125"/>
      <c r="B901" s="125"/>
      <c r="C901" s="126" t="e">
        <v>#REF!</v>
      </c>
      <c r="D901" s="125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ht="15.75" customHeight="1" spans="1:26">
      <c r="A902" s="125"/>
      <c r="B902" s="125"/>
      <c r="C902" s="126" t="e">
        <v>#REF!</v>
      </c>
      <c r="D902" s="125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ht="15.75" customHeight="1" spans="1:26">
      <c r="A903" s="125"/>
      <c r="B903" s="125"/>
      <c r="C903" s="126" t="e">
        <v>#REF!</v>
      </c>
      <c r="D903" s="125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ht="15.75" customHeight="1" spans="1:26">
      <c r="A904" s="125"/>
      <c r="B904" s="125"/>
      <c r="C904" s="126" t="e">
        <v>#REF!</v>
      </c>
      <c r="D904" s="125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ht="15.75" customHeight="1" spans="1:26">
      <c r="A905" s="125"/>
      <c r="B905" s="125"/>
      <c r="C905" s="126" t="e">
        <v>#REF!</v>
      </c>
      <c r="D905" s="125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ht="15.75" customHeight="1" spans="1:26">
      <c r="A906" s="125"/>
      <c r="B906" s="125"/>
      <c r="C906" s="126" t="e">
        <v>#REF!</v>
      </c>
      <c r="D906" s="125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ht="15.75" customHeight="1" spans="1:26">
      <c r="A907" s="125"/>
      <c r="B907" s="125"/>
      <c r="C907" s="126" t="e">
        <v>#REF!</v>
      </c>
      <c r="D907" s="125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ht="15.75" customHeight="1" spans="1:26">
      <c r="A908" s="125"/>
      <c r="B908" s="125"/>
      <c r="C908" s="126" t="e">
        <v>#REF!</v>
      </c>
      <c r="D908" s="125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ht="15.75" customHeight="1" spans="1:26">
      <c r="A909" s="125"/>
      <c r="B909" s="125"/>
      <c r="C909" s="126" t="e">
        <v>#REF!</v>
      </c>
      <c r="D909" s="125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ht="15.75" customHeight="1" spans="1:26">
      <c r="A910" s="125"/>
      <c r="B910" s="125"/>
      <c r="C910" s="126" t="e">
        <v>#REF!</v>
      </c>
      <c r="D910" s="125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ht="15.75" customHeight="1" spans="1:26">
      <c r="A911" s="125"/>
      <c r="B911" s="125"/>
      <c r="C911" s="126" t="e">
        <v>#REF!</v>
      </c>
      <c r="D911" s="125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ht="15.75" customHeight="1" spans="1:26">
      <c r="A912" s="125"/>
      <c r="B912" s="125"/>
      <c r="C912" s="126" t="e">
        <v>#REF!</v>
      </c>
      <c r="D912" s="125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ht="15.75" customHeight="1" spans="1:26">
      <c r="A913" s="125"/>
      <c r="B913" s="125"/>
      <c r="C913" s="126" t="e">
        <v>#REF!</v>
      </c>
      <c r="D913" s="125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ht="15.75" customHeight="1" spans="1:26">
      <c r="A914" s="125"/>
      <c r="B914" s="125"/>
      <c r="C914" s="126" t="e">
        <v>#REF!</v>
      </c>
      <c r="D914" s="125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ht="15.75" customHeight="1" spans="1:26">
      <c r="A915" s="125"/>
      <c r="B915" s="125"/>
      <c r="C915" s="126" t="e">
        <v>#REF!</v>
      </c>
      <c r="D915" s="125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ht="15.75" customHeight="1" spans="1:26">
      <c r="A916" s="125"/>
      <c r="B916" s="125"/>
      <c r="C916" s="126" t="e">
        <v>#REF!</v>
      </c>
      <c r="D916" s="125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ht="15.75" customHeight="1" spans="1:26">
      <c r="A917" s="125"/>
      <c r="B917" s="125"/>
      <c r="C917" s="126" t="e">
        <v>#REF!</v>
      </c>
      <c r="D917" s="125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ht="15.75" customHeight="1" spans="1:26">
      <c r="A918" s="125"/>
      <c r="B918" s="125"/>
      <c r="C918" s="126" t="e">
        <v>#REF!</v>
      </c>
      <c r="D918" s="125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ht="15.75" customHeight="1" spans="1:26">
      <c r="A919" s="125"/>
      <c r="B919" s="125"/>
      <c r="C919" s="126" t="e">
        <v>#REF!</v>
      </c>
      <c r="D919" s="125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ht="15.75" customHeight="1" spans="1:26">
      <c r="A920" s="125"/>
      <c r="B920" s="125"/>
      <c r="C920" s="126" t="e">
        <v>#REF!</v>
      </c>
      <c r="D920" s="125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ht="15.75" customHeight="1" spans="1:26">
      <c r="A921" s="125"/>
      <c r="B921" s="125"/>
      <c r="C921" s="126" t="e">
        <v>#REF!</v>
      </c>
      <c r="D921" s="125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ht="15.75" customHeight="1" spans="1:26">
      <c r="A922" s="125"/>
      <c r="B922" s="125"/>
      <c r="C922" s="126" t="e">
        <v>#REF!</v>
      </c>
      <c r="D922" s="125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ht="15.75" customHeight="1" spans="1:26">
      <c r="A923" s="125"/>
      <c r="B923" s="125"/>
      <c r="C923" s="126" t="e">
        <v>#REF!</v>
      </c>
      <c r="D923" s="125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ht="15.75" customHeight="1" spans="1:26">
      <c r="A924" s="125"/>
      <c r="B924" s="125"/>
      <c r="C924" s="126" t="e">
        <v>#REF!</v>
      </c>
      <c r="D924" s="125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ht="15.75" customHeight="1" spans="1:26">
      <c r="A925" s="125"/>
      <c r="B925" s="125"/>
      <c r="C925" s="126" t="e">
        <v>#REF!</v>
      </c>
      <c r="D925" s="125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ht="15.75" customHeight="1" spans="1:26">
      <c r="A926" s="125"/>
      <c r="B926" s="125"/>
      <c r="C926" s="126" t="e">
        <v>#REF!</v>
      </c>
      <c r="D926" s="125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ht="15.75" customHeight="1" spans="1:26">
      <c r="A927" s="125"/>
      <c r="B927" s="125"/>
      <c r="C927" s="126" t="e">
        <v>#REF!</v>
      </c>
      <c r="D927" s="125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ht="15.75" customHeight="1" spans="1:26">
      <c r="A928" s="125"/>
      <c r="B928" s="125"/>
      <c r="C928" s="126" t="e">
        <v>#REF!</v>
      </c>
      <c r="D928" s="125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ht="15.75" customHeight="1" spans="1:26">
      <c r="A929" s="125"/>
      <c r="B929" s="125"/>
      <c r="C929" s="126" t="e">
        <v>#REF!</v>
      </c>
      <c r="D929" s="125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ht="15.75" customHeight="1" spans="1:26">
      <c r="A930" s="125"/>
      <c r="B930" s="125"/>
      <c r="C930" s="126" t="e">
        <v>#REF!</v>
      </c>
      <c r="D930" s="125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ht="15.75" customHeight="1" spans="1:26">
      <c r="A931" s="125"/>
      <c r="B931" s="125"/>
      <c r="C931" s="126" t="e">
        <v>#REF!</v>
      </c>
      <c r="D931" s="125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ht="15.75" customHeight="1" spans="1:26">
      <c r="A932" s="125"/>
      <c r="B932" s="125"/>
      <c r="C932" s="126" t="e">
        <v>#REF!</v>
      </c>
      <c r="D932" s="125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ht="15.75" customHeight="1" spans="1:26">
      <c r="A933" s="125"/>
      <c r="B933" s="125"/>
      <c r="C933" s="126" t="e">
        <v>#REF!</v>
      </c>
      <c r="D933" s="125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ht="15.75" customHeight="1" spans="1:26">
      <c r="A934" s="125"/>
      <c r="B934" s="125"/>
      <c r="C934" s="126" t="e">
        <v>#REF!</v>
      </c>
      <c r="D934" s="125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ht="15.75" customHeight="1" spans="1:26">
      <c r="A935" s="125"/>
      <c r="B935" s="125"/>
      <c r="C935" s="126" t="e">
        <v>#REF!</v>
      </c>
      <c r="D935" s="125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ht="15.75" customHeight="1" spans="1:26">
      <c r="A936" s="125"/>
      <c r="B936" s="125"/>
      <c r="C936" s="126" t="e">
        <v>#REF!</v>
      </c>
      <c r="D936" s="125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ht="15.75" customHeight="1" spans="1:26">
      <c r="A937" s="125"/>
      <c r="B937" s="125"/>
      <c r="C937" s="126" t="e">
        <v>#REF!</v>
      </c>
      <c r="D937" s="125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ht="15.75" customHeight="1" spans="1:26">
      <c r="A938" s="125"/>
      <c r="B938" s="125"/>
      <c r="C938" s="126" t="e">
        <v>#REF!</v>
      </c>
      <c r="D938" s="125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ht="15.75" customHeight="1" spans="1:26">
      <c r="A939" s="125"/>
      <c r="B939" s="125"/>
      <c r="C939" s="126" t="e">
        <v>#REF!</v>
      </c>
      <c r="D939" s="125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ht="15.75" customHeight="1" spans="1:26">
      <c r="A940" s="125"/>
      <c r="B940" s="125"/>
      <c r="C940" s="126" t="e">
        <v>#REF!</v>
      </c>
      <c r="D940" s="125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ht="15.75" customHeight="1" spans="1:26">
      <c r="A941" s="125"/>
      <c r="B941" s="125"/>
      <c r="C941" s="126" t="e">
        <v>#REF!</v>
      </c>
      <c r="D941" s="125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ht="15.75" customHeight="1" spans="1:26">
      <c r="A942" s="125"/>
      <c r="B942" s="125"/>
      <c r="C942" s="126" t="e">
        <v>#REF!</v>
      </c>
      <c r="D942" s="125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ht="15.75" customHeight="1" spans="1:26">
      <c r="A943" s="125"/>
      <c r="B943" s="125"/>
      <c r="C943" s="126" t="e">
        <v>#REF!</v>
      </c>
      <c r="D943" s="125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ht="15.75" customHeight="1" spans="1:26">
      <c r="A944" s="125"/>
      <c r="B944" s="125"/>
      <c r="C944" s="126" t="e">
        <v>#REF!</v>
      </c>
      <c r="D944" s="125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ht="15.75" customHeight="1" spans="1:26">
      <c r="A945" s="125"/>
      <c r="B945" s="125"/>
      <c r="C945" s="126" t="e">
        <v>#REF!</v>
      </c>
      <c r="D945" s="125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ht="15.75" customHeight="1" spans="1:26">
      <c r="A946" s="125"/>
      <c r="B946" s="125"/>
      <c r="C946" s="126" t="e">
        <v>#REF!</v>
      </c>
      <c r="D946" s="125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ht="15.75" customHeight="1" spans="1:26">
      <c r="A947" s="125"/>
      <c r="B947" s="125"/>
      <c r="C947" s="126" t="e">
        <v>#REF!</v>
      </c>
      <c r="D947" s="125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ht="15.75" customHeight="1" spans="1:26">
      <c r="A948" s="125"/>
      <c r="B948" s="125"/>
      <c r="C948" s="126" t="e">
        <v>#REF!</v>
      </c>
      <c r="D948" s="125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ht="15.75" customHeight="1" spans="1:26">
      <c r="A949" s="125"/>
      <c r="B949" s="125"/>
      <c r="C949" s="126" t="e">
        <v>#REF!</v>
      </c>
      <c r="D949" s="125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ht="15.75" customHeight="1" spans="1:26">
      <c r="A950" s="125"/>
      <c r="B950" s="125"/>
      <c r="C950" s="126" t="e">
        <v>#REF!</v>
      </c>
      <c r="D950" s="125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ht="15.75" customHeight="1" spans="1:26">
      <c r="A951" s="125"/>
      <c r="B951" s="125"/>
      <c r="C951" s="126" t="e">
        <v>#REF!</v>
      </c>
      <c r="D951" s="125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ht="15.75" customHeight="1" spans="1:26">
      <c r="A952" s="125"/>
      <c r="B952" s="125"/>
      <c r="C952" s="126" t="e">
        <v>#REF!</v>
      </c>
      <c r="D952" s="125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ht="15.75" customHeight="1" spans="1:26">
      <c r="A953" s="125"/>
      <c r="B953" s="125"/>
      <c r="C953" s="126" t="e">
        <v>#REF!</v>
      </c>
      <c r="D953" s="125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ht="15.75" customHeight="1" spans="1:26">
      <c r="A954" s="125"/>
      <c r="B954" s="125"/>
      <c r="C954" s="126" t="e">
        <v>#REF!</v>
      </c>
      <c r="D954" s="125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ht="15.75" customHeight="1" spans="1:26">
      <c r="A955" s="125"/>
      <c r="B955" s="125"/>
      <c r="C955" s="126" t="e">
        <v>#REF!</v>
      </c>
      <c r="D955" s="125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ht="15.75" customHeight="1" spans="1:26">
      <c r="A956" s="125"/>
      <c r="B956" s="125"/>
      <c r="C956" s="126" t="e">
        <v>#REF!</v>
      </c>
      <c r="D956" s="125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ht="15.75" customHeight="1" spans="1:26">
      <c r="A957" s="125"/>
      <c r="B957" s="125"/>
      <c r="C957" s="126" t="e">
        <v>#REF!</v>
      </c>
      <c r="D957" s="125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ht="15.75" customHeight="1" spans="1:26">
      <c r="A958" s="125"/>
      <c r="B958" s="125"/>
      <c r="C958" s="126" t="e">
        <v>#REF!</v>
      </c>
      <c r="D958" s="125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ht="15.75" customHeight="1" spans="1:26">
      <c r="A959" s="125"/>
      <c r="B959" s="125"/>
      <c r="C959" s="126" t="e">
        <v>#REF!</v>
      </c>
      <c r="D959" s="125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ht="15.75" customHeight="1" spans="1:26">
      <c r="A960" s="125"/>
      <c r="B960" s="125"/>
      <c r="C960" s="126" t="e">
        <v>#REF!</v>
      </c>
      <c r="D960" s="125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ht="15.75" customHeight="1" spans="1:26">
      <c r="A961" s="125"/>
      <c r="B961" s="125"/>
      <c r="C961" s="126" t="e">
        <v>#REF!</v>
      </c>
      <c r="D961" s="125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ht="15.75" customHeight="1" spans="1:26">
      <c r="A962" s="125"/>
      <c r="B962" s="125"/>
      <c r="C962" s="126" t="e">
        <v>#REF!</v>
      </c>
      <c r="D962" s="125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ht="15.75" customHeight="1" spans="1:26">
      <c r="A963" s="125"/>
      <c r="B963" s="125"/>
      <c r="C963" s="126" t="e">
        <v>#REF!</v>
      </c>
      <c r="D963" s="125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ht="15.75" customHeight="1" spans="1:26">
      <c r="A964" s="125"/>
      <c r="B964" s="125"/>
      <c r="C964" s="126" t="e">
        <v>#REF!</v>
      </c>
      <c r="D964" s="125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ht="15.75" customHeight="1" spans="1:26">
      <c r="A965" s="125"/>
      <c r="B965" s="125"/>
      <c r="C965" s="126" t="e">
        <v>#REF!</v>
      </c>
      <c r="D965" s="125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ht="15.75" customHeight="1" spans="1:26">
      <c r="A966" s="125"/>
      <c r="B966" s="125"/>
      <c r="C966" s="126" t="e">
        <v>#REF!</v>
      </c>
      <c r="D966" s="125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ht="15.75" customHeight="1" spans="1:26">
      <c r="A967" s="125"/>
      <c r="B967" s="125"/>
      <c r="C967" s="126" t="e">
        <v>#REF!</v>
      </c>
      <c r="D967" s="125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ht="15.75" customHeight="1" spans="1:26">
      <c r="A968" s="125"/>
      <c r="B968" s="125"/>
      <c r="C968" s="126" t="e">
        <v>#REF!</v>
      </c>
      <c r="D968" s="125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ht="15.75" customHeight="1" spans="1:26">
      <c r="A969" s="125"/>
      <c r="B969" s="125"/>
      <c r="C969" s="126" t="e">
        <v>#REF!</v>
      </c>
      <c r="D969" s="125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ht="15.75" customHeight="1" spans="1:26">
      <c r="A970" s="125"/>
      <c r="B970" s="125"/>
      <c r="C970" s="126" t="e">
        <v>#REF!</v>
      </c>
      <c r="D970" s="125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ht="15.75" customHeight="1" spans="1:26">
      <c r="A971" s="125"/>
      <c r="B971" s="125"/>
      <c r="C971" s="126" t="e">
        <v>#REF!</v>
      </c>
      <c r="D971" s="125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ht="15.75" customHeight="1" spans="1:26">
      <c r="A972" s="125"/>
      <c r="B972" s="125"/>
      <c r="C972" s="126" t="e">
        <v>#REF!</v>
      </c>
      <c r="D972" s="125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ht="15.75" customHeight="1" spans="1:26">
      <c r="A973" s="125"/>
      <c r="B973" s="125"/>
      <c r="C973" s="126" t="e">
        <v>#REF!</v>
      </c>
      <c r="D973" s="125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ht="15.75" customHeight="1" spans="1:26">
      <c r="A974" s="125"/>
      <c r="B974" s="125"/>
      <c r="C974" s="126" t="e">
        <v>#REF!</v>
      </c>
      <c r="D974" s="125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ht="15.75" customHeight="1" spans="1:26">
      <c r="A975" s="125"/>
      <c r="B975" s="125"/>
      <c r="C975" s="126" t="e">
        <v>#REF!</v>
      </c>
      <c r="D975" s="125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ht="15.75" customHeight="1" spans="1:26">
      <c r="A976" s="125"/>
      <c r="B976" s="125"/>
      <c r="C976" s="126" t="e">
        <v>#REF!</v>
      </c>
      <c r="D976" s="125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ht="15.75" customHeight="1" spans="1:26">
      <c r="A977" s="125"/>
      <c r="B977" s="125"/>
      <c r="C977" s="126" t="e">
        <v>#REF!</v>
      </c>
      <c r="D977" s="125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ht="15.75" customHeight="1" spans="1:26">
      <c r="A978" s="125"/>
      <c r="B978" s="125"/>
      <c r="C978" s="126" t="e">
        <v>#REF!</v>
      </c>
      <c r="D978" s="125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ht="15.75" customHeight="1" spans="1:26">
      <c r="A979" s="125"/>
      <c r="B979" s="125"/>
      <c r="C979" s="126" t="e">
        <v>#REF!</v>
      </c>
      <c r="D979" s="125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ht="15.75" customHeight="1" spans="1:26">
      <c r="A980" s="125"/>
      <c r="B980" s="125"/>
      <c r="C980" s="126" t="e">
        <v>#REF!</v>
      </c>
      <c r="D980" s="125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ht="15.75" customHeight="1" spans="1:26">
      <c r="A981" s="125"/>
      <c r="B981" s="125"/>
      <c r="C981" s="126" t="e">
        <v>#REF!</v>
      </c>
      <c r="D981" s="125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ht="15.75" customHeight="1" spans="1:26">
      <c r="A982" s="125"/>
      <c r="B982" s="125"/>
      <c r="C982" s="126" t="e">
        <v>#REF!</v>
      </c>
      <c r="D982" s="125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ht="15.75" customHeight="1" spans="1:26">
      <c r="A983" s="125"/>
      <c r="B983" s="125"/>
      <c r="C983" s="126" t="e">
        <v>#REF!</v>
      </c>
      <c r="D983" s="125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ht="15.75" customHeight="1" spans="1:26">
      <c r="A984" s="125"/>
      <c r="B984" s="125"/>
      <c r="C984" s="126" t="e">
        <v>#REF!</v>
      </c>
      <c r="D984" s="125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ht="15.75" customHeight="1" spans="1:26">
      <c r="A985" s="125"/>
      <c r="B985" s="125"/>
      <c r="C985" s="126" t="e">
        <v>#REF!</v>
      </c>
      <c r="D985" s="125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ht="15.75" customHeight="1" spans="1:26">
      <c r="A986" s="125"/>
      <c r="B986" s="125"/>
      <c r="C986" s="126" t="e">
        <v>#REF!</v>
      </c>
      <c r="D986" s="125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ht="15.75" customHeight="1" spans="1:26">
      <c r="A987" s="125"/>
      <c r="B987" s="125"/>
      <c r="C987" s="126" t="e">
        <v>#REF!</v>
      </c>
      <c r="D987" s="125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ht="15.75" customHeight="1" spans="1:26">
      <c r="A988" s="125"/>
      <c r="B988" s="125"/>
      <c r="C988" s="126" t="e">
        <v>#REF!</v>
      </c>
      <c r="D988" s="125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ht="15.75" customHeight="1" spans="1:26">
      <c r="A989" s="125"/>
      <c r="B989" s="125"/>
      <c r="C989" s="126" t="e">
        <v>#REF!</v>
      </c>
      <c r="D989" s="125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ht="15.75" customHeight="1" spans="1:26">
      <c r="A990" s="125"/>
      <c r="B990" s="125"/>
      <c r="C990" s="126" t="e">
        <v>#REF!</v>
      </c>
      <c r="D990" s="125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ht="15.75" customHeight="1" spans="1:26">
      <c r="A991" s="125"/>
      <c r="B991" s="125"/>
      <c r="C991" s="126" t="e">
        <v>#REF!</v>
      </c>
      <c r="D991" s="125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ht="15.75" customHeight="1" spans="1:26">
      <c r="A992" s="125"/>
      <c r="B992" s="125"/>
      <c r="C992" s="126" t="e">
        <v>#REF!</v>
      </c>
      <c r="D992" s="125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ht="15.75" customHeight="1" spans="1:26">
      <c r="A993" s="125"/>
      <c r="B993" s="125"/>
      <c r="C993" s="126" t="e">
        <v>#REF!</v>
      </c>
      <c r="D993" s="125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ht="15.75" customHeight="1" spans="1:26">
      <c r="A994" s="125"/>
      <c r="B994" s="125"/>
      <c r="C994" s="126" t="e">
        <v>#REF!</v>
      </c>
      <c r="D994" s="125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ht="15.75" customHeight="1" spans="1:26">
      <c r="A995" s="125"/>
      <c r="B995" s="125"/>
      <c r="C995" s="126" t="e">
        <v>#REF!</v>
      </c>
      <c r="D995" s="125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ht="15.75" customHeight="1" spans="1:26">
      <c r="A996" s="125"/>
      <c r="B996" s="125"/>
      <c r="C996" s="126" t="e">
        <v>#REF!</v>
      </c>
      <c r="D996" s="125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ht="15.75" customHeight="1" spans="1:26">
      <c r="A997" s="125"/>
      <c r="B997" s="125"/>
      <c r="C997" s="126" t="e">
        <v>#REF!</v>
      </c>
      <c r="D997" s="125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ht="15.75" customHeight="1" spans="1:26">
      <c r="A998" s="125"/>
      <c r="B998" s="125"/>
      <c r="C998" s="126" t="e">
        <v>#REF!</v>
      </c>
      <c r="D998" s="125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ht="15.75" customHeight="1" spans="1:26">
      <c r="A999" s="125"/>
      <c r="B999" s="125"/>
      <c r="C999" s="126" t="e">
        <v>#REF!</v>
      </c>
      <c r="D999" s="125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ht="15.75" customHeight="1" spans="1:26">
      <c r="A1000" s="125"/>
      <c r="B1000" s="125"/>
      <c r="C1000" s="126" t="e">
        <v>#REF!</v>
      </c>
      <c r="D1000" s="125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  <row r="1001" ht="15.75" customHeight="1" spans="1:26">
      <c r="A1001" s="125"/>
      <c r="B1001" s="125"/>
      <c r="C1001" s="126" t="e">
        <v>#REF!</v>
      </c>
      <c r="D1001" s="125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</row>
    <row r="1002" ht="15.75" customHeight="1" spans="1:26">
      <c r="A1002" s="125"/>
      <c r="B1002" s="125"/>
      <c r="C1002" s="126" t="e">
        <v>#REF!</v>
      </c>
      <c r="D1002" s="125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</row>
    <row r="1003" ht="15.75" customHeight="1" spans="1:26">
      <c r="A1003" s="125"/>
      <c r="B1003" s="125"/>
      <c r="C1003" s="126" t="e">
        <v>#REF!</v>
      </c>
      <c r="D1003" s="125"/>
      <c r="E1003" s="69"/>
      <c r="F1003" s="69"/>
      <c r="G1003" s="69"/>
      <c r="H1003" s="69"/>
      <c r="I1003" s="69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  <c r="Y1003" s="69"/>
      <c r="Z1003" s="69"/>
    </row>
    <row r="1004" ht="15.75" customHeight="1" spans="1:26">
      <c r="A1004" s="125"/>
      <c r="B1004" s="125"/>
      <c r="C1004" s="126" t="e">
        <v>#REF!</v>
      </c>
      <c r="D1004" s="125"/>
      <c r="E1004" s="69"/>
      <c r="F1004" s="69"/>
      <c r="G1004" s="69"/>
      <c r="H1004" s="69"/>
      <c r="I1004" s="69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  <c r="T1004" s="69"/>
      <c r="U1004" s="69"/>
      <c r="V1004" s="69"/>
      <c r="W1004" s="69"/>
      <c r="X1004" s="69"/>
      <c r="Y1004" s="69"/>
      <c r="Z1004" s="69"/>
    </row>
    <row r="1005" ht="15.75" customHeight="1" spans="1:26">
      <c r="A1005" s="125"/>
      <c r="B1005" s="125"/>
      <c r="C1005" s="126" t="e">
        <v>#REF!</v>
      </c>
      <c r="D1005" s="125"/>
      <c r="E1005" s="69"/>
      <c r="F1005" s="69"/>
      <c r="G1005" s="69"/>
      <c r="H1005" s="69"/>
      <c r="I1005" s="69"/>
      <c r="J1005" s="69"/>
      <c r="K1005" s="69"/>
      <c r="L1005" s="69"/>
      <c r="M1005" s="69"/>
      <c r="N1005" s="69"/>
      <c r="O1005" s="69"/>
      <c r="P1005" s="69"/>
      <c r="Q1005" s="69"/>
      <c r="R1005" s="69"/>
      <c r="S1005" s="69"/>
      <c r="T1005" s="69"/>
      <c r="U1005" s="69"/>
      <c r="V1005" s="69"/>
      <c r="W1005" s="69"/>
      <c r="X1005" s="69"/>
      <c r="Y1005" s="69"/>
      <c r="Z1005" s="69"/>
    </row>
    <row r="1006" ht="15.75" customHeight="1" spans="1:26">
      <c r="A1006" s="125"/>
      <c r="B1006" s="125"/>
      <c r="C1006" s="126" t="e">
        <v>#REF!</v>
      </c>
      <c r="D1006" s="125"/>
      <c r="E1006" s="69"/>
      <c r="F1006" s="69"/>
      <c r="G1006" s="69"/>
      <c r="H1006" s="69"/>
      <c r="I1006" s="69"/>
      <c r="J1006" s="69"/>
      <c r="K1006" s="69"/>
      <c r="L1006" s="69"/>
      <c r="M1006" s="69"/>
      <c r="N1006" s="69"/>
      <c r="O1006" s="69"/>
      <c r="P1006" s="69"/>
      <c r="Q1006" s="69"/>
      <c r="R1006" s="69"/>
      <c r="S1006" s="69"/>
      <c r="T1006" s="69"/>
      <c r="U1006" s="69"/>
      <c r="V1006" s="69"/>
      <c r="W1006" s="69"/>
      <c r="X1006" s="69"/>
      <c r="Y1006" s="69"/>
      <c r="Z1006" s="69"/>
    </row>
    <row r="1007" ht="15.75" customHeight="1" spans="1:26">
      <c r="A1007" s="125"/>
      <c r="B1007" s="125"/>
      <c r="C1007" s="126" t="e">
        <v>#REF!</v>
      </c>
      <c r="D1007" s="125"/>
      <c r="E1007" s="69"/>
      <c r="F1007" s="69"/>
      <c r="G1007" s="69"/>
      <c r="H1007" s="69"/>
      <c r="I1007" s="69"/>
      <c r="J1007" s="69"/>
      <c r="K1007" s="69"/>
      <c r="L1007" s="69"/>
      <c r="M1007" s="69"/>
      <c r="N1007" s="69"/>
      <c r="O1007" s="69"/>
      <c r="P1007" s="69"/>
      <c r="Q1007" s="69"/>
      <c r="R1007" s="69"/>
      <c r="S1007" s="69"/>
      <c r="T1007" s="69"/>
      <c r="U1007" s="69"/>
      <c r="V1007" s="69"/>
      <c r="W1007" s="69"/>
      <c r="X1007" s="69"/>
      <c r="Y1007" s="69"/>
      <c r="Z1007" s="69"/>
    </row>
    <row r="1008" ht="15.75" customHeight="1" spans="1:26">
      <c r="A1008" s="125"/>
      <c r="B1008" s="125"/>
      <c r="C1008" s="126" t="e">
        <v>#REF!</v>
      </c>
      <c r="D1008" s="125"/>
      <c r="E1008" s="69"/>
      <c r="F1008" s="69"/>
      <c r="G1008" s="69"/>
      <c r="H1008" s="69"/>
      <c r="I1008" s="69"/>
      <c r="J1008" s="69"/>
      <c r="K1008" s="69"/>
      <c r="L1008" s="69"/>
      <c r="M1008" s="69"/>
      <c r="N1008" s="69"/>
      <c r="O1008" s="69"/>
      <c r="P1008" s="69"/>
      <c r="Q1008" s="69"/>
      <c r="R1008" s="69"/>
      <c r="S1008" s="69"/>
      <c r="T1008" s="69"/>
      <c r="U1008" s="69"/>
      <c r="V1008" s="69"/>
      <c r="W1008" s="69"/>
      <c r="X1008" s="69"/>
      <c r="Y1008" s="69"/>
      <c r="Z1008" s="69"/>
    </row>
    <row r="1009" ht="15.75" customHeight="1" spans="1:26">
      <c r="A1009" s="125"/>
      <c r="B1009" s="125"/>
      <c r="C1009" s="126" t="e">
        <v>#REF!</v>
      </c>
      <c r="D1009" s="125"/>
      <c r="E1009" s="69"/>
      <c r="F1009" s="69"/>
      <c r="G1009" s="69"/>
      <c r="H1009" s="69"/>
      <c r="I1009" s="69"/>
      <c r="J1009" s="69"/>
      <c r="K1009" s="69"/>
      <c r="L1009" s="69"/>
      <c r="M1009" s="69"/>
      <c r="N1009" s="69"/>
      <c r="O1009" s="69"/>
      <c r="P1009" s="69"/>
      <c r="Q1009" s="69"/>
      <c r="R1009" s="69"/>
      <c r="S1009" s="69"/>
      <c r="T1009" s="69"/>
      <c r="U1009" s="69"/>
      <c r="V1009" s="69"/>
      <c r="W1009" s="69"/>
      <c r="X1009" s="69"/>
      <c r="Y1009" s="69"/>
      <c r="Z1009" s="69"/>
    </row>
    <row r="1010" ht="15.75" customHeight="1" spans="1:26">
      <c r="A1010" s="125"/>
      <c r="B1010" s="125"/>
      <c r="C1010" s="126" t="e">
        <v>#REF!</v>
      </c>
      <c r="D1010" s="125"/>
      <c r="E1010" s="69"/>
      <c r="F1010" s="69"/>
      <c r="G1010" s="69"/>
      <c r="H1010" s="69"/>
      <c r="I1010" s="69"/>
      <c r="J1010" s="69"/>
      <c r="K1010" s="69"/>
      <c r="L1010" s="69"/>
      <c r="M1010" s="69"/>
      <c r="N1010" s="69"/>
      <c r="O1010" s="69"/>
      <c r="P1010" s="69"/>
      <c r="Q1010" s="69"/>
      <c r="R1010" s="69"/>
      <c r="S1010" s="69"/>
      <c r="T1010" s="69"/>
      <c r="U1010" s="69"/>
      <c r="V1010" s="69"/>
      <c r="W1010" s="69"/>
      <c r="X1010" s="69"/>
      <c r="Y1010" s="69"/>
      <c r="Z1010" s="69"/>
    </row>
    <row r="1011" ht="15.75" customHeight="1" spans="1:26">
      <c r="A1011" s="125"/>
      <c r="B1011" s="125"/>
      <c r="C1011" s="126" t="e">
        <v>#REF!</v>
      </c>
      <c r="D1011" s="125"/>
      <c r="E1011" s="69"/>
      <c r="F1011" s="69"/>
      <c r="G1011" s="69"/>
      <c r="H1011" s="69"/>
      <c r="I1011" s="69"/>
      <c r="J1011" s="69"/>
      <c r="K1011" s="69"/>
      <c r="L1011" s="69"/>
      <c r="M1011" s="69"/>
      <c r="N1011" s="69"/>
      <c r="O1011" s="69"/>
      <c r="P1011" s="69"/>
      <c r="Q1011" s="69"/>
      <c r="R1011" s="69"/>
      <c r="S1011" s="69"/>
      <c r="T1011" s="69"/>
      <c r="U1011" s="69"/>
      <c r="V1011" s="69"/>
      <c r="W1011" s="69"/>
      <c r="X1011" s="69"/>
      <c r="Y1011" s="69"/>
      <c r="Z1011" s="69"/>
    </row>
    <row r="1012" ht="15.75" customHeight="1" spans="1:26">
      <c r="A1012" s="125"/>
      <c r="B1012" s="125"/>
      <c r="C1012" s="126" t="e">
        <v>#REF!</v>
      </c>
      <c r="D1012" s="125"/>
      <c r="E1012" s="69"/>
      <c r="F1012" s="69"/>
      <c r="G1012" s="69"/>
      <c r="H1012" s="69"/>
      <c r="I1012" s="69"/>
      <c r="J1012" s="69"/>
      <c r="K1012" s="69"/>
      <c r="L1012" s="69"/>
      <c r="M1012" s="69"/>
      <c r="N1012" s="69"/>
      <c r="O1012" s="69"/>
      <c r="P1012" s="69"/>
      <c r="Q1012" s="69"/>
      <c r="R1012" s="69"/>
      <c r="S1012" s="69"/>
      <c r="T1012" s="69"/>
      <c r="U1012" s="69"/>
      <c r="V1012" s="69"/>
      <c r="W1012" s="69"/>
      <c r="X1012" s="69"/>
      <c r="Y1012" s="69"/>
      <c r="Z1012" s="69"/>
    </row>
    <row r="1013" ht="15.75" customHeight="1" spans="1:26">
      <c r="A1013" s="125"/>
      <c r="B1013" s="125"/>
      <c r="C1013" s="126" t="e">
        <v>#REF!</v>
      </c>
      <c r="D1013" s="125"/>
      <c r="E1013" s="69"/>
      <c r="F1013" s="69"/>
      <c r="G1013" s="69"/>
      <c r="H1013" s="69"/>
      <c r="I1013" s="69"/>
      <c r="J1013" s="69"/>
      <c r="K1013" s="69"/>
      <c r="L1013" s="69"/>
      <c r="M1013" s="69"/>
      <c r="N1013" s="69"/>
      <c r="O1013" s="69"/>
      <c r="P1013" s="69"/>
      <c r="Q1013" s="69"/>
      <c r="R1013" s="69"/>
      <c r="S1013" s="69"/>
      <c r="T1013" s="69"/>
      <c r="U1013" s="69"/>
      <c r="V1013" s="69"/>
      <c r="W1013" s="69"/>
      <c r="X1013" s="69"/>
      <c r="Y1013" s="69"/>
      <c r="Z1013" s="69"/>
    </row>
    <row r="1014" ht="15.75" customHeight="1" spans="1:26">
      <c r="A1014" s="125"/>
      <c r="B1014" s="125"/>
      <c r="C1014" s="126" t="e">
        <v>#REF!</v>
      </c>
      <c r="D1014" s="125"/>
      <c r="E1014" s="69"/>
      <c r="F1014" s="69"/>
      <c r="G1014" s="69"/>
      <c r="H1014" s="69"/>
      <c r="I1014" s="69"/>
      <c r="J1014" s="69"/>
      <c r="K1014" s="69"/>
      <c r="L1014" s="69"/>
      <c r="M1014" s="69"/>
      <c r="N1014" s="69"/>
      <c r="O1014" s="69"/>
      <c r="P1014" s="69"/>
      <c r="Q1014" s="69"/>
      <c r="R1014" s="69"/>
      <c r="S1014" s="69"/>
      <c r="T1014" s="69"/>
      <c r="U1014" s="69"/>
      <c r="V1014" s="69"/>
      <c r="W1014" s="69"/>
      <c r="X1014" s="69"/>
      <c r="Y1014" s="69"/>
      <c r="Z1014" s="69"/>
    </row>
    <row r="1015" ht="15.75" customHeight="1" spans="1:26">
      <c r="A1015" s="125"/>
      <c r="B1015" s="125"/>
      <c r="C1015" s="126" t="e">
        <v>#REF!</v>
      </c>
      <c r="D1015" s="125"/>
      <c r="E1015" s="69"/>
      <c r="F1015" s="69"/>
      <c r="G1015" s="69"/>
      <c r="H1015" s="69"/>
      <c r="I1015" s="69"/>
      <c r="J1015" s="69"/>
      <c r="K1015" s="69"/>
      <c r="L1015" s="69"/>
      <c r="M1015" s="69"/>
      <c r="N1015" s="69"/>
      <c r="O1015" s="69"/>
      <c r="P1015" s="69"/>
      <c r="Q1015" s="69"/>
      <c r="R1015" s="69"/>
      <c r="S1015" s="69"/>
      <c r="T1015" s="69"/>
      <c r="U1015" s="69"/>
      <c r="V1015" s="69"/>
      <c r="W1015" s="69"/>
      <c r="X1015" s="69"/>
      <c r="Y1015" s="69"/>
      <c r="Z1015" s="69"/>
    </row>
    <row r="1016" ht="15.75" customHeight="1" spans="1:26">
      <c r="A1016" s="125"/>
      <c r="B1016" s="125"/>
      <c r="C1016" s="126" t="e">
        <v>#REF!</v>
      </c>
      <c r="D1016" s="125"/>
      <c r="E1016" s="69"/>
      <c r="F1016" s="69"/>
      <c r="G1016" s="69"/>
      <c r="H1016" s="69"/>
      <c r="I1016" s="69"/>
      <c r="J1016" s="69"/>
      <c r="K1016" s="69"/>
      <c r="L1016" s="69"/>
      <c r="M1016" s="69"/>
      <c r="N1016" s="69"/>
      <c r="O1016" s="69"/>
      <c r="P1016" s="69"/>
      <c r="Q1016" s="69"/>
      <c r="R1016" s="69"/>
      <c r="S1016" s="69"/>
      <c r="T1016" s="69"/>
      <c r="U1016" s="69"/>
      <c r="V1016" s="69"/>
      <c r="W1016" s="69"/>
      <c r="X1016" s="69"/>
      <c r="Y1016" s="69"/>
      <c r="Z1016" s="69"/>
    </row>
    <row r="1017" ht="15.75" customHeight="1" spans="1:26">
      <c r="A1017" s="125"/>
      <c r="B1017" s="125"/>
      <c r="C1017" s="126" t="e">
        <v>#REF!</v>
      </c>
      <c r="D1017" s="125"/>
      <c r="E1017" s="69"/>
      <c r="F1017" s="69"/>
      <c r="G1017" s="69"/>
      <c r="H1017" s="69"/>
      <c r="I1017" s="69"/>
      <c r="J1017" s="69"/>
      <c r="K1017" s="69"/>
      <c r="L1017" s="69"/>
      <c r="M1017" s="69"/>
      <c r="N1017" s="69"/>
      <c r="O1017" s="69"/>
      <c r="P1017" s="69"/>
      <c r="Q1017" s="69"/>
      <c r="R1017" s="69"/>
      <c r="S1017" s="69"/>
      <c r="T1017" s="69"/>
      <c r="U1017" s="69"/>
      <c r="V1017" s="69"/>
      <c r="W1017" s="69"/>
      <c r="X1017" s="69"/>
      <c r="Y1017" s="69"/>
      <c r="Z1017" s="69"/>
    </row>
    <row r="1018" ht="15.75" customHeight="1" spans="1:26">
      <c r="A1018" s="125"/>
      <c r="B1018" s="125"/>
      <c r="C1018" s="126" t="e">
        <v>#REF!</v>
      </c>
      <c r="D1018" s="125"/>
      <c r="E1018" s="69"/>
      <c r="F1018" s="69"/>
      <c r="G1018" s="69"/>
      <c r="H1018" s="69"/>
      <c r="I1018" s="69"/>
      <c r="J1018" s="69"/>
      <c r="K1018" s="69"/>
      <c r="L1018" s="69"/>
      <c r="M1018" s="69"/>
      <c r="N1018" s="69"/>
      <c r="O1018" s="69"/>
      <c r="P1018" s="69"/>
      <c r="Q1018" s="69"/>
      <c r="R1018" s="69"/>
      <c r="S1018" s="69"/>
      <c r="T1018" s="69"/>
      <c r="U1018" s="69"/>
      <c r="V1018" s="69"/>
      <c r="W1018" s="69"/>
      <c r="X1018" s="69"/>
      <c r="Y1018" s="69"/>
      <c r="Z1018" s="69"/>
    </row>
    <row r="1019" ht="15.75" customHeight="1" spans="1:26">
      <c r="A1019" s="125"/>
      <c r="B1019" s="125"/>
      <c r="C1019" s="126" t="e">
        <v>#REF!</v>
      </c>
      <c r="D1019" s="125"/>
      <c r="E1019" s="69"/>
      <c r="F1019" s="69"/>
      <c r="G1019" s="69"/>
      <c r="H1019" s="69"/>
      <c r="I1019" s="69"/>
      <c r="J1019" s="69"/>
      <c r="K1019" s="69"/>
      <c r="L1019" s="69"/>
      <c r="M1019" s="69"/>
      <c r="N1019" s="69"/>
      <c r="O1019" s="69"/>
      <c r="P1019" s="69"/>
      <c r="Q1019" s="69"/>
      <c r="R1019" s="69"/>
      <c r="S1019" s="69"/>
      <c r="T1019" s="69"/>
      <c r="U1019" s="69"/>
      <c r="V1019" s="69"/>
      <c r="W1019" s="69"/>
      <c r="X1019" s="69"/>
      <c r="Y1019" s="69"/>
      <c r="Z1019" s="69"/>
    </row>
    <row r="1020" ht="15.75" customHeight="1" spans="1:26">
      <c r="A1020" s="125"/>
      <c r="B1020" s="125"/>
      <c r="C1020" s="126" t="e">
        <v>#REF!</v>
      </c>
      <c r="D1020" s="125"/>
      <c r="E1020" s="69"/>
      <c r="F1020" s="69"/>
      <c r="G1020" s="69"/>
      <c r="H1020" s="69"/>
      <c r="I1020" s="69"/>
      <c r="J1020" s="69"/>
      <c r="K1020" s="69"/>
      <c r="L1020" s="69"/>
      <c r="M1020" s="69"/>
      <c r="N1020" s="69"/>
      <c r="O1020" s="69"/>
      <c r="P1020" s="69"/>
      <c r="Q1020" s="69"/>
      <c r="R1020" s="69"/>
      <c r="S1020" s="69"/>
      <c r="T1020" s="69"/>
      <c r="U1020" s="69"/>
      <c r="V1020" s="69"/>
      <c r="W1020" s="69"/>
      <c r="X1020" s="69"/>
      <c r="Y1020" s="69"/>
      <c r="Z1020" s="69"/>
    </row>
    <row r="1021" ht="15.75" customHeight="1" spans="1:26">
      <c r="A1021" s="125"/>
      <c r="B1021" s="125"/>
      <c r="C1021" s="126" t="e">
        <v>#REF!</v>
      </c>
      <c r="D1021" s="125"/>
      <c r="E1021" s="69"/>
      <c r="F1021" s="69"/>
      <c r="G1021" s="69"/>
      <c r="H1021" s="69"/>
      <c r="I1021" s="69"/>
      <c r="J1021" s="69"/>
      <c r="K1021" s="69"/>
      <c r="L1021" s="69"/>
      <c r="M1021" s="69"/>
      <c r="N1021" s="69"/>
      <c r="O1021" s="69"/>
      <c r="P1021" s="69"/>
      <c r="Q1021" s="69"/>
      <c r="R1021" s="69"/>
      <c r="S1021" s="69"/>
      <c r="T1021" s="69"/>
      <c r="U1021" s="69"/>
      <c r="V1021" s="69"/>
      <c r="W1021" s="69"/>
      <c r="X1021" s="69"/>
      <c r="Y1021" s="69"/>
      <c r="Z1021" s="69"/>
    </row>
    <row r="1022" ht="15.75" customHeight="1" spans="1:26">
      <c r="A1022" s="125"/>
      <c r="B1022" s="125"/>
      <c r="C1022" s="126" t="e">
        <v>#REF!</v>
      </c>
      <c r="D1022" s="125"/>
      <c r="E1022" s="69"/>
      <c r="F1022" s="69"/>
      <c r="G1022" s="69"/>
      <c r="H1022" s="69"/>
      <c r="I1022" s="69"/>
      <c r="J1022" s="69"/>
      <c r="K1022" s="69"/>
      <c r="L1022" s="69"/>
      <c r="M1022" s="69"/>
      <c r="N1022" s="69"/>
      <c r="O1022" s="69"/>
      <c r="P1022" s="69"/>
      <c r="Q1022" s="69"/>
      <c r="R1022" s="69"/>
      <c r="S1022" s="69"/>
      <c r="T1022" s="69"/>
      <c r="U1022" s="69"/>
      <c r="V1022" s="69"/>
      <c r="W1022" s="69"/>
      <c r="X1022" s="69"/>
      <c r="Y1022" s="69"/>
      <c r="Z1022" s="69"/>
    </row>
    <row r="1023" ht="15.75" customHeight="1" spans="1:26">
      <c r="A1023" s="125"/>
      <c r="B1023" s="125"/>
      <c r="C1023" s="126" t="e">
        <v>#REF!</v>
      </c>
      <c r="D1023" s="125"/>
      <c r="E1023" s="69"/>
      <c r="F1023" s="69"/>
      <c r="G1023" s="69"/>
      <c r="H1023" s="69"/>
      <c r="I1023" s="69"/>
      <c r="J1023" s="69"/>
      <c r="K1023" s="69"/>
      <c r="L1023" s="69"/>
      <c r="M1023" s="69"/>
      <c r="N1023" s="69"/>
      <c r="O1023" s="69"/>
      <c r="P1023" s="69"/>
      <c r="Q1023" s="69"/>
      <c r="R1023" s="69"/>
      <c r="S1023" s="69"/>
      <c r="T1023" s="69"/>
      <c r="U1023" s="69"/>
      <c r="V1023" s="69"/>
      <c r="W1023" s="69"/>
      <c r="X1023" s="69"/>
      <c r="Y1023" s="69"/>
      <c r="Z1023" s="69"/>
    </row>
    <row r="1024" ht="15.75" customHeight="1" spans="1:26">
      <c r="A1024" s="125"/>
      <c r="B1024" s="125"/>
      <c r="C1024" s="126" t="e">
        <v>#REF!</v>
      </c>
      <c r="D1024" s="125"/>
      <c r="E1024" s="69"/>
      <c r="F1024" s="69"/>
      <c r="G1024" s="69"/>
      <c r="H1024" s="69"/>
      <c r="I1024" s="69"/>
      <c r="J1024" s="69"/>
      <c r="K1024" s="69"/>
      <c r="L1024" s="69"/>
      <c r="M1024" s="69"/>
      <c r="N1024" s="69"/>
      <c r="O1024" s="69"/>
      <c r="P1024" s="69"/>
      <c r="Q1024" s="69"/>
      <c r="R1024" s="69"/>
      <c r="S1024" s="69"/>
      <c r="T1024" s="69"/>
      <c r="U1024" s="69"/>
      <c r="V1024" s="69"/>
      <c r="W1024" s="69"/>
      <c r="X1024" s="69"/>
      <c r="Y1024" s="69"/>
      <c r="Z1024" s="69"/>
    </row>
    <row r="1025" ht="15.75" customHeight="1" spans="1:26">
      <c r="A1025" s="125"/>
      <c r="B1025" s="125"/>
      <c r="C1025" s="126" t="e">
        <v>#REF!</v>
      </c>
      <c r="D1025" s="125"/>
      <c r="E1025" s="69"/>
      <c r="F1025" s="69"/>
      <c r="G1025" s="69"/>
      <c r="H1025" s="69"/>
      <c r="I1025" s="69"/>
      <c r="J1025" s="69"/>
      <c r="K1025" s="69"/>
      <c r="L1025" s="69"/>
      <c r="M1025" s="69"/>
      <c r="N1025" s="69"/>
      <c r="O1025" s="69"/>
      <c r="P1025" s="69"/>
      <c r="Q1025" s="69"/>
      <c r="R1025" s="69"/>
      <c r="S1025" s="69"/>
      <c r="T1025" s="69"/>
      <c r="U1025" s="69"/>
      <c r="V1025" s="69"/>
      <c r="W1025" s="69"/>
      <c r="X1025" s="69"/>
      <c r="Y1025" s="69"/>
      <c r="Z1025" s="69"/>
    </row>
    <row r="1026" ht="15.75" customHeight="1" spans="1:26">
      <c r="A1026" s="125"/>
      <c r="B1026" s="125"/>
      <c r="C1026" s="126" t="e">
        <v>#REF!</v>
      </c>
      <c r="D1026" s="125"/>
      <c r="E1026" s="69"/>
      <c r="F1026" s="69"/>
      <c r="G1026" s="69"/>
      <c r="H1026" s="69"/>
      <c r="I1026" s="69"/>
      <c r="J1026" s="69"/>
      <c r="K1026" s="69"/>
      <c r="L1026" s="69"/>
      <c r="M1026" s="69"/>
      <c r="N1026" s="69"/>
      <c r="O1026" s="69"/>
      <c r="P1026" s="69"/>
      <c r="Q1026" s="69"/>
      <c r="R1026" s="69"/>
      <c r="S1026" s="69"/>
      <c r="T1026" s="69"/>
      <c r="U1026" s="69"/>
      <c r="V1026" s="69"/>
      <c r="W1026" s="69"/>
      <c r="X1026" s="69"/>
      <c r="Y1026" s="69"/>
      <c r="Z1026" s="69"/>
    </row>
    <row r="1027" ht="15.75" customHeight="1" spans="1:26">
      <c r="A1027" s="125"/>
      <c r="B1027" s="125"/>
      <c r="C1027" s="126" t="e">
        <v>#REF!</v>
      </c>
      <c r="D1027" s="125"/>
      <c r="E1027" s="69"/>
      <c r="F1027" s="69"/>
      <c r="G1027" s="69"/>
      <c r="H1027" s="69"/>
      <c r="I1027" s="69"/>
      <c r="J1027" s="69"/>
      <c r="K1027" s="69"/>
      <c r="L1027" s="69"/>
      <c r="M1027" s="69"/>
      <c r="N1027" s="69"/>
      <c r="O1027" s="69"/>
      <c r="P1027" s="69"/>
      <c r="Q1027" s="69"/>
      <c r="R1027" s="69"/>
      <c r="S1027" s="69"/>
      <c r="T1027" s="69"/>
      <c r="U1027" s="69"/>
      <c r="V1027" s="69"/>
      <c r="W1027" s="69"/>
      <c r="X1027" s="69"/>
      <c r="Y1027" s="69"/>
      <c r="Z1027" s="69"/>
    </row>
    <row r="1028" ht="15.75" customHeight="1" spans="1:26">
      <c r="A1028" s="125"/>
      <c r="B1028" s="125"/>
      <c r="C1028" s="126" t="e">
        <v>#REF!</v>
      </c>
      <c r="D1028" s="125"/>
      <c r="E1028" s="69"/>
      <c r="F1028" s="69"/>
      <c r="G1028" s="69"/>
      <c r="H1028" s="69"/>
      <c r="I1028" s="69"/>
      <c r="J1028" s="69"/>
      <c r="K1028" s="69"/>
      <c r="L1028" s="69"/>
      <c r="M1028" s="69"/>
      <c r="N1028" s="69"/>
      <c r="O1028" s="69"/>
      <c r="P1028" s="69"/>
      <c r="Q1028" s="69"/>
      <c r="R1028" s="69"/>
      <c r="S1028" s="69"/>
      <c r="T1028" s="69"/>
      <c r="U1028" s="69"/>
      <c r="V1028" s="69"/>
      <c r="W1028" s="69"/>
      <c r="X1028" s="69"/>
      <c r="Y1028" s="69"/>
      <c r="Z1028" s="69"/>
    </row>
    <row r="1029" ht="15.75" customHeight="1" spans="1:26">
      <c r="A1029" s="125"/>
      <c r="B1029" s="125"/>
      <c r="C1029" s="126" t="e">
        <v>#REF!</v>
      </c>
      <c r="D1029" s="125"/>
      <c r="E1029" s="69"/>
      <c r="F1029" s="69"/>
      <c r="G1029" s="69"/>
      <c r="H1029" s="69"/>
      <c r="I1029" s="69"/>
      <c r="J1029" s="69"/>
      <c r="K1029" s="69"/>
      <c r="L1029" s="69"/>
      <c r="M1029" s="69"/>
      <c r="N1029" s="69"/>
      <c r="O1029" s="69"/>
      <c r="P1029" s="69"/>
      <c r="Q1029" s="69"/>
      <c r="R1029" s="69"/>
      <c r="S1029" s="69"/>
      <c r="T1029" s="69"/>
      <c r="U1029" s="69"/>
      <c r="V1029" s="69"/>
      <c r="W1029" s="69"/>
      <c r="X1029" s="69"/>
      <c r="Y1029" s="69"/>
      <c r="Z1029" s="69"/>
    </row>
    <row r="1030" ht="15.75" customHeight="1" spans="1:26">
      <c r="A1030" s="125"/>
      <c r="B1030" s="125"/>
      <c r="C1030" s="126" t="e">
        <v>#REF!</v>
      </c>
      <c r="D1030" s="125"/>
      <c r="E1030" s="69"/>
      <c r="F1030" s="69"/>
      <c r="G1030" s="69"/>
      <c r="H1030" s="69"/>
      <c r="I1030" s="69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U1030" s="69"/>
      <c r="V1030" s="69"/>
      <c r="W1030" s="69"/>
      <c r="X1030" s="69"/>
      <c r="Y1030" s="69"/>
      <c r="Z1030" s="69"/>
    </row>
    <row r="1031" ht="15.75" customHeight="1" spans="1:26">
      <c r="A1031" s="125"/>
      <c r="B1031" s="125"/>
      <c r="C1031" s="126" t="e">
        <v>#REF!</v>
      </c>
      <c r="D1031" s="125"/>
      <c r="E1031" s="69"/>
      <c r="F1031" s="69"/>
      <c r="G1031" s="69"/>
      <c r="H1031" s="69"/>
      <c r="I1031" s="69"/>
      <c r="J1031" s="69"/>
      <c r="K1031" s="69"/>
      <c r="L1031" s="69"/>
      <c r="M1031" s="69"/>
      <c r="N1031" s="69"/>
      <c r="O1031" s="69"/>
      <c r="P1031" s="69"/>
      <c r="Q1031" s="69"/>
      <c r="R1031" s="69"/>
      <c r="S1031" s="69"/>
      <c r="T1031" s="69"/>
      <c r="U1031" s="69"/>
      <c r="V1031" s="69"/>
      <c r="W1031" s="69"/>
      <c r="X1031" s="69"/>
      <c r="Y1031" s="69"/>
      <c r="Z1031" s="69"/>
    </row>
    <row r="1032" ht="15.75" customHeight="1" spans="1:26">
      <c r="A1032" s="125"/>
      <c r="B1032" s="125"/>
      <c r="C1032" s="126" t="e">
        <v>#REF!</v>
      </c>
      <c r="D1032" s="125"/>
      <c r="E1032" s="69"/>
      <c r="F1032" s="69"/>
      <c r="G1032" s="69"/>
      <c r="H1032" s="69"/>
      <c r="I1032" s="69"/>
      <c r="J1032" s="69"/>
      <c r="K1032" s="69"/>
      <c r="L1032" s="69"/>
      <c r="M1032" s="69"/>
      <c r="N1032" s="69"/>
      <c r="O1032" s="69"/>
      <c r="P1032" s="69"/>
      <c r="Q1032" s="69"/>
      <c r="R1032" s="69"/>
      <c r="S1032" s="69"/>
      <c r="T1032" s="69"/>
      <c r="U1032" s="69"/>
      <c r="V1032" s="69"/>
      <c r="W1032" s="69"/>
      <c r="X1032" s="69"/>
      <c r="Y1032" s="69"/>
      <c r="Z1032" s="69"/>
    </row>
    <row r="1033" ht="15.75" customHeight="1" spans="1:26">
      <c r="A1033" s="125"/>
      <c r="B1033" s="125"/>
      <c r="C1033" s="126" t="e">
        <v>#REF!</v>
      </c>
      <c r="D1033" s="125"/>
      <c r="E1033" s="69"/>
      <c r="F1033" s="69"/>
      <c r="G1033" s="69"/>
      <c r="H1033" s="69"/>
      <c r="I1033" s="69"/>
      <c r="J1033" s="69"/>
      <c r="K1033" s="69"/>
      <c r="L1033" s="69"/>
      <c r="M1033" s="69"/>
      <c r="N1033" s="69"/>
      <c r="O1033" s="69"/>
      <c r="P1033" s="69"/>
      <c r="Q1033" s="69"/>
      <c r="R1033" s="69"/>
      <c r="S1033" s="69"/>
      <c r="T1033" s="69"/>
      <c r="U1033" s="69"/>
      <c r="V1033" s="69"/>
      <c r="W1033" s="69"/>
      <c r="X1033" s="69"/>
      <c r="Y1033" s="69"/>
      <c r="Z1033" s="69"/>
    </row>
    <row r="1034" ht="15.75" customHeight="1" spans="1:26">
      <c r="A1034" s="125"/>
      <c r="B1034" s="125"/>
      <c r="C1034" s="126" t="e">
        <v>#REF!</v>
      </c>
      <c r="D1034" s="125"/>
      <c r="E1034" s="69"/>
      <c r="F1034" s="69"/>
      <c r="G1034" s="69"/>
      <c r="H1034" s="69"/>
      <c r="I1034" s="69"/>
      <c r="J1034" s="69"/>
      <c r="K1034" s="69"/>
      <c r="L1034" s="69"/>
      <c r="M1034" s="69"/>
      <c r="N1034" s="69"/>
      <c r="O1034" s="69"/>
      <c r="P1034" s="69"/>
      <c r="Q1034" s="69"/>
      <c r="R1034" s="69"/>
      <c r="S1034" s="69"/>
      <c r="T1034" s="69"/>
      <c r="U1034" s="69"/>
      <c r="V1034" s="69"/>
      <c r="W1034" s="69"/>
      <c r="X1034" s="69"/>
      <c r="Y1034" s="69"/>
      <c r="Z1034" s="69"/>
    </row>
    <row r="1035" ht="15.75" customHeight="1" spans="1:26">
      <c r="A1035" s="125"/>
      <c r="B1035" s="125"/>
      <c r="C1035" s="126" t="e">
        <v>#REF!</v>
      </c>
      <c r="D1035" s="125"/>
      <c r="E1035" s="69"/>
      <c r="F1035" s="69"/>
      <c r="G1035" s="69"/>
      <c r="H1035" s="69"/>
      <c r="I1035" s="69"/>
      <c r="J1035" s="69"/>
      <c r="K1035" s="69"/>
      <c r="L1035" s="69"/>
      <c r="M1035" s="69"/>
      <c r="N1035" s="69"/>
      <c r="O1035" s="69"/>
      <c r="P1035" s="69"/>
      <c r="Q1035" s="69"/>
      <c r="R1035" s="69"/>
      <c r="S1035" s="69"/>
      <c r="T1035" s="69"/>
      <c r="U1035" s="69"/>
      <c r="V1035" s="69"/>
      <c r="W1035" s="69"/>
      <c r="X1035" s="69"/>
      <c r="Y1035" s="69"/>
      <c r="Z1035" s="69"/>
    </row>
    <row r="1036" ht="15.75" customHeight="1" spans="1:26">
      <c r="A1036" s="125"/>
      <c r="B1036" s="125"/>
      <c r="C1036" s="126" t="e">
        <v>#REF!</v>
      </c>
      <c r="D1036" s="125"/>
      <c r="E1036" s="69"/>
      <c r="F1036" s="69"/>
      <c r="G1036" s="69"/>
      <c r="H1036" s="69"/>
      <c r="I1036" s="69"/>
      <c r="J1036" s="69"/>
      <c r="K1036" s="69"/>
      <c r="L1036" s="69"/>
      <c r="M1036" s="69"/>
      <c r="N1036" s="69"/>
      <c r="O1036" s="69"/>
      <c r="P1036" s="69"/>
      <c r="Q1036" s="69"/>
      <c r="R1036" s="69"/>
      <c r="S1036" s="69"/>
      <c r="T1036" s="69"/>
      <c r="U1036" s="69"/>
      <c r="V1036" s="69"/>
      <c r="W1036" s="69"/>
      <c r="X1036" s="69"/>
      <c r="Y1036" s="69"/>
      <c r="Z1036" s="69"/>
    </row>
    <row r="1037" ht="15.75" customHeight="1" spans="1:26">
      <c r="A1037" s="125"/>
      <c r="B1037" s="125"/>
      <c r="C1037" s="126" t="e">
        <v>#REF!</v>
      </c>
      <c r="D1037" s="125"/>
      <c r="E1037" s="69"/>
      <c r="F1037" s="69"/>
      <c r="G1037" s="69"/>
      <c r="H1037" s="69"/>
      <c r="I1037" s="69"/>
      <c r="J1037" s="69"/>
      <c r="K1037" s="69"/>
      <c r="L1037" s="69"/>
      <c r="M1037" s="69"/>
      <c r="N1037" s="69"/>
      <c r="O1037" s="69"/>
      <c r="P1037" s="69"/>
      <c r="Q1037" s="69"/>
      <c r="R1037" s="69"/>
      <c r="S1037" s="69"/>
      <c r="T1037" s="69"/>
      <c r="U1037" s="69"/>
      <c r="V1037" s="69"/>
      <c r="W1037" s="69"/>
      <c r="X1037" s="69"/>
      <c r="Y1037" s="69"/>
      <c r="Z1037" s="69"/>
    </row>
    <row r="1038" ht="15.75" customHeight="1" spans="1:26">
      <c r="A1038" s="125"/>
      <c r="B1038" s="125"/>
      <c r="C1038" s="126" t="e">
        <v>#REF!</v>
      </c>
      <c r="D1038" s="125"/>
      <c r="E1038" s="69"/>
      <c r="F1038" s="69"/>
      <c r="G1038" s="69"/>
      <c r="H1038" s="69"/>
      <c r="I1038" s="69"/>
      <c r="J1038" s="69"/>
      <c r="K1038" s="69"/>
      <c r="L1038" s="69"/>
      <c r="M1038" s="69"/>
      <c r="N1038" s="69"/>
      <c r="O1038" s="69"/>
      <c r="P1038" s="69"/>
      <c r="Q1038" s="69"/>
      <c r="R1038" s="69"/>
      <c r="S1038" s="69"/>
      <c r="T1038" s="69"/>
      <c r="U1038" s="69"/>
      <c r="V1038" s="69"/>
      <c r="W1038" s="69"/>
      <c r="X1038" s="69"/>
      <c r="Y1038" s="69"/>
      <c r="Z1038" s="69"/>
    </row>
    <row r="1039" ht="15.75" customHeight="1" spans="1:26">
      <c r="A1039" s="125"/>
      <c r="B1039" s="125"/>
      <c r="C1039" s="126" t="e">
        <v>#REF!</v>
      </c>
      <c r="D1039" s="125"/>
      <c r="E1039" s="69"/>
      <c r="F1039" s="69"/>
      <c r="G1039" s="69"/>
      <c r="H1039" s="69"/>
      <c r="I1039" s="69"/>
      <c r="J1039" s="69"/>
      <c r="K1039" s="69"/>
      <c r="L1039" s="69"/>
      <c r="M1039" s="69"/>
      <c r="N1039" s="69"/>
      <c r="O1039" s="69"/>
      <c r="P1039" s="69"/>
      <c r="Q1039" s="69"/>
      <c r="R1039" s="69"/>
      <c r="S1039" s="69"/>
      <c r="T1039" s="69"/>
      <c r="U1039" s="69"/>
      <c r="V1039" s="69"/>
      <c r="W1039" s="69"/>
      <c r="X1039" s="69"/>
      <c r="Y1039" s="69"/>
      <c r="Z1039" s="69"/>
    </row>
    <row r="1040" ht="15.75" customHeight="1" spans="1:26">
      <c r="A1040" s="125"/>
      <c r="B1040" s="125"/>
      <c r="C1040" s="126" t="e">
        <v>#REF!</v>
      </c>
      <c r="D1040" s="125"/>
      <c r="E1040" s="69"/>
      <c r="F1040" s="69"/>
      <c r="G1040" s="69"/>
      <c r="H1040" s="69"/>
      <c r="I1040" s="69"/>
      <c r="J1040" s="69"/>
      <c r="K1040" s="69"/>
      <c r="L1040" s="69"/>
      <c r="M1040" s="69"/>
      <c r="N1040" s="69"/>
      <c r="O1040" s="69"/>
      <c r="P1040" s="69"/>
      <c r="Q1040" s="69"/>
      <c r="R1040" s="69"/>
      <c r="S1040" s="69"/>
      <c r="T1040" s="69"/>
      <c r="U1040" s="69"/>
      <c r="V1040" s="69"/>
      <c r="W1040" s="69"/>
      <c r="X1040" s="69"/>
      <c r="Y1040" s="69"/>
      <c r="Z1040" s="69"/>
    </row>
    <row r="1041" ht="15.75" customHeight="1" spans="1:26">
      <c r="A1041" s="125"/>
      <c r="B1041" s="125"/>
      <c r="C1041" s="126" t="e">
        <v>#REF!</v>
      </c>
      <c r="D1041" s="125"/>
      <c r="E1041" s="69"/>
      <c r="F1041" s="69"/>
      <c r="G1041" s="69"/>
      <c r="H1041" s="69"/>
      <c r="I1041" s="69"/>
      <c r="J1041" s="69"/>
      <c r="K1041" s="69"/>
      <c r="L1041" s="69"/>
      <c r="M1041" s="69"/>
      <c r="N1041" s="69"/>
      <c r="O1041" s="69"/>
      <c r="P1041" s="69"/>
      <c r="Q1041" s="69"/>
      <c r="R1041" s="69"/>
      <c r="S1041" s="69"/>
      <c r="T1041" s="69"/>
      <c r="U1041" s="69"/>
      <c r="V1041" s="69"/>
      <c r="W1041" s="69"/>
      <c r="X1041" s="69"/>
      <c r="Y1041" s="69"/>
      <c r="Z1041" s="69"/>
    </row>
    <row r="1042" ht="15.75" customHeight="1" spans="1:26">
      <c r="A1042" s="125"/>
      <c r="B1042" s="125"/>
      <c r="C1042" s="126" t="e">
        <v>#REF!</v>
      </c>
      <c r="D1042" s="125"/>
      <c r="E1042" s="69"/>
      <c r="F1042" s="69"/>
      <c r="G1042" s="69"/>
      <c r="H1042" s="69"/>
      <c r="I1042" s="69"/>
      <c r="J1042" s="69"/>
      <c r="K1042" s="69"/>
      <c r="L1042" s="69"/>
      <c r="M1042" s="69"/>
      <c r="N1042" s="69"/>
      <c r="O1042" s="69"/>
      <c r="P1042" s="69"/>
      <c r="Q1042" s="69"/>
      <c r="R1042" s="69"/>
      <c r="S1042" s="69"/>
      <c r="T1042" s="69"/>
      <c r="U1042" s="69"/>
      <c r="V1042" s="69"/>
      <c r="W1042" s="69"/>
      <c r="X1042" s="69"/>
      <c r="Y1042" s="69"/>
      <c r="Z1042" s="69"/>
    </row>
    <row r="1043" ht="15.75" customHeight="1" spans="1:26">
      <c r="A1043" s="125"/>
      <c r="B1043" s="125"/>
      <c r="C1043" s="126" t="e">
        <v>#REF!</v>
      </c>
      <c r="D1043" s="125"/>
      <c r="E1043" s="69"/>
      <c r="F1043" s="69"/>
      <c r="G1043" s="69"/>
      <c r="H1043" s="69"/>
      <c r="I1043" s="69"/>
      <c r="J1043" s="69"/>
      <c r="K1043" s="69"/>
      <c r="L1043" s="69"/>
      <c r="M1043" s="69"/>
      <c r="N1043" s="69"/>
      <c r="O1043" s="69"/>
      <c r="P1043" s="69"/>
      <c r="Q1043" s="69"/>
      <c r="R1043" s="69"/>
      <c r="S1043" s="69"/>
      <c r="T1043" s="69"/>
      <c r="U1043" s="69"/>
      <c r="V1043" s="69"/>
      <c r="W1043" s="69"/>
      <c r="X1043" s="69"/>
      <c r="Y1043" s="69"/>
      <c r="Z1043" s="69"/>
    </row>
    <row r="1044" ht="15.75" customHeight="1" spans="1:26">
      <c r="A1044" s="125"/>
      <c r="B1044" s="125"/>
      <c r="C1044" s="126" t="e">
        <v>#REF!</v>
      </c>
      <c r="D1044" s="125"/>
      <c r="E1044" s="69"/>
      <c r="F1044" s="69"/>
      <c r="G1044" s="69"/>
      <c r="H1044" s="69"/>
      <c r="I1044" s="69"/>
      <c r="J1044" s="69"/>
      <c r="K1044" s="69"/>
      <c r="L1044" s="69"/>
      <c r="M1044" s="69"/>
      <c r="N1044" s="69"/>
      <c r="O1044" s="69"/>
      <c r="P1044" s="69"/>
      <c r="Q1044" s="69"/>
      <c r="R1044" s="69"/>
      <c r="S1044" s="69"/>
      <c r="T1044" s="69"/>
      <c r="U1044" s="69"/>
      <c r="V1044" s="69"/>
      <c r="W1044" s="69"/>
      <c r="X1044" s="69"/>
      <c r="Y1044" s="69"/>
      <c r="Z1044" s="69"/>
    </row>
    <row r="1045" ht="15.75" customHeight="1" spans="1:26">
      <c r="A1045" s="125"/>
      <c r="B1045" s="125"/>
      <c r="C1045" s="126" t="e">
        <v>#REF!</v>
      </c>
      <c r="D1045" s="125"/>
      <c r="E1045" s="69"/>
      <c r="F1045" s="69"/>
      <c r="G1045" s="69"/>
      <c r="H1045" s="69"/>
      <c r="I1045" s="69"/>
      <c r="J1045" s="69"/>
      <c r="K1045" s="69"/>
      <c r="L1045" s="69"/>
      <c r="M1045" s="69"/>
      <c r="N1045" s="69"/>
      <c r="O1045" s="69"/>
      <c r="P1045" s="69"/>
      <c r="Q1045" s="69"/>
      <c r="R1045" s="69"/>
      <c r="S1045" s="69"/>
      <c r="T1045" s="69"/>
      <c r="U1045" s="69"/>
      <c r="V1045" s="69"/>
      <c r="W1045" s="69"/>
      <c r="X1045" s="69"/>
      <c r="Y1045" s="69"/>
      <c r="Z1045" s="69"/>
    </row>
    <row r="1046" ht="15.75" customHeight="1" spans="1:26">
      <c r="A1046" s="125"/>
      <c r="B1046" s="125"/>
      <c r="C1046" s="126" t="e">
        <v>#REF!</v>
      </c>
      <c r="D1046" s="125"/>
      <c r="E1046" s="69"/>
      <c r="F1046" s="69"/>
      <c r="G1046" s="69"/>
      <c r="H1046" s="69"/>
      <c r="I1046" s="69"/>
      <c r="J1046" s="69"/>
      <c r="K1046" s="69"/>
      <c r="L1046" s="69"/>
      <c r="M1046" s="69"/>
      <c r="N1046" s="69"/>
      <c r="O1046" s="69"/>
      <c r="P1046" s="69"/>
      <c r="Q1046" s="69"/>
      <c r="R1046" s="69"/>
      <c r="S1046" s="69"/>
      <c r="T1046" s="69"/>
      <c r="U1046" s="69"/>
      <c r="V1046" s="69"/>
      <c r="W1046" s="69"/>
      <c r="X1046" s="69"/>
      <c r="Y1046" s="69"/>
      <c r="Z1046" s="69"/>
    </row>
    <row r="1047" ht="15.75" customHeight="1" spans="1:26">
      <c r="A1047" s="125"/>
      <c r="B1047" s="125"/>
      <c r="C1047" s="126" t="e">
        <v>#REF!</v>
      </c>
      <c r="D1047" s="125"/>
      <c r="E1047" s="69"/>
      <c r="F1047" s="69"/>
      <c r="G1047" s="69"/>
      <c r="H1047" s="69"/>
      <c r="I1047" s="69"/>
      <c r="J1047" s="69"/>
      <c r="K1047" s="69"/>
      <c r="L1047" s="69"/>
      <c r="M1047" s="69"/>
      <c r="N1047" s="69"/>
      <c r="O1047" s="69"/>
      <c r="P1047" s="69"/>
      <c r="Q1047" s="69"/>
      <c r="R1047" s="69"/>
      <c r="S1047" s="69"/>
      <c r="T1047" s="69"/>
      <c r="U1047" s="69"/>
      <c r="V1047" s="69"/>
      <c r="W1047" s="69"/>
      <c r="X1047" s="69"/>
      <c r="Y1047" s="69"/>
      <c r="Z1047" s="69"/>
    </row>
    <row r="1048" ht="15.75" customHeight="1" spans="1:26">
      <c r="A1048" s="125"/>
      <c r="B1048" s="125"/>
      <c r="C1048" s="126" t="e">
        <v>#REF!</v>
      </c>
      <c r="D1048" s="125"/>
      <c r="E1048" s="69"/>
      <c r="F1048" s="69"/>
      <c r="G1048" s="69"/>
      <c r="H1048" s="69"/>
      <c r="I1048" s="69"/>
      <c r="J1048" s="69"/>
      <c r="K1048" s="69"/>
      <c r="L1048" s="69"/>
      <c r="M1048" s="69"/>
      <c r="N1048" s="69"/>
      <c r="O1048" s="69"/>
      <c r="P1048" s="69"/>
      <c r="Q1048" s="69"/>
      <c r="R1048" s="69"/>
      <c r="S1048" s="69"/>
      <c r="T1048" s="69"/>
      <c r="U1048" s="69"/>
      <c r="V1048" s="69"/>
      <c r="W1048" s="69"/>
      <c r="X1048" s="69"/>
      <c r="Y1048" s="69"/>
      <c r="Z1048" s="69"/>
    </row>
    <row r="1049" ht="15.75" customHeight="1" spans="1:26">
      <c r="A1049" s="125"/>
      <c r="B1049" s="125"/>
      <c r="C1049" s="126" t="e">
        <v>#REF!</v>
      </c>
      <c r="D1049" s="125"/>
      <c r="E1049" s="69"/>
      <c r="F1049" s="69"/>
      <c r="G1049" s="69"/>
      <c r="H1049" s="69"/>
      <c r="I1049" s="69"/>
      <c r="J1049" s="69"/>
      <c r="K1049" s="69"/>
      <c r="L1049" s="69"/>
      <c r="M1049" s="69"/>
      <c r="N1049" s="69"/>
      <c r="O1049" s="69"/>
      <c r="P1049" s="69"/>
      <c r="Q1049" s="69"/>
      <c r="R1049" s="69"/>
      <c r="S1049" s="69"/>
      <c r="T1049" s="69"/>
      <c r="U1049" s="69"/>
      <c r="V1049" s="69"/>
      <c r="W1049" s="69"/>
      <c r="X1049" s="69"/>
      <c r="Y1049" s="69"/>
      <c r="Z1049" s="69"/>
    </row>
    <row r="1050" ht="15.75" customHeight="1" spans="1:26">
      <c r="A1050" s="125"/>
      <c r="B1050" s="125"/>
      <c r="C1050" s="126" t="e">
        <v>#REF!</v>
      </c>
      <c r="D1050" s="125"/>
      <c r="E1050" s="69"/>
      <c r="F1050" s="69"/>
      <c r="G1050" s="69"/>
      <c r="H1050" s="69"/>
      <c r="I1050" s="69"/>
      <c r="J1050" s="69"/>
      <c r="K1050" s="69"/>
      <c r="L1050" s="69"/>
      <c r="M1050" s="69"/>
      <c r="N1050" s="69"/>
      <c r="O1050" s="69"/>
      <c r="P1050" s="69"/>
      <c r="Q1050" s="69"/>
      <c r="R1050" s="69"/>
      <c r="S1050" s="69"/>
      <c r="T1050" s="69"/>
      <c r="U1050" s="69"/>
      <c r="V1050" s="69"/>
      <c r="W1050" s="69"/>
      <c r="X1050" s="69"/>
      <c r="Y1050" s="69"/>
      <c r="Z1050" s="69"/>
    </row>
    <row r="1051" ht="15.75" customHeight="1" spans="1:26">
      <c r="A1051" s="125"/>
      <c r="B1051" s="125"/>
      <c r="C1051" s="126" t="e">
        <v>#REF!</v>
      </c>
      <c r="D1051" s="125"/>
      <c r="E1051" s="69"/>
      <c r="F1051" s="69"/>
      <c r="G1051" s="69"/>
      <c r="H1051" s="69"/>
      <c r="I1051" s="69"/>
      <c r="J1051" s="69"/>
      <c r="K1051" s="69"/>
      <c r="L1051" s="69"/>
      <c r="M1051" s="69"/>
      <c r="N1051" s="69"/>
      <c r="O1051" s="69"/>
      <c r="P1051" s="69"/>
      <c r="Q1051" s="69"/>
      <c r="R1051" s="69"/>
      <c r="S1051" s="69"/>
      <c r="T1051" s="69"/>
      <c r="U1051" s="69"/>
      <c r="V1051" s="69"/>
      <c r="W1051" s="69"/>
      <c r="X1051" s="69"/>
      <c r="Y1051" s="69"/>
      <c r="Z1051" s="69"/>
    </row>
    <row r="1052" ht="15.75" customHeight="1" spans="1:26">
      <c r="A1052" s="125"/>
      <c r="B1052" s="125"/>
      <c r="C1052" s="126" t="e">
        <v>#REF!</v>
      </c>
      <c r="D1052" s="125"/>
      <c r="E1052" s="69"/>
      <c r="F1052" s="69"/>
      <c r="G1052" s="69"/>
      <c r="H1052" s="69"/>
      <c r="I1052" s="69"/>
      <c r="J1052" s="69"/>
      <c r="K1052" s="69"/>
      <c r="L1052" s="69"/>
      <c r="M1052" s="69"/>
      <c r="N1052" s="69"/>
      <c r="O1052" s="69"/>
      <c r="P1052" s="69"/>
      <c r="Q1052" s="69"/>
      <c r="R1052" s="69"/>
      <c r="S1052" s="69"/>
      <c r="T1052" s="69"/>
      <c r="U1052" s="69"/>
      <c r="V1052" s="69"/>
      <c r="W1052" s="69"/>
      <c r="X1052" s="69"/>
      <c r="Y1052" s="69"/>
      <c r="Z1052" s="69"/>
    </row>
    <row r="1053" ht="15.75" customHeight="1" spans="1:26">
      <c r="A1053" s="125"/>
      <c r="B1053" s="125"/>
      <c r="C1053" s="126" t="e">
        <v>#REF!</v>
      </c>
      <c r="D1053" s="125"/>
      <c r="E1053" s="69"/>
      <c r="F1053" s="69"/>
      <c r="G1053" s="69"/>
      <c r="H1053" s="69"/>
      <c r="I1053" s="69"/>
      <c r="J1053" s="69"/>
      <c r="K1053" s="69"/>
      <c r="L1053" s="69"/>
      <c r="M1053" s="69"/>
      <c r="N1053" s="69"/>
      <c r="O1053" s="69"/>
      <c r="P1053" s="69"/>
      <c r="Q1053" s="69"/>
      <c r="R1053" s="69"/>
      <c r="S1053" s="69"/>
      <c r="T1053" s="69"/>
      <c r="U1053" s="69"/>
      <c r="V1053" s="69"/>
      <c r="W1053" s="69"/>
      <c r="X1053" s="69"/>
      <c r="Y1053" s="69"/>
      <c r="Z1053" s="69"/>
    </row>
    <row r="1054" ht="15.75" customHeight="1" spans="1:26">
      <c r="A1054" s="125"/>
      <c r="B1054" s="125"/>
      <c r="C1054" s="126" t="e">
        <v>#REF!</v>
      </c>
      <c r="D1054" s="125"/>
      <c r="E1054" s="69"/>
      <c r="F1054" s="69"/>
      <c r="G1054" s="69"/>
      <c r="H1054" s="69"/>
      <c r="I1054" s="69"/>
      <c r="J1054" s="69"/>
      <c r="K1054" s="69"/>
      <c r="L1054" s="69"/>
      <c r="M1054" s="69"/>
      <c r="N1054" s="69"/>
      <c r="O1054" s="69"/>
      <c r="P1054" s="69"/>
      <c r="Q1054" s="69"/>
      <c r="R1054" s="69"/>
      <c r="S1054" s="69"/>
      <c r="T1054" s="69"/>
      <c r="U1054" s="69"/>
      <c r="V1054" s="69"/>
      <c r="W1054" s="69"/>
      <c r="X1054" s="69"/>
      <c r="Y1054" s="69"/>
      <c r="Z1054" s="69"/>
    </row>
    <row r="1055" ht="15.75" customHeight="1" spans="1:26">
      <c r="A1055" s="125"/>
      <c r="B1055" s="125"/>
      <c r="C1055" s="126" t="e">
        <v>#REF!</v>
      </c>
      <c r="D1055" s="125"/>
      <c r="E1055" s="69"/>
      <c r="F1055" s="69"/>
      <c r="G1055" s="69"/>
      <c r="H1055" s="69"/>
      <c r="I1055" s="69"/>
      <c r="J1055" s="69"/>
      <c r="K1055" s="69"/>
      <c r="L1055" s="69"/>
      <c r="M1055" s="69"/>
      <c r="N1055" s="69"/>
      <c r="O1055" s="69"/>
      <c r="P1055" s="69"/>
      <c r="Q1055" s="69"/>
      <c r="R1055" s="69"/>
      <c r="S1055" s="69"/>
      <c r="T1055" s="69"/>
      <c r="U1055" s="69"/>
      <c r="V1055" s="69"/>
      <c r="W1055" s="69"/>
      <c r="X1055" s="69"/>
      <c r="Y1055" s="69"/>
      <c r="Z1055" s="69"/>
    </row>
    <row r="1056" ht="15.75" customHeight="1" spans="1:26">
      <c r="A1056" s="125"/>
      <c r="B1056" s="125"/>
      <c r="C1056" s="126" t="e">
        <v>#REF!</v>
      </c>
      <c r="D1056" s="125"/>
      <c r="E1056" s="69"/>
      <c r="F1056" s="69"/>
      <c r="G1056" s="69"/>
      <c r="H1056" s="69"/>
      <c r="I1056" s="69"/>
      <c r="J1056" s="69"/>
      <c r="K1056" s="69"/>
      <c r="L1056" s="69"/>
      <c r="M1056" s="69"/>
      <c r="N1056" s="69"/>
      <c r="O1056" s="69"/>
      <c r="P1056" s="69"/>
      <c r="Q1056" s="69"/>
      <c r="R1056" s="69"/>
      <c r="S1056" s="69"/>
      <c r="T1056" s="69"/>
      <c r="U1056" s="69"/>
      <c r="V1056" s="69"/>
      <c r="W1056" s="69"/>
      <c r="X1056" s="69"/>
      <c r="Y1056" s="69"/>
      <c r="Z1056" s="69"/>
    </row>
    <row r="1057" ht="15.75" customHeight="1" spans="1:26">
      <c r="A1057" s="125"/>
      <c r="B1057" s="125"/>
      <c r="C1057" s="126" t="e">
        <v>#REF!</v>
      </c>
      <c r="D1057" s="125"/>
      <c r="E1057" s="69"/>
      <c r="F1057" s="69"/>
      <c r="G1057" s="69"/>
      <c r="H1057" s="69"/>
      <c r="I1057" s="69"/>
      <c r="J1057" s="69"/>
      <c r="K1057" s="69"/>
      <c r="L1057" s="69"/>
      <c r="M1057" s="69"/>
      <c r="N1057" s="69"/>
      <c r="O1057" s="69"/>
      <c r="P1057" s="69"/>
      <c r="Q1057" s="69"/>
      <c r="R1057" s="69"/>
      <c r="S1057" s="69"/>
      <c r="T1057" s="69"/>
      <c r="U1057" s="69"/>
      <c r="V1057" s="69"/>
      <c r="W1057" s="69"/>
      <c r="X1057" s="69"/>
      <c r="Y1057" s="69"/>
      <c r="Z1057" s="69"/>
    </row>
    <row r="1058" ht="15.75" customHeight="1" spans="1:26">
      <c r="A1058" s="125"/>
      <c r="B1058" s="125"/>
      <c r="C1058" s="126" t="e">
        <v>#REF!</v>
      </c>
      <c r="D1058" s="125"/>
      <c r="E1058" s="69"/>
      <c r="F1058" s="69"/>
      <c r="G1058" s="69"/>
      <c r="H1058" s="69"/>
      <c r="I1058" s="69"/>
      <c r="J1058" s="69"/>
      <c r="K1058" s="69"/>
      <c r="L1058" s="69"/>
      <c r="M1058" s="69"/>
      <c r="N1058" s="69"/>
      <c r="O1058" s="69"/>
      <c r="P1058" s="69"/>
      <c r="Q1058" s="69"/>
      <c r="R1058" s="69"/>
      <c r="S1058" s="69"/>
      <c r="T1058" s="69"/>
      <c r="U1058" s="69"/>
      <c r="V1058" s="69"/>
      <c r="W1058" s="69"/>
      <c r="X1058" s="69"/>
      <c r="Y1058" s="69"/>
      <c r="Z1058" s="69"/>
    </row>
    <row r="1059" ht="15.75" customHeight="1" spans="1:26">
      <c r="A1059" s="125"/>
      <c r="B1059" s="125"/>
      <c r="C1059" s="126" t="e">
        <v>#REF!</v>
      </c>
      <c r="D1059" s="125"/>
      <c r="E1059" s="69"/>
      <c r="F1059" s="69"/>
      <c r="G1059" s="69"/>
      <c r="H1059" s="69"/>
      <c r="I1059" s="69"/>
      <c r="J1059" s="69"/>
      <c r="K1059" s="69"/>
      <c r="L1059" s="69"/>
      <c r="M1059" s="69"/>
      <c r="N1059" s="69"/>
      <c r="O1059" s="69"/>
      <c r="P1059" s="69"/>
      <c r="Q1059" s="69"/>
      <c r="R1059" s="69"/>
      <c r="S1059" s="69"/>
      <c r="T1059" s="69"/>
      <c r="U1059" s="69"/>
      <c r="V1059" s="69"/>
      <c r="W1059" s="69"/>
      <c r="X1059" s="69"/>
      <c r="Y1059" s="69"/>
      <c r="Z1059" s="69"/>
    </row>
    <row r="1060" ht="15.75" customHeight="1" spans="1:26">
      <c r="A1060" s="125"/>
      <c r="B1060" s="125"/>
      <c r="C1060" s="126" t="e">
        <v>#REF!</v>
      </c>
      <c r="D1060" s="125"/>
      <c r="E1060" s="69"/>
      <c r="F1060" s="69"/>
      <c r="G1060" s="69"/>
      <c r="H1060" s="69"/>
      <c r="I1060" s="69"/>
      <c r="J1060" s="69"/>
      <c r="K1060" s="69"/>
      <c r="L1060" s="69"/>
      <c r="M1060" s="69"/>
      <c r="N1060" s="69"/>
      <c r="O1060" s="69"/>
      <c r="P1060" s="69"/>
      <c r="Q1060" s="69"/>
      <c r="R1060" s="69"/>
      <c r="S1060" s="69"/>
      <c r="T1060" s="69"/>
      <c r="U1060" s="69"/>
      <c r="V1060" s="69"/>
      <c r="W1060" s="69"/>
      <c r="X1060" s="69"/>
      <c r="Y1060" s="69"/>
      <c r="Z1060" s="69"/>
    </row>
    <row r="1061" ht="15.75" customHeight="1" spans="1:26">
      <c r="A1061" s="125"/>
      <c r="B1061" s="125"/>
      <c r="C1061" s="126" t="e">
        <v>#REF!</v>
      </c>
      <c r="D1061" s="125"/>
      <c r="E1061" s="69"/>
      <c r="F1061" s="69"/>
      <c r="G1061" s="69"/>
      <c r="H1061" s="69"/>
      <c r="I1061" s="69"/>
      <c r="J1061" s="69"/>
      <c r="K1061" s="69"/>
      <c r="L1061" s="69"/>
      <c r="M1061" s="69"/>
      <c r="N1061" s="69"/>
      <c r="O1061" s="69"/>
      <c r="P1061" s="69"/>
      <c r="Q1061" s="69"/>
      <c r="R1061" s="69"/>
      <c r="S1061" s="69"/>
      <c r="T1061" s="69"/>
      <c r="U1061" s="69"/>
      <c r="V1061" s="69"/>
      <c r="W1061" s="69"/>
      <c r="X1061" s="69"/>
      <c r="Y1061" s="69"/>
      <c r="Z1061" s="69"/>
    </row>
    <row r="1062" ht="15.75" customHeight="1" spans="1:26">
      <c r="A1062" s="125"/>
      <c r="B1062" s="125"/>
      <c r="C1062" s="126" t="e">
        <v>#REF!</v>
      </c>
      <c r="D1062" s="125"/>
      <c r="E1062" s="69"/>
      <c r="F1062" s="69"/>
      <c r="G1062" s="69"/>
      <c r="H1062" s="69"/>
      <c r="I1062" s="69"/>
      <c r="J1062" s="69"/>
      <c r="K1062" s="69"/>
      <c r="L1062" s="69"/>
      <c r="M1062" s="69"/>
      <c r="N1062" s="69"/>
      <c r="O1062" s="69"/>
      <c r="P1062" s="69"/>
      <c r="Q1062" s="69"/>
      <c r="R1062" s="69"/>
      <c r="S1062" s="69"/>
      <c r="T1062" s="69"/>
      <c r="U1062" s="69"/>
      <c r="V1062" s="69"/>
      <c r="W1062" s="69"/>
      <c r="X1062" s="69"/>
      <c r="Y1062" s="69"/>
      <c r="Z1062" s="69"/>
    </row>
    <row r="1063" ht="15.75" customHeight="1" spans="1:26">
      <c r="A1063" s="125"/>
      <c r="B1063" s="125"/>
      <c r="C1063" s="126" t="e">
        <v>#REF!</v>
      </c>
      <c r="D1063" s="125"/>
      <c r="E1063" s="69"/>
      <c r="F1063" s="69"/>
      <c r="G1063" s="69"/>
      <c r="H1063" s="69"/>
      <c r="I1063" s="69"/>
      <c r="J1063" s="69"/>
      <c r="K1063" s="69"/>
      <c r="L1063" s="69"/>
      <c r="M1063" s="69"/>
      <c r="N1063" s="69"/>
      <c r="O1063" s="69"/>
      <c r="P1063" s="69"/>
      <c r="Q1063" s="69"/>
      <c r="R1063" s="69"/>
      <c r="S1063" s="69"/>
      <c r="T1063" s="69"/>
      <c r="U1063" s="69"/>
      <c r="V1063" s="69"/>
      <c r="W1063" s="69"/>
      <c r="X1063" s="69"/>
      <c r="Y1063" s="69"/>
      <c r="Z1063" s="69"/>
    </row>
    <row r="1064" ht="15.75" customHeight="1" spans="1:26">
      <c r="A1064" s="125"/>
      <c r="B1064" s="125"/>
      <c r="C1064" s="126" t="e">
        <v>#REF!</v>
      </c>
      <c r="D1064" s="125"/>
      <c r="E1064" s="69"/>
      <c r="F1064" s="69"/>
      <c r="G1064" s="69"/>
      <c r="H1064" s="69"/>
      <c r="I1064" s="69"/>
      <c r="J1064" s="69"/>
      <c r="K1064" s="69"/>
      <c r="L1064" s="69"/>
      <c r="M1064" s="69"/>
      <c r="N1064" s="69"/>
      <c r="O1064" s="69"/>
      <c r="P1064" s="69"/>
      <c r="Q1064" s="69"/>
      <c r="R1064" s="69"/>
      <c r="S1064" s="69"/>
      <c r="T1064" s="69"/>
      <c r="U1064" s="69"/>
      <c r="V1064" s="69"/>
      <c r="W1064" s="69"/>
      <c r="X1064" s="69"/>
      <c r="Y1064" s="69"/>
      <c r="Z1064" s="69"/>
    </row>
    <row r="1065" ht="15.75" customHeight="1" spans="1:26">
      <c r="A1065" s="125"/>
      <c r="B1065" s="125"/>
      <c r="C1065" s="126" t="e">
        <v>#REF!</v>
      </c>
      <c r="D1065" s="125"/>
      <c r="E1065" s="69"/>
      <c r="F1065" s="69"/>
      <c r="G1065" s="69"/>
      <c r="H1065" s="69"/>
      <c r="I1065" s="69"/>
      <c r="J1065" s="69"/>
      <c r="K1065" s="69"/>
      <c r="L1065" s="69"/>
      <c r="M1065" s="69"/>
      <c r="N1065" s="69"/>
      <c r="O1065" s="69"/>
      <c r="P1065" s="69"/>
      <c r="Q1065" s="69"/>
      <c r="R1065" s="69"/>
      <c r="S1065" s="69"/>
      <c r="T1065" s="69"/>
      <c r="U1065" s="69"/>
      <c r="V1065" s="69"/>
      <c r="W1065" s="69"/>
      <c r="X1065" s="69"/>
      <c r="Y1065" s="69"/>
      <c r="Z1065" s="69"/>
    </row>
    <row r="1066" ht="15.75" customHeight="1" spans="1:26">
      <c r="A1066" s="125"/>
      <c r="B1066" s="125"/>
      <c r="C1066" s="126" t="e">
        <v>#REF!</v>
      </c>
      <c r="D1066" s="125"/>
      <c r="E1066" s="69"/>
      <c r="F1066" s="69"/>
      <c r="G1066" s="69"/>
      <c r="H1066" s="69"/>
      <c r="I1066" s="69"/>
      <c r="J1066" s="69"/>
      <c r="K1066" s="69"/>
      <c r="L1066" s="69"/>
      <c r="M1066" s="69"/>
      <c r="N1066" s="69"/>
      <c r="O1066" s="69"/>
      <c r="P1066" s="69"/>
      <c r="Q1066" s="69"/>
      <c r="R1066" s="69"/>
      <c r="S1066" s="69"/>
      <c r="T1066" s="69"/>
      <c r="U1066" s="69"/>
      <c r="V1066" s="69"/>
      <c r="W1066" s="69"/>
      <c r="X1066" s="69"/>
      <c r="Y1066" s="69"/>
      <c r="Z1066" s="69"/>
    </row>
    <row r="1067" ht="15.75" customHeight="1" spans="1:26">
      <c r="A1067" s="125"/>
      <c r="B1067" s="125"/>
      <c r="C1067" s="126" t="e">
        <v>#REF!</v>
      </c>
      <c r="D1067" s="125"/>
      <c r="E1067" s="69"/>
      <c r="F1067" s="69"/>
      <c r="G1067" s="69"/>
      <c r="H1067" s="69"/>
      <c r="I1067" s="69"/>
      <c r="J1067" s="69"/>
      <c r="K1067" s="69"/>
      <c r="L1067" s="69"/>
      <c r="M1067" s="69"/>
      <c r="N1067" s="69"/>
      <c r="O1067" s="69"/>
      <c r="P1067" s="69"/>
      <c r="Q1067" s="69"/>
      <c r="R1067" s="69"/>
      <c r="S1067" s="69"/>
      <c r="T1067" s="69"/>
      <c r="U1067" s="69"/>
      <c r="V1067" s="69"/>
      <c r="W1067" s="69"/>
      <c r="X1067" s="69"/>
      <c r="Y1067" s="69"/>
      <c r="Z1067" s="69"/>
    </row>
    <row r="1068" ht="15.75" customHeight="1" spans="1:26">
      <c r="A1068" s="125"/>
      <c r="B1068" s="125"/>
      <c r="C1068" s="126" t="e">
        <v>#REF!</v>
      </c>
      <c r="D1068" s="125"/>
      <c r="E1068" s="69"/>
      <c r="F1068" s="69"/>
      <c r="G1068" s="69"/>
      <c r="H1068" s="69"/>
      <c r="I1068" s="69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U1068" s="69"/>
      <c r="V1068" s="69"/>
      <c r="W1068" s="69"/>
      <c r="X1068" s="69"/>
      <c r="Y1068" s="69"/>
      <c r="Z1068" s="69"/>
    </row>
    <row r="1069" ht="15.75" customHeight="1" spans="1:26">
      <c r="A1069" s="125"/>
      <c r="B1069" s="125"/>
      <c r="C1069" s="126" t="e">
        <v>#REF!</v>
      </c>
      <c r="D1069" s="125"/>
      <c r="E1069" s="69"/>
      <c r="F1069" s="69"/>
      <c r="G1069" s="69"/>
      <c r="H1069" s="69"/>
      <c r="I1069" s="69"/>
      <c r="J1069" s="69"/>
      <c r="K1069" s="69"/>
      <c r="L1069" s="69"/>
      <c r="M1069" s="69"/>
      <c r="N1069" s="69"/>
      <c r="O1069" s="69"/>
      <c r="P1069" s="69"/>
      <c r="Q1069" s="69"/>
      <c r="R1069" s="69"/>
      <c r="S1069" s="69"/>
      <c r="T1069" s="69"/>
      <c r="U1069" s="69"/>
      <c r="V1069" s="69"/>
      <c r="W1069" s="69"/>
      <c r="X1069" s="69"/>
      <c r="Y1069" s="69"/>
      <c r="Z1069" s="69"/>
    </row>
    <row r="1070" ht="15.75" customHeight="1" spans="1:26">
      <c r="A1070" s="125"/>
      <c r="B1070" s="125"/>
      <c r="C1070" s="126" t="e">
        <v>#REF!</v>
      </c>
      <c r="D1070" s="125"/>
      <c r="E1070" s="69"/>
      <c r="F1070" s="69"/>
      <c r="G1070" s="69"/>
      <c r="H1070" s="69"/>
      <c r="I1070" s="69"/>
      <c r="J1070" s="69"/>
      <c r="K1070" s="69"/>
      <c r="L1070" s="69"/>
      <c r="M1070" s="69"/>
      <c r="N1070" s="69"/>
      <c r="O1070" s="69"/>
      <c r="P1070" s="69"/>
      <c r="Q1070" s="69"/>
      <c r="R1070" s="69"/>
      <c r="S1070" s="69"/>
      <c r="T1070" s="69"/>
      <c r="U1070" s="69"/>
      <c r="V1070" s="69"/>
      <c r="W1070" s="69"/>
      <c r="X1070" s="69"/>
      <c r="Y1070" s="69"/>
      <c r="Z1070" s="69"/>
    </row>
    <row r="1071" ht="15.75" customHeight="1" spans="1:26">
      <c r="A1071" s="125"/>
      <c r="B1071" s="125"/>
      <c r="C1071" s="126" t="e">
        <v>#REF!</v>
      </c>
      <c r="D1071" s="125"/>
      <c r="E1071" s="69"/>
      <c r="F1071" s="69"/>
      <c r="G1071" s="69"/>
      <c r="H1071" s="69"/>
      <c r="I1071" s="69"/>
      <c r="J1071" s="69"/>
      <c r="K1071" s="69"/>
      <c r="L1071" s="69"/>
      <c r="M1071" s="69"/>
      <c r="N1071" s="69"/>
      <c r="O1071" s="69"/>
      <c r="P1071" s="69"/>
      <c r="Q1071" s="69"/>
      <c r="R1071" s="69"/>
      <c r="S1071" s="69"/>
      <c r="T1071" s="69"/>
      <c r="U1071" s="69"/>
      <c r="V1071" s="69"/>
      <c r="W1071" s="69"/>
      <c r="X1071" s="69"/>
      <c r="Y1071" s="69"/>
      <c r="Z1071" s="69"/>
    </row>
    <row r="1072" ht="15.75" customHeight="1" spans="1:26">
      <c r="A1072" s="125"/>
      <c r="B1072" s="125"/>
      <c r="C1072" s="126" t="e">
        <v>#REF!</v>
      </c>
      <c r="D1072" s="125"/>
      <c r="E1072" s="69"/>
      <c r="F1072" s="69"/>
      <c r="G1072" s="69"/>
      <c r="H1072" s="69"/>
      <c r="I1072" s="69"/>
      <c r="J1072" s="69"/>
      <c r="K1072" s="69"/>
      <c r="L1072" s="69"/>
      <c r="M1072" s="69"/>
      <c r="N1072" s="69"/>
      <c r="O1072" s="69"/>
      <c r="P1072" s="69"/>
      <c r="Q1072" s="69"/>
      <c r="R1072" s="69"/>
      <c r="S1072" s="69"/>
      <c r="T1072" s="69"/>
      <c r="U1072" s="69"/>
      <c r="V1072" s="69"/>
      <c r="W1072" s="69"/>
      <c r="X1072" s="69"/>
      <c r="Y1072" s="69"/>
      <c r="Z1072" s="69"/>
    </row>
    <row r="1073" ht="15.75" customHeight="1" spans="1:26">
      <c r="A1073" s="125"/>
      <c r="B1073" s="125"/>
      <c r="C1073" s="126" t="e">
        <v>#REF!</v>
      </c>
      <c r="D1073" s="125"/>
      <c r="E1073" s="69"/>
      <c r="F1073" s="69"/>
      <c r="G1073" s="69"/>
      <c r="H1073" s="69"/>
      <c r="I1073" s="69"/>
      <c r="J1073" s="69"/>
      <c r="K1073" s="69"/>
      <c r="L1073" s="69"/>
      <c r="M1073" s="69"/>
      <c r="N1073" s="69"/>
      <c r="O1073" s="69"/>
      <c r="P1073" s="69"/>
      <c r="Q1073" s="69"/>
      <c r="R1073" s="69"/>
      <c r="S1073" s="69"/>
      <c r="T1073" s="69"/>
      <c r="U1073" s="69"/>
      <c r="V1073" s="69"/>
      <c r="W1073" s="69"/>
      <c r="X1073" s="69"/>
      <c r="Y1073" s="69"/>
      <c r="Z1073" s="69"/>
    </row>
    <row r="1074" ht="15.75" customHeight="1" spans="1:26">
      <c r="A1074" s="125"/>
      <c r="B1074" s="125"/>
      <c r="C1074" s="126" t="e">
        <v>#REF!</v>
      </c>
      <c r="D1074" s="125"/>
      <c r="E1074" s="69"/>
      <c r="F1074" s="69"/>
      <c r="G1074" s="69"/>
      <c r="H1074" s="69"/>
      <c r="I1074" s="69"/>
      <c r="J1074" s="69"/>
      <c r="K1074" s="69"/>
      <c r="L1074" s="69"/>
      <c r="M1074" s="69"/>
      <c r="N1074" s="69"/>
      <c r="O1074" s="69"/>
      <c r="P1074" s="69"/>
      <c r="Q1074" s="69"/>
      <c r="R1074" s="69"/>
      <c r="S1074" s="69"/>
      <c r="T1074" s="69"/>
      <c r="U1074" s="69"/>
      <c r="V1074" s="69"/>
      <c r="W1074" s="69"/>
      <c r="X1074" s="69"/>
      <c r="Y1074" s="69"/>
      <c r="Z1074" s="69"/>
    </row>
    <row r="1075" ht="15.75" customHeight="1" spans="1:26">
      <c r="A1075" s="125"/>
      <c r="B1075" s="125"/>
      <c r="C1075" s="126" t="e">
        <v>#REF!</v>
      </c>
      <c r="D1075" s="125"/>
      <c r="E1075" s="69"/>
      <c r="F1075" s="69"/>
      <c r="G1075" s="69"/>
      <c r="H1075" s="69"/>
      <c r="I1075" s="69"/>
      <c r="J1075" s="69"/>
      <c r="K1075" s="69"/>
      <c r="L1075" s="69"/>
      <c r="M1075" s="69"/>
      <c r="N1075" s="69"/>
      <c r="O1075" s="69"/>
      <c r="P1075" s="69"/>
      <c r="Q1075" s="69"/>
      <c r="R1075" s="69"/>
      <c r="S1075" s="69"/>
      <c r="T1075" s="69"/>
      <c r="U1075" s="69"/>
      <c r="V1075" s="69"/>
      <c r="W1075" s="69"/>
      <c r="X1075" s="69"/>
      <c r="Y1075" s="69"/>
      <c r="Z1075" s="69"/>
    </row>
    <row r="1076" ht="15.75" customHeight="1" spans="1:26">
      <c r="A1076" s="125"/>
      <c r="B1076" s="125"/>
      <c r="C1076" s="126" t="e">
        <v>#REF!</v>
      </c>
      <c r="D1076" s="125"/>
      <c r="E1076" s="69"/>
      <c r="F1076" s="69"/>
      <c r="G1076" s="69"/>
      <c r="H1076" s="69"/>
      <c r="I1076" s="69"/>
      <c r="J1076" s="69"/>
      <c r="K1076" s="69"/>
      <c r="L1076" s="69"/>
      <c r="M1076" s="69"/>
      <c r="N1076" s="69"/>
      <c r="O1076" s="69"/>
      <c r="P1076" s="69"/>
      <c r="Q1076" s="69"/>
      <c r="R1076" s="69"/>
      <c r="S1076" s="69"/>
      <c r="T1076" s="69"/>
      <c r="U1076" s="69"/>
      <c r="V1076" s="69"/>
      <c r="W1076" s="69"/>
      <c r="X1076" s="69"/>
      <c r="Y1076" s="69"/>
      <c r="Z1076" s="69"/>
    </row>
    <row r="1077" ht="15.75" customHeight="1" spans="1:26">
      <c r="A1077" s="125"/>
      <c r="B1077" s="125"/>
      <c r="C1077" s="126" t="e">
        <v>#REF!</v>
      </c>
      <c r="D1077" s="125"/>
      <c r="E1077" s="69"/>
      <c r="F1077" s="69"/>
      <c r="G1077" s="69"/>
      <c r="H1077" s="69"/>
      <c r="I1077" s="69"/>
      <c r="J1077" s="69"/>
      <c r="K1077" s="69"/>
      <c r="L1077" s="69"/>
      <c r="M1077" s="69"/>
      <c r="N1077" s="69"/>
      <c r="O1077" s="69"/>
      <c r="P1077" s="69"/>
      <c r="Q1077" s="69"/>
      <c r="R1077" s="69"/>
      <c r="S1077" s="69"/>
      <c r="T1077" s="69"/>
      <c r="U1077" s="69"/>
      <c r="V1077" s="69"/>
      <c r="W1077" s="69"/>
      <c r="X1077" s="69"/>
      <c r="Y1077" s="69"/>
      <c r="Z1077" s="69"/>
    </row>
    <row r="1078" ht="15.75" customHeight="1" spans="1:26">
      <c r="A1078" s="125"/>
      <c r="B1078" s="125"/>
      <c r="C1078" s="126" t="e">
        <v>#REF!</v>
      </c>
      <c r="D1078" s="125"/>
      <c r="E1078" s="69"/>
      <c r="F1078" s="69"/>
      <c r="G1078" s="69"/>
      <c r="H1078" s="69"/>
      <c r="I1078" s="69"/>
      <c r="J1078" s="69"/>
      <c r="K1078" s="69"/>
      <c r="L1078" s="69"/>
      <c r="M1078" s="69"/>
      <c r="N1078" s="69"/>
      <c r="O1078" s="69"/>
      <c r="P1078" s="69"/>
      <c r="Q1078" s="69"/>
      <c r="R1078" s="69"/>
      <c r="S1078" s="69"/>
      <c r="T1078" s="69"/>
      <c r="U1078" s="69"/>
      <c r="V1078" s="69"/>
      <c r="W1078" s="69"/>
      <c r="X1078" s="69"/>
      <c r="Y1078" s="69"/>
      <c r="Z1078" s="69"/>
    </row>
    <row r="1079" ht="15.75" customHeight="1" spans="1:26">
      <c r="A1079" s="125"/>
      <c r="B1079" s="125"/>
      <c r="C1079" s="126" t="e">
        <v>#REF!</v>
      </c>
      <c r="D1079" s="125"/>
      <c r="E1079" s="69"/>
      <c r="F1079" s="69"/>
      <c r="G1079" s="69"/>
      <c r="H1079" s="69"/>
      <c r="I1079" s="69"/>
      <c r="J1079" s="69"/>
      <c r="K1079" s="69"/>
      <c r="L1079" s="69"/>
      <c r="M1079" s="69"/>
      <c r="N1079" s="69"/>
      <c r="O1079" s="69"/>
      <c r="P1079" s="69"/>
      <c r="Q1079" s="69"/>
      <c r="R1079" s="69"/>
      <c r="S1079" s="69"/>
      <c r="T1079" s="69"/>
      <c r="U1079" s="69"/>
      <c r="V1079" s="69"/>
      <c r="W1079" s="69"/>
      <c r="X1079" s="69"/>
      <c r="Y1079" s="69"/>
      <c r="Z1079" s="69"/>
    </row>
    <row r="1080" ht="15.75" customHeight="1" spans="1:26">
      <c r="A1080" s="125"/>
      <c r="B1080" s="125"/>
      <c r="C1080" s="126" t="e">
        <v>#REF!</v>
      </c>
      <c r="D1080" s="125"/>
      <c r="E1080" s="69"/>
      <c r="F1080" s="69"/>
      <c r="G1080" s="69"/>
      <c r="H1080" s="69"/>
      <c r="I1080" s="69"/>
      <c r="J1080" s="69"/>
      <c r="K1080" s="69"/>
      <c r="L1080" s="69"/>
      <c r="M1080" s="69"/>
      <c r="N1080" s="69"/>
      <c r="O1080" s="69"/>
      <c r="P1080" s="69"/>
      <c r="Q1080" s="69"/>
      <c r="R1080" s="69"/>
      <c r="S1080" s="69"/>
      <c r="T1080" s="69"/>
      <c r="U1080" s="69"/>
      <c r="V1080" s="69"/>
      <c r="W1080" s="69"/>
      <c r="X1080" s="69"/>
      <c r="Y1080" s="69"/>
      <c r="Z1080" s="69"/>
    </row>
    <row r="1081" ht="15.75" customHeight="1" spans="1:26">
      <c r="A1081" s="125"/>
      <c r="B1081" s="125"/>
      <c r="C1081" s="126" t="e">
        <v>#REF!</v>
      </c>
      <c r="D1081" s="125"/>
      <c r="E1081" s="69"/>
      <c r="F1081" s="69"/>
      <c r="G1081" s="69"/>
      <c r="H1081" s="69"/>
      <c r="I1081" s="69"/>
      <c r="J1081" s="69"/>
      <c r="K1081" s="69"/>
      <c r="L1081" s="69"/>
      <c r="M1081" s="69"/>
      <c r="N1081" s="69"/>
      <c r="O1081" s="69"/>
      <c r="P1081" s="69"/>
      <c r="Q1081" s="69"/>
      <c r="R1081" s="69"/>
      <c r="S1081" s="69"/>
      <c r="T1081" s="69"/>
      <c r="U1081" s="69"/>
      <c r="V1081" s="69"/>
      <c r="W1081" s="69"/>
      <c r="X1081" s="69"/>
      <c r="Y1081" s="69"/>
      <c r="Z1081" s="69"/>
    </row>
    <row r="1082" ht="15.75" customHeight="1" spans="1:26">
      <c r="A1082" s="125"/>
      <c r="B1082" s="125"/>
      <c r="C1082" s="126" t="e">
        <v>#REF!</v>
      </c>
      <c r="D1082" s="125"/>
      <c r="E1082" s="69"/>
      <c r="F1082" s="69"/>
      <c r="G1082" s="69"/>
      <c r="H1082" s="69"/>
      <c r="I1082" s="69"/>
      <c r="J1082" s="69"/>
      <c r="K1082" s="69"/>
      <c r="L1082" s="69"/>
      <c r="M1082" s="69"/>
      <c r="N1082" s="69"/>
      <c r="O1082" s="69"/>
      <c r="P1082" s="69"/>
      <c r="Q1082" s="69"/>
      <c r="R1082" s="69"/>
      <c r="S1082" s="69"/>
      <c r="T1082" s="69"/>
      <c r="U1082" s="69"/>
      <c r="V1082" s="69"/>
      <c r="W1082" s="69"/>
      <c r="X1082" s="69"/>
      <c r="Y1082" s="69"/>
      <c r="Z1082" s="69"/>
    </row>
    <row r="1083" ht="15.75" customHeight="1" spans="1:26">
      <c r="A1083" s="125"/>
      <c r="B1083" s="125"/>
      <c r="C1083" s="126" t="e">
        <v>#REF!</v>
      </c>
      <c r="D1083" s="125"/>
      <c r="E1083" s="69"/>
      <c r="F1083" s="69"/>
      <c r="G1083" s="69"/>
      <c r="H1083" s="69"/>
      <c r="I1083" s="69"/>
      <c r="J1083" s="69"/>
      <c r="K1083" s="69"/>
      <c r="L1083" s="69"/>
      <c r="M1083" s="69"/>
      <c r="N1083" s="69"/>
      <c r="O1083" s="69"/>
      <c r="P1083" s="69"/>
      <c r="Q1083" s="69"/>
      <c r="R1083" s="69"/>
      <c r="S1083" s="69"/>
      <c r="T1083" s="69"/>
      <c r="U1083" s="69"/>
      <c r="V1083" s="69"/>
      <c r="W1083" s="69"/>
      <c r="X1083" s="69"/>
      <c r="Y1083" s="69"/>
      <c r="Z1083" s="69"/>
    </row>
    <row r="1084" ht="15.75" customHeight="1" spans="1:26">
      <c r="A1084" s="125"/>
      <c r="B1084" s="125"/>
      <c r="C1084" s="126" t="e">
        <v>#REF!</v>
      </c>
      <c r="D1084" s="125"/>
      <c r="E1084" s="69"/>
      <c r="F1084" s="69"/>
      <c r="G1084" s="69"/>
      <c r="H1084" s="69"/>
      <c r="I1084" s="69"/>
      <c r="J1084" s="69"/>
      <c r="K1084" s="69"/>
      <c r="L1084" s="69"/>
      <c r="M1084" s="69"/>
      <c r="N1084" s="69"/>
      <c r="O1084" s="69"/>
      <c r="P1084" s="69"/>
      <c r="Q1084" s="69"/>
      <c r="R1084" s="69"/>
      <c r="S1084" s="69"/>
      <c r="T1084" s="69"/>
      <c r="U1084" s="69"/>
      <c r="V1084" s="69"/>
      <c r="W1084" s="69"/>
      <c r="X1084" s="69"/>
      <c r="Y1084" s="69"/>
      <c r="Z1084" s="69"/>
    </row>
    <row r="1085" ht="15.75" customHeight="1" spans="1:26">
      <c r="A1085" s="125"/>
      <c r="B1085" s="125"/>
      <c r="C1085" s="126" t="e">
        <v>#REF!</v>
      </c>
      <c r="D1085" s="125"/>
      <c r="E1085" s="69"/>
      <c r="F1085" s="69"/>
      <c r="G1085" s="69"/>
      <c r="H1085" s="69"/>
      <c r="I1085" s="69"/>
      <c r="J1085" s="69"/>
      <c r="K1085" s="69"/>
      <c r="L1085" s="69"/>
      <c r="M1085" s="69"/>
      <c r="N1085" s="69"/>
      <c r="O1085" s="69"/>
      <c r="P1085" s="69"/>
      <c r="Q1085" s="69"/>
      <c r="R1085" s="69"/>
      <c r="S1085" s="69"/>
      <c r="T1085" s="69"/>
      <c r="U1085" s="69"/>
      <c r="V1085" s="69"/>
      <c r="W1085" s="69"/>
      <c r="X1085" s="69"/>
      <c r="Y1085" s="69"/>
      <c r="Z1085" s="69"/>
    </row>
    <row r="1086" ht="15.75" customHeight="1" spans="1:26">
      <c r="A1086" s="125"/>
      <c r="B1086" s="125"/>
      <c r="C1086" s="126" t="e">
        <v>#REF!</v>
      </c>
      <c r="D1086" s="125"/>
      <c r="E1086" s="69"/>
      <c r="F1086" s="69"/>
      <c r="G1086" s="69"/>
      <c r="H1086" s="69"/>
      <c r="I1086" s="69"/>
      <c r="J1086" s="69"/>
      <c r="K1086" s="69"/>
      <c r="L1086" s="69"/>
      <c r="M1086" s="69"/>
      <c r="N1086" s="69"/>
      <c r="O1086" s="69"/>
      <c r="P1086" s="69"/>
      <c r="Q1086" s="69"/>
      <c r="R1086" s="69"/>
      <c r="S1086" s="69"/>
      <c r="T1086" s="69"/>
      <c r="U1086" s="69"/>
      <c r="V1086" s="69"/>
      <c r="W1086" s="69"/>
      <c r="X1086" s="69"/>
      <c r="Y1086" s="69"/>
      <c r="Z1086" s="69"/>
    </row>
    <row r="1087" ht="15.75" customHeight="1" spans="1:26">
      <c r="A1087" s="125"/>
      <c r="B1087" s="125"/>
      <c r="C1087" s="126" t="e">
        <v>#REF!</v>
      </c>
      <c r="D1087" s="125"/>
      <c r="E1087" s="69"/>
      <c r="F1087" s="69"/>
      <c r="G1087" s="69"/>
      <c r="H1087" s="69"/>
      <c r="I1087" s="69"/>
      <c r="J1087" s="69"/>
      <c r="K1087" s="69"/>
      <c r="L1087" s="69"/>
      <c r="M1087" s="69"/>
      <c r="N1087" s="69"/>
      <c r="O1087" s="69"/>
      <c r="P1087" s="69"/>
      <c r="Q1087" s="69"/>
      <c r="R1087" s="69"/>
      <c r="S1087" s="69"/>
      <c r="T1087" s="69"/>
      <c r="U1087" s="69"/>
      <c r="V1087" s="69"/>
      <c r="W1087" s="69"/>
      <c r="X1087" s="69"/>
      <c r="Y1087" s="69"/>
      <c r="Z1087" s="69"/>
    </row>
    <row r="1088" ht="15.75" customHeight="1" spans="1:26">
      <c r="A1088" s="125"/>
      <c r="B1088" s="125"/>
      <c r="C1088" s="126" t="e">
        <v>#REF!</v>
      </c>
      <c r="D1088" s="125"/>
      <c r="E1088" s="69"/>
      <c r="F1088" s="69"/>
      <c r="G1088" s="69"/>
      <c r="H1088" s="69"/>
      <c r="I1088" s="69"/>
      <c r="J1088" s="69"/>
      <c r="K1088" s="69"/>
      <c r="L1088" s="69"/>
      <c r="M1088" s="69"/>
      <c r="N1088" s="69"/>
      <c r="O1088" s="69"/>
      <c r="P1088" s="69"/>
      <c r="Q1088" s="69"/>
      <c r="R1088" s="69"/>
      <c r="S1088" s="69"/>
      <c r="T1088" s="69"/>
      <c r="U1088" s="69"/>
      <c r="V1088" s="69"/>
      <c r="W1088" s="69"/>
      <c r="X1088" s="69"/>
      <c r="Y1088" s="69"/>
      <c r="Z1088" s="69"/>
    </row>
    <row r="1089" ht="15.75" customHeight="1" spans="1:26">
      <c r="A1089" s="125"/>
      <c r="B1089" s="125"/>
      <c r="C1089" s="126" t="e">
        <v>#REF!</v>
      </c>
      <c r="D1089" s="125"/>
      <c r="E1089" s="69"/>
      <c r="F1089" s="69"/>
      <c r="G1089" s="69"/>
      <c r="H1089" s="69"/>
      <c r="I1089" s="69"/>
      <c r="J1089" s="69"/>
      <c r="K1089" s="69"/>
      <c r="L1089" s="69"/>
      <c r="M1089" s="69"/>
      <c r="N1089" s="69"/>
      <c r="O1089" s="69"/>
      <c r="P1089" s="69"/>
      <c r="Q1089" s="69"/>
      <c r="R1089" s="69"/>
      <c r="S1089" s="69"/>
      <c r="T1089" s="69"/>
      <c r="U1089" s="69"/>
      <c r="V1089" s="69"/>
      <c r="W1089" s="69"/>
      <c r="X1089" s="69"/>
      <c r="Y1089" s="69"/>
      <c r="Z1089" s="69"/>
    </row>
    <row r="1090" ht="15.75" customHeight="1" spans="1:26">
      <c r="A1090" s="125"/>
      <c r="B1090" s="125"/>
      <c r="C1090" s="126" t="e">
        <v>#REF!</v>
      </c>
      <c r="D1090" s="125"/>
      <c r="E1090" s="69"/>
      <c r="F1090" s="69"/>
      <c r="G1090" s="69"/>
      <c r="H1090" s="69"/>
      <c r="I1090" s="69"/>
      <c r="J1090" s="69"/>
      <c r="K1090" s="69"/>
      <c r="L1090" s="69"/>
      <c r="M1090" s="69"/>
      <c r="N1090" s="69"/>
      <c r="O1090" s="69"/>
      <c r="P1090" s="69"/>
      <c r="Q1090" s="69"/>
      <c r="R1090" s="69"/>
      <c r="S1090" s="69"/>
      <c r="T1090" s="69"/>
      <c r="U1090" s="69"/>
      <c r="V1090" s="69"/>
      <c r="W1090" s="69"/>
      <c r="X1090" s="69"/>
      <c r="Y1090" s="69"/>
      <c r="Z1090" s="69"/>
    </row>
    <row r="1091" ht="15.75" customHeight="1" spans="1:26">
      <c r="A1091" s="125"/>
      <c r="B1091" s="125"/>
      <c r="C1091" s="126" t="e">
        <v>#REF!</v>
      </c>
      <c r="D1091" s="125"/>
      <c r="E1091" s="69"/>
      <c r="F1091" s="69"/>
      <c r="G1091" s="69"/>
      <c r="H1091" s="69"/>
      <c r="I1091" s="69"/>
      <c r="J1091" s="69"/>
      <c r="K1091" s="69"/>
      <c r="L1091" s="69"/>
      <c r="M1091" s="69"/>
      <c r="N1091" s="69"/>
      <c r="O1091" s="69"/>
      <c r="P1091" s="69"/>
      <c r="Q1091" s="69"/>
      <c r="R1091" s="69"/>
      <c r="S1091" s="69"/>
      <c r="T1091" s="69"/>
      <c r="U1091" s="69"/>
      <c r="V1091" s="69"/>
      <c r="W1091" s="69"/>
      <c r="X1091" s="69"/>
      <c r="Y1091" s="69"/>
      <c r="Z1091" s="69"/>
    </row>
    <row r="1092" ht="15.75" customHeight="1" spans="1:26">
      <c r="A1092" s="125"/>
      <c r="B1092" s="125"/>
      <c r="C1092" s="126" t="e">
        <v>#REF!</v>
      </c>
      <c r="D1092" s="125"/>
      <c r="E1092" s="69"/>
      <c r="F1092" s="69"/>
      <c r="G1092" s="69"/>
      <c r="H1092" s="69"/>
      <c r="I1092" s="69"/>
      <c r="J1092" s="69"/>
      <c r="K1092" s="69"/>
      <c r="L1092" s="69"/>
      <c r="M1092" s="69"/>
      <c r="N1092" s="69"/>
      <c r="O1092" s="69"/>
      <c r="P1092" s="69"/>
      <c r="Q1092" s="69"/>
      <c r="R1092" s="69"/>
      <c r="S1092" s="69"/>
      <c r="T1092" s="69"/>
      <c r="U1092" s="69"/>
      <c r="V1092" s="69"/>
      <c r="W1092" s="69"/>
      <c r="X1092" s="69"/>
      <c r="Y1092" s="69"/>
      <c r="Z1092" s="69"/>
    </row>
    <row r="1093" ht="15.75" customHeight="1" spans="1:26">
      <c r="A1093" s="125"/>
      <c r="B1093" s="125"/>
      <c r="C1093" s="126" t="e">
        <v>#REF!</v>
      </c>
      <c r="D1093" s="125"/>
      <c r="E1093" s="69"/>
      <c r="F1093" s="69"/>
      <c r="G1093" s="69"/>
      <c r="H1093" s="69"/>
      <c r="I1093" s="69"/>
      <c r="J1093" s="69"/>
      <c r="K1093" s="69"/>
      <c r="L1093" s="69"/>
      <c r="M1093" s="69"/>
      <c r="N1093" s="69"/>
      <c r="O1093" s="69"/>
      <c r="P1093" s="69"/>
      <c r="Q1093" s="69"/>
      <c r="R1093" s="69"/>
      <c r="S1093" s="69"/>
      <c r="T1093" s="69"/>
      <c r="U1093" s="69"/>
      <c r="V1093" s="69"/>
      <c r="W1093" s="69"/>
      <c r="X1093" s="69"/>
      <c r="Y1093" s="69"/>
      <c r="Z1093" s="69"/>
    </row>
    <row r="1094" ht="15.75" customHeight="1" spans="1:26">
      <c r="A1094" s="125"/>
      <c r="B1094" s="125"/>
      <c r="C1094" s="126" t="e">
        <v>#REF!</v>
      </c>
      <c r="D1094" s="125"/>
      <c r="E1094" s="69"/>
      <c r="F1094" s="69"/>
      <c r="G1094" s="69"/>
      <c r="H1094" s="69"/>
      <c r="I1094" s="69"/>
      <c r="J1094" s="69"/>
      <c r="K1094" s="69"/>
      <c r="L1094" s="69"/>
      <c r="M1094" s="69"/>
      <c r="N1094" s="69"/>
      <c r="O1094" s="69"/>
      <c r="P1094" s="69"/>
      <c r="Q1094" s="69"/>
      <c r="R1094" s="69"/>
      <c r="S1094" s="69"/>
      <c r="T1094" s="69"/>
      <c r="U1094" s="69"/>
      <c r="V1094" s="69"/>
      <c r="W1094" s="69"/>
      <c r="X1094" s="69"/>
      <c r="Y1094" s="69"/>
      <c r="Z1094" s="69"/>
    </row>
    <row r="1095" ht="15.75" customHeight="1" spans="1:26">
      <c r="A1095" s="125"/>
      <c r="B1095" s="125"/>
      <c r="C1095" s="126" t="e">
        <v>#REF!</v>
      </c>
      <c r="D1095" s="125"/>
      <c r="E1095" s="69"/>
      <c r="F1095" s="69"/>
      <c r="G1095" s="69"/>
      <c r="H1095" s="69"/>
      <c r="I1095" s="69"/>
      <c r="J1095" s="69"/>
      <c r="K1095" s="69"/>
      <c r="L1095" s="69"/>
      <c r="M1095" s="69"/>
      <c r="N1095" s="69"/>
      <c r="O1095" s="69"/>
      <c r="P1095" s="69"/>
      <c r="Q1095" s="69"/>
      <c r="R1095" s="69"/>
      <c r="S1095" s="69"/>
      <c r="T1095" s="69"/>
      <c r="U1095" s="69"/>
      <c r="V1095" s="69"/>
      <c r="W1095" s="69"/>
      <c r="X1095" s="69"/>
      <c r="Y1095" s="69"/>
      <c r="Z1095" s="69"/>
    </row>
    <row r="1096" ht="15.75" customHeight="1" spans="1:26">
      <c r="A1096" s="125"/>
      <c r="B1096" s="125"/>
      <c r="C1096" s="126" t="e">
        <v>#REF!</v>
      </c>
      <c r="D1096" s="125"/>
      <c r="E1096" s="69"/>
      <c r="F1096" s="69"/>
      <c r="G1096" s="69"/>
      <c r="H1096" s="69"/>
      <c r="I1096" s="69"/>
      <c r="J1096" s="69"/>
      <c r="K1096" s="69"/>
      <c r="L1096" s="69"/>
      <c r="M1096" s="69"/>
      <c r="N1096" s="69"/>
      <c r="O1096" s="69"/>
      <c r="P1096" s="69"/>
      <c r="Q1096" s="69"/>
      <c r="R1096" s="69"/>
      <c r="S1096" s="69"/>
      <c r="T1096" s="69"/>
      <c r="U1096" s="69"/>
      <c r="V1096" s="69"/>
      <c r="W1096" s="69"/>
      <c r="X1096" s="69"/>
      <c r="Y1096" s="69"/>
      <c r="Z1096" s="69"/>
    </row>
    <row r="1097" ht="15.75" customHeight="1" spans="1:26">
      <c r="A1097" s="125"/>
      <c r="B1097" s="125"/>
      <c r="C1097" s="126" t="e">
        <v>#REF!</v>
      </c>
      <c r="D1097" s="125"/>
      <c r="E1097" s="69"/>
      <c r="F1097" s="69"/>
      <c r="G1097" s="69"/>
      <c r="H1097" s="69"/>
      <c r="I1097" s="69"/>
      <c r="J1097" s="69"/>
      <c r="K1097" s="69"/>
      <c r="L1097" s="69"/>
      <c r="M1097" s="69"/>
      <c r="N1097" s="69"/>
      <c r="O1097" s="69"/>
      <c r="P1097" s="69"/>
      <c r="Q1097" s="69"/>
      <c r="R1097" s="69"/>
      <c r="S1097" s="69"/>
      <c r="T1097" s="69"/>
      <c r="U1097" s="69"/>
      <c r="V1097" s="69"/>
      <c r="W1097" s="69"/>
      <c r="X1097" s="69"/>
      <c r="Y1097" s="69"/>
      <c r="Z1097" s="69"/>
    </row>
    <row r="1098" ht="15.75" customHeight="1" spans="1:26">
      <c r="A1098" s="125"/>
      <c r="B1098" s="125"/>
      <c r="C1098" s="126" t="e">
        <v>#REF!</v>
      </c>
      <c r="D1098" s="125"/>
      <c r="E1098" s="69"/>
      <c r="F1098" s="69"/>
      <c r="G1098" s="69"/>
      <c r="H1098" s="69"/>
      <c r="I1098" s="69"/>
      <c r="J1098" s="69"/>
      <c r="K1098" s="69"/>
      <c r="L1098" s="69"/>
      <c r="M1098" s="69"/>
      <c r="N1098" s="69"/>
      <c r="O1098" s="69"/>
      <c r="P1098" s="69"/>
      <c r="Q1098" s="69"/>
      <c r="R1098" s="69"/>
      <c r="S1098" s="69"/>
      <c r="T1098" s="69"/>
      <c r="U1098" s="69"/>
      <c r="V1098" s="69"/>
      <c r="W1098" s="69"/>
      <c r="X1098" s="69"/>
      <c r="Y1098" s="69"/>
      <c r="Z1098" s="69"/>
    </row>
    <row r="1099" ht="15.75" customHeight="1" spans="1:26">
      <c r="A1099" s="125"/>
      <c r="B1099" s="125"/>
      <c r="C1099" s="126" t="e">
        <v>#REF!</v>
      </c>
      <c r="D1099" s="125"/>
      <c r="E1099" s="69"/>
      <c r="F1099" s="69"/>
      <c r="G1099" s="69"/>
      <c r="H1099" s="69"/>
      <c r="I1099" s="69"/>
      <c r="J1099" s="69"/>
      <c r="K1099" s="69"/>
      <c r="L1099" s="69"/>
      <c r="M1099" s="69"/>
      <c r="N1099" s="69"/>
      <c r="O1099" s="69"/>
      <c r="P1099" s="69"/>
      <c r="Q1099" s="69"/>
      <c r="R1099" s="69"/>
      <c r="S1099" s="69"/>
      <c r="T1099" s="69"/>
      <c r="U1099" s="69"/>
      <c r="V1099" s="69"/>
      <c r="W1099" s="69"/>
      <c r="X1099" s="69"/>
      <c r="Y1099" s="69"/>
      <c r="Z1099" s="69"/>
    </row>
    <row r="1100" ht="15.75" customHeight="1" spans="1:26">
      <c r="A1100" s="125"/>
      <c r="B1100" s="125"/>
      <c r="C1100" s="126" t="e">
        <v>#REF!</v>
      </c>
      <c r="D1100" s="125"/>
      <c r="E1100" s="69"/>
      <c r="F1100" s="69"/>
      <c r="G1100" s="69"/>
      <c r="H1100" s="69"/>
      <c r="I1100" s="69"/>
      <c r="J1100" s="69"/>
      <c r="K1100" s="69"/>
      <c r="L1100" s="69"/>
      <c r="M1100" s="69"/>
      <c r="N1100" s="69"/>
      <c r="O1100" s="69"/>
      <c r="P1100" s="69"/>
      <c r="Q1100" s="69"/>
      <c r="R1100" s="69"/>
      <c r="S1100" s="69"/>
      <c r="T1100" s="69"/>
      <c r="U1100" s="69"/>
      <c r="V1100" s="69"/>
      <c r="W1100" s="69"/>
      <c r="X1100" s="69"/>
      <c r="Y1100" s="69"/>
      <c r="Z1100" s="69"/>
    </row>
    <row r="1101" ht="15.75" customHeight="1" spans="1:26">
      <c r="A1101" s="125"/>
      <c r="B1101" s="125"/>
      <c r="C1101" s="126" t="e">
        <v>#REF!</v>
      </c>
      <c r="D1101" s="125"/>
      <c r="E1101" s="69"/>
      <c r="F1101" s="69"/>
      <c r="G1101" s="69"/>
      <c r="H1101" s="69"/>
      <c r="I1101" s="69"/>
      <c r="J1101" s="69"/>
      <c r="K1101" s="69"/>
      <c r="L1101" s="69"/>
      <c r="M1101" s="69"/>
      <c r="N1101" s="69"/>
      <c r="O1101" s="69"/>
      <c r="P1101" s="69"/>
      <c r="Q1101" s="69"/>
      <c r="R1101" s="69"/>
      <c r="S1101" s="69"/>
      <c r="T1101" s="69"/>
      <c r="U1101" s="69"/>
      <c r="V1101" s="69"/>
      <c r="W1101" s="69"/>
      <c r="X1101" s="69"/>
      <c r="Y1101" s="69"/>
      <c r="Z1101" s="69"/>
    </row>
    <row r="1102" ht="15.75" customHeight="1" spans="1:26">
      <c r="A1102" s="125"/>
      <c r="B1102" s="125"/>
      <c r="C1102" s="126" t="e">
        <v>#REF!</v>
      </c>
      <c r="D1102" s="125"/>
      <c r="E1102" s="69"/>
      <c r="F1102" s="69"/>
      <c r="G1102" s="69"/>
      <c r="H1102" s="69"/>
      <c r="I1102" s="69"/>
      <c r="J1102" s="69"/>
      <c r="K1102" s="69"/>
      <c r="L1102" s="69"/>
      <c r="M1102" s="69"/>
      <c r="N1102" s="69"/>
      <c r="O1102" s="69"/>
      <c r="P1102" s="69"/>
      <c r="Q1102" s="69"/>
      <c r="R1102" s="69"/>
      <c r="S1102" s="69"/>
      <c r="T1102" s="69"/>
      <c r="U1102" s="69"/>
      <c r="V1102" s="69"/>
      <c r="W1102" s="69"/>
      <c r="X1102" s="69"/>
      <c r="Y1102" s="69"/>
      <c r="Z1102" s="69"/>
    </row>
    <row r="1103" ht="15.75" customHeight="1" spans="1:26">
      <c r="A1103" s="125"/>
      <c r="B1103" s="125"/>
      <c r="C1103" s="126" t="e">
        <v>#REF!</v>
      </c>
      <c r="D1103" s="125"/>
      <c r="E1103" s="69"/>
      <c r="F1103" s="69"/>
      <c r="G1103" s="69"/>
      <c r="H1103" s="69"/>
      <c r="I1103" s="69"/>
      <c r="J1103" s="69"/>
      <c r="K1103" s="69"/>
      <c r="L1103" s="69"/>
      <c r="M1103" s="69"/>
      <c r="N1103" s="69"/>
      <c r="O1103" s="69"/>
      <c r="P1103" s="69"/>
      <c r="Q1103" s="69"/>
      <c r="R1103" s="69"/>
      <c r="S1103" s="69"/>
      <c r="T1103" s="69"/>
      <c r="U1103" s="69"/>
      <c r="V1103" s="69"/>
      <c r="W1103" s="69"/>
      <c r="X1103" s="69"/>
      <c r="Y1103" s="69"/>
      <c r="Z1103" s="69"/>
    </row>
    <row r="1104" ht="15.75" customHeight="1" spans="1:26">
      <c r="A1104" s="125"/>
      <c r="B1104" s="125"/>
      <c r="C1104" s="126" t="e">
        <v>#REF!</v>
      </c>
      <c r="D1104" s="125"/>
      <c r="E1104" s="69"/>
      <c r="F1104" s="69"/>
      <c r="G1104" s="69"/>
      <c r="H1104" s="69"/>
      <c r="I1104" s="69"/>
      <c r="J1104" s="69"/>
      <c r="K1104" s="69"/>
      <c r="L1104" s="69"/>
      <c r="M1104" s="69"/>
      <c r="N1104" s="69"/>
      <c r="O1104" s="69"/>
      <c r="P1104" s="69"/>
      <c r="Q1104" s="69"/>
      <c r="R1104" s="69"/>
      <c r="S1104" s="69"/>
      <c r="T1104" s="69"/>
      <c r="U1104" s="69"/>
      <c r="V1104" s="69"/>
      <c r="W1104" s="69"/>
      <c r="X1104" s="69"/>
      <c r="Y1104" s="69"/>
      <c r="Z1104" s="69"/>
    </row>
    <row r="1105" ht="15.75" customHeight="1" spans="1:26">
      <c r="A1105" s="125"/>
      <c r="B1105" s="125"/>
      <c r="C1105" s="126" t="e">
        <v>#REF!</v>
      </c>
      <c r="D1105" s="125"/>
      <c r="E1105" s="69"/>
      <c r="F1105" s="69"/>
      <c r="G1105" s="69"/>
      <c r="H1105" s="69"/>
      <c r="I1105" s="69"/>
      <c r="J1105" s="69"/>
      <c r="K1105" s="69"/>
      <c r="L1105" s="69"/>
      <c r="M1105" s="69"/>
      <c r="N1105" s="69"/>
      <c r="O1105" s="69"/>
      <c r="P1105" s="69"/>
      <c r="Q1105" s="69"/>
      <c r="R1105" s="69"/>
      <c r="S1105" s="69"/>
      <c r="T1105" s="69"/>
      <c r="U1105" s="69"/>
      <c r="V1105" s="69"/>
      <c r="W1105" s="69"/>
      <c r="X1105" s="69"/>
      <c r="Y1105" s="69"/>
      <c r="Z1105" s="69"/>
    </row>
    <row r="1106" ht="15.75" customHeight="1" spans="1:26">
      <c r="A1106" s="125"/>
      <c r="B1106" s="125"/>
      <c r="C1106" s="126" t="e">
        <v>#REF!</v>
      </c>
      <c r="D1106" s="125"/>
      <c r="E1106" s="69"/>
      <c r="F1106" s="69"/>
      <c r="G1106" s="69"/>
      <c r="H1106" s="69"/>
      <c r="I1106" s="69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U1106" s="69"/>
      <c r="V1106" s="69"/>
      <c r="W1106" s="69"/>
      <c r="X1106" s="69"/>
      <c r="Y1106" s="69"/>
      <c r="Z1106" s="69"/>
    </row>
    <row r="1107" ht="15.75" customHeight="1" spans="1:26">
      <c r="A1107" s="125"/>
      <c r="B1107" s="125"/>
      <c r="C1107" s="126" t="e">
        <v>#REF!</v>
      </c>
      <c r="D1107" s="125"/>
      <c r="E1107" s="69"/>
      <c r="F1107" s="69"/>
      <c r="G1107" s="69"/>
      <c r="H1107" s="69"/>
      <c r="I1107" s="69"/>
      <c r="J1107" s="69"/>
      <c r="K1107" s="69"/>
      <c r="L1107" s="69"/>
      <c r="M1107" s="69"/>
      <c r="N1107" s="69"/>
      <c r="O1107" s="69"/>
      <c r="P1107" s="69"/>
      <c r="Q1107" s="69"/>
      <c r="R1107" s="69"/>
      <c r="S1107" s="69"/>
      <c r="T1107" s="69"/>
      <c r="U1107" s="69"/>
      <c r="V1107" s="69"/>
      <c r="W1107" s="69"/>
      <c r="X1107" s="69"/>
      <c r="Y1107" s="69"/>
      <c r="Z1107" s="69"/>
    </row>
    <row r="1108" ht="15.75" customHeight="1" spans="1:26">
      <c r="A1108" s="125"/>
      <c r="B1108" s="125"/>
      <c r="C1108" s="126" t="e">
        <v>#REF!</v>
      </c>
      <c r="D1108" s="125"/>
      <c r="E1108" s="69"/>
      <c r="F1108" s="69"/>
      <c r="G1108" s="69"/>
      <c r="H1108" s="69"/>
      <c r="I1108" s="69"/>
      <c r="J1108" s="69"/>
      <c r="K1108" s="69"/>
      <c r="L1108" s="69"/>
      <c r="M1108" s="69"/>
      <c r="N1108" s="69"/>
      <c r="O1108" s="69"/>
      <c r="P1108" s="69"/>
      <c r="Q1108" s="69"/>
      <c r="R1108" s="69"/>
      <c r="S1108" s="69"/>
      <c r="T1108" s="69"/>
      <c r="U1108" s="69"/>
      <c r="V1108" s="69"/>
      <c r="W1108" s="69"/>
      <c r="X1108" s="69"/>
      <c r="Y1108" s="69"/>
      <c r="Z1108" s="69"/>
    </row>
    <row r="1109" ht="15.75" customHeight="1" spans="1:26">
      <c r="A1109" s="125"/>
      <c r="B1109" s="125"/>
      <c r="C1109" s="126" t="e">
        <v>#REF!</v>
      </c>
      <c r="D1109" s="125"/>
      <c r="E1109" s="69"/>
      <c r="F1109" s="69"/>
      <c r="G1109" s="69"/>
      <c r="H1109" s="69"/>
      <c r="I1109" s="69"/>
      <c r="J1109" s="69"/>
      <c r="K1109" s="69"/>
      <c r="L1109" s="69"/>
      <c r="M1109" s="69"/>
      <c r="N1109" s="69"/>
      <c r="O1109" s="69"/>
      <c r="P1109" s="69"/>
      <c r="Q1109" s="69"/>
      <c r="R1109" s="69"/>
      <c r="S1109" s="69"/>
      <c r="T1109" s="69"/>
      <c r="U1109" s="69"/>
      <c r="V1109" s="69"/>
      <c r="W1109" s="69"/>
      <c r="X1109" s="69"/>
      <c r="Y1109" s="69"/>
      <c r="Z1109" s="69"/>
    </row>
    <row r="1110" ht="15.75" customHeight="1" spans="1:26">
      <c r="A1110" s="125"/>
      <c r="B1110" s="125"/>
      <c r="C1110" s="126" t="e">
        <v>#REF!</v>
      </c>
      <c r="D1110" s="125"/>
      <c r="E1110" s="69"/>
      <c r="F1110" s="69"/>
      <c r="G1110" s="69"/>
      <c r="H1110" s="69"/>
      <c r="I1110" s="69"/>
      <c r="J1110" s="69"/>
      <c r="K1110" s="69"/>
      <c r="L1110" s="69"/>
      <c r="M1110" s="69"/>
      <c r="N1110" s="69"/>
      <c r="O1110" s="69"/>
      <c r="P1110" s="69"/>
      <c r="Q1110" s="69"/>
      <c r="R1110" s="69"/>
      <c r="S1110" s="69"/>
      <c r="T1110" s="69"/>
      <c r="U1110" s="69"/>
      <c r="V1110" s="69"/>
      <c r="W1110" s="69"/>
      <c r="X1110" s="69"/>
      <c r="Y1110" s="69"/>
      <c r="Z1110" s="69"/>
    </row>
    <row r="1111" ht="15.75" customHeight="1" spans="1:26">
      <c r="A1111" s="125"/>
      <c r="B1111" s="125"/>
      <c r="C1111" s="126" t="e">
        <v>#REF!</v>
      </c>
      <c r="D1111" s="125"/>
      <c r="E1111" s="69"/>
      <c r="F1111" s="69"/>
      <c r="G1111" s="69"/>
      <c r="H1111" s="69"/>
      <c r="I1111" s="69"/>
      <c r="J1111" s="69"/>
      <c r="K1111" s="69"/>
      <c r="L1111" s="69"/>
      <c r="M1111" s="69"/>
      <c r="N1111" s="69"/>
      <c r="O1111" s="69"/>
      <c r="P1111" s="69"/>
      <c r="Q1111" s="69"/>
      <c r="R1111" s="69"/>
      <c r="S1111" s="69"/>
      <c r="T1111" s="69"/>
      <c r="U1111" s="69"/>
      <c r="V1111" s="69"/>
      <c r="W1111" s="69"/>
      <c r="X1111" s="69"/>
      <c r="Y1111" s="69"/>
      <c r="Z1111" s="69"/>
    </row>
    <row r="1112" ht="15.75" customHeight="1" spans="1:26">
      <c r="A1112" s="125"/>
      <c r="B1112" s="125"/>
      <c r="C1112" s="126" t="e">
        <v>#REF!</v>
      </c>
      <c r="D1112" s="125"/>
      <c r="E1112" s="69"/>
      <c r="F1112" s="69"/>
      <c r="G1112" s="69"/>
      <c r="H1112" s="69"/>
      <c r="I1112" s="69"/>
      <c r="J1112" s="69"/>
      <c r="K1112" s="69"/>
      <c r="L1112" s="69"/>
      <c r="M1112" s="69"/>
      <c r="N1112" s="69"/>
      <c r="O1112" s="69"/>
      <c r="P1112" s="69"/>
      <c r="Q1112" s="69"/>
      <c r="R1112" s="69"/>
      <c r="S1112" s="69"/>
      <c r="T1112" s="69"/>
      <c r="U1112" s="69"/>
      <c r="V1112" s="69"/>
      <c r="W1112" s="69"/>
      <c r="X1112" s="69"/>
      <c r="Y1112" s="69"/>
      <c r="Z1112" s="69"/>
    </row>
    <row r="1113" ht="15.75" customHeight="1" spans="1:26">
      <c r="A1113" s="125"/>
      <c r="B1113" s="125"/>
      <c r="C1113" s="126" t="e">
        <v>#REF!</v>
      </c>
      <c r="D1113" s="125"/>
      <c r="E1113" s="69"/>
      <c r="F1113" s="69"/>
      <c r="G1113" s="69"/>
      <c r="H1113" s="69"/>
      <c r="I1113" s="69"/>
      <c r="J1113" s="69"/>
      <c r="K1113" s="69"/>
      <c r="L1113" s="69"/>
      <c r="M1113" s="69"/>
      <c r="N1113" s="69"/>
      <c r="O1113" s="69"/>
      <c r="P1113" s="69"/>
      <c r="Q1113" s="69"/>
      <c r="R1113" s="69"/>
      <c r="S1113" s="69"/>
      <c r="T1113" s="69"/>
      <c r="U1113" s="69"/>
      <c r="V1113" s="69"/>
      <c r="W1113" s="69"/>
      <c r="X1113" s="69"/>
      <c r="Y1113" s="69"/>
      <c r="Z1113" s="69"/>
    </row>
    <row r="1114" ht="15.75" customHeight="1" spans="1:26">
      <c r="A1114" s="125"/>
      <c r="B1114" s="125"/>
      <c r="C1114" s="126" t="e">
        <v>#REF!</v>
      </c>
      <c r="D1114" s="125"/>
      <c r="E1114" s="69"/>
      <c r="F1114" s="69"/>
      <c r="G1114" s="69"/>
      <c r="H1114" s="69"/>
      <c r="I1114" s="69"/>
      <c r="J1114" s="69"/>
      <c r="K1114" s="69"/>
      <c r="L1114" s="69"/>
      <c r="M1114" s="69"/>
      <c r="N1114" s="69"/>
      <c r="O1114" s="69"/>
      <c r="P1114" s="69"/>
      <c r="Q1114" s="69"/>
      <c r="R1114" s="69"/>
      <c r="S1114" s="69"/>
      <c r="T1114" s="69"/>
      <c r="U1114" s="69"/>
      <c r="V1114" s="69"/>
      <c r="W1114" s="69"/>
      <c r="X1114" s="69"/>
      <c r="Y1114" s="69"/>
      <c r="Z1114" s="69"/>
    </row>
    <row r="1115" ht="15.75" customHeight="1" spans="1:26">
      <c r="A1115" s="125"/>
      <c r="B1115" s="125"/>
      <c r="C1115" s="126" t="e">
        <v>#REF!</v>
      </c>
      <c r="D1115" s="125"/>
      <c r="E1115" s="69"/>
      <c r="F1115" s="69"/>
      <c r="G1115" s="69"/>
      <c r="H1115" s="69"/>
      <c r="I1115" s="69"/>
      <c r="J1115" s="69"/>
      <c r="K1115" s="69"/>
      <c r="L1115" s="69"/>
      <c r="M1115" s="69"/>
      <c r="N1115" s="69"/>
      <c r="O1115" s="69"/>
      <c r="P1115" s="69"/>
      <c r="Q1115" s="69"/>
      <c r="R1115" s="69"/>
      <c r="S1115" s="69"/>
      <c r="T1115" s="69"/>
      <c r="U1115" s="69"/>
      <c r="V1115" s="69"/>
      <c r="W1115" s="69"/>
      <c r="X1115" s="69"/>
      <c r="Y1115" s="69"/>
      <c r="Z1115" s="69"/>
    </row>
    <row r="1116" ht="15.75" customHeight="1" spans="1:26">
      <c r="A1116" s="125"/>
      <c r="B1116" s="125"/>
      <c r="C1116" s="126" t="e">
        <v>#REF!</v>
      </c>
      <c r="D1116" s="125"/>
      <c r="E1116" s="69"/>
      <c r="F1116" s="69"/>
      <c r="G1116" s="69"/>
      <c r="H1116" s="69"/>
      <c r="I1116" s="69"/>
      <c r="J1116" s="69"/>
      <c r="K1116" s="69"/>
      <c r="L1116" s="69"/>
      <c r="M1116" s="69"/>
      <c r="N1116" s="69"/>
      <c r="O1116" s="69"/>
      <c r="P1116" s="69"/>
      <c r="Q1116" s="69"/>
      <c r="R1116" s="69"/>
      <c r="S1116" s="69"/>
      <c r="T1116" s="69"/>
      <c r="U1116" s="69"/>
      <c r="V1116" s="69"/>
      <c r="W1116" s="69"/>
      <c r="X1116" s="69"/>
      <c r="Y1116" s="69"/>
      <c r="Z1116" s="69"/>
    </row>
    <row r="1117" ht="15.75" customHeight="1" spans="1:26">
      <c r="A1117" s="125"/>
      <c r="B1117" s="125"/>
      <c r="C1117" s="126" t="e">
        <v>#REF!</v>
      </c>
      <c r="D1117" s="125"/>
      <c r="E1117" s="69"/>
      <c r="F1117" s="69"/>
      <c r="G1117" s="69"/>
      <c r="H1117" s="69"/>
      <c r="I1117" s="69"/>
      <c r="J1117" s="69"/>
      <c r="K1117" s="69"/>
      <c r="L1117" s="69"/>
      <c r="M1117" s="69"/>
      <c r="N1117" s="69"/>
      <c r="O1117" s="69"/>
      <c r="P1117" s="69"/>
      <c r="Q1117" s="69"/>
      <c r="R1117" s="69"/>
      <c r="S1117" s="69"/>
      <c r="T1117" s="69"/>
      <c r="U1117" s="69"/>
      <c r="V1117" s="69"/>
      <c r="W1117" s="69"/>
      <c r="X1117" s="69"/>
      <c r="Y1117" s="69"/>
      <c r="Z1117" s="69"/>
    </row>
    <row r="1118" ht="15.75" customHeight="1" spans="1:26">
      <c r="A1118" s="125"/>
      <c r="B1118" s="125"/>
      <c r="C1118" s="126" t="e">
        <v>#REF!</v>
      </c>
      <c r="D1118" s="125"/>
      <c r="E1118" s="69"/>
      <c r="F1118" s="69"/>
      <c r="G1118" s="69"/>
      <c r="H1118" s="69"/>
      <c r="I1118" s="69"/>
      <c r="J1118" s="69"/>
      <c r="K1118" s="69"/>
      <c r="L1118" s="69"/>
      <c r="M1118" s="69"/>
      <c r="N1118" s="69"/>
      <c r="O1118" s="69"/>
      <c r="P1118" s="69"/>
      <c r="Q1118" s="69"/>
      <c r="R1118" s="69"/>
      <c r="S1118" s="69"/>
      <c r="T1118" s="69"/>
      <c r="U1118" s="69"/>
      <c r="V1118" s="69"/>
      <c r="W1118" s="69"/>
      <c r="X1118" s="69"/>
      <c r="Y1118" s="69"/>
      <c r="Z1118" s="69"/>
    </row>
    <row r="1119" ht="15.75" customHeight="1" spans="1:26">
      <c r="A1119" s="125"/>
      <c r="B1119" s="125"/>
      <c r="C1119" s="126" t="e">
        <v>#REF!</v>
      </c>
      <c r="D1119" s="125"/>
      <c r="E1119" s="69"/>
      <c r="F1119" s="69"/>
      <c r="G1119" s="69"/>
      <c r="H1119" s="69"/>
      <c r="I1119" s="69"/>
      <c r="J1119" s="69"/>
      <c r="K1119" s="69"/>
      <c r="L1119" s="69"/>
      <c r="M1119" s="69"/>
      <c r="N1119" s="69"/>
      <c r="O1119" s="69"/>
      <c r="P1119" s="69"/>
      <c r="Q1119" s="69"/>
      <c r="R1119" s="69"/>
      <c r="S1119" s="69"/>
      <c r="T1119" s="69"/>
      <c r="U1119" s="69"/>
      <c r="V1119" s="69"/>
      <c r="W1119" s="69"/>
      <c r="X1119" s="69"/>
      <c r="Y1119" s="69"/>
      <c r="Z1119" s="69"/>
    </row>
    <row r="1120" ht="15.75" customHeight="1" spans="1:26">
      <c r="A1120" s="125"/>
      <c r="B1120" s="125"/>
      <c r="C1120" s="126" t="e">
        <v>#REF!</v>
      </c>
      <c r="D1120" s="125"/>
      <c r="E1120" s="69"/>
      <c r="F1120" s="69"/>
      <c r="G1120" s="69"/>
      <c r="H1120" s="69"/>
      <c r="I1120" s="69"/>
      <c r="J1120" s="69"/>
      <c r="K1120" s="69"/>
      <c r="L1120" s="69"/>
      <c r="M1120" s="69"/>
      <c r="N1120" s="69"/>
      <c r="O1120" s="69"/>
      <c r="P1120" s="69"/>
      <c r="Q1120" s="69"/>
      <c r="R1120" s="69"/>
      <c r="S1120" s="69"/>
      <c r="T1120" s="69"/>
      <c r="U1120" s="69"/>
      <c r="V1120" s="69"/>
      <c r="W1120" s="69"/>
      <c r="X1120" s="69"/>
      <c r="Y1120" s="69"/>
      <c r="Z1120" s="69"/>
    </row>
    <row r="1121" ht="15.75" customHeight="1" spans="1:26">
      <c r="A1121" s="125"/>
      <c r="B1121" s="125"/>
      <c r="C1121" s="126" t="e">
        <v>#REF!</v>
      </c>
      <c r="D1121" s="125"/>
      <c r="E1121" s="69"/>
      <c r="F1121" s="69"/>
      <c r="G1121" s="69"/>
      <c r="H1121" s="69"/>
      <c r="I1121" s="69"/>
      <c r="J1121" s="69"/>
      <c r="K1121" s="69"/>
      <c r="L1121" s="69"/>
      <c r="M1121" s="69"/>
      <c r="N1121" s="69"/>
      <c r="O1121" s="69"/>
      <c r="P1121" s="69"/>
      <c r="Q1121" s="69"/>
      <c r="R1121" s="69"/>
      <c r="S1121" s="69"/>
      <c r="T1121" s="69"/>
      <c r="U1121" s="69"/>
      <c r="V1121" s="69"/>
      <c r="W1121" s="69"/>
      <c r="X1121" s="69"/>
      <c r="Y1121" s="69"/>
      <c r="Z1121" s="69"/>
    </row>
    <row r="1122" ht="15.75" customHeight="1" spans="1:26">
      <c r="A1122" s="125"/>
      <c r="B1122" s="125"/>
      <c r="C1122" s="126" t="e">
        <v>#REF!</v>
      </c>
      <c r="D1122" s="125"/>
      <c r="E1122" s="69"/>
      <c r="F1122" s="69"/>
      <c r="G1122" s="69"/>
      <c r="H1122" s="69"/>
      <c r="I1122" s="69"/>
      <c r="J1122" s="69"/>
      <c r="K1122" s="69"/>
      <c r="L1122" s="69"/>
      <c r="M1122" s="69"/>
      <c r="N1122" s="69"/>
      <c r="O1122" s="69"/>
      <c r="P1122" s="69"/>
      <c r="Q1122" s="69"/>
      <c r="R1122" s="69"/>
      <c r="S1122" s="69"/>
      <c r="T1122" s="69"/>
      <c r="U1122" s="69"/>
      <c r="V1122" s="69"/>
      <c r="W1122" s="69"/>
      <c r="X1122" s="69"/>
      <c r="Y1122" s="69"/>
      <c r="Z1122" s="69"/>
    </row>
    <row r="1123" ht="15.75" customHeight="1" spans="1:26">
      <c r="A1123" s="125"/>
      <c r="B1123" s="125"/>
      <c r="C1123" s="126" t="e">
        <v>#REF!</v>
      </c>
      <c r="D1123" s="125"/>
      <c r="E1123" s="69"/>
      <c r="F1123" s="69"/>
      <c r="G1123" s="69"/>
      <c r="H1123" s="69"/>
      <c r="I1123" s="69"/>
      <c r="J1123" s="69"/>
      <c r="K1123" s="69"/>
      <c r="L1123" s="69"/>
      <c r="M1123" s="69"/>
      <c r="N1123" s="69"/>
      <c r="O1123" s="69"/>
      <c r="P1123" s="69"/>
      <c r="Q1123" s="69"/>
      <c r="R1123" s="69"/>
      <c r="S1123" s="69"/>
      <c r="T1123" s="69"/>
      <c r="U1123" s="69"/>
      <c r="V1123" s="69"/>
      <c r="W1123" s="69"/>
      <c r="X1123" s="69"/>
      <c r="Y1123" s="69"/>
      <c r="Z1123" s="69"/>
    </row>
    <row r="1124" ht="15.75" customHeight="1" spans="1:26">
      <c r="A1124" s="125"/>
      <c r="B1124" s="125"/>
      <c r="C1124" s="126" t="e">
        <v>#REF!</v>
      </c>
      <c r="D1124" s="125"/>
      <c r="E1124" s="69"/>
      <c r="F1124" s="69"/>
      <c r="G1124" s="69"/>
      <c r="H1124" s="69"/>
      <c r="I1124" s="69"/>
      <c r="J1124" s="69"/>
      <c r="K1124" s="69"/>
      <c r="L1124" s="69"/>
      <c r="M1124" s="69"/>
      <c r="N1124" s="69"/>
      <c r="O1124" s="69"/>
      <c r="P1124" s="69"/>
      <c r="Q1124" s="69"/>
      <c r="R1124" s="69"/>
      <c r="S1124" s="69"/>
      <c r="T1124" s="69"/>
      <c r="U1124" s="69"/>
      <c r="V1124" s="69"/>
      <c r="W1124" s="69"/>
      <c r="X1124" s="69"/>
      <c r="Y1124" s="69"/>
      <c r="Z1124" s="69"/>
    </row>
    <row r="1125" ht="15.75" customHeight="1" spans="1:26">
      <c r="A1125" s="125"/>
      <c r="B1125" s="125"/>
      <c r="C1125" s="126" t="e">
        <v>#REF!</v>
      </c>
      <c r="D1125" s="125"/>
      <c r="E1125" s="69"/>
      <c r="F1125" s="69"/>
      <c r="G1125" s="69"/>
      <c r="H1125" s="69"/>
      <c r="I1125" s="69"/>
      <c r="J1125" s="69"/>
      <c r="K1125" s="69"/>
      <c r="L1125" s="69"/>
      <c r="M1125" s="69"/>
      <c r="N1125" s="69"/>
      <c r="O1125" s="69"/>
      <c r="P1125" s="69"/>
      <c r="Q1125" s="69"/>
      <c r="R1125" s="69"/>
      <c r="S1125" s="69"/>
      <c r="T1125" s="69"/>
      <c r="U1125" s="69"/>
      <c r="V1125" s="69"/>
      <c r="W1125" s="69"/>
      <c r="X1125" s="69"/>
      <c r="Y1125" s="69"/>
      <c r="Z1125" s="69"/>
    </row>
    <row r="1126" ht="15.75" customHeight="1" spans="1:26">
      <c r="A1126" s="125"/>
      <c r="B1126" s="125"/>
      <c r="C1126" s="126" t="e">
        <v>#REF!</v>
      </c>
      <c r="D1126" s="125"/>
      <c r="E1126" s="69"/>
      <c r="F1126" s="69"/>
      <c r="G1126" s="69"/>
      <c r="H1126" s="69"/>
      <c r="I1126" s="69"/>
      <c r="J1126" s="69"/>
      <c r="K1126" s="69"/>
      <c r="L1126" s="69"/>
      <c r="M1126" s="69"/>
      <c r="N1126" s="69"/>
      <c r="O1126" s="69"/>
      <c r="P1126" s="69"/>
      <c r="Q1126" s="69"/>
      <c r="R1126" s="69"/>
      <c r="S1126" s="69"/>
      <c r="T1126" s="69"/>
      <c r="U1126" s="69"/>
      <c r="V1126" s="69"/>
      <c r="W1126" s="69"/>
      <c r="X1126" s="69"/>
      <c r="Y1126" s="69"/>
      <c r="Z1126" s="69"/>
    </row>
    <row r="1127" ht="15.75" customHeight="1" spans="1:26">
      <c r="A1127" s="125"/>
      <c r="B1127" s="125"/>
      <c r="C1127" s="126" t="e">
        <v>#REF!</v>
      </c>
      <c r="D1127" s="125"/>
      <c r="E1127" s="69"/>
      <c r="F1127" s="69"/>
      <c r="G1127" s="69"/>
      <c r="H1127" s="69"/>
      <c r="I1127" s="69"/>
      <c r="J1127" s="69"/>
      <c r="K1127" s="69"/>
      <c r="L1127" s="69"/>
      <c r="M1127" s="69"/>
      <c r="N1127" s="69"/>
      <c r="O1127" s="69"/>
      <c r="P1127" s="69"/>
      <c r="Q1127" s="69"/>
      <c r="R1127" s="69"/>
      <c r="S1127" s="69"/>
      <c r="T1127" s="69"/>
      <c r="U1127" s="69"/>
      <c r="V1127" s="69"/>
      <c r="W1127" s="69"/>
      <c r="X1127" s="69"/>
      <c r="Y1127" s="69"/>
      <c r="Z1127" s="69"/>
    </row>
    <row r="1128" ht="15.75" customHeight="1" spans="1:26">
      <c r="A1128" s="125"/>
      <c r="B1128" s="125"/>
      <c r="C1128" s="126" t="e">
        <v>#REF!</v>
      </c>
      <c r="D1128" s="125"/>
      <c r="E1128" s="69"/>
      <c r="F1128" s="69"/>
      <c r="G1128" s="69"/>
      <c r="H1128" s="69"/>
      <c r="I1128" s="69"/>
      <c r="J1128" s="69"/>
      <c r="K1128" s="69"/>
      <c r="L1128" s="69"/>
      <c r="M1128" s="69"/>
      <c r="N1128" s="69"/>
      <c r="O1128" s="69"/>
      <c r="P1128" s="69"/>
      <c r="Q1128" s="69"/>
      <c r="R1128" s="69"/>
      <c r="S1128" s="69"/>
      <c r="T1128" s="69"/>
      <c r="U1128" s="69"/>
      <c r="V1128" s="69"/>
      <c r="W1128" s="69"/>
      <c r="X1128" s="69"/>
      <c r="Y1128" s="69"/>
      <c r="Z1128" s="69"/>
    </row>
    <row r="1129" ht="15.75" customHeight="1" spans="1:26">
      <c r="A1129" s="125"/>
      <c r="B1129" s="125"/>
      <c r="C1129" s="126" t="e">
        <v>#REF!</v>
      </c>
      <c r="D1129" s="125"/>
      <c r="E1129" s="69"/>
      <c r="F1129" s="69"/>
      <c r="G1129" s="69"/>
      <c r="H1129" s="69"/>
      <c r="I1129" s="69"/>
      <c r="J1129" s="69"/>
      <c r="K1129" s="69"/>
      <c r="L1129" s="69"/>
      <c r="M1129" s="69"/>
      <c r="N1129" s="69"/>
      <c r="O1129" s="69"/>
      <c r="P1129" s="69"/>
      <c r="Q1129" s="69"/>
      <c r="R1129" s="69"/>
      <c r="S1129" s="69"/>
      <c r="T1129" s="69"/>
      <c r="U1129" s="69"/>
      <c r="V1129" s="69"/>
      <c r="W1129" s="69"/>
      <c r="X1129" s="69"/>
      <c r="Y1129" s="69"/>
      <c r="Z1129" s="69"/>
    </row>
    <row r="1130" ht="15.75" customHeight="1" spans="1:26">
      <c r="A1130" s="125"/>
      <c r="B1130" s="125"/>
      <c r="C1130" s="126" t="e">
        <v>#REF!</v>
      </c>
      <c r="D1130" s="125"/>
      <c r="E1130" s="69"/>
      <c r="F1130" s="69"/>
      <c r="G1130" s="69"/>
      <c r="H1130" s="69"/>
      <c r="I1130" s="69"/>
      <c r="J1130" s="69"/>
      <c r="K1130" s="69"/>
      <c r="L1130" s="69"/>
      <c r="M1130" s="69"/>
      <c r="N1130" s="69"/>
      <c r="O1130" s="69"/>
      <c r="P1130" s="69"/>
      <c r="Q1130" s="69"/>
      <c r="R1130" s="69"/>
      <c r="S1130" s="69"/>
      <c r="T1130" s="69"/>
      <c r="U1130" s="69"/>
      <c r="V1130" s="69"/>
      <c r="W1130" s="69"/>
      <c r="X1130" s="69"/>
      <c r="Y1130" s="69"/>
      <c r="Z1130" s="69"/>
    </row>
    <row r="1131" ht="15.75" customHeight="1" spans="1:26">
      <c r="A1131" s="125"/>
      <c r="B1131" s="125"/>
      <c r="C1131" s="126" t="e">
        <v>#REF!</v>
      </c>
      <c r="D1131" s="125"/>
      <c r="E1131" s="69"/>
      <c r="F1131" s="69"/>
      <c r="G1131" s="69"/>
      <c r="H1131" s="69"/>
      <c r="I1131" s="69"/>
      <c r="J1131" s="69"/>
      <c r="K1131" s="69"/>
      <c r="L1131" s="69"/>
      <c r="M1131" s="69"/>
      <c r="N1131" s="69"/>
      <c r="O1131" s="69"/>
      <c r="P1131" s="69"/>
      <c r="Q1131" s="69"/>
      <c r="R1131" s="69"/>
      <c r="S1131" s="69"/>
      <c r="T1131" s="69"/>
      <c r="U1131" s="69"/>
      <c r="V1131" s="69"/>
      <c r="W1131" s="69"/>
      <c r="X1131" s="69"/>
      <c r="Y1131" s="69"/>
      <c r="Z1131" s="69"/>
    </row>
    <row r="1132" ht="15.75" customHeight="1" spans="1:26">
      <c r="A1132" s="125"/>
      <c r="B1132" s="125"/>
      <c r="C1132" s="126" t="e">
        <v>#REF!</v>
      </c>
      <c r="D1132" s="125"/>
      <c r="E1132" s="69"/>
      <c r="F1132" s="69"/>
      <c r="G1132" s="69"/>
      <c r="H1132" s="69"/>
      <c r="I1132" s="69"/>
      <c r="J1132" s="69"/>
      <c r="K1132" s="69"/>
      <c r="L1132" s="69"/>
      <c r="M1132" s="69"/>
      <c r="N1132" s="69"/>
      <c r="O1132" s="69"/>
      <c r="P1132" s="69"/>
      <c r="Q1132" s="69"/>
      <c r="R1132" s="69"/>
      <c r="S1132" s="69"/>
      <c r="T1132" s="69"/>
      <c r="U1132" s="69"/>
      <c r="V1132" s="69"/>
      <c r="W1132" s="69"/>
      <c r="X1132" s="69"/>
      <c r="Y1132" s="69"/>
      <c r="Z1132" s="69"/>
    </row>
    <row r="1133" ht="15.75" customHeight="1" spans="1:26">
      <c r="A1133" s="125"/>
      <c r="B1133" s="125"/>
      <c r="C1133" s="126" t="e">
        <v>#REF!</v>
      </c>
      <c r="D1133" s="125"/>
      <c r="E1133" s="69"/>
      <c r="F1133" s="69"/>
      <c r="G1133" s="69"/>
      <c r="H1133" s="69"/>
      <c r="I1133" s="69"/>
      <c r="J1133" s="69"/>
      <c r="K1133" s="69"/>
      <c r="L1133" s="69"/>
      <c r="M1133" s="69"/>
      <c r="N1133" s="69"/>
      <c r="O1133" s="69"/>
      <c r="P1133" s="69"/>
      <c r="Q1133" s="69"/>
      <c r="R1133" s="69"/>
      <c r="S1133" s="69"/>
      <c r="T1133" s="69"/>
      <c r="U1133" s="69"/>
      <c r="V1133" s="69"/>
      <c r="W1133" s="69"/>
      <c r="X1133" s="69"/>
      <c r="Y1133" s="69"/>
      <c r="Z1133" s="69"/>
    </row>
    <row r="1134" ht="15.75" customHeight="1" spans="1:26">
      <c r="A1134" s="125"/>
      <c r="B1134" s="125"/>
      <c r="C1134" s="126" t="e">
        <v>#REF!</v>
      </c>
      <c r="D1134" s="125"/>
      <c r="E1134" s="69"/>
      <c r="F1134" s="69"/>
      <c r="G1134" s="69"/>
      <c r="H1134" s="69"/>
      <c r="I1134" s="69"/>
      <c r="J1134" s="69"/>
      <c r="K1134" s="69"/>
      <c r="L1134" s="69"/>
      <c r="M1134" s="69"/>
      <c r="N1134" s="69"/>
      <c r="O1134" s="69"/>
      <c r="P1134" s="69"/>
      <c r="Q1134" s="69"/>
      <c r="R1134" s="69"/>
      <c r="S1134" s="69"/>
      <c r="T1134" s="69"/>
      <c r="U1134" s="69"/>
      <c r="V1134" s="69"/>
      <c r="W1134" s="69"/>
      <c r="X1134" s="69"/>
      <c r="Y1134" s="69"/>
      <c r="Z1134" s="69"/>
    </row>
    <row r="1135" ht="15.75" customHeight="1" spans="1:26">
      <c r="A1135" s="125"/>
      <c r="B1135" s="125"/>
      <c r="C1135" s="126" t="e">
        <v>#REF!</v>
      </c>
      <c r="D1135" s="125"/>
      <c r="E1135" s="69"/>
      <c r="F1135" s="69"/>
      <c r="G1135" s="69"/>
      <c r="H1135" s="69"/>
      <c r="I1135" s="69"/>
      <c r="J1135" s="69"/>
      <c r="K1135" s="69"/>
      <c r="L1135" s="69"/>
      <c r="M1135" s="69"/>
      <c r="N1135" s="69"/>
      <c r="O1135" s="69"/>
      <c r="P1135" s="69"/>
      <c r="Q1135" s="69"/>
      <c r="R1135" s="69"/>
      <c r="S1135" s="69"/>
      <c r="T1135" s="69"/>
      <c r="U1135" s="69"/>
      <c r="V1135" s="69"/>
      <c r="W1135" s="69"/>
      <c r="X1135" s="69"/>
      <c r="Y1135" s="69"/>
      <c r="Z1135" s="69"/>
    </row>
    <row r="1136" ht="15.75" customHeight="1" spans="1:26">
      <c r="A1136" s="125"/>
      <c r="B1136" s="125"/>
      <c r="C1136" s="126" t="e">
        <v>#REF!</v>
      </c>
      <c r="D1136" s="125"/>
      <c r="E1136" s="69"/>
      <c r="F1136" s="69"/>
      <c r="G1136" s="69"/>
      <c r="H1136" s="69"/>
      <c r="I1136" s="69"/>
      <c r="J1136" s="69"/>
      <c r="K1136" s="69"/>
      <c r="L1136" s="69"/>
      <c r="M1136" s="69"/>
      <c r="N1136" s="69"/>
      <c r="O1136" s="69"/>
      <c r="P1136" s="69"/>
      <c r="Q1136" s="69"/>
      <c r="R1136" s="69"/>
      <c r="S1136" s="69"/>
      <c r="T1136" s="69"/>
      <c r="U1136" s="69"/>
      <c r="V1136" s="69"/>
      <c r="W1136" s="69"/>
      <c r="X1136" s="69"/>
      <c r="Y1136" s="69"/>
      <c r="Z1136" s="69"/>
    </row>
    <row r="1137" ht="15.75" customHeight="1" spans="1:26">
      <c r="A1137" s="125"/>
      <c r="B1137" s="125"/>
      <c r="C1137" s="126" t="e">
        <v>#REF!</v>
      </c>
      <c r="D1137" s="125"/>
      <c r="E1137" s="69"/>
      <c r="F1137" s="69"/>
      <c r="G1137" s="69"/>
      <c r="H1137" s="69"/>
      <c r="I1137" s="69"/>
      <c r="J1137" s="69"/>
      <c r="K1137" s="69"/>
      <c r="L1137" s="69"/>
      <c r="M1137" s="69"/>
      <c r="N1137" s="69"/>
      <c r="O1137" s="69"/>
      <c r="P1137" s="69"/>
      <c r="Q1137" s="69"/>
      <c r="R1137" s="69"/>
      <c r="S1137" s="69"/>
      <c r="T1137" s="69"/>
      <c r="U1137" s="69"/>
      <c r="V1137" s="69"/>
      <c r="W1137" s="69"/>
      <c r="X1137" s="69"/>
      <c r="Y1137" s="69"/>
      <c r="Z1137" s="69"/>
    </row>
    <row r="1138" ht="15.75" customHeight="1" spans="1:26">
      <c r="A1138" s="125"/>
      <c r="B1138" s="125"/>
      <c r="C1138" s="126" t="e">
        <v>#REF!</v>
      </c>
      <c r="D1138" s="125"/>
      <c r="E1138" s="69"/>
      <c r="F1138" s="69"/>
      <c r="G1138" s="69"/>
      <c r="H1138" s="69"/>
      <c r="I1138" s="69"/>
      <c r="J1138" s="69"/>
      <c r="K1138" s="69"/>
      <c r="L1138" s="69"/>
      <c r="M1138" s="69"/>
      <c r="N1138" s="69"/>
      <c r="O1138" s="69"/>
      <c r="P1138" s="69"/>
      <c r="Q1138" s="69"/>
      <c r="R1138" s="69"/>
      <c r="S1138" s="69"/>
      <c r="T1138" s="69"/>
      <c r="U1138" s="69"/>
      <c r="V1138" s="69"/>
      <c r="W1138" s="69"/>
      <c r="X1138" s="69"/>
      <c r="Y1138" s="69"/>
      <c r="Z1138" s="69"/>
    </row>
    <row r="1139" ht="15.75" customHeight="1" spans="1:26">
      <c r="A1139" s="125"/>
      <c r="B1139" s="125"/>
      <c r="C1139" s="126" t="e">
        <v>#REF!</v>
      </c>
      <c r="D1139" s="125"/>
      <c r="E1139" s="69"/>
      <c r="F1139" s="69"/>
      <c r="G1139" s="69"/>
      <c r="H1139" s="69"/>
      <c r="I1139" s="69"/>
      <c r="J1139" s="69"/>
      <c r="K1139" s="69"/>
      <c r="L1139" s="69"/>
      <c r="M1139" s="69"/>
      <c r="N1139" s="69"/>
      <c r="O1139" s="69"/>
      <c r="P1139" s="69"/>
      <c r="Q1139" s="69"/>
      <c r="R1139" s="69"/>
      <c r="S1139" s="69"/>
      <c r="T1139" s="69"/>
      <c r="U1139" s="69"/>
      <c r="V1139" s="69"/>
      <c r="W1139" s="69"/>
      <c r="X1139" s="69"/>
      <c r="Y1139" s="69"/>
      <c r="Z1139" s="69"/>
    </row>
    <row r="1140" ht="15.75" customHeight="1" spans="1:26">
      <c r="A1140" s="125"/>
      <c r="B1140" s="125"/>
      <c r="C1140" s="126" t="e">
        <v>#REF!</v>
      </c>
      <c r="D1140" s="125"/>
      <c r="E1140" s="69"/>
      <c r="F1140" s="69"/>
      <c r="G1140" s="69"/>
      <c r="H1140" s="69"/>
      <c r="I1140" s="69"/>
      <c r="J1140" s="69"/>
      <c r="K1140" s="69"/>
      <c r="L1140" s="69"/>
      <c r="M1140" s="69"/>
      <c r="N1140" s="69"/>
      <c r="O1140" s="69"/>
      <c r="P1140" s="69"/>
      <c r="Q1140" s="69"/>
      <c r="R1140" s="69"/>
      <c r="S1140" s="69"/>
      <c r="T1140" s="69"/>
      <c r="U1140" s="69"/>
      <c r="V1140" s="69"/>
      <c r="W1140" s="69"/>
      <c r="X1140" s="69"/>
      <c r="Y1140" s="69"/>
      <c r="Z1140" s="69"/>
    </row>
    <row r="1141" ht="15.75" customHeight="1" spans="1:26">
      <c r="A1141" s="125"/>
      <c r="B1141" s="125"/>
      <c r="C1141" s="126" t="e">
        <v>#REF!</v>
      </c>
      <c r="D1141" s="125"/>
      <c r="E1141" s="69"/>
      <c r="F1141" s="69"/>
      <c r="G1141" s="69"/>
      <c r="H1141" s="69"/>
      <c r="I1141" s="69"/>
      <c r="J1141" s="69"/>
      <c r="K1141" s="69"/>
      <c r="L1141" s="69"/>
      <c r="M1141" s="69"/>
      <c r="N1141" s="69"/>
      <c r="O1141" s="69"/>
      <c r="P1141" s="69"/>
      <c r="Q1141" s="69"/>
      <c r="R1141" s="69"/>
      <c r="S1141" s="69"/>
      <c r="T1141" s="69"/>
      <c r="U1141" s="69"/>
      <c r="V1141" s="69"/>
      <c r="W1141" s="69"/>
      <c r="X1141" s="69"/>
      <c r="Y1141" s="69"/>
      <c r="Z1141" s="69"/>
    </row>
    <row r="1142" ht="15.75" customHeight="1" spans="1:26">
      <c r="A1142" s="125"/>
      <c r="B1142" s="125"/>
      <c r="C1142" s="126" t="e">
        <v>#REF!</v>
      </c>
      <c r="D1142" s="125"/>
      <c r="E1142" s="69"/>
      <c r="F1142" s="69"/>
      <c r="G1142" s="69"/>
      <c r="H1142" s="69"/>
      <c r="I1142" s="69"/>
      <c r="J1142" s="69"/>
      <c r="K1142" s="69"/>
      <c r="L1142" s="69"/>
      <c r="M1142" s="69"/>
      <c r="N1142" s="69"/>
      <c r="O1142" s="69"/>
      <c r="P1142" s="69"/>
      <c r="Q1142" s="69"/>
      <c r="R1142" s="69"/>
      <c r="S1142" s="69"/>
      <c r="T1142" s="69"/>
      <c r="U1142" s="69"/>
      <c r="V1142" s="69"/>
      <c r="W1142" s="69"/>
      <c r="X1142" s="69"/>
      <c r="Y1142" s="69"/>
      <c r="Z1142" s="69"/>
    </row>
    <row r="1143" ht="15.75" customHeight="1" spans="1:26">
      <c r="A1143" s="125"/>
      <c r="B1143" s="125"/>
      <c r="C1143" s="126" t="e">
        <v>#REF!</v>
      </c>
      <c r="D1143" s="125"/>
      <c r="E1143" s="69"/>
      <c r="F1143" s="69"/>
      <c r="G1143" s="69"/>
      <c r="H1143" s="69"/>
      <c r="I1143" s="69"/>
      <c r="J1143" s="69"/>
      <c r="K1143" s="69"/>
      <c r="L1143" s="69"/>
      <c r="M1143" s="69"/>
      <c r="N1143" s="69"/>
      <c r="O1143" s="69"/>
      <c r="P1143" s="69"/>
      <c r="Q1143" s="69"/>
      <c r="R1143" s="69"/>
      <c r="S1143" s="69"/>
      <c r="T1143" s="69"/>
      <c r="U1143" s="69"/>
      <c r="V1143" s="69"/>
      <c r="W1143" s="69"/>
      <c r="X1143" s="69"/>
      <c r="Y1143" s="69"/>
      <c r="Z1143" s="69"/>
    </row>
    <row r="1144" ht="15.75" customHeight="1" spans="1:26">
      <c r="A1144" s="125"/>
      <c r="B1144" s="125"/>
      <c r="C1144" s="126" t="e">
        <v>#REF!</v>
      </c>
      <c r="D1144" s="125"/>
      <c r="E1144" s="69"/>
      <c r="F1144" s="69"/>
      <c r="G1144" s="69"/>
      <c r="H1144" s="69"/>
      <c r="I1144" s="69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U1144" s="69"/>
      <c r="V1144" s="69"/>
      <c r="W1144" s="69"/>
      <c r="X1144" s="69"/>
      <c r="Y1144" s="69"/>
      <c r="Z1144" s="69"/>
    </row>
    <row r="1145" ht="15.75" customHeight="1" spans="1:26">
      <c r="A1145" s="125"/>
      <c r="B1145" s="125"/>
      <c r="C1145" s="126" t="e">
        <v>#REF!</v>
      </c>
      <c r="D1145" s="125"/>
      <c r="E1145" s="69"/>
      <c r="F1145" s="69"/>
      <c r="G1145" s="69"/>
      <c r="H1145" s="69"/>
      <c r="I1145" s="69"/>
      <c r="J1145" s="69"/>
      <c r="K1145" s="69"/>
      <c r="L1145" s="69"/>
      <c r="M1145" s="69"/>
      <c r="N1145" s="69"/>
      <c r="O1145" s="69"/>
      <c r="P1145" s="69"/>
      <c r="Q1145" s="69"/>
      <c r="R1145" s="69"/>
      <c r="S1145" s="69"/>
      <c r="T1145" s="69"/>
      <c r="U1145" s="69"/>
      <c r="V1145" s="69"/>
      <c r="W1145" s="69"/>
      <c r="X1145" s="69"/>
      <c r="Y1145" s="69"/>
      <c r="Z1145" s="69"/>
    </row>
    <row r="1146" ht="15.75" customHeight="1" spans="1:26">
      <c r="A1146" s="125"/>
      <c r="B1146" s="125"/>
      <c r="C1146" s="126" t="e">
        <v>#REF!</v>
      </c>
      <c r="D1146" s="125"/>
      <c r="E1146" s="69"/>
      <c r="F1146" s="69"/>
      <c r="G1146" s="69"/>
      <c r="H1146" s="69"/>
      <c r="I1146" s="69"/>
      <c r="J1146" s="69"/>
      <c r="K1146" s="69"/>
      <c r="L1146" s="69"/>
      <c r="M1146" s="69"/>
      <c r="N1146" s="69"/>
      <c r="O1146" s="69"/>
      <c r="P1146" s="69"/>
      <c r="Q1146" s="69"/>
      <c r="R1146" s="69"/>
      <c r="S1146" s="69"/>
      <c r="T1146" s="69"/>
      <c r="U1146" s="69"/>
      <c r="V1146" s="69"/>
      <c r="W1146" s="69"/>
      <c r="X1146" s="69"/>
      <c r="Y1146" s="69"/>
      <c r="Z1146" s="69"/>
    </row>
    <row r="1147" ht="15.75" customHeight="1" spans="1:26">
      <c r="A1147" s="125"/>
      <c r="B1147" s="125"/>
      <c r="C1147" s="126" t="e">
        <v>#REF!</v>
      </c>
      <c r="D1147" s="125"/>
      <c r="E1147" s="69"/>
      <c r="F1147" s="69"/>
      <c r="G1147" s="69"/>
      <c r="H1147" s="69"/>
      <c r="I1147" s="69"/>
      <c r="J1147" s="69"/>
      <c r="K1147" s="69"/>
      <c r="L1147" s="69"/>
      <c r="M1147" s="69"/>
      <c r="N1147" s="69"/>
      <c r="O1147" s="69"/>
      <c r="P1147" s="69"/>
      <c r="Q1147" s="69"/>
      <c r="R1147" s="69"/>
      <c r="S1147" s="69"/>
      <c r="T1147" s="69"/>
      <c r="U1147" s="69"/>
      <c r="V1147" s="69"/>
      <c r="W1147" s="69"/>
      <c r="X1147" s="69"/>
      <c r="Y1147" s="69"/>
      <c r="Z1147" s="69"/>
    </row>
    <row r="1148" ht="15.75" customHeight="1" spans="1:26">
      <c r="A1148" s="125"/>
      <c r="B1148" s="125"/>
      <c r="C1148" s="126" t="e">
        <v>#REF!</v>
      </c>
      <c r="D1148" s="125"/>
      <c r="E1148" s="69"/>
      <c r="F1148" s="69"/>
      <c r="G1148" s="69"/>
      <c r="H1148" s="69"/>
      <c r="I1148" s="69"/>
      <c r="J1148" s="69"/>
      <c r="K1148" s="69"/>
      <c r="L1148" s="69"/>
      <c r="M1148" s="69"/>
      <c r="N1148" s="69"/>
      <c r="O1148" s="69"/>
      <c r="P1148" s="69"/>
      <c r="Q1148" s="69"/>
      <c r="R1148" s="69"/>
      <c r="S1148" s="69"/>
      <c r="T1148" s="69"/>
      <c r="U1148" s="69"/>
      <c r="V1148" s="69"/>
      <c r="W1148" s="69"/>
      <c r="X1148" s="69"/>
      <c r="Y1148" s="69"/>
      <c r="Z1148" s="69"/>
    </row>
    <row r="1149" ht="15.75" customHeight="1" spans="1:26">
      <c r="A1149" s="125"/>
      <c r="B1149" s="125"/>
      <c r="C1149" s="126" t="e">
        <v>#REF!</v>
      </c>
      <c r="D1149" s="125"/>
      <c r="E1149" s="69"/>
      <c r="F1149" s="69"/>
      <c r="G1149" s="69"/>
      <c r="H1149" s="69"/>
      <c r="I1149" s="69"/>
      <c r="J1149" s="69"/>
      <c r="K1149" s="69"/>
      <c r="L1149" s="69"/>
      <c r="M1149" s="69"/>
      <c r="N1149" s="69"/>
      <c r="O1149" s="69"/>
      <c r="P1149" s="69"/>
      <c r="Q1149" s="69"/>
      <c r="R1149" s="69"/>
      <c r="S1149" s="69"/>
      <c r="T1149" s="69"/>
      <c r="U1149" s="69"/>
      <c r="V1149" s="69"/>
      <c r="W1149" s="69"/>
      <c r="X1149" s="69"/>
      <c r="Y1149" s="69"/>
      <c r="Z1149" s="69"/>
    </row>
    <row r="1150" ht="15.75" customHeight="1" spans="1:26">
      <c r="A1150" s="125"/>
      <c r="B1150" s="125"/>
      <c r="C1150" s="126" t="e">
        <v>#REF!</v>
      </c>
      <c r="D1150" s="125"/>
      <c r="E1150" s="69"/>
      <c r="F1150" s="69"/>
      <c r="G1150" s="69"/>
      <c r="H1150" s="69"/>
      <c r="I1150" s="69"/>
      <c r="J1150" s="69"/>
      <c r="K1150" s="69"/>
      <c r="L1150" s="69"/>
      <c r="M1150" s="69"/>
      <c r="N1150" s="69"/>
      <c r="O1150" s="69"/>
      <c r="P1150" s="69"/>
      <c r="Q1150" s="69"/>
      <c r="R1150" s="69"/>
      <c r="S1150" s="69"/>
      <c r="T1150" s="69"/>
      <c r="U1150" s="69"/>
      <c r="V1150" s="69"/>
      <c r="W1150" s="69"/>
      <c r="X1150" s="69"/>
      <c r="Y1150" s="69"/>
      <c r="Z1150" s="69"/>
    </row>
    <row r="1151" ht="15.75" customHeight="1" spans="1:26">
      <c r="A1151" s="125"/>
      <c r="B1151" s="125"/>
      <c r="C1151" s="126" t="e">
        <v>#REF!</v>
      </c>
      <c r="D1151" s="125"/>
      <c r="E1151" s="69"/>
      <c r="F1151" s="69"/>
      <c r="G1151" s="69"/>
      <c r="H1151" s="69"/>
      <c r="I1151" s="69"/>
      <c r="J1151" s="69"/>
      <c r="K1151" s="69"/>
      <c r="L1151" s="69"/>
      <c r="M1151" s="69"/>
      <c r="N1151" s="69"/>
      <c r="O1151" s="69"/>
      <c r="P1151" s="69"/>
      <c r="Q1151" s="69"/>
      <c r="R1151" s="69"/>
      <c r="S1151" s="69"/>
      <c r="T1151" s="69"/>
      <c r="U1151" s="69"/>
      <c r="V1151" s="69"/>
      <c r="W1151" s="69"/>
      <c r="X1151" s="69"/>
      <c r="Y1151" s="69"/>
      <c r="Z1151" s="69"/>
    </row>
    <row r="1152" ht="15.75" customHeight="1" spans="1:26">
      <c r="A1152" s="125"/>
      <c r="B1152" s="125"/>
      <c r="C1152" s="126" t="e">
        <v>#REF!</v>
      </c>
      <c r="D1152" s="125"/>
      <c r="E1152" s="69"/>
      <c r="F1152" s="69"/>
      <c r="G1152" s="69"/>
      <c r="H1152" s="69"/>
      <c r="I1152" s="69"/>
      <c r="J1152" s="69"/>
      <c r="K1152" s="69"/>
      <c r="L1152" s="69"/>
      <c r="M1152" s="69"/>
      <c r="N1152" s="69"/>
      <c r="O1152" s="69"/>
      <c r="P1152" s="69"/>
      <c r="Q1152" s="69"/>
      <c r="R1152" s="69"/>
      <c r="S1152" s="69"/>
      <c r="T1152" s="69"/>
      <c r="U1152" s="69"/>
      <c r="V1152" s="69"/>
      <c r="W1152" s="69"/>
      <c r="X1152" s="69"/>
      <c r="Y1152" s="69"/>
      <c r="Z1152" s="69"/>
    </row>
    <row r="1153" ht="15.75" customHeight="1" spans="1:26">
      <c r="A1153" s="125"/>
      <c r="B1153" s="125"/>
      <c r="C1153" s="126" t="e">
        <v>#REF!</v>
      </c>
      <c r="D1153" s="125"/>
      <c r="E1153" s="69"/>
      <c r="F1153" s="69"/>
      <c r="G1153" s="69"/>
      <c r="H1153" s="69"/>
      <c r="I1153" s="69"/>
      <c r="J1153" s="69"/>
      <c r="K1153" s="69"/>
      <c r="L1153" s="69"/>
      <c r="M1153" s="69"/>
      <c r="N1153" s="69"/>
      <c r="O1153" s="69"/>
      <c r="P1153" s="69"/>
      <c r="Q1153" s="69"/>
      <c r="R1153" s="69"/>
      <c r="S1153" s="69"/>
      <c r="T1153" s="69"/>
      <c r="U1153" s="69"/>
      <c r="V1153" s="69"/>
      <c r="W1153" s="69"/>
      <c r="X1153" s="69"/>
      <c r="Y1153" s="69"/>
      <c r="Z1153" s="69"/>
    </row>
    <row r="1154" ht="15.75" customHeight="1" spans="1:26">
      <c r="A1154" s="125"/>
      <c r="B1154" s="125"/>
      <c r="C1154" s="126" t="e">
        <v>#REF!</v>
      </c>
      <c r="D1154" s="125"/>
      <c r="E1154" s="69"/>
      <c r="F1154" s="69"/>
      <c r="G1154" s="69"/>
      <c r="H1154" s="69"/>
      <c r="I1154" s="69"/>
      <c r="J1154" s="69"/>
      <c r="K1154" s="69"/>
      <c r="L1154" s="69"/>
      <c r="M1154" s="69"/>
      <c r="N1154" s="69"/>
      <c r="O1154" s="69"/>
      <c r="P1154" s="69"/>
      <c r="Q1154" s="69"/>
      <c r="R1154" s="69"/>
      <c r="S1154" s="69"/>
      <c r="T1154" s="69"/>
      <c r="U1154" s="69"/>
      <c r="V1154" s="69"/>
      <c r="W1154" s="69"/>
      <c r="X1154" s="69"/>
      <c r="Y1154" s="69"/>
      <c r="Z1154" s="69"/>
    </row>
    <row r="1155" ht="15.75" customHeight="1" spans="1:26">
      <c r="A1155" s="125"/>
      <c r="B1155" s="125"/>
      <c r="C1155" s="126" t="e">
        <v>#REF!</v>
      </c>
      <c r="D1155" s="125"/>
      <c r="E1155" s="69"/>
      <c r="F1155" s="69"/>
      <c r="G1155" s="69"/>
      <c r="H1155" s="69"/>
      <c r="I1155" s="69"/>
      <c r="J1155" s="69"/>
      <c r="K1155" s="69"/>
      <c r="L1155" s="69"/>
      <c r="M1155" s="69"/>
      <c r="N1155" s="69"/>
      <c r="O1155" s="69"/>
      <c r="P1155" s="69"/>
      <c r="Q1155" s="69"/>
      <c r="R1155" s="69"/>
      <c r="S1155" s="69"/>
      <c r="T1155" s="69"/>
      <c r="U1155" s="69"/>
      <c r="V1155" s="69"/>
      <c r="W1155" s="69"/>
      <c r="X1155" s="69"/>
      <c r="Y1155" s="69"/>
      <c r="Z1155" s="69"/>
    </row>
    <row r="1156" ht="15.75" customHeight="1" spans="1:26">
      <c r="A1156" s="125"/>
      <c r="B1156" s="125"/>
      <c r="C1156" s="126" t="e">
        <v>#REF!</v>
      </c>
      <c r="D1156" s="125"/>
      <c r="E1156" s="69"/>
      <c r="F1156" s="69"/>
      <c r="G1156" s="69"/>
      <c r="H1156" s="69"/>
      <c r="I1156" s="69"/>
      <c r="J1156" s="69"/>
      <c r="K1156" s="69"/>
      <c r="L1156" s="69"/>
      <c r="M1156" s="69"/>
      <c r="N1156" s="69"/>
      <c r="O1156" s="69"/>
      <c r="P1156" s="69"/>
      <c r="Q1156" s="69"/>
      <c r="R1156" s="69"/>
      <c r="S1156" s="69"/>
      <c r="T1156" s="69"/>
      <c r="U1156" s="69"/>
      <c r="V1156" s="69"/>
      <c r="W1156" s="69"/>
      <c r="X1156" s="69"/>
      <c r="Y1156" s="69"/>
      <c r="Z1156" s="69"/>
    </row>
    <row r="1157" ht="15.75" customHeight="1" spans="1:26">
      <c r="A1157" s="125"/>
      <c r="B1157" s="125"/>
      <c r="C1157" s="126" t="e">
        <v>#REF!</v>
      </c>
      <c r="D1157" s="125"/>
      <c r="E1157" s="69"/>
      <c r="F1157" s="69"/>
      <c r="G1157" s="69"/>
      <c r="H1157" s="69"/>
      <c r="I1157" s="69"/>
      <c r="J1157" s="69"/>
      <c r="K1157" s="69"/>
      <c r="L1157" s="69"/>
      <c r="M1157" s="69"/>
      <c r="N1157" s="69"/>
      <c r="O1157" s="69"/>
      <c r="P1157" s="69"/>
      <c r="Q1157" s="69"/>
      <c r="R1157" s="69"/>
      <c r="S1157" s="69"/>
      <c r="T1157" s="69"/>
      <c r="U1157" s="69"/>
      <c r="V1157" s="69"/>
      <c r="W1157" s="69"/>
      <c r="X1157" s="69"/>
      <c r="Y1157" s="69"/>
      <c r="Z1157" s="69"/>
    </row>
    <row r="1158" ht="15.75" customHeight="1" spans="1:26">
      <c r="A1158" s="125"/>
      <c r="B1158" s="125"/>
      <c r="C1158" s="126" t="e">
        <v>#REF!</v>
      </c>
      <c r="D1158" s="125"/>
      <c r="E1158" s="69"/>
      <c r="F1158" s="69"/>
      <c r="G1158" s="69"/>
      <c r="H1158" s="69"/>
      <c r="I1158" s="69"/>
      <c r="J1158" s="69"/>
      <c r="K1158" s="69"/>
      <c r="L1158" s="69"/>
      <c r="M1158" s="69"/>
      <c r="N1158" s="69"/>
      <c r="O1158" s="69"/>
      <c r="P1158" s="69"/>
      <c r="Q1158" s="69"/>
      <c r="R1158" s="69"/>
      <c r="S1158" s="69"/>
      <c r="T1158" s="69"/>
      <c r="U1158" s="69"/>
      <c r="V1158" s="69"/>
      <c r="W1158" s="69"/>
      <c r="X1158" s="69"/>
      <c r="Y1158" s="69"/>
      <c r="Z1158" s="69"/>
    </row>
    <row r="1159" ht="15.75" customHeight="1" spans="1:26">
      <c r="A1159" s="125"/>
      <c r="B1159" s="125"/>
      <c r="C1159" s="126" t="e">
        <v>#REF!</v>
      </c>
      <c r="D1159" s="125"/>
      <c r="E1159" s="69"/>
      <c r="F1159" s="69"/>
      <c r="G1159" s="69"/>
      <c r="H1159" s="69"/>
      <c r="I1159" s="69"/>
      <c r="J1159" s="69"/>
      <c r="K1159" s="69"/>
      <c r="L1159" s="69"/>
      <c r="M1159" s="69"/>
      <c r="N1159" s="69"/>
      <c r="O1159" s="69"/>
      <c r="P1159" s="69"/>
      <c r="Q1159" s="69"/>
      <c r="R1159" s="69"/>
      <c r="S1159" s="69"/>
      <c r="T1159" s="69"/>
      <c r="U1159" s="69"/>
      <c r="V1159" s="69"/>
      <c r="W1159" s="69"/>
      <c r="X1159" s="69"/>
      <c r="Y1159" s="69"/>
      <c r="Z1159" s="69"/>
    </row>
    <row r="1160" ht="15.75" customHeight="1" spans="1:26">
      <c r="A1160" s="125"/>
      <c r="B1160" s="125"/>
      <c r="C1160" s="126" t="e">
        <v>#REF!</v>
      </c>
      <c r="D1160" s="125"/>
      <c r="E1160" s="69"/>
      <c r="F1160" s="69"/>
      <c r="G1160" s="69"/>
      <c r="H1160" s="69"/>
      <c r="I1160" s="69"/>
      <c r="J1160" s="69"/>
      <c r="K1160" s="69"/>
      <c r="L1160" s="69"/>
      <c r="M1160" s="69"/>
      <c r="N1160" s="69"/>
      <c r="O1160" s="69"/>
      <c r="P1160" s="69"/>
      <c r="Q1160" s="69"/>
      <c r="R1160" s="69"/>
      <c r="S1160" s="69"/>
      <c r="T1160" s="69"/>
      <c r="U1160" s="69"/>
      <c r="V1160" s="69"/>
      <c r="W1160" s="69"/>
      <c r="X1160" s="69"/>
      <c r="Y1160" s="69"/>
      <c r="Z1160" s="69"/>
    </row>
    <row r="1161" ht="15.75" customHeight="1" spans="1:26">
      <c r="A1161" s="125"/>
      <c r="B1161" s="125"/>
      <c r="C1161" s="126" t="e">
        <v>#REF!</v>
      </c>
      <c r="D1161" s="125"/>
      <c r="E1161" s="69"/>
      <c r="F1161" s="69"/>
      <c r="G1161" s="69"/>
      <c r="H1161" s="69"/>
      <c r="I1161" s="69"/>
      <c r="J1161" s="69"/>
      <c r="K1161" s="69"/>
      <c r="L1161" s="69"/>
      <c r="M1161" s="69"/>
      <c r="N1161" s="69"/>
      <c r="O1161" s="69"/>
      <c r="P1161" s="69"/>
      <c r="Q1161" s="69"/>
      <c r="R1161" s="69"/>
      <c r="S1161" s="69"/>
      <c r="T1161" s="69"/>
      <c r="U1161" s="69"/>
      <c r="V1161" s="69"/>
      <c r="W1161" s="69"/>
      <c r="X1161" s="69"/>
      <c r="Y1161" s="69"/>
      <c r="Z1161" s="69"/>
    </row>
    <row r="1162" ht="15.75" customHeight="1" spans="1:26">
      <c r="A1162" s="125"/>
      <c r="B1162" s="125"/>
      <c r="C1162" s="126" t="e">
        <v>#REF!</v>
      </c>
      <c r="D1162" s="125"/>
      <c r="E1162" s="69"/>
      <c r="F1162" s="69"/>
      <c r="G1162" s="69"/>
      <c r="H1162" s="69"/>
      <c r="I1162" s="69"/>
      <c r="J1162" s="69"/>
      <c r="K1162" s="69"/>
      <c r="L1162" s="69"/>
      <c r="M1162" s="69"/>
      <c r="N1162" s="69"/>
      <c r="O1162" s="69"/>
      <c r="P1162" s="69"/>
      <c r="Q1162" s="69"/>
      <c r="R1162" s="69"/>
      <c r="S1162" s="69"/>
      <c r="T1162" s="69"/>
      <c r="U1162" s="69"/>
      <c r="V1162" s="69"/>
      <c r="W1162" s="69"/>
      <c r="X1162" s="69"/>
      <c r="Y1162" s="69"/>
      <c r="Z1162" s="69"/>
    </row>
    <row r="1163" ht="15.75" customHeight="1" spans="1:26">
      <c r="A1163" s="125"/>
      <c r="B1163" s="125"/>
      <c r="C1163" s="126" t="e">
        <v>#REF!</v>
      </c>
      <c r="D1163" s="125"/>
      <c r="E1163" s="69"/>
      <c r="F1163" s="69"/>
      <c r="G1163" s="69"/>
      <c r="H1163" s="69"/>
      <c r="I1163" s="69"/>
      <c r="J1163" s="69"/>
      <c r="K1163" s="69"/>
      <c r="L1163" s="69"/>
      <c r="M1163" s="69"/>
      <c r="N1163" s="69"/>
      <c r="O1163" s="69"/>
      <c r="P1163" s="69"/>
      <c r="Q1163" s="69"/>
      <c r="R1163" s="69"/>
      <c r="S1163" s="69"/>
      <c r="T1163" s="69"/>
      <c r="U1163" s="69"/>
      <c r="V1163" s="69"/>
      <c r="W1163" s="69"/>
      <c r="X1163" s="69"/>
      <c r="Y1163" s="69"/>
      <c r="Z1163" s="69"/>
    </row>
    <row r="1164" ht="15.75" customHeight="1" spans="1:26">
      <c r="A1164" s="125"/>
      <c r="B1164" s="125"/>
      <c r="C1164" s="126" t="e">
        <v>#REF!</v>
      </c>
      <c r="D1164" s="125"/>
      <c r="E1164" s="69"/>
      <c r="F1164" s="69"/>
      <c r="G1164" s="69"/>
      <c r="H1164" s="69"/>
      <c r="I1164" s="69"/>
      <c r="J1164" s="69"/>
      <c r="K1164" s="69"/>
      <c r="L1164" s="69"/>
      <c r="M1164" s="69"/>
      <c r="N1164" s="69"/>
      <c r="O1164" s="69"/>
      <c r="P1164" s="69"/>
      <c r="Q1164" s="69"/>
      <c r="R1164" s="69"/>
      <c r="S1164" s="69"/>
      <c r="T1164" s="69"/>
      <c r="U1164" s="69"/>
      <c r="V1164" s="69"/>
      <c r="W1164" s="69"/>
      <c r="X1164" s="69"/>
      <c r="Y1164" s="69"/>
      <c r="Z1164" s="69"/>
    </row>
    <row r="1165" ht="15.75" customHeight="1" spans="1:26">
      <c r="A1165" s="125"/>
      <c r="B1165" s="125"/>
      <c r="C1165" s="126" t="e">
        <v>#REF!</v>
      </c>
      <c r="D1165" s="125"/>
      <c r="E1165" s="69"/>
      <c r="F1165" s="69"/>
      <c r="G1165" s="69"/>
      <c r="H1165" s="69"/>
      <c r="I1165" s="69"/>
      <c r="J1165" s="69"/>
      <c r="K1165" s="69"/>
      <c r="L1165" s="69"/>
      <c r="M1165" s="69"/>
      <c r="N1165" s="69"/>
      <c r="O1165" s="69"/>
      <c r="P1165" s="69"/>
      <c r="Q1165" s="69"/>
      <c r="R1165" s="69"/>
      <c r="S1165" s="69"/>
      <c r="T1165" s="69"/>
      <c r="U1165" s="69"/>
      <c r="V1165" s="69"/>
      <c r="W1165" s="69"/>
      <c r="X1165" s="69"/>
      <c r="Y1165" s="69"/>
      <c r="Z1165" s="69"/>
    </row>
    <row r="1166" ht="15.75" customHeight="1" spans="1:26">
      <c r="A1166" s="125"/>
      <c r="B1166" s="125"/>
      <c r="C1166" s="126" t="e">
        <v>#REF!</v>
      </c>
      <c r="D1166" s="125"/>
      <c r="E1166" s="69"/>
      <c r="F1166" s="69"/>
      <c r="G1166" s="69"/>
      <c r="H1166" s="69"/>
      <c r="I1166" s="69"/>
      <c r="J1166" s="69"/>
      <c r="K1166" s="69"/>
      <c r="L1166" s="69"/>
      <c r="M1166" s="69"/>
      <c r="N1166" s="69"/>
      <c r="O1166" s="69"/>
      <c r="P1166" s="69"/>
      <c r="Q1166" s="69"/>
      <c r="R1166" s="69"/>
      <c r="S1166" s="69"/>
      <c r="T1166" s="69"/>
      <c r="U1166" s="69"/>
      <c r="V1166" s="69"/>
      <c r="W1166" s="69"/>
      <c r="X1166" s="69"/>
      <c r="Y1166" s="69"/>
      <c r="Z1166" s="69"/>
    </row>
    <row r="1167" ht="15.75" customHeight="1" spans="1:26">
      <c r="A1167" s="125"/>
      <c r="B1167" s="125"/>
      <c r="C1167" s="126" t="e">
        <v>#REF!</v>
      </c>
      <c r="D1167" s="125"/>
      <c r="E1167" s="69"/>
      <c r="F1167" s="69"/>
      <c r="G1167" s="69"/>
      <c r="H1167" s="69"/>
      <c r="I1167" s="69"/>
      <c r="J1167" s="69"/>
      <c r="K1167" s="69"/>
      <c r="L1167" s="69"/>
      <c r="M1167" s="69"/>
      <c r="N1167" s="69"/>
      <c r="O1167" s="69"/>
      <c r="P1167" s="69"/>
      <c r="Q1167" s="69"/>
      <c r="R1167" s="69"/>
      <c r="S1167" s="69"/>
      <c r="T1167" s="69"/>
      <c r="U1167" s="69"/>
      <c r="V1167" s="69"/>
      <c r="W1167" s="69"/>
      <c r="X1167" s="69"/>
      <c r="Y1167" s="69"/>
      <c r="Z1167" s="69"/>
    </row>
    <row r="1168" ht="15.75" customHeight="1" spans="1:26">
      <c r="A1168" s="125"/>
      <c r="B1168" s="125"/>
      <c r="C1168" s="126" t="e">
        <v>#REF!</v>
      </c>
      <c r="D1168" s="125"/>
      <c r="E1168" s="69"/>
      <c r="F1168" s="69"/>
      <c r="G1168" s="69"/>
      <c r="H1168" s="69"/>
      <c r="I1168" s="69"/>
      <c r="J1168" s="69"/>
      <c r="K1168" s="69"/>
      <c r="L1168" s="69"/>
      <c r="M1168" s="69"/>
      <c r="N1168" s="69"/>
      <c r="O1168" s="69"/>
      <c r="P1168" s="69"/>
      <c r="Q1168" s="69"/>
      <c r="R1168" s="69"/>
      <c r="S1168" s="69"/>
      <c r="T1168" s="69"/>
      <c r="U1168" s="69"/>
      <c r="V1168" s="69"/>
      <c r="W1168" s="69"/>
      <c r="X1168" s="69"/>
      <c r="Y1168" s="69"/>
      <c r="Z1168" s="69"/>
    </row>
    <row r="1169" ht="15.75" customHeight="1" spans="1:26">
      <c r="A1169" s="125"/>
      <c r="B1169" s="125"/>
      <c r="C1169" s="126" t="e">
        <v>#REF!</v>
      </c>
      <c r="D1169" s="125"/>
      <c r="E1169" s="69"/>
      <c r="F1169" s="69"/>
      <c r="G1169" s="69"/>
      <c r="H1169" s="69"/>
      <c r="I1169" s="69"/>
      <c r="J1169" s="69"/>
      <c r="K1169" s="69"/>
      <c r="L1169" s="69"/>
      <c r="M1169" s="69"/>
      <c r="N1169" s="69"/>
      <c r="O1169" s="69"/>
      <c r="P1169" s="69"/>
      <c r="Q1169" s="69"/>
      <c r="R1169" s="69"/>
      <c r="S1169" s="69"/>
      <c r="T1169" s="69"/>
      <c r="U1169" s="69"/>
      <c r="V1169" s="69"/>
      <c r="W1169" s="69"/>
      <c r="X1169" s="69"/>
      <c r="Y1169" s="69"/>
      <c r="Z1169" s="69"/>
    </row>
    <row r="1170" ht="15.75" customHeight="1" spans="1:26">
      <c r="A1170" s="125"/>
      <c r="B1170" s="125"/>
      <c r="C1170" s="126" t="e">
        <v>#REF!</v>
      </c>
      <c r="D1170" s="125"/>
      <c r="E1170" s="69"/>
      <c r="F1170" s="69"/>
      <c r="G1170" s="69"/>
      <c r="H1170" s="69"/>
      <c r="I1170" s="69"/>
      <c r="J1170" s="69"/>
      <c r="K1170" s="69"/>
      <c r="L1170" s="69"/>
      <c r="M1170" s="69"/>
      <c r="N1170" s="69"/>
      <c r="O1170" s="69"/>
      <c r="P1170" s="69"/>
      <c r="Q1170" s="69"/>
      <c r="R1170" s="69"/>
      <c r="S1170" s="69"/>
      <c r="T1170" s="69"/>
      <c r="U1170" s="69"/>
      <c r="V1170" s="69"/>
      <c r="W1170" s="69"/>
      <c r="X1170" s="69"/>
      <c r="Y1170" s="69"/>
      <c r="Z1170" s="69"/>
    </row>
    <row r="1171" ht="15.75" customHeight="1" spans="1:26">
      <c r="A1171" s="125"/>
      <c r="B1171" s="125"/>
      <c r="C1171" s="126" t="e">
        <v>#REF!</v>
      </c>
      <c r="D1171" s="125"/>
      <c r="E1171" s="69"/>
      <c r="F1171" s="69"/>
      <c r="G1171" s="69"/>
      <c r="H1171" s="69"/>
      <c r="I1171" s="69"/>
      <c r="J1171" s="69"/>
      <c r="K1171" s="69"/>
      <c r="L1171" s="69"/>
      <c r="M1171" s="69"/>
      <c r="N1171" s="69"/>
      <c r="O1171" s="69"/>
      <c r="P1171" s="69"/>
      <c r="Q1171" s="69"/>
      <c r="R1171" s="69"/>
      <c r="S1171" s="69"/>
      <c r="T1171" s="69"/>
      <c r="U1171" s="69"/>
      <c r="V1171" s="69"/>
      <c r="W1171" s="69"/>
      <c r="X1171" s="69"/>
      <c r="Y1171" s="69"/>
      <c r="Z1171" s="69"/>
    </row>
    <row r="1172" ht="15.75" customHeight="1" spans="1:26">
      <c r="A1172" s="125"/>
      <c r="B1172" s="125"/>
      <c r="C1172" s="126" t="e">
        <v>#REF!</v>
      </c>
      <c r="D1172" s="125"/>
      <c r="E1172" s="69"/>
      <c r="F1172" s="69"/>
      <c r="G1172" s="69"/>
      <c r="H1172" s="69"/>
      <c r="I1172" s="69"/>
      <c r="J1172" s="69"/>
      <c r="K1172" s="69"/>
      <c r="L1172" s="69"/>
      <c r="M1172" s="69"/>
      <c r="N1172" s="69"/>
      <c r="O1172" s="69"/>
      <c r="P1172" s="69"/>
      <c r="Q1172" s="69"/>
      <c r="R1172" s="69"/>
      <c r="S1172" s="69"/>
      <c r="T1172" s="69"/>
      <c r="U1172" s="69"/>
      <c r="V1172" s="69"/>
      <c r="W1172" s="69"/>
      <c r="X1172" s="69"/>
      <c r="Y1172" s="69"/>
      <c r="Z1172" s="69"/>
    </row>
    <row r="1173" ht="15.75" customHeight="1" spans="1:26">
      <c r="A1173" s="125"/>
      <c r="B1173" s="125"/>
      <c r="C1173" s="126" t="e">
        <v>#REF!</v>
      </c>
      <c r="D1173" s="125"/>
      <c r="E1173" s="69"/>
      <c r="F1173" s="69"/>
      <c r="G1173" s="69"/>
      <c r="H1173" s="69"/>
      <c r="I1173" s="69"/>
      <c r="J1173" s="69"/>
      <c r="K1173" s="69"/>
      <c r="L1173" s="69"/>
      <c r="M1173" s="69"/>
      <c r="N1173" s="69"/>
      <c r="O1173" s="69"/>
      <c r="P1173" s="69"/>
      <c r="Q1173" s="69"/>
      <c r="R1173" s="69"/>
      <c r="S1173" s="69"/>
      <c r="T1173" s="69"/>
      <c r="U1173" s="69"/>
      <c r="V1173" s="69"/>
      <c r="W1173" s="69"/>
      <c r="X1173" s="69"/>
      <c r="Y1173" s="69"/>
      <c r="Z1173" s="69"/>
    </row>
    <row r="1174" ht="15.75" customHeight="1" spans="1:26">
      <c r="A1174" s="125"/>
      <c r="B1174" s="125"/>
      <c r="C1174" s="126" t="e">
        <v>#REF!</v>
      </c>
      <c r="D1174" s="125"/>
      <c r="E1174" s="69"/>
      <c r="F1174" s="69"/>
      <c r="G1174" s="69"/>
      <c r="H1174" s="69"/>
      <c r="I1174" s="69"/>
      <c r="J1174" s="69"/>
      <c r="K1174" s="69"/>
      <c r="L1174" s="69"/>
      <c r="M1174" s="69"/>
      <c r="N1174" s="69"/>
      <c r="O1174" s="69"/>
      <c r="P1174" s="69"/>
      <c r="Q1174" s="69"/>
      <c r="R1174" s="69"/>
      <c r="S1174" s="69"/>
      <c r="T1174" s="69"/>
      <c r="U1174" s="69"/>
      <c r="V1174" s="69"/>
      <c r="W1174" s="69"/>
      <c r="X1174" s="69"/>
      <c r="Y1174" s="69"/>
      <c r="Z1174" s="69"/>
    </row>
    <row r="1175" ht="15.75" customHeight="1" spans="1:26">
      <c r="A1175" s="125"/>
      <c r="B1175" s="125"/>
      <c r="C1175" s="126" t="e">
        <v>#REF!</v>
      </c>
      <c r="D1175" s="125"/>
      <c r="E1175" s="69"/>
      <c r="F1175" s="69"/>
      <c r="G1175" s="69"/>
      <c r="H1175" s="69"/>
      <c r="I1175" s="69"/>
      <c r="J1175" s="69"/>
      <c r="K1175" s="69"/>
      <c r="L1175" s="69"/>
      <c r="M1175" s="69"/>
      <c r="N1175" s="69"/>
      <c r="O1175" s="69"/>
      <c r="P1175" s="69"/>
      <c r="Q1175" s="69"/>
      <c r="R1175" s="69"/>
      <c r="S1175" s="69"/>
      <c r="T1175" s="69"/>
      <c r="U1175" s="69"/>
      <c r="V1175" s="69"/>
      <c r="W1175" s="69"/>
      <c r="X1175" s="69"/>
      <c r="Y1175" s="69"/>
      <c r="Z1175" s="69"/>
    </row>
    <row r="1176" ht="15.75" customHeight="1" spans="1:26">
      <c r="A1176" s="125"/>
      <c r="B1176" s="125"/>
      <c r="C1176" s="126" t="e">
        <v>#REF!</v>
      </c>
      <c r="D1176" s="125"/>
      <c r="E1176" s="69"/>
      <c r="F1176" s="69"/>
      <c r="G1176" s="69"/>
      <c r="H1176" s="69"/>
      <c r="I1176" s="69"/>
      <c r="J1176" s="69"/>
      <c r="K1176" s="69"/>
      <c r="L1176" s="69"/>
      <c r="M1176" s="69"/>
      <c r="N1176" s="69"/>
      <c r="O1176" s="69"/>
      <c r="P1176" s="69"/>
      <c r="Q1176" s="69"/>
      <c r="R1176" s="69"/>
      <c r="S1176" s="69"/>
      <c r="T1176" s="69"/>
      <c r="U1176" s="69"/>
      <c r="V1176" s="69"/>
      <c r="W1176" s="69"/>
      <c r="X1176" s="69"/>
      <c r="Y1176" s="69"/>
      <c r="Z1176" s="69"/>
    </row>
    <row r="1177" ht="15.75" customHeight="1" spans="1:26">
      <c r="A1177" s="125"/>
      <c r="B1177" s="125"/>
      <c r="C1177" s="126" t="e">
        <v>#REF!</v>
      </c>
      <c r="D1177" s="125"/>
      <c r="E1177" s="69"/>
      <c r="F1177" s="69"/>
      <c r="G1177" s="69"/>
      <c r="H1177" s="69"/>
      <c r="I1177" s="69"/>
      <c r="J1177" s="69"/>
      <c r="K1177" s="69"/>
      <c r="L1177" s="69"/>
      <c r="M1177" s="69"/>
      <c r="N1177" s="69"/>
      <c r="O1177" s="69"/>
      <c r="P1177" s="69"/>
      <c r="Q1177" s="69"/>
      <c r="R1177" s="69"/>
      <c r="S1177" s="69"/>
      <c r="T1177" s="69"/>
      <c r="U1177" s="69"/>
      <c r="V1177" s="69"/>
      <c r="W1177" s="69"/>
      <c r="X1177" s="69"/>
      <c r="Y1177" s="69"/>
      <c r="Z1177" s="69"/>
    </row>
    <row r="1178" ht="15.75" customHeight="1" spans="1:26">
      <c r="A1178" s="125"/>
      <c r="B1178" s="125"/>
      <c r="C1178" s="126" t="e">
        <v>#REF!</v>
      </c>
      <c r="D1178" s="125"/>
      <c r="E1178" s="69"/>
      <c r="F1178" s="69"/>
      <c r="G1178" s="69"/>
      <c r="H1178" s="69"/>
      <c r="I1178" s="69"/>
      <c r="J1178" s="69"/>
      <c r="K1178" s="69"/>
      <c r="L1178" s="69"/>
      <c r="M1178" s="69"/>
      <c r="N1178" s="69"/>
      <c r="O1178" s="69"/>
      <c r="P1178" s="69"/>
      <c r="Q1178" s="69"/>
      <c r="R1178" s="69"/>
      <c r="S1178" s="69"/>
      <c r="T1178" s="69"/>
      <c r="U1178" s="69"/>
      <c r="V1178" s="69"/>
      <c r="W1178" s="69"/>
      <c r="X1178" s="69"/>
      <c r="Y1178" s="69"/>
      <c r="Z1178" s="69"/>
    </row>
    <row r="1179" ht="15.75" customHeight="1" spans="1:26">
      <c r="A1179" s="125"/>
      <c r="B1179" s="125"/>
      <c r="C1179" s="126" t="e">
        <v>#REF!</v>
      </c>
      <c r="D1179" s="125"/>
      <c r="E1179" s="69"/>
      <c r="F1179" s="69"/>
      <c r="G1179" s="69"/>
      <c r="H1179" s="69"/>
      <c r="I1179" s="69"/>
      <c r="J1179" s="69"/>
      <c r="K1179" s="69"/>
      <c r="L1179" s="69"/>
      <c r="M1179" s="69"/>
      <c r="N1179" s="69"/>
      <c r="O1179" s="69"/>
      <c r="P1179" s="69"/>
      <c r="Q1179" s="69"/>
      <c r="R1179" s="69"/>
      <c r="S1179" s="69"/>
      <c r="T1179" s="69"/>
      <c r="U1179" s="69"/>
      <c r="V1179" s="69"/>
      <c r="W1179" s="69"/>
      <c r="X1179" s="69"/>
      <c r="Y1179" s="69"/>
      <c r="Z1179" s="69"/>
    </row>
    <row r="1180" ht="15.75" customHeight="1" spans="1:26">
      <c r="A1180" s="125"/>
      <c r="B1180" s="125"/>
      <c r="C1180" s="126" t="e">
        <v>#REF!</v>
      </c>
      <c r="D1180" s="125"/>
      <c r="E1180" s="69"/>
      <c r="F1180" s="69"/>
      <c r="G1180" s="69"/>
      <c r="H1180" s="69"/>
      <c r="I1180" s="69"/>
      <c r="J1180" s="69"/>
      <c r="K1180" s="69"/>
      <c r="L1180" s="69"/>
      <c r="M1180" s="69"/>
      <c r="N1180" s="69"/>
      <c r="O1180" s="69"/>
      <c r="P1180" s="69"/>
      <c r="Q1180" s="69"/>
      <c r="R1180" s="69"/>
      <c r="S1180" s="69"/>
      <c r="T1180" s="69"/>
      <c r="U1180" s="69"/>
      <c r="V1180" s="69"/>
      <c r="W1180" s="69"/>
      <c r="X1180" s="69"/>
      <c r="Y1180" s="69"/>
      <c r="Z1180" s="69"/>
    </row>
    <row r="1181" ht="15.75" customHeight="1" spans="1:26">
      <c r="A1181" s="125"/>
      <c r="B1181" s="125"/>
      <c r="C1181" s="126" t="e">
        <v>#REF!</v>
      </c>
      <c r="D1181" s="125"/>
      <c r="E1181" s="69"/>
      <c r="F1181" s="69"/>
      <c r="G1181" s="69"/>
      <c r="H1181" s="69"/>
      <c r="I1181" s="69"/>
      <c r="J1181" s="69"/>
      <c r="K1181" s="69"/>
      <c r="L1181" s="69"/>
      <c r="M1181" s="69"/>
      <c r="N1181" s="69"/>
      <c r="O1181" s="69"/>
      <c r="P1181" s="69"/>
      <c r="Q1181" s="69"/>
      <c r="R1181" s="69"/>
      <c r="S1181" s="69"/>
      <c r="T1181" s="69"/>
      <c r="U1181" s="69"/>
      <c r="V1181" s="69"/>
      <c r="W1181" s="69"/>
      <c r="X1181" s="69"/>
      <c r="Y1181" s="69"/>
      <c r="Z1181" s="69"/>
    </row>
    <row r="1182" ht="15.75" customHeight="1" spans="1:26">
      <c r="A1182" s="125"/>
      <c r="B1182" s="125"/>
      <c r="C1182" s="126" t="e">
        <v>#REF!</v>
      </c>
      <c r="D1182" s="125"/>
      <c r="E1182" s="69"/>
      <c r="F1182" s="69"/>
      <c r="G1182" s="69"/>
      <c r="H1182" s="69"/>
      <c r="I1182" s="69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U1182" s="69"/>
      <c r="V1182" s="69"/>
      <c r="W1182" s="69"/>
      <c r="X1182" s="69"/>
      <c r="Y1182" s="69"/>
      <c r="Z1182" s="69"/>
    </row>
    <row r="1183" ht="15.75" customHeight="1" spans="1:26">
      <c r="A1183" s="125"/>
      <c r="B1183" s="125"/>
      <c r="C1183" s="126" t="e">
        <v>#REF!</v>
      </c>
      <c r="D1183" s="125"/>
      <c r="E1183" s="69"/>
      <c r="F1183" s="69"/>
      <c r="G1183" s="69"/>
      <c r="H1183" s="69"/>
      <c r="I1183" s="69"/>
      <c r="J1183" s="69"/>
      <c r="K1183" s="69"/>
      <c r="L1183" s="69"/>
      <c r="M1183" s="69"/>
      <c r="N1183" s="69"/>
      <c r="O1183" s="69"/>
      <c r="P1183" s="69"/>
      <c r="Q1183" s="69"/>
      <c r="R1183" s="69"/>
      <c r="S1183" s="69"/>
      <c r="T1183" s="69"/>
      <c r="U1183" s="69"/>
      <c r="V1183" s="69"/>
      <c r="W1183" s="69"/>
      <c r="X1183" s="69"/>
      <c r="Y1183" s="69"/>
      <c r="Z1183" s="69"/>
    </row>
    <row r="1184" ht="15.75" customHeight="1" spans="1:26">
      <c r="A1184" s="125"/>
      <c r="B1184" s="125"/>
      <c r="C1184" s="126" t="e">
        <v>#REF!</v>
      </c>
      <c r="D1184" s="125"/>
      <c r="E1184" s="69"/>
      <c r="F1184" s="69"/>
      <c r="G1184" s="69"/>
      <c r="H1184" s="69"/>
      <c r="I1184" s="69"/>
      <c r="J1184" s="69"/>
      <c r="K1184" s="69"/>
      <c r="L1184" s="69"/>
      <c r="M1184" s="69"/>
      <c r="N1184" s="69"/>
      <c r="O1184" s="69"/>
      <c r="P1184" s="69"/>
      <c r="Q1184" s="69"/>
      <c r="R1184" s="69"/>
      <c r="S1184" s="69"/>
      <c r="T1184" s="69"/>
      <c r="U1184" s="69"/>
      <c r="V1184" s="69"/>
      <c r="W1184" s="69"/>
      <c r="X1184" s="69"/>
      <c r="Y1184" s="69"/>
      <c r="Z1184" s="69"/>
    </row>
    <row r="1185" ht="15.75" customHeight="1" spans="1:26">
      <c r="A1185" s="125"/>
      <c r="B1185" s="125"/>
      <c r="C1185" s="126" t="e">
        <v>#REF!</v>
      </c>
      <c r="D1185" s="125"/>
      <c r="E1185" s="69"/>
      <c r="F1185" s="69"/>
      <c r="G1185" s="69"/>
      <c r="H1185" s="69"/>
      <c r="I1185" s="69"/>
      <c r="J1185" s="69"/>
      <c r="K1185" s="69"/>
      <c r="L1185" s="69"/>
      <c r="M1185" s="69"/>
      <c r="N1185" s="69"/>
      <c r="O1185" s="69"/>
      <c r="P1185" s="69"/>
      <c r="Q1185" s="69"/>
      <c r="R1185" s="69"/>
      <c r="S1185" s="69"/>
      <c r="T1185" s="69"/>
      <c r="U1185" s="69"/>
      <c r="V1185" s="69"/>
      <c r="W1185" s="69"/>
      <c r="X1185" s="69"/>
      <c r="Y1185" s="69"/>
      <c r="Z1185" s="69"/>
    </row>
    <row r="1186" ht="15.75" customHeight="1" spans="1:26">
      <c r="A1186" s="125"/>
      <c r="B1186" s="125"/>
      <c r="C1186" s="126" t="e">
        <v>#REF!</v>
      </c>
      <c r="D1186" s="125"/>
      <c r="E1186" s="69"/>
      <c r="F1186" s="69"/>
      <c r="G1186" s="69"/>
      <c r="H1186" s="69"/>
      <c r="I1186" s="69"/>
      <c r="J1186" s="69"/>
      <c r="K1186" s="69"/>
      <c r="L1186" s="69"/>
      <c r="M1186" s="69"/>
      <c r="N1186" s="69"/>
      <c r="O1186" s="69"/>
      <c r="P1186" s="69"/>
      <c r="Q1186" s="69"/>
      <c r="R1186" s="69"/>
      <c r="S1186" s="69"/>
      <c r="T1186" s="69"/>
      <c r="U1186" s="69"/>
      <c r="V1186" s="69"/>
      <c r="W1186" s="69"/>
      <c r="X1186" s="69"/>
      <c r="Y1186" s="69"/>
      <c r="Z1186" s="69"/>
    </row>
    <row r="1187" ht="15.75" customHeight="1" spans="1:26">
      <c r="A1187" s="125"/>
      <c r="B1187" s="125"/>
      <c r="C1187" s="126" t="e">
        <v>#REF!</v>
      </c>
      <c r="D1187" s="125"/>
      <c r="E1187" s="69"/>
      <c r="F1187" s="69"/>
      <c r="G1187" s="69"/>
      <c r="H1187" s="69"/>
      <c r="I1187" s="69"/>
      <c r="J1187" s="69"/>
      <c r="K1187" s="69"/>
      <c r="L1187" s="69"/>
      <c r="M1187" s="69"/>
      <c r="N1187" s="69"/>
      <c r="O1187" s="69"/>
      <c r="P1187" s="69"/>
      <c r="Q1187" s="69"/>
      <c r="R1187" s="69"/>
      <c r="S1187" s="69"/>
      <c r="T1187" s="69"/>
      <c r="U1187" s="69"/>
      <c r="V1187" s="69"/>
      <c r="W1187" s="69"/>
      <c r="X1187" s="69"/>
      <c r="Y1187" s="69"/>
      <c r="Z1187" s="69"/>
    </row>
    <row r="1188" ht="15.75" customHeight="1" spans="1:26">
      <c r="A1188" s="125"/>
      <c r="B1188" s="125"/>
      <c r="C1188" s="126" t="e">
        <v>#REF!</v>
      </c>
      <c r="D1188" s="125"/>
      <c r="E1188" s="69"/>
      <c r="F1188" s="69"/>
      <c r="G1188" s="69"/>
      <c r="H1188" s="69"/>
      <c r="I1188" s="69"/>
      <c r="J1188" s="69"/>
      <c r="K1188" s="69"/>
      <c r="L1188" s="69"/>
      <c r="M1188" s="69"/>
      <c r="N1188" s="69"/>
      <c r="O1188" s="69"/>
      <c r="P1188" s="69"/>
      <c r="Q1188" s="69"/>
      <c r="R1188" s="69"/>
      <c r="S1188" s="69"/>
      <c r="T1188" s="69"/>
      <c r="U1188" s="69"/>
      <c r="V1188" s="69"/>
      <c r="W1188" s="69"/>
      <c r="X1188" s="69"/>
      <c r="Y1188" s="69"/>
      <c r="Z1188" s="69"/>
    </row>
    <row r="1189" ht="15.75" customHeight="1" spans="1:26">
      <c r="A1189" s="125"/>
      <c r="B1189" s="125"/>
      <c r="C1189" s="126" t="e">
        <v>#REF!</v>
      </c>
      <c r="D1189" s="125"/>
      <c r="E1189" s="69"/>
      <c r="F1189" s="69"/>
      <c r="G1189" s="69"/>
      <c r="H1189" s="69"/>
      <c r="I1189" s="69"/>
      <c r="J1189" s="69"/>
      <c r="K1189" s="69"/>
      <c r="L1189" s="69"/>
      <c r="M1189" s="69"/>
      <c r="N1189" s="69"/>
      <c r="O1189" s="69"/>
      <c r="P1189" s="69"/>
      <c r="Q1189" s="69"/>
      <c r="R1189" s="69"/>
      <c r="S1189" s="69"/>
      <c r="T1189" s="69"/>
      <c r="U1189" s="69"/>
      <c r="V1189" s="69"/>
      <c r="W1189" s="69"/>
      <c r="X1189" s="69"/>
      <c r="Y1189" s="69"/>
      <c r="Z1189" s="69"/>
    </row>
    <row r="1190" ht="15.75" customHeight="1" spans="1:26">
      <c r="A1190" s="125"/>
      <c r="B1190" s="125"/>
      <c r="C1190" s="126" t="e">
        <v>#REF!</v>
      </c>
      <c r="D1190" s="125"/>
      <c r="E1190" s="69"/>
      <c r="F1190" s="69"/>
      <c r="G1190" s="69"/>
      <c r="H1190" s="69"/>
      <c r="I1190" s="69"/>
      <c r="J1190" s="69"/>
      <c r="K1190" s="69"/>
      <c r="L1190" s="69"/>
      <c r="M1190" s="69"/>
      <c r="N1190" s="69"/>
      <c r="O1190" s="69"/>
      <c r="P1190" s="69"/>
      <c r="Q1190" s="69"/>
      <c r="R1190" s="69"/>
      <c r="S1190" s="69"/>
      <c r="T1190" s="69"/>
      <c r="U1190" s="69"/>
      <c r="V1190" s="69"/>
      <c r="W1190" s="69"/>
      <c r="X1190" s="69"/>
      <c r="Y1190" s="69"/>
      <c r="Z1190" s="69"/>
    </row>
    <row r="1191" ht="15.75" customHeight="1" spans="1:26">
      <c r="A1191" s="125"/>
      <c r="B1191" s="125"/>
      <c r="C1191" s="126" t="e">
        <v>#REF!</v>
      </c>
      <c r="D1191" s="125"/>
      <c r="E1191" s="69"/>
      <c r="F1191" s="69"/>
      <c r="G1191" s="69"/>
      <c r="H1191" s="69"/>
      <c r="I1191" s="69"/>
      <c r="J1191" s="69"/>
      <c r="K1191" s="69"/>
      <c r="L1191" s="69"/>
      <c r="M1191" s="69"/>
      <c r="N1191" s="69"/>
      <c r="O1191" s="69"/>
      <c r="P1191" s="69"/>
      <c r="Q1191" s="69"/>
      <c r="R1191" s="69"/>
      <c r="S1191" s="69"/>
      <c r="T1191" s="69"/>
      <c r="U1191" s="69"/>
      <c r="V1191" s="69"/>
      <c r="W1191" s="69"/>
      <c r="X1191" s="69"/>
      <c r="Y1191" s="69"/>
      <c r="Z1191" s="69"/>
    </row>
    <row r="1192" ht="15.75" customHeight="1" spans="1:26">
      <c r="A1192" s="125"/>
      <c r="B1192" s="125"/>
      <c r="C1192" s="126" t="e">
        <v>#REF!</v>
      </c>
      <c r="D1192" s="125"/>
      <c r="E1192" s="69"/>
      <c r="F1192" s="69"/>
      <c r="G1192" s="69"/>
      <c r="H1192" s="69"/>
      <c r="I1192" s="69"/>
      <c r="J1192" s="69"/>
      <c r="K1192" s="69"/>
      <c r="L1192" s="69"/>
      <c r="M1192" s="69"/>
      <c r="N1192" s="69"/>
      <c r="O1192" s="69"/>
      <c r="P1192" s="69"/>
      <c r="Q1192" s="69"/>
      <c r="R1192" s="69"/>
      <c r="S1192" s="69"/>
      <c r="T1192" s="69"/>
      <c r="U1192" s="69"/>
      <c r="V1192" s="69"/>
      <c r="W1192" s="69"/>
      <c r="X1192" s="69"/>
      <c r="Y1192" s="69"/>
      <c r="Z1192" s="69"/>
    </row>
    <row r="1193" ht="15.75" customHeight="1" spans="1:26">
      <c r="A1193" s="125"/>
      <c r="B1193" s="125"/>
      <c r="C1193" s="126" t="e">
        <v>#REF!</v>
      </c>
      <c r="D1193" s="125"/>
      <c r="E1193" s="69"/>
      <c r="F1193" s="69"/>
      <c r="G1193" s="69"/>
      <c r="H1193" s="69"/>
      <c r="I1193" s="69"/>
      <c r="J1193" s="69"/>
      <c r="K1193" s="69"/>
      <c r="L1193" s="69"/>
      <c r="M1193" s="69"/>
      <c r="N1193" s="69"/>
      <c r="O1193" s="69"/>
      <c r="P1193" s="69"/>
      <c r="Q1193" s="69"/>
      <c r="R1193" s="69"/>
      <c r="S1193" s="69"/>
      <c r="T1193" s="69"/>
      <c r="U1193" s="69"/>
      <c r="V1193" s="69"/>
      <c r="W1193" s="69"/>
      <c r="X1193" s="69"/>
      <c r="Y1193" s="69"/>
      <c r="Z1193" s="69"/>
    </row>
    <row r="1194" ht="15.75" customHeight="1" spans="1:26">
      <c r="A1194" s="125"/>
      <c r="B1194" s="125"/>
      <c r="C1194" s="126" t="e">
        <v>#REF!</v>
      </c>
      <c r="D1194" s="125"/>
      <c r="E1194" s="69"/>
      <c r="F1194" s="69"/>
      <c r="G1194" s="69"/>
      <c r="H1194" s="69"/>
      <c r="I1194" s="69"/>
      <c r="J1194" s="69"/>
      <c r="K1194" s="69"/>
      <c r="L1194" s="69"/>
      <c r="M1194" s="69"/>
      <c r="N1194" s="69"/>
      <c r="O1194" s="69"/>
      <c r="P1194" s="69"/>
      <c r="Q1194" s="69"/>
      <c r="R1194" s="69"/>
      <c r="S1194" s="69"/>
      <c r="T1194" s="69"/>
      <c r="U1194" s="69"/>
      <c r="V1194" s="69"/>
      <c r="W1194" s="69"/>
      <c r="X1194" s="69"/>
      <c r="Y1194" s="69"/>
      <c r="Z1194" s="69"/>
    </row>
    <row r="1195" ht="15.75" customHeight="1" spans="1:26">
      <c r="A1195" s="125"/>
      <c r="B1195" s="125"/>
      <c r="C1195" s="126" t="e">
        <v>#REF!</v>
      </c>
      <c r="D1195" s="125"/>
      <c r="E1195" s="69"/>
      <c r="F1195" s="69"/>
      <c r="G1195" s="69"/>
      <c r="H1195" s="69"/>
      <c r="I1195" s="69"/>
      <c r="J1195" s="69"/>
      <c r="K1195" s="69"/>
      <c r="L1195" s="69"/>
      <c r="M1195" s="69"/>
      <c r="N1195" s="69"/>
      <c r="O1195" s="69"/>
      <c r="P1195" s="69"/>
      <c r="Q1195" s="69"/>
      <c r="R1195" s="69"/>
      <c r="S1195" s="69"/>
      <c r="T1195" s="69"/>
      <c r="U1195" s="69"/>
      <c r="V1195" s="69"/>
      <c r="W1195" s="69"/>
      <c r="X1195" s="69"/>
      <c r="Y1195" s="69"/>
      <c r="Z1195" s="69"/>
    </row>
    <row r="1196" ht="15.75" customHeight="1" spans="1:26">
      <c r="A1196" s="125"/>
      <c r="B1196" s="125"/>
      <c r="C1196" s="126" t="e">
        <v>#REF!</v>
      </c>
      <c r="D1196" s="125"/>
      <c r="E1196" s="69"/>
      <c r="F1196" s="69"/>
      <c r="G1196" s="69"/>
      <c r="H1196" s="69"/>
      <c r="I1196" s="69"/>
      <c r="J1196" s="69"/>
      <c r="K1196" s="69"/>
      <c r="L1196" s="69"/>
      <c r="M1196" s="69"/>
      <c r="N1196" s="69"/>
      <c r="O1196" s="69"/>
      <c r="P1196" s="69"/>
      <c r="Q1196" s="69"/>
      <c r="R1196" s="69"/>
      <c r="S1196" s="69"/>
      <c r="T1196" s="69"/>
      <c r="U1196" s="69"/>
      <c r="V1196" s="69"/>
      <c r="W1196" s="69"/>
      <c r="X1196" s="69"/>
      <c r="Y1196" s="69"/>
      <c r="Z1196" s="69"/>
    </row>
    <row r="1197" ht="15.75" customHeight="1" spans="1:26">
      <c r="A1197" s="125"/>
      <c r="B1197" s="125"/>
      <c r="C1197" s="126" t="e">
        <v>#REF!</v>
      </c>
      <c r="D1197" s="125"/>
      <c r="E1197" s="69"/>
      <c r="F1197" s="69"/>
      <c r="G1197" s="69"/>
      <c r="H1197" s="69"/>
      <c r="I1197" s="69"/>
      <c r="J1197" s="69"/>
      <c r="K1197" s="69"/>
      <c r="L1197" s="69"/>
      <c r="M1197" s="69"/>
      <c r="N1197" s="69"/>
      <c r="O1197" s="69"/>
      <c r="P1197" s="69"/>
      <c r="Q1197" s="69"/>
      <c r="R1197" s="69"/>
      <c r="S1197" s="69"/>
      <c r="T1197" s="69"/>
      <c r="U1197" s="69"/>
      <c r="V1197" s="69"/>
      <c r="W1197" s="69"/>
      <c r="X1197" s="69"/>
      <c r="Y1197" s="69"/>
      <c r="Z1197" s="69"/>
    </row>
    <row r="1198" ht="15.75" customHeight="1" spans="1:26">
      <c r="A1198" s="125"/>
      <c r="B1198" s="125"/>
      <c r="C1198" s="126" t="e">
        <v>#REF!</v>
      </c>
      <c r="D1198" s="125"/>
      <c r="E1198" s="69"/>
      <c r="F1198" s="69"/>
      <c r="G1198" s="69"/>
      <c r="H1198" s="69"/>
      <c r="I1198" s="69"/>
      <c r="J1198" s="69"/>
      <c r="K1198" s="69"/>
      <c r="L1198" s="69"/>
      <c r="M1198" s="69"/>
      <c r="N1198" s="69"/>
      <c r="O1198" s="69"/>
      <c r="P1198" s="69"/>
      <c r="Q1198" s="69"/>
      <c r="R1198" s="69"/>
      <c r="S1198" s="69"/>
      <c r="T1198" s="69"/>
      <c r="U1198" s="69"/>
      <c r="V1198" s="69"/>
      <c r="W1198" s="69"/>
      <c r="X1198" s="69"/>
      <c r="Y1198" s="69"/>
      <c r="Z1198" s="69"/>
    </row>
    <row r="1199" ht="15.75" customHeight="1" spans="1:26">
      <c r="A1199" s="125"/>
      <c r="B1199" s="125"/>
      <c r="C1199" s="126" t="e">
        <v>#REF!</v>
      </c>
      <c r="D1199" s="125"/>
      <c r="E1199" s="69"/>
      <c r="F1199" s="69"/>
      <c r="G1199" s="69"/>
      <c r="H1199" s="69"/>
      <c r="I1199" s="69"/>
      <c r="J1199" s="69"/>
      <c r="K1199" s="69"/>
      <c r="L1199" s="69"/>
      <c r="M1199" s="69"/>
      <c r="N1199" s="69"/>
      <c r="O1199" s="69"/>
      <c r="P1199" s="69"/>
      <c r="Q1199" s="69"/>
      <c r="R1199" s="69"/>
      <c r="S1199" s="69"/>
      <c r="T1199" s="69"/>
      <c r="U1199" s="69"/>
      <c r="V1199" s="69"/>
      <c r="W1199" s="69"/>
      <c r="X1199" s="69"/>
      <c r="Y1199" s="69"/>
      <c r="Z1199" s="69"/>
    </row>
    <row r="1200" ht="15.75" customHeight="1" spans="1:26">
      <c r="A1200" s="125"/>
      <c r="B1200" s="125"/>
      <c r="C1200" s="126" t="e">
        <v>#REF!</v>
      </c>
      <c r="D1200" s="125"/>
      <c r="E1200" s="69"/>
      <c r="F1200" s="69"/>
      <c r="G1200" s="69"/>
      <c r="H1200" s="69"/>
      <c r="I1200" s="69"/>
      <c r="J1200" s="69"/>
      <c r="K1200" s="69"/>
      <c r="L1200" s="69"/>
      <c r="M1200" s="69"/>
      <c r="N1200" s="69"/>
      <c r="O1200" s="69"/>
      <c r="P1200" s="69"/>
      <c r="Q1200" s="69"/>
      <c r="R1200" s="69"/>
      <c r="S1200" s="69"/>
      <c r="T1200" s="69"/>
      <c r="U1200" s="69"/>
      <c r="V1200" s="69"/>
      <c r="W1200" s="69"/>
      <c r="X1200" s="69"/>
      <c r="Y1200" s="69"/>
      <c r="Z1200" s="69"/>
    </row>
    <row r="1201" ht="15.75" customHeight="1" spans="1:26">
      <c r="A1201" s="125"/>
      <c r="B1201" s="125"/>
      <c r="C1201" s="126" t="e">
        <v>#REF!</v>
      </c>
      <c r="D1201" s="125"/>
      <c r="E1201" s="69"/>
      <c r="F1201" s="69"/>
      <c r="G1201" s="69"/>
      <c r="H1201" s="69"/>
      <c r="I1201" s="69"/>
      <c r="J1201" s="69"/>
      <c r="K1201" s="69"/>
      <c r="L1201" s="69"/>
      <c r="M1201" s="69"/>
      <c r="N1201" s="69"/>
      <c r="O1201" s="69"/>
      <c r="P1201" s="69"/>
      <c r="Q1201" s="69"/>
      <c r="R1201" s="69"/>
      <c r="S1201" s="69"/>
      <c r="T1201" s="69"/>
      <c r="U1201" s="69"/>
      <c r="V1201" s="69"/>
      <c r="W1201" s="69"/>
      <c r="X1201" s="69"/>
      <c r="Y1201" s="69"/>
      <c r="Z1201" s="69"/>
    </row>
    <row r="1202" ht="15.75" customHeight="1" spans="1:26">
      <c r="A1202" s="125"/>
      <c r="B1202" s="125"/>
      <c r="C1202" s="126" t="e">
        <v>#REF!</v>
      </c>
      <c r="D1202" s="125"/>
      <c r="E1202" s="69"/>
      <c r="F1202" s="69"/>
      <c r="G1202" s="69"/>
      <c r="H1202" s="69"/>
      <c r="I1202" s="69"/>
      <c r="J1202" s="69"/>
      <c r="K1202" s="69"/>
      <c r="L1202" s="69"/>
      <c r="M1202" s="69"/>
      <c r="N1202" s="69"/>
      <c r="O1202" s="69"/>
      <c r="P1202" s="69"/>
      <c r="Q1202" s="69"/>
      <c r="R1202" s="69"/>
      <c r="S1202" s="69"/>
      <c r="T1202" s="69"/>
      <c r="U1202" s="69"/>
      <c r="V1202" s="69"/>
      <c r="W1202" s="69"/>
      <c r="X1202" s="69"/>
      <c r="Y1202" s="69"/>
      <c r="Z1202" s="69"/>
    </row>
    <row r="1203" ht="15.75" customHeight="1" spans="1:26">
      <c r="A1203" s="125"/>
      <c r="B1203" s="125"/>
      <c r="C1203" s="126" t="e">
        <v>#REF!</v>
      </c>
      <c r="D1203" s="125"/>
      <c r="E1203" s="69"/>
      <c r="F1203" s="69"/>
      <c r="G1203" s="69"/>
      <c r="H1203" s="69"/>
      <c r="I1203" s="69"/>
      <c r="J1203" s="69"/>
      <c r="K1203" s="69"/>
      <c r="L1203" s="69"/>
      <c r="M1203" s="69"/>
      <c r="N1203" s="69"/>
      <c r="O1203" s="69"/>
      <c r="P1203" s="69"/>
      <c r="Q1203" s="69"/>
      <c r="R1203" s="69"/>
      <c r="S1203" s="69"/>
      <c r="T1203" s="69"/>
      <c r="U1203" s="69"/>
      <c r="V1203" s="69"/>
      <c r="W1203" s="69"/>
      <c r="X1203" s="69"/>
      <c r="Y1203" s="69"/>
      <c r="Z1203" s="69"/>
    </row>
    <row r="1204" ht="15.75" customHeight="1" spans="1:26">
      <c r="A1204" s="125"/>
      <c r="B1204" s="125"/>
      <c r="C1204" s="126" t="e">
        <v>#REF!</v>
      </c>
      <c r="D1204" s="125"/>
      <c r="E1204" s="69"/>
      <c r="F1204" s="69"/>
      <c r="G1204" s="69"/>
      <c r="H1204" s="69"/>
      <c r="I1204" s="69"/>
      <c r="J1204" s="69"/>
      <c r="K1204" s="69"/>
      <c r="L1204" s="69"/>
      <c r="M1204" s="69"/>
      <c r="N1204" s="69"/>
      <c r="O1204" s="69"/>
      <c r="P1204" s="69"/>
      <c r="Q1204" s="69"/>
      <c r="R1204" s="69"/>
      <c r="S1204" s="69"/>
      <c r="T1204" s="69"/>
      <c r="U1204" s="69"/>
      <c r="V1204" s="69"/>
      <c r="W1204" s="69"/>
      <c r="X1204" s="69"/>
      <c r="Y1204" s="69"/>
      <c r="Z1204" s="69"/>
    </row>
    <row r="1205" ht="15.75" customHeight="1" spans="1:26">
      <c r="A1205" s="125"/>
      <c r="B1205" s="125"/>
      <c r="C1205" s="126" t="e">
        <v>#REF!</v>
      </c>
      <c r="D1205" s="125"/>
      <c r="E1205" s="69"/>
      <c r="F1205" s="69"/>
      <c r="G1205" s="69"/>
      <c r="H1205" s="69"/>
      <c r="I1205" s="69"/>
      <c r="J1205" s="69"/>
      <c r="K1205" s="69"/>
      <c r="L1205" s="69"/>
      <c r="M1205" s="69"/>
      <c r="N1205" s="69"/>
      <c r="O1205" s="69"/>
      <c r="P1205" s="69"/>
      <c r="Q1205" s="69"/>
      <c r="R1205" s="69"/>
      <c r="S1205" s="69"/>
      <c r="T1205" s="69"/>
      <c r="U1205" s="69"/>
      <c r="V1205" s="69"/>
      <c r="W1205" s="69"/>
      <c r="X1205" s="69"/>
      <c r="Y1205" s="69"/>
      <c r="Z1205" s="69"/>
    </row>
    <row r="1206" ht="15.75" customHeight="1" spans="1:26">
      <c r="A1206" s="125"/>
      <c r="B1206" s="125"/>
      <c r="C1206" s="126" t="e">
        <v>#REF!</v>
      </c>
      <c r="D1206" s="125"/>
      <c r="E1206" s="69"/>
      <c r="F1206" s="69"/>
      <c r="G1206" s="69"/>
      <c r="H1206" s="69"/>
      <c r="I1206" s="69"/>
      <c r="J1206" s="69"/>
      <c r="K1206" s="69"/>
      <c r="L1206" s="69"/>
      <c r="M1206" s="69"/>
      <c r="N1206" s="69"/>
      <c r="O1206" s="69"/>
      <c r="P1206" s="69"/>
      <c r="Q1206" s="69"/>
      <c r="R1206" s="69"/>
      <c r="S1206" s="69"/>
      <c r="T1206" s="69"/>
      <c r="U1206" s="69"/>
      <c r="V1206" s="69"/>
      <c r="W1206" s="69"/>
      <c r="X1206" s="69"/>
      <c r="Y1206" s="69"/>
      <c r="Z1206" s="69"/>
    </row>
    <row r="1207" ht="15.75" customHeight="1" spans="1:26">
      <c r="A1207" s="125"/>
      <c r="B1207" s="125"/>
      <c r="C1207" s="126" t="e">
        <v>#REF!</v>
      </c>
      <c r="D1207" s="125"/>
      <c r="E1207" s="69"/>
      <c r="F1207" s="69"/>
      <c r="G1207" s="69"/>
      <c r="H1207" s="69"/>
      <c r="I1207" s="69"/>
      <c r="J1207" s="69"/>
      <c r="K1207" s="69"/>
      <c r="L1207" s="69"/>
      <c r="M1207" s="69"/>
      <c r="N1207" s="69"/>
      <c r="O1207" s="69"/>
      <c r="P1207" s="69"/>
      <c r="Q1207" s="69"/>
      <c r="R1207" s="69"/>
      <c r="S1207" s="69"/>
      <c r="T1207" s="69"/>
      <c r="U1207" s="69"/>
      <c r="V1207" s="69"/>
      <c r="W1207" s="69"/>
      <c r="X1207" s="69"/>
      <c r="Y1207" s="69"/>
      <c r="Z1207" s="69"/>
    </row>
    <row r="1208" ht="15.75" customHeight="1" spans="1:26">
      <c r="A1208" s="125"/>
      <c r="B1208" s="125"/>
      <c r="C1208" s="126" t="e">
        <v>#REF!</v>
      </c>
      <c r="D1208" s="125"/>
      <c r="E1208" s="69"/>
      <c r="F1208" s="69"/>
      <c r="G1208" s="69"/>
      <c r="H1208" s="69"/>
      <c r="I1208" s="69"/>
      <c r="J1208" s="69"/>
      <c r="K1208" s="69"/>
      <c r="L1208" s="69"/>
      <c r="M1208" s="69"/>
      <c r="N1208" s="69"/>
      <c r="O1208" s="69"/>
      <c r="P1208" s="69"/>
      <c r="Q1208" s="69"/>
      <c r="R1208" s="69"/>
      <c r="S1208" s="69"/>
      <c r="T1208" s="69"/>
      <c r="U1208" s="69"/>
      <c r="V1208" s="69"/>
      <c r="W1208" s="69"/>
      <c r="X1208" s="69"/>
      <c r="Y1208" s="69"/>
      <c r="Z1208" s="69"/>
    </row>
    <row r="1209" ht="15.75" customHeight="1" spans="1:26">
      <c r="A1209" s="125"/>
      <c r="B1209" s="125"/>
      <c r="C1209" s="126" t="e">
        <v>#REF!</v>
      </c>
      <c r="D1209" s="125"/>
      <c r="E1209" s="69"/>
      <c r="F1209" s="69"/>
      <c r="G1209" s="69"/>
      <c r="H1209" s="69"/>
      <c r="I1209" s="69"/>
      <c r="J1209" s="69"/>
      <c r="K1209" s="69"/>
      <c r="L1209" s="69"/>
      <c r="M1209" s="69"/>
      <c r="N1209" s="69"/>
      <c r="O1209" s="69"/>
      <c r="P1209" s="69"/>
      <c r="Q1209" s="69"/>
      <c r="R1209" s="69"/>
      <c r="S1209" s="69"/>
      <c r="T1209" s="69"/>
      <c r="U1209" s="69"/>
      <c r="V1209" s="69"/>
      <c r="W1209" s="69"/>
      <c r="X1209" s="69"/>
      <c r="Y1209" s="69"/>
      <c r="Z1209" s="69"/>
    </row>
    <row r="1210" ht="15.75" customHeight="1" spans="1:26">
      <c r="A1210" s="125"/>
      <c r="B1210" s="125"/>
      <c r="C1210" s="126" t="e">
        <v>#REF!</v>
      </c>
      <c r="D1210" s="125"/>
      <c r="E1210" s="69"/>
      <c r="F1210" s="69"/>
      <c r="G1210" s="69"/>
      <c r="H1210" s="69"/>
      <c r="I1210" s="69"/>
      <c r="J1210" s="69"/>
      <c r="K1210" s="69"/>
      <c r="L1210" s="69"/>
      <c r="M1210" s="69"/>
      <c r="N1210" s="69"/>
      <c r="O1210" s="69"/>
      <c r="P1210" s="69"/>
      <c r="Q1210" s="69"/>
      <c r="R1210" s="69"/>
      <c r="S1210" s="69"/>
      <c r="T1210" s="69"/>
      <c r="U1210" s="69"/>
      <c r="V1210" s="69"/>
      <c r="W1210" s="69"/>
      <c r="X1210" s="69"/>
      <c r="Y1210" s="69"/>
      <c r="Z1210" s="69"/>
    </row>
    <row r="1211" ht="15.75" customHeight="1" spans="1:26">
      <c r="A1211" s="125"/>
      <c r="B1211" s="125"/>
      <c r="C1211" s="126" t="e">
        <v>#REF!</v>
      </c>
      <c r="D1211" s="125"/>
      <c r="E1211" s="69"/>
      <c r="F1211" s="69"/>
      <c r="G1211" s="69"/>
      <c r="H1211" s="69"/>
      <c r="I1211" s="69"/>
      <c r="J1211" s="69"/>
      <c r="K1211" s="69"/>
      <c r="L1211" s="69"/>
      <c r="M1211" s="69"/>
      <c r="N1211" s="69"/>
      <c r="O1211" s="69"/>
      <c r="P1211" s="69"/>
      <c r="Q1211" s="69"/>
      <c r="R1211" s="69"/>
      <c r="S1211" s="69"/>
      <c r="T1211" s="69"/>
      <c r="U1211" s="69"/>
      <c r="V1211" s="69"/>
      <c r="W1211" s="69"/>
      <c r="X1211" s="69"/>
      <c r="Y1211" s="69"/>
      <c r="Z1211" s="69"/>
    </row>
    <row r="1212" ht="15.75" customHeight="1" spans="1:26">
      <c r="A1212" s="125"/>
      <c r="B1212" s="125"/>
      <c r="C1212" s="126" t="e">
        <v>#REF!</v>
      </c>
      <c r="D1212" s="125"/>
      <c r="E1212" s="69"/>
      <c r="F1212" s="69"/>
      <c r="G1212" s="69"/>
      <c r="H1212" s="69"/>
      <c r="I1212" s="69"/>
      <c r="J1212" s="69"/>
      <c r="K1212" s="69"/>
      <c r="L1212" s="69"/>
      <c r="M1212" s="69"/>
      <c r="N1212" s="69"/>
      <c r="O1212" s="69"/>
      <c r="P1212" s="69"/>
      <c r="Q1212" s="69"/>
      <c r="R1212" s="69"/>
      <c r="S1212" s="69"/>
      <c r="T1212" s="69"/>
      <c r="U1212" s="69"/>
      <c r="V1212" s="69"/>
      <c r="W1212" s="69"/>
      <c r="X1212" s="69"/>
      <c r="Y1212" s="69"/>
      <c r="Z1212" s="69"/>
    </row>
    <row r="1213" ht="15.75" customHeight="1" spans="1:26">
      <c r="A1213" s="125"/>
      <c r="B1213" s="125"/>
      <c r="C1213" s="126" t="e">
        <v>#REF!</v>
      </c>
      <c r="D1213" s="125"/>
      <c r="E1213" s="69"/>
      <c r="F1213" s="69"/>
      <c r="G1213" s="69"/>
      <c r="H1213" s="69"/>
      <c r="I1213" s="69"/>
      <c r="J1213" s="69"/>
      <c r="K1213" s="69"/>
      <c r="L1213" s="69"/>
      <c r="M1213" s="69"/>
      <c r="N1213" s="69"/>
      <c r="O1213" s="69"/>
      <c r="P1213" s="69"/>
      <c r="Q1213" s="69"/>
      <c r="R1213" s="69"/>
      <c r="S1213" s="69"/>
      <c r="T1213" s="69"/>
      <c r="U1213" s="69"/>
      <c r="V1213" s="69"/>
      <c r="W1213" s="69"/>
      <c r="X1213" s="69"/>
      <c r="Y1213" s="69"/>
      <c r="Z1213" s="69"/>
    </row>
    <row r="1214" ht="15.75" customHeight="1" spans="1:26">
      <c r="A1214" s="125"/>
      <c r="B1214" s="125"/>
      <c r="C1214" s="126" t="e">
        <v>#REF!</v>
      </c>
      <c r="D1214" s="125"/>
      <c r="E1214" s="69"/>
      <c r="F1214" s="69"/>
      <c r="G1214" s="69"/>
      <c r="H1214" s="69"/>
      <c r="I1214" s="69"/>
      <c r="J1214" s="69"/>
      <c r="K1214" s="69"/>
      <c r="L1214" s="69"/>
      <c r="M1214" s="69"/>
      <c r="N1214" s="69"/>
      <c r="O1214" s="69"/>
      <c r="P1214" s="69"/>
      <c r="Q1214" s="69"/>
      <c r="R1214" s="69"/>
      <c r="S1214" s="69"/>
      <c r="T1214" s="69"/>
      <c r="U1214" s="69"/>
      <c r="V1214" s="69"/>
      <c r="W1214" s="69"/>
      <c r="X1214" s="69"/>
      <c r="Y1214" s="69"/>
      <c r="Z1214" s="69"/>
    </row>
    <row r="1215" ht="15.75" customHeight="1" spans="1:26">
      <c r="A1215" s="125"/>
      <c r="B1215" s="125"/>
      <c r="C1215" s="126" t="e">
        <v>#REF!</v>
      </c>
      <c r="D1215" s="125"/>
      <c r="E1215" s="69"/>
      <c r="F1215" s="69"/>
      <c r="G1215" s="69"/>
      <c r="H1215" s="69"/>
      <c r="I1215" s="69"/>
      <c r="J1215" s="69"/>
      <c r="K1215" s="69"/>
      <c r="L1215" s="69"/>
      <c r="M1215" s="69"/>
      <c r="N1215" s="69"/>
      <c r="O1215" s="69"/>
      <c r="P1215" s="69"/>
      <c r="Q1215" s="69"/>
      <c r="R1215" s="69"/>
      <c r="S1215" s="69"/>
      <c r="T1215" s="69"/>
      <c r="U1215" s="69"/>
      <c r="V1215" s="69"/>
      <c r="W1215" s="69"/>
      <c r="X1215" s="69"/>
      <c r="Y1215" s="69"/>
      <c r="Z1215" s="69"/>
    </row>
    <row r="1216" ht="15.75" customHeight="1" spans="1:26">
      <c r="A1216" s="125"/>
      <c r="B1216" s="125"/>
      <c r="C1216" s="126" t="e">
        <v>#REF!</v>
      </c>
      <c r="D1216" s="125"/>
      <c r="E1216" s="69"/>
      <c r="F1216" s="69"/>
      <c r="G1216" s="69"/>
      <c r="H1216" s="69"/>
      <c r="I1216" s="69"/>
      <c r="J1216" s="69"/>
      <c r="K1216" s="69"/>
      <c r="L1216" s="69"/>
      <c r="M1216" s="69"/>
      <c r="N1216" s="69"/>
      <c r="O1216" s="69"/>
      <c r="P1216" s="69"/>
      <c r="Q1216" s="69"/>
      <c r="R1216" s="69"/>
      <c r="S1216" s="69"/>
      <c r="T1216" s="69"/>
      <c r="U1216" s="69"/>
      <c r="V1216" s="69"/>
      <c r="W1216" s="69"/>
      <c r="X1216" s="69"/>
      <c r="Y1216" s="69"/>
      <c r="Z1216" s="69"/>
    </row>
    <row r="1217" ht="15.75" customHeight="1" spans="1:26">
      <c r="A1217" s="125"/>
      <c r="B1217" s="125"/>
      <c r="C1217" s="126" t="e">
        <v>#REF!</v>
      </c>
      <c r="D1217" s="125"/>
      <c r="E1217" s="69"/>
      <c r="F1217" s="69"/>
      <c r="G1217" s="69"/>
      <c r="H1217" s="69"/>
      <c r="I1217" s="69"/>
      <c r="J1217" s="69"/>
      <c r="K1217" s="69"/>
      <c r="L1217" s="69"/>
      <c r="M1217" s="69"/>
      <c r="N1217" s="69"/>
      <c r="O1217" s="69"/>
      <c r="P1217" s="69"/>
      <c r="Q1217" s="69"/>
      <c r="R1217" s="69"/>
      <c r="S1217" s="69"/>
      <c r="T1217" s="69"/>
      <c r="U1217" s="69"/>
      <c r="V1217" s="69"/>
      <c r="W1217" s="69"/>
      <c r="X1217" s="69"/>
      <c r="Y1217" s="69"/>
      <c r="Z1217" s="69"/>
    </row>
    <row r="1218" ht="15.75" customHeight="1" spans="1:26">
      <c r="A1218" s="125"/>
      <c r="B1218" s="125"/>
      <c r="C1218" s="126" t="e">
        <v>#REF!</v>
      </c>
      <c r="D1218" s="125"/>
      <c r="E1218" s="69"/>
      <c r="F1218" s="69"/>
      <c r="G1218" s="69"/>
      <c r="H1218" s="69"/>
      <c r="I1218" s="69"/>
      <c r="J1218" s="69"/>
      <c r="K1218" s="69"/>
      <c r="L1218" s="69"/>
      <c r="M1218" s="69"/>
      <c r="N1218" s="69"/>
      <c r="O1218" s="69"/>
      <c r="P1218" s="69"/>
      <c r="Q1218" s="69"/>
      <c r="R1218" s="69"/>
      <c r="S1218" s="69"/>
      <c r="T1218" s="69"/>
      <c r="U1218" s="69"/>
      <c r="V1218" s="69"/>
      <c r="W1218" s="69"/>
      <c r="X1218" s="69"/>
      <c r="Y1218" s="69"/>
      <c r="Z1218" s="69"/>
    </row>
    <row r="1219" ht="15.75" customHeight="1" spans="1:26">
      <c r="A1219" s="125"/>
      <c r="B1219" s="125"/>
      <c r="C1219" s="126" t="e">
        <v>#REF!</v>
      </c>
      <c r="D1219" s="125"/>
      <c r="E1219" s="69"/>
      <c r="F1219" s="69"/>
      <c r="G1219" s="69"/>
      <c r="H1219" s="69"/>
      <c r="I1219" s="69"/>
      <c r="J1219" s="69"/>
      <c r="K1219" s="69"/>
      <c r="L1219" s="69"/>
      <c r="M1219" s="69"/>
      <c r="N1219" s="69"/>
      <c r="O1219" s="69"/>
      <c r="P1219" s="69"/>
      <c r="Q1219" s="69"/>
      <c r="R1219" s="69"/>
      <c r="S1219" s="69"/>
      <c r="T1219" s="69"/>
      <c r="U1219" s="69"/>
      <c r="V1219" s="69"/>
      <c r="W1219" s="69"/>
      <c r="X1219" s="69"/>
      <c r="Y1219" s="69"/>
      <c r="Z1219" s="69"/>
    </row>
    <row r="1220" ht="15.75" customHeight="1" spans="1:26">
      <c r="A1220" s="125"/>
      <c r="B1220" s="125"/>
      <c r="C1220" s="126" t="e">
        <v>#REF!</v>
      </c>
      <c r="D1220" s="125"/>
      <c r="E1220" s="69"/>
      <c r="F1220" s="69"/>
      <c r="G1220" s="69"/>
      <c r="H1220" s="69"/>
      <c r="I1220" s="69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U1220" s="69"/>
      <c r="V1220" s="69"/>
      <c r="W1220" s="69"/>
      <c r="X1220" s="69"/>
      <c r="Y1220" s="69"/>
      <c r="Z1220" s="69"/>
    </row>
    <row r="1221" ht="15.75" customHeight="1" spans="1:26">
      <c r="A1221" s="125"/>
      <c r="B1221" s="125"/>
      <c r="C1221" s="126" t="e">
        <v>#REF!</v>
      </c>
      <c r="D1221" s="125"/>
      <c r="E1221" s="69"/>
      <c r="F1221" s="69"/>
      <c r="G1221" s="69"/>
      <c r="H1221" s="69"/>
      <c r="I1221" s="69"/>
      <c r="J1221" s="69"/>
      <c r="K1221" s="69"/>
      <c r="L1221" s="69"/>
      <c r="M1221" s="69"/>
      <c r="N1221" s="69"/>
      <c r="O1221" s="69"/>
      <c r="P1221" s="69"/>
      <c r="Q1221" s="69"/>
      <c r="R1221" s="69"/>
      <c r="S1221" s="69"/>
      <c r="T1221" s="69"/>
      <c r="U1221" s="69"/>
      <c r="V1221" s="69"/>
      <c r="W1221" s="69"/>
      <c r="X1221" s="69"/>
      <c r="Y1221" s="69"/>
      <c r="Z1221" s="69"/>
    </row>
    <row r="1222" ht="15.75" customHeight="1" spans="1:26">
      <c r="A1222" s="125"/>
      <c r="B1222" s="125"/>
      <c r="C1222" s="126" t="e">
        <v>#REF!</v>
      </c>
      <c r="D1222" s="125"/>
      <c r="E1222" s="69"/>
      <c r="F1222" s="69"/>
      <c r="G1222" s="69"/>
      <c r="H1222" s="69"/>
      <c r="I1222" s="69"/>
      <c r="J1222" s="69"/>
      <c r="K1222" s="69"/>
      <c r="L1222" s="69"/>
      <c r="M1222" s="69"/>
      <c r="N1222" s="69"/>
      <c r="O1222" s="69"/>
      <c r="P1222" s="69"/>
      <c r="Q1222" s="69"/>
      <c r="R1222" s="69"/>
      <c r="S1222" s="69"/>
      <c r="T1222" s="69"/>
      <c r="U1222" s="69"/>
      <c r="V1222" s="69"/>
      <c r="W1222" s="69"/>
      <c r="X1222" s="69"/>
      <c r="Y1222" s="69"/>
      <c r="Z1222" s="69"/>
    </row>
    <row r="1223" ht="15.75" customHeight="1" spans="1:26">
      <c r="A1223" s="125"/>
      <c r="B1223" s="125"/>
      <c r="C1223" s="126" t="e">
        <v>#REF!</v>
      </c>
      <c r="D1223" s="125"/>
      <c r="E1223" s="69"/>
      <c r="F1223" s="69"/>
      <c r="G1223" s="69"/>
      <c r="H1223" s="69"/>
      <c r="I1223" s="69"/>
      <c r="J1223" s="69"/>
      <c r="K1223" s="69"/>
      <c r="L1223" s="69"/>
      <c r="M1223" s="69"/>
      <c r="N1223" s="69"/>
      <c r="O1223" s="69"/>
      <c r="P1223" s="69"/>
      <c r="Q1223" s="69"/>
      <c r="R1223" s="69"/>
      <c r="S1223" s="69"/>
      <c r="T1223" s="69"/>
      <c r="U1223" s="69"/>
      <c r="V1223" s="69"/>
      <c r="W1223" s="69"/>
      <c r="X1223" s="69"/>
      <c r="Y1223" s="69"/>
      <c r="Z1223" s="69"/>
    </row>
    <row r="1224" ht="15.75" customHeight="1" spans="1:26">
      <c r="A1224" s="125"/>
      <c r="B1224" s="125"/>
      <c r="C1224" s="126" t="e">
        <v>#REF!</v>
      </c>
      <c r="D1224" s="125"/>
      <c r="E1224" s="69"/>
      <c r="F1224" s="69"/>
      <c r="G1224" s="69"/>
      <c r="H1224" s="69"/>
      <c r="I1224" s="69"/>
      <c r="J1224" s="69"/>
      <c r="K1224" s="69"/>
      <c r="L1224" s="69"/>
      <c r="M1224" s="69"/>
      <c r="N1224" s="69"/>
      <c r="O1224" s="69"/>
      <c r="P1224" s="69"/>
      <c r="Q1224" s="69"/>
      <c r="R1224" s="69"/>
      <c r="S1224" s="69"/>
      <c r="T1224" s="69"/>
      <c r="U1224" s="69"/>
      <c r="V1224" s="69"/>
      <c r="W1224" s="69"/>
      <c r="X1224" s="69"/>
      <c r="Y1224" s="69"/>
      <c r="Z1224" s="69"/>
    </row>
    <row r="1225" ht="15.75" customHeight="1" spans="1:26">
      <c r="A1225" s="125"/>
      <c r="B1225" s="125"/>
      <c r="C1225" s="126" t="e">
        <v>#REF!</v>
      </c>
      <c r="D1225" s="125"/>
      <c r="E1225" s="69"/>
      <c r="F1225" s="69"/>
      <c r="G1225" s="69"/>
      <c r="H1225" s="69"/>
      <c r="I1225" s="69"/>
      <c r="J1225" s="69"/>
      <c r="K1225" s="69"/>
      <c r="L1225" s="69"/>
      <c r="M1225" s="69"/>
      <c r="N1225" s="69"/>
      <c r="O1225" s="69"/>
      <c r="P1225" s="69"/>
      <c r="Q1225" s="69"/>
      <c r="R1225" s="69"/>
      <c r="S1225" s="69"/>
      <c r="T1225" s="69"/>
      <c r="U1225" s="69"/>
      <c r="V1225" s="69"/>
      <c r="W1225" s="69"/>
      <c r="X1225" s="69"/>
      <c r="Y1225" s="69"/>
      <c r="Z1225" s="69"/>
    </row>
    <row r="1226" ht="15.75" customHeight="1" spans="1:26">
      <c r="A1226" s="125"/>
      <c r="B1226" s="125"/>
      <c r="C1226" s="126" t="e">
        <v>#REF!</v>
      </c>
      <c r="D1226" s="125"/>
      <c r="E1226" s="69"/>
      <c r="F1226" s="69"/>
      <c r="G1226" s="69"/>
      <c r="H1226" s="69"/>
      <c r="I1226" s="69"/>
      <c r="J1226" s="69"/>
      <c r="K1226" s="69"/>
      <c r="L1226" s="69"/>
      <c r="M1226" s="69"/>
      <c r="N1226" s="69"/>
      <c r="O1226" s="69"/>
      <c r="P1226" s="69"/>
      <c r="Q1226" s="69"/>
      <c r="R1226" s="69"/>
      <c r="S1226" s="69"/>
      <c r="T1226" s="69"/>
      <c r="U1226" s="69"/>
      <c r="V1226" s="69"/>
      <c r="W1226" s="69"/>
      <c r="X1226" s="69"/>
      <c r="Y1226" s="69"/>
      <c r="Z1226" s="69"/>
    </row>
    <row r="1227" ht="15.75" customHeight="1" spans="1:26">
      <c r="A1227" s="125"/>
      <c r="B1227" s="125"/>
      <c r="C1227" s="126" t="e">
        <v>#REF!</v>
      </c>
      <c r="D1227" s="125"/>
      <c r="E1227" s="69"/>
      <c r="F1227" s="69"/>
      <c r="G1227" s="69"/>
      <c r="H1227" s="69"/>
      <c r="I1227" s="69"/>
      <c r="J1227" s="69"/>
      <c r="K1227" s="69"/>
      <c r="L1227" s="69"/>
      <c r="M1227" s="69"/>
      <c r="N1227" s="69"/>
      <c r="O1227" s="69"/>
      <c r="P1227" s="69"/>
      <c r="Q1227" s="69"/>
      <c r="R1227" s="69"/>
      <c r="S1227" s="69"/>
      <c r="T1227" s="69"/>
      <c r="U1227" s="69"/>
      <c r="V1227" s="69"/>
      <c r="W1227" s="69"/>
      <c r="X1227" s="69"/>
      <c r="Y1227" s="69"/>
      <c r="Z1227" s="69"/>
    </row>
    <row r="1228" ht="15.75" customHeight="1" spans="1:26">
      <c r="A1228" s="125"/>
      <c r="B1228" s="125"/>
      <c r="C1228" s="126" t="e">
        <v>#REF!</v>
      </c>
      <c r="D1228" s="125"/>
      <c r="E1228" s="69"/>
      <c r="F1228" s="69"/>
      <c r="G1228" s="69"/>
      <c r="H1228" s="69"/>
      <c r="I1228" s="69"/>
      <c r="J1228" s="69"/>
      <c r="K1228" s="69"/>
      <c r="L1228" s="69"/>
      <c r="M1228" s="69"/>
      <c r="N1228" s="69"/>
      <c r="O1228" s="69"/>
      <c r="P1228" s="69"/>
      <c r="Q1228" s="69"/>
      <c r="R1228" s="69"/>
      <c r="S1228" s="69"/>
      <c r="T1228" s="69"/>
      <c r="U1228" s="69"/>
      <c r="V1228" s="69"/>
      <c r="W1228" s="69"/>
      <c r="X1228" s="69"/>
      <c r="Y1228" s="69"/>
      <c r="Z1228" s="69"/>
    </row>
    <row r="1229" ht="15.75" customHeight="1" spans="1:26">
      <c r="A1229" s="125"/>
      <c r="B1229" s="125"/>
      <c r="C1229" s="126" t="e">
        <v>#REF!</v>
      </c>
      <c r="D1229" s="125"/>
      <c r="E1229" s="69"/>
      <c r="F1229" s="69"/>
      <c r="G1229" s="69"/>
      <c r="H1229" s="69"/>
      <c r="I1229" s="69"/>
      <c r="J1229" s="69"/>
      <c r="K1229" s="69"/>
      <c r="L1229" s="69"/>
      <c r="M1229" s="69"/>
      <c r="N1229" s="69"/>
      <c r="O1229" s="69"/>
      <c r="P1229" s="69"/>
      <c r="Q1229" s="69"/>
      <c r="R1229" s="69"/>
      <c r="S1229" s="69"/>
      <c r="T1229" s="69"/>
      <c r="U1229" s="69"/>
      <c r="V1229" s="69"/>
      <c r="W1229" s="69"/>
      <c r="X1229" s="69"/>
      <c r="Y1229" s="69"/>
      <c r="Z1229" s="69"/>
    </row>
    <row r="1230" ht="15.75" customHeight="1" spans="1:26">
      <c r="A1230" s="125"/>
      <c r="B1230" s="125"/>
      <c r="C1230" s="126" t="e">
        <v>#REF!</v>
      </c>
      <c r="D1230" s="125"/>
      <c r="E1230" s="69"/>
      <c r="F1230" s="69"/>
      <c r="G1230" s="69"/>
      <c r="H1230" s="69"/>
      <c r="I1230" s="69"/>
      <c r="J1230" s="69"/>
      <c r="K1230" s="69"/>
      <c r="L1230" s="69"/>
      <c r="M1230" s="69"/>
      <c r="N1230" s="69"/>
      <c r="O1230" s="69"/>
      <c r="P1230" s="69"/>
      <c r="Q1230" s="69"/>
      <c r="R1230" s="69"/>
      <c r="S1230" s="69"/>
      <c r="T1230" s="69"/>
      <c r="U1230" s="69"/>
      <c r="V1230" s="69"/>
      <c r="W1230" s="69"/>
      <c r="X1230" s="69"/>
      <c r="Y1230" s="69"/>
      <c r="Z1230" s="69"/>
    </row>
    <row r="1231" ht="15.75" customHeight="1" spans="1:26">
      <c r="A1231" s="125"/>
      <c r="B1231" s="125"/>
      <c r="C1231" s="126" t="e">
        <v>#REF!</v>
      </c>
      <c r="D1231" s="125"/>
      <c r="E1231" s="69"/>
      <c r="F1231" s="69"/>
      <c r="G1231" s="69"/>
      <c r="H1231" s="69"/>
      <c r="I1231" s="69"/>
      <c r="J1231" s="69"/>
      <c r="K1231" s="69"/>
      <c r="L1231" s="69"/>
      <c r="M1231" s="69"/>
      <c r="N1231" s="69"/>
      <c r="O1231" s="69"/>
      <c r="P1231" s="69"/>
      <c r="Q1231" s="69"/>
      <c r="R1231" s="69"/>
      <c r="S1231" s="69"/>
      <c r="T1231" s="69"/>
      <c r="U1231" s="69"/>
      <c r="V1231" s="69"/>
      <c r="W1231" s="69"/>
      <c r="X1231" s="69"/>
      <c r="Y1231" s="69"/>
      <c r="Z1231" s="69"/>
    </row>
    <row r="1232" ht="15.75" customHeight="1" spans="1:26">
      <c r="A1232" s="125"/>
      <c r="B1232" s="125"/>
      <c r="C1232" s="126" t="e">
        <v>#REF!</v>
      </c>
      <c r="D1232" s="125"/>
      <c r="E1232" s="69"/>
      <c r="F1232" s="69"/>
      <c r="G1232" s="69"/>
      <c r="H1232" s="69"/>
      <c r="I1232" s="69"/>
      <c r="J1232" s="69"/>
      <c r="K1232" s="69"/>
      <c r="L1232" s="69"/>
      <c r="M1232" s="69"/>
      <c r="N1232" s="69"/>
      <c r="O1232" s="69"/>
      <c r="P1232" s="69"/>
      <c r="Q1232" s="69"/>
      <c r="R1232" s="69"/>
      <c r="S1232" s="69"/>
      <c r="T1232" s="69"/>
      <c r="U1232" s="69"/>
      <c r="V1232" s="69"/>
      <c r="W1232" s="69"/>
      <c r="X1232" s="69"/>
      <c r="Y1232" s="69"/>
      <c r="Z1232" s="69"/>
    </row>
    <row r="1233" ht="15.75" customHeight="1" spans="1:26">
      <c r="A1233" s="125"/>
      <c r="B1233" s="125"/>
      <c r="C1233" s="126" t="e">
        <v>#REF!</v>
      </c>
      <c r="D1233" s="125"/>
      <c r="E1233" s="69"/>
      <c r="F1233" s="69"/>
      <c r="G1233" s="69"/>
      <c r="H1233" s="69"/>
      <c r="I1233" s="69"/>
      <c r="J1233" s="69"/>
      <c r="K1233" s="69"/>
      <c r="L1233" s="69"/>
      <c r="M1233" s="69"/>
      <c r="N1233" s="69"/>
      <c r="O1233" s="69"/>
      <c r="P1233" s="69"/>
      <c r="Q1233" s="69"/>
      <c r="R1233" s="69"/>
      <c r="S1233" s="69"/>
      <c r="T1233" s="69"/>
      <c r="U1233" s="69"/>
      <c r="V1233" s="69"/>
      <c r="W1233" s="69"/>
      <c r="X1233" s="69"/>
      <c r="Y1233" s="69"/>
      <c r="Z1233" s="69"/>
    </row>
    <row r="1234" ht="15.75" customHeight="1" spans="1:26">
      <c r="A1234" s="125"/>
      <c r="B1234" s="125"/>
      <c r="C1234" s="126" t="e">
        <v>#REF!</v>
      </c>
      <c r="D1234" s="125"/>
      <c r="E1234" s="69"/>
      <c r="F1234" s="69"/>
      <c r="G1234" s="69"/>
      <c r="H1234" s="69"/>
      <c r="I1234" s="69"/>
      <c r="J1234" s="69"/>
      <c r="K1234" s="69"/>
      <c r="L1234" s="69"/>
      <c r="M1234" s="69"/>
      <c r="N1234" s="69"/>
      <c r="O1234" s="69"/>
      <c r="P1234" s="69"/>
      <c r="Q1234" s="69"/>
      <c r="R1234" s="69"/>
      <c r="S1234" s="69"/>
      <c r="T1234" s="69"/>
      <c r="U1234" s="69"/>
      <c r="V1234" s="69"/>
      <c r="W1234" s="69"/>
      <c r="X1234" s="69"/>
      <c r="Y1234" s="69"/>
      <c r="Z1234" s="69"/>
    </row>
    <row r="1235" ht="15.75" customHeight="1" spans="1:26">
      <c r="A1235" s="125"/>
      <c r="B1235" s="125"/>
      <c r="C1235" s="126" t="e">
        <v>#REF!</v>
      </c>
      <c r="D1235" s="125"/>
      <c r="E1235" s="69"/>
      <c r="F1235" s="69"/>
      <c r="G1235" s="69"/>
      <c r="H1235" s="69"/>
      <c r="I1235" s="69"/>
      <c r="J1235" s="69"/>
      <c r="K1235" s="69"/>
      <c r="L1235" s="69"/>
      <c r="M1235" s="69"/>
      <c r="N1235" s="69"/>
      <c r="O1235" s="69"/>
      <c r="P1235" s="69"/>
      <c r="Q1235" s="69"/>
      <c r="R1235" s="69"/>
      <c r="S1235" s="69"/>
      <c r="T1235" s="69"/>
      <c r="U1235" s="69"/>
      <c r="V1235" s="69"/>
      <c r="W1235" s="69"/>
      <c r="X1235" s="69"/>
      <c r="Y1235" s="69"/>
      <c r="Z1235" s="69"/>
    </row>
    <row r="1236" ht="15.75" customHeight="1" spans="1:26">
      <c r="A1236" s="125"/>
      <c r="B1236" s="125"/>
      <c r="C1236" s="126" t="e">
        <v>#REF!</v>
      </c>
      <c r="D1236" s="125"/>
      <c r="E1236" s="69"/>
      <c r="F1236" s="69"/>
      <c r="G1236" s="69"/>
      <c r="H1236" s="69"/>
      <c r="I1236" s="69"/>
      <c r="J1236" s="69"/>
      <c r="K1236" s="69"/>
      <c r="L1236" s="69"/>
      <c r="M1236" s="69"/>
      <c r="N1236" s="69"/>
      <c r="O1236" s="69"/>
      <c r="P1236" s="69"/>
      <c r="Q1236" s="69"/>
      <c r="R1236" s="69"/>
      <c r="S1236" s="69"/>
      <c r="T1236" s="69"/>
      <c r="U1236" s="69"/>
      <c r="V1236" s="69"/>
      <c r="W1236" s="69"/>
      <c r="X1236" s="69"/>
      <c r="Y1236" s="69"/>
      <c r="Z1236" s="69"/>
    </row>
    <row r="1237" ht="15.75" customHeight="1" spans="1:26">
      <c r="A1237" s="125"/>
      <c r="B1237" s="125"/>
      <c r="C1237" s="126" t="e">
        <v>#REF!</v>
      </c>
      <c r="D1237" s="125"/>
      <c r="E1237" s="69"/>
      <c r="F1237" s="69"/>
      <c r="G1237" s="69"/>
      <c r="H1237" s="69"/>
      <c r="I1237" s="69"/>
      <c r="J1237" s="69"/>
      <c r="K1237" s="69"/>
      <c r="L1237" s="69"/>
      <c r="M1237" s="69"/>
      <c r="N1237" s="69"/>
      <c r="O1237" s="69"/>
      <c r="P1237" s="69"/>
      <c r="Q1237" s="69"/>
      <c r="R1237" s="69"/>
      <c r="S1237" s="69"/>
      <c r="T1237" s="69"/>
      <c r="U1237" s="69"/>
      <c r="V1237" s="69"/>
      <c r="W1237" s="69"/>
      <c r="X1237" s="69"/>
      <c r="Y1237" s="69"/>
      <c r="Z1237" s="69"/>
    </row>
    <row r="1238" ht="15.75" customHeight="1" spans="1:26">
      <c r="A1238" s="125"/>
      <c r="B1238" s="125"/>
      <c r="C1238" s="126" t="e">
        <v>#REF!</v>
      </c>
      <c r="D1238" s="125"/>
      <c r="E1238" s="69"/>
      <c r="F1238" s="69"/>
      <c r="G1238" s="69"/>
      <c r="H1238" s="69"/>
      <c r="I1238" s="69"/>
      <c r="J1238" s="69"/>
      <c r="K1238" s="69"/>
      <c r="L1238" s="69"/>
      <c r="M1238" s="69"/>
      <c r="N1238" s="69"/>
      <c r="O1238" s="69"/>
      <c r="P1238" s="69"/>
      <c r="Q1238" s="69"/>
      <c r="R1238" s="69"/>
      <c r="S1238" s="69"/>
      <c r="T1238" s="69"/>
      <c r="U1238" s="69"/>
      <c r="V1238" s="69"/>
      <c r="W1238" s="69"/>
      <c r="X1238" s="69"/>
      <c r="Y1238" s="69"/>
      <c r="Z1238" s="69"/>
    </row>
    <row r="1239" ht="15.75" customHeight="1" spans="1:26">
      <c r="A1239" s="125"/>
      <c r="B1239" s="125"/>
      <c r="C1239" s="126" t="e">
        <v>#REF!</v>
      </c>
      <c r="D1239" s="125"/>
      <c r="E1239" s="69"/>
      <c r="F1239" s="69"/>
      <c r="G1239" s="69"/>
      <c r="H1239" s="69"/>
      <c r="I1239" s="69"/>
      <c r="J1239" s="69"/>
      <c r="K1239" s="69"/>
      <c r="L1239" s="69"/>
      <c r="M1239" s="69"/>
      <c r="N1239" s="69"/>
      <c r="O1239" s="69"/>
      <c r="P1239" s="69"/>
      <c r="Q1239" s="69"/>
      <c r="R1239" s="69"/>
      <c r="S1239" s="69"/>
      <c r="T1239" s="69"/>
      <c r="U1239" s="69"/>
      <c r="V1239" s="69"/>
      <c r="W1239" s="69"/>
      <c r="X1239" s="69"/>
      <c r="Y1239" s="69"/>
      <c r="Z1239" s="69"/>
    </row>
    <row r="1240" ht="15.75" customHeight="1" spans="1:26">
      <c r="A1240" s="125"/>
      <c r="B1240" s="125"/>
      <c r="C1240" s="126" t="e">
        <v>#REF!</v>
      </c>
      <c r="D1240" s="125"/>
      <c r="E1240" s="69"/>
      <c r="F1240" s="69"/>
      <c r="G1240" s="69"/>
      <c r="H1240" s="69"/>
      <c r="I1240" s="69"/>
      <c r="J1240" s="69"/>
      <c r="K1240" s="69"/>
      <c r="L1240" s="69"/>
      <c r="M1240" s="69"/>
      <c r="N1240" s="69"/>
      <c r="O1240" s="69"/>
      <c r="P1240" s="69"/>
      <c r="Q1240" s="69"/>
      <c r="R1240" s="69"/>
      <c r="S1240" s="69"/>
      <c r="T1240" s="69"/>
      <c r="U1240" s="69"/>
      <c r="V1240" s="69"/>
      <c r="W1240" s="69"/>
      <c r="X1240" s="69"/>
      <c r="Y1240" s="69"/>
      <c r="Z1240" s="69"/>
    </row>
    <row r="1241" ht="15.75" customHeight="1" spans="1:26">
      <c r="A1241" s="125"/>
      <c r="B1241" s="125"/>
      <c r="C1241" s="126" t="e">
        <v>#REF!</v>
      </c>
      <c r="D1241" s="125"/>
      <c r="E1241" s="69"/>
      <c r="F1241" s="69"/>
      <c r="G1241" s="69"/>
      <c r="H1241" s="69"/>
      <c r="I1241" s="69"/>
      <c r="J1241" s="69"/>
      <c r="K1241" s="69"/>
      <c r="L1241" s="69"/>
      <c r="M1241" s="69"/>
      <c r="N1241" s="69"/>
      <c r="O1241" s="69"/>
      <c r="P1241" s="69"/>
      <c r="Q1241" s="69"/>
      <c r="R1241" s="69"/>
      <c r="S1241" s="69"/>
      <c r="T1241" s="69"/>
      <c r="U1241" s="69"/>
      <c r="V1241" s="69"/>
      <c r="W1241" s="69"/>
      <c r="X1241" s="69"/>
      <c r="Y1241" s="69"/>
      <c r="Z1241" s="69"/>
    </row>
    <row r="1242" ht="15.75" customHeight="1" spans="1:26">
      <c r="A1242" s="125"/>
      <c r="B1242" s="125"/>
      <c r="C1242" s="126" t="e">
        <v>#REF!</v>
      </c>
      <c r="D1242" s="125"/>
      <c r="E1242" s="69"/>
      <c r="F1242" s="69"/>
      <c r="G1242" s="69"/>
      <c r="H1242" s="69"/>
      <c r="I1242" s="69"/>
      <c r="J1242" s="69"/>
      <c r="K1242" s="69"/>
      <c r="L1242" s="69"/>
      <c r="M1242" s="69"/>
      <c r="N1242" s="69"/>
      <c r="O1242" s="69"/>
      <c r="P1242" s="69"/>
      <c r="Q1242" s="69"/>
      <c r="R1242" s="69"/>
      <c r="S1242" s="69"/>
      <c r="T1242" s="69"/>
      <c r="U1242" s="69"/>
      <c r="V1242" s="69"/>
      <c r="W1242" s="69"/>
      <c r="X1242" s="69"/>
      <c r="Y1242" s="69"/>
      <c r="Z1242" s="69"/>
    </row>
    <row r="1243" ht="15.75" customHeight="1" spans="1:26">
      <c r="A1243" s="125"/>
      <c r="B1243" s="125"/>
      <c r="C1243" s="126" t="e">
        <v>#REF!</v>
      </c>
      <c r="D1243" s="125"/>
      <c r="E1243" s="69"/>
      <c r="F1243" s="69"/>
      <c r="G1243" s="69"/>
      <c r="H1243" s="69"/>
      <c r="I1243" s="69"/>
      <c r="J1243" s="69"/>
      <c r="K1243" s="69"/>
      <c r="L1243" s="69"/>
      <c r="M1243" s="69"/>
      <c r="N1243" s="69"/>
      <c r="O1243" s="69"/>
      <c r="P1243" s="69"/>
      <c r="Q1243" s="69"/>
      <c r="R1243" s="69"/>
      <c r="S1243" s="69"/>
      <c r="T1243" s="69"/>
      <c r="U1243" s="69"/>
      <c r="V1243" s="69"/>
      <c r="W1243" s="69"/>
      <c r="X1243" s="69"/>
      <c r="Y1243" s="69"/>
      <c r="Z1243" s="69"/>
    </row>
    <row r="1244" ht="15.75" customHeight="1" spans="1:26">
      <c r="A1244" s="125"/>
      <c r="B1244" s="125"/>
      <c r="C1244" s="126" t="e">
        <v>#REF!</v>
      </c>
      <c r="D1244" s="125"/>
      <c r="E1244" s="69"/>
      <c r="F1244" s="69"/>
      <c r="G1244" s="69"/>
      <c r="H1244" s="69"/>
      <c r="I1244" s="69"/>
      <c r="J1244" s="69"/>
      <c r="K1244" s="69"/>
      <c r="L1244" s="69"/>
      <c r="M1244" s="69"/>
      <c r="N1244" s="69"/>
      <c r="O1244" s="69"/>
      <c r="P1244" s="69"/>
      <c r="Q1244" s="69"/>
      <c r="R1244" s="69"/>
      <c r="S1244" s="69"/>
      <c r="T1244" s="69"/>
      <c r="U1244" s="69"/>
      <c r="V1244" s="69"/>
      <c r="W1244" s="69"/>
      <c r="X1244" s="69"/>
      <c r="Y1244" s="69"/>
      <c r="Z1244" s="69"/>
    </row>
    <row r="1245" ht="15.75" customHeight="1" spans="1:26">
      <c r="A1245" s="125"/>
      <c r="B1245" s="125"/>
      <c r="C1245" s="126" t="e">
        <v>#REF!</v>
      </c>
      <c r="D1245" s="125"/>
      <c r="E1245" s="69"/>
      <c r="F1245" s="69"/>
      <c r="G1245" s="69"/>
      <c r="H1245" s="69"/>
      <c r="I1245" s="69"/>
      <c r="J1245" s="69"/>
      <c r="K1245" s="69"/>
      <c r="L1245" s="69"/>
      <c r="M1245" s="69"/>
      <c r="N1245" s="69"/>
      <c r="O1245" s="69"/>
      <c r="P1245" s="69"/>
      <c r="Q1245" s="69"/>
      <c r="R1245" s="69"/>
      <c r="S1245" s="69"/>
      <c r="T1245" s="69"/>
      <c r="U1245" s="69"/>
      <c r="V1245" s="69"/>
      <c r="W1245" s="69"/>
      <c r="X1245" s="69"/>
      <c r="Y1245" s="69"/>
      <c r="Z1245" s="69"/>
    </row>
    <row r="1246" ht="15.75" customHeight="1" spans="1:26">
      <c r="A1246" s="125"/>
      <c r="B1246" s="125"/>
      <c r="C1246" s="126" t="e">
        <v>#REF!</v>
      </c>
      <c r="D1246" s="125"/>
      <c r="E1246" s="69"/>
      <c r="F1246" s="69"/>
      <c r="G1246" s="69"/>
      <c r="H1246" s="69"/>
      <c r="I1246" s="69"/>
      <c r="J1246" s="69"/>
      <c r="K1246" s="69"/>
      <c r="L1246" s="69"/>
      <c r="M1246" s="69"/>
      <c r="N1246" s="69"/>
      <c r="O1246" s="69"/>
      <c r="P1246" s="69"/>
      <c r="Q1246" s="69"/>
      <c r="R1246" s="69"/>
      <c r="S1246" s="69"/>
      <c r="T1246" s="69"/>
      <c r="U1246" s="69"/>
      <c r="V1246" s="69"/>
      <c r="W1246" s="69"/>
      <c r="X1246" s="69"/>
      <c r="Y1246" s="69"/>
      <c r="Z1246" s="69"/>
    </row>
    <row r="1247" ht="15.75" customHeight="1" spans="1:26">
      <c r="A1247" s="125"/>
      <c r="B1247" s="125"/>
      <c r="C1247" s="126" t="e">
        <v>#REF!</v>
      </c>
      <c r="D1247" s="125"/>
      <c r="E1247" s="69"/>
      <c r="F1247" s="69"/>
      <c r="G1247" s="69"/>
      <c r="H1247" s="69"/>
      <c r="I1247" s="69"/>
      <c r="J1247" s="69"/>
      <c r="K1247" s="69"/>
      <c r="L1247" s="69"/>
      <c r="M1247" s="69"/>
      <c r="N1247" s="69"/>
      <c r="O1247" s="69"/>
      <c r="P1247" s="69"/>
      <c r="Q1247" s="69"/>
      <c r="R1247" s="69"/>
      <c r="S1247" s="69"/>
      <c r="T1247" s="69"/>
      <c r="U1247" s="69"/>
      <c r="V1247" s="69"/>
      <c r="W1247" s="69"/>
      <c r="X1247" s="69"/>
      <c r="Y1247" s="69"/>
      <c r="Z1247" s="69"/>
    </row>
    <row r="1248" ht="15.75" customHeight="1" spans="1:26">
      <c r="A1248" s="125"/>
      <c r="B1248" s="125"/>
      <c r="C1248" s="126" t="e">
        <v>#REF!</v>
      </c>
      <c r="D1248" s="125"/>
      <c r="E1248" s="69"/>
      <c r="F1248" s="69"/>
      <c r="G1248" s="69"/>
      <c r="H1248" s="69"/>
      <c r="I1248" s="69"/>
      <c r="J1248" s="69"/>
      <c r="K1248" s="69"/>
      <c r="L1248" s="69"/>
      <c r="M1248" s="69"/>
      <c r="N1248" s="69"/>
      <c r="O1248" s="69"/>
      <c r="P1248" s="69"/>
      <c r="Q1248" s="69"/>
      <c r="R1248" s="69"/>
      <c r="S1248" s="69"/>
      <c r="T1248" s="69"/>
      <c r="U1248" s="69"/>
      <c r="V1248" s="69"/>
      <c r="W1248" s="69"/>
      <c r="X1248" s="69"/>
      <c r="Y1248" s="69"/>
      <c r="Z1248" s="69"/>
    </row>
    <row r="1249" ht="15.75" customHeight="1" spans="1:26">
      <c r="A1249" s="125"/>
      <c r="B1249" s="125"/>
      <c r="C1249" s="126" t="e">
        <v>#REF!</v>
      </c>
      <c r="D1249" s="125"/>
      <c r="E1249" s="69"/>
      <c r="F1249" s="69"/>
      <c r="G1249" s="69"/>
      <c r="H1249" s="69"/>
      <c r="I1249" s="69"/>
      <c r="J1249" s="69"/>
      <c r="K1249" s="69"/>
      <c r="L1249" s="69"/>
      <c r="M1249" s="69"/>
      <c r="N1249" s="69"/>
      <c r="O1249" s="69"/>
      <c r="P1249" s="69"/>
      <c r="Q1249" s="69"/>
      <c r="R1249" s="69"/>
      <c r="S1249" s="69"/>
      <c r="T1249" s="69"/>
      <c r="U1249" s="69"/>
      <c r="V1249" s="69"/>
      <c r="W1249" s="69"/>
      <c r="X1249" s="69"/>
      <c r="Y1249" s="69"/>
      <c r="Z1249" s="69"/>
    </row>
    <row r="1250" ht="15.75" customHeight="1" spans="1:26">
      <c r="A1250" s="125"/>
      <c r="B1250" s="125"/>
      <c r="C1250" s="126" t="e">
        <v>#REF!</v>
      </c>
      <c r="D1250" s="125"/>
      <c r="E1250" s="69"/>
      <c r="F1250" s="69"/>
      <c r="G1250" s="69"/>
      <c r="H1250" s="69"/>
      <c r="I1250" s="69"/>
      <c r="J1250" s="69"/>
      <c r="K1250" s="69"/>
      <c r="L1250" s="69"/>
      <c r="M1250" s="69"/>
      <c r="N1250" s="69"/>
      <c r="O1250" s="69"/>
      <c r="P1250" s="69"/>
      <c r="Q1250" s="69"/>
      <c r="R1250" s="69"/>
      <c r="S1250" s="69"/>
      <c r="T1250" s="69"/>
      <c r="U1250" s="69"/>
      <c r="V1250" s="69"/>
      <c r="W1250" s="69"/>
      <c r="X1250" s="69"/>
      <c r="Y1250" s="69"/>
      <c r="Z1250" s="69"/>
    </row>
    <row r="1251" ht="15.75" customHeight="1" spans="1:26">
      <c r="A1251" s="125"/>
      <c r="B1251" s="125"/>
      <c r="C1251" s="126" t="e">
        <v>#REF!</v>
      </c>
      <c r="D1251" s="125"/>
      <c r="E1251" s="69"/>
      <c r="F1251" s="69"/>
      <c r="G1251" s="69"/>
      <c r="H1251" s="69"/>
      <c r="I1251" s="69"/>
      <c r="J1251" s="69"/>
      <c r="K1251" s="69"/>
      <c r="L1251" s="69"/>
      <c r="M1251" s="69"/>
      <c r="N1251" s="69"/>
      <c r="O1251" s="69"/>
      <c r="P1251" s="69"/>
      <c r="Q1251" s="69"/>
      <c r="R1251" s="69"/>
      <c r="S1251" s="69"/>
      <c r="T1251" s="69"/>
      <c r="U1251" s="69"/>
      <c r="V1251" s="69"/>
      <c r="W1251" s="69"/>
      <c r="X1251" s="69"/>
      <c r="Y1251" s="69"/>
      <c r="Z1251" s="69"/>
    </row>
    <row r="1252" ht="15.75" customHeight="1" spans="1:26">
      <c r="A1252" s="125"/>
      <c r="B1252" s="125"/>
      <c r="C1252" s="126" t="e">
        <v>#REF!</v>
      </c>
      <c r="D1252" s="125"/>
      <c r="E1252" s="69"/>
      <c r="F1252" s="69"/>
      <c r="G1252" s="69"/>
      <c r="H1252" s="69"/>
      <c r="I1252" s="69"/>
      <c r="J1252" s="69"/>
      <c r="K1252" s="69"/>
      <c r="L1252" s="69"/>
      <c r="M1252" s="69"/>
      <c r="N1252" s="69"/>
      <c r="O1252" s="69"/>
      <c r="P1252" s="69"/>
      <c r="Q1252" s="69"/>
      <c r="R1252" s="69"/>
      <c r="S1252" s="69"/>
      <c r="T1252" s="69"/>
      <c r="U1252" s="69"/>
      <c r="V1252" s="69"/>
      <c r="W1252" s="69"/>
      <c r="X1252" s="69"/>
      <c r="Y1252" s="69"/>
      <c r="Z1252" s="69"/>
    </row>
    <row r="1253" ht="15.75" customHeight="1" spans="1:26">
      <c r="A1253" s="125"/>
      <c r="B1253" s="125"/>
      <c r="C1253" s="126" t="e">
        <v>#REF!</v>
      </c>
      <c r="D1253" s="125"/>
      <c r="E1253" s="69"/>
      <c r="F1253" s="69"/>
      <c r="G1253" s="69"/>
      <c r="H1253" s="69"/>
      <c r="I1253" s="69"/>
      <c r="J1253" s="69"/>
      <c r="K1253" s="69"/>
      <c r="L1253" s="69"/>
      <c r="M1253" s="69"/>
      <c r="N1253" s="69"/>
      <c r="O1253" s="69"/>
      <c r="P1253" s="69"/>
      <c r="Q1253" s="69"/>
      <c r="R1253" s="69"/>
      <c r="S1253" s="69"/>
      <c r="T1253" s="69"/>
      <c r="U1253" s="69"/>
      <c r="V1253" s="69"/>
      <c r="W1253" s="69"/>
      <c r="X1253" s="69"/>
      <c r="Y1253" s="69"/>
      <c r="Z1253" s="69"/>
    </row>
    <row r="1254" ht="15.75" customHeight="1" spans="1:26">
      <c r="A1254" s="125"/>
      <c r="B1254" s="125"/>
      <c r="C1254" s="126" t="e">
        <v>#REF!</v>
      </c>
      <c r="D1254" s="125"/>
      <c r="E1254" s="69"/>
      <c r="F1254" s="69"/>
      <c r="G1254" s="69"/>
      <c r="H1254" s="69"/>
      <c r="I1254" s="69"/>
      <c r="J1254" s="69"/>
      <c r="K1254" s="69"/>
      <c r="L1254" s="69"/>
      <c r="M1254" s="69"/>
      <c r="N1254" s="69"/>
      <c r="O1254" s="69"/>
      <c r="P1254" s="69"/>
      <c r="Q1254" s="69"/>
      <c r="R1254" s="69"/>
      <c r="S1254" s="69"/>
      <c r="T1254" s="69"/>
      <c r="U1254" s="69"/>
      <c r="V1254" s="69"/>
      <c r="W1254" s="69"/>
      <c r="X1254" s="69"/>
      <c r="Y1254" s="69"/>
      <c r="Z1254" s="69"/>
    </row>
    <row r="1255" ht="15.75" customHeight="1" spans="1:26">
      <c r="A1255" s="125"/>
      <c r="B1255" s="125"/>
      <c r="C1255" s="126" t="e">
        <v>#REF!</v>
      </c>
      <c r="D1255" s="125"/>
      <c r="E1255" s="69"/>
      <c r="F1255" s="69"/>
      <c r="G1255" s="69"/>
      <c r="H1255" s="69"/>
      <c r="I1255" s="69"/>
      <c r="J1255" s="69"/>
      <c r="K1255" s="69"/>
      <c r="L1255" s="69"/>
      <c r="M1255" s="69"/>
      <c r="N1255" s="69"/>
      <c r="O1255" s="69"/>
      <c r="P1255" s="69"/>
      <c r="Q1255" s="69"/>
      <c r="R1255" s="69"/>
      <c r="S1255" s="69"/>
      <c r="T1255" s="69"/>
      <c r="U1255" s="69"/>
      <c r="V1255" s="69"/>
      <c r="W1255" s="69"/>
      <c r="X1255" s="69"/>
      <c r="Y1255" s="69"/>
      <c r="Z1255" s="69"/>
    </row>
    <row r="1256" ht="15.75" customHeight="1" spans="1:26">
      <c r="A1256" s="125"/>
      <c r="B1256" s="125"/>
      <c r="C1256" s="126" t="e">
        <v>#REF!</v>
      </c>
      <c r="D1256" s="125"/>
      <c r="E1256" s="69"/>
      <c r="F1256" s="69"/>
      <c r="G1256" s="69"/>
      <c r="H1256" s="69"/>
      <c r="I1256" s="69"/>
      <c r="J1256" s="69"/>
      <c r="K1256" s="69"/>
      <c r="L1256" s="69"/>
      <c r="M1256" s="69"/>
      <c r="N1256" s="69"/>
      <c r="O1256" s="69"/>
      <c r="P1256" s="69"/>
      <c r="Q1256" s="69"/>
      <c r="R1256" s="69"/>
      <c r="S1256" s="69"/>
      <c r="T1256" s="69"/>
      <c r="U1256" s="69"/>
      <c r="V1256" s="69"/>
      <c r="W1256" s="69"/>
      <c r="X1256" s="69"/>
      <c r="Y1256" s="69"/>
      <c r="Z1256" s="69"/>
    </row>
    <row r="1257" ht="15.75" customHeight="1" spans="1:26">
      <c r="A1257" s="125"/>
      <c r="B1257" s="125"/>
      <c r="C1257" s="126" t="e">
        <v>#REF!</v>
      </c>
      <c r="D1257" s="125"/>
      <c r="E1257" s="69"/>
      <c r="F1257" s="69"/>
      <c r="G1257" s="69"/>
      <c r="H1257" s="69"/>
      <c r="I1257" s="69"/>
      <c r="J1257" s="69"/>
      <c r="K1257" s="69"/>
      <c r="L1257" s="69"/>
      <c r="M1257" s="69"/>
      <c r="N1257" s="69"/>
      <c r="O1257" s="69"/>
      <c r="P1257" s="69"/>
      <c r="Q1257" s="69"/>
      <c r="R1257" s="69"/>
      <c r="S1257" s="69"/>
      <c r="T1257" s="69"/>
      <c r="U1257" s="69"/>
      <c r="V1257" s="69"/>
      <c r="W1257" s="69"/>
      <c r="X1257" s="69"/>
      <c r="Y1257" s="69"/>
      <c r="Z1257" s="69"/>
    </row>
    <row r="1258" ht="15.75" customHeight="1" spans="1:26">
      <c r="A1258" s="125"/>
      <c r="B1258" s="125"/>
      <c r="C1258" s="126" t="e">
        <v>#REF!</v>
      </c>
      <c r="D1258" s="125"/>
      <c r="E1258" s="69"/>
      <c r="F1258" s="69"/>
      <c r="G1258" s="69"/>
      <c r="H1258" s="69"/>
      <c r="I1258" s="69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69"/>
      <c r="U1258" s="69"/>
      <c r="V1258" s="69"/>
      <c r="W1258" s="69"/>
      <c r="X1258" s="69"/>
      <c r="Y1258" s="69"/>
      <c r="Z1258" s="69"/>
    </row>
    <row r="1259" ht="15.75" customHeight="1" spans="1:26">
      <c r="A1259" s="125"/>
      <c r="B1259" s="125"/>
      <c r="C1259" s="126" t="e">
        <v>#REF!</v>
      </c>
      <c r="D1259" s="125"/>
      <c r="E1259" s="69"/>
      <c r="F1259" s="69"/>
      <c r="G1259" s="69"/>
      <c r="H1259" s="69"/>
      <c r="I1259" s="69"/>
      <c r="J1259" s="69"/>
      <c r="K1259" s="69"/>
      <c r="L1259" s="69"/>
      <c r="M1259" s="69"/>
      <c r="N1259" s="69"/>
      <c r="O1259" s="69"/>
      <c r="P1259" s="69"/>
      <c r="Q1259" s="69"/>
      <c r="R1259" s="69"/>
      <c r="S1259" s="69"/>
      <c r="T1259" s="69"/>
      <c r="U1259" s="69"/>
      <c r="V1259" s="69"/>
      <c r="W1259" s="69"/>
      <c r="X1259" s="69"/>
      <c r="Y1259" s="69"/>
      <c r="Z1259" s="69"/>
    </row>
    <row r="1260" ht="15.75" customHeight="1" spans="1:26">
      <c r="A1260" s="125"/>
      <c r="B1260" s="125"/>
      <c r="C1260" s="126" t="e">
        <v>#REF!</v>
      </c>
      <c r="D1260" s="125"/>
      <c r="E1260" s="69"/>
      <c r="F1260" s="69"/>
      <c r="G1260" s="69"/>
      <c r="H1260" s="69"/>
      <c r="I1260" s="69"/>
      <c r="J1260" s="69"/>
      <c r="K1260" s="69"/>
      <c r="L1260" s="69"/>
      <c r="M1260" s="69"/>
      <c r="N1260" s="69"/>
      <c r="O1260" s="69"/>
      <c r="P1260" s="69"/>
      <c r="Q1260" s="69"/>
      <c r="R1260" s="69"/>
      <c r="S1260" s="69"/>
      <c r="T1260" s="69"/>
      <c r="U1260" s="69"/>
      <c r="V1260" s="69"/>
      <c r="W1260" s="69"/>
      <c r="X1260" s="69"/>
      <c r="Y1260" s="69"/>
      <c r="Z1260" s="69"/>
    </row>
    <row r="1261" ht="15.75" customHeight="1" spans="1:26">
      <c r="A1261" s="125"/>
      <c r="B1261" s="125"/>
      <c r="C1261" s="126" t="e">
        <v>#REF!</v>
      </c>
      <c r="D1261" s="125"/>
      <c r="E1261" s="69"/>
      <c r="F1261" s="69"/>
      <c r="G1261" s="69"/>
      <c r="H1261" s="69"/>
      <c r="I1261" s="69"/>
      <c r="J1261" s="69"/>
      <c r="K1261" s="69"/>
      <c r="L1261" s="69"/>
      <c r="M1261" s="69"/>
      <c r="N1261" s="69"/>
      <c r="O1261" s="69"/>
      <c r="P1261" s="69"/>
      <c r="Q1261" s="69"/>
      <c r="R1261" s="69"/>
      <c r="S1261" s="69"/>
      <c r="T1261" s="69"/>
      <c r="U1261" s="69"/>
      <c r="V1261" s="69"/>
      <c r="W1261" s="69"/>
      <c r="X1261" s="69"/>
      <c r="Y1261" s="69"/>
      <c r="Z1261" s="69"/>
    </row>
    <row r="1262" ht="15.75" customHeight="1" spans="1:26">
      <c r="A1262" s="125"/>
      <c r="B1262" s="125"/>
      <c r="C1262" s="126" t="e">
        <v>#REF!</v>
      </c>
      <c r="D1262" s="125"/>
      <c r="E1262" s="69"/>
      <c r="F1262" s="69"/>
      <c r="G1262" s="69"/>
      <c r="H1262" s="69"/>
      <c r="I1262" s="69"/>
      <c r="J1262" s="69"/>
      <c r="K1262" s="69"/>
      <c r="L1262" s="69"/>
      <c r="M1262" s="69"/>
      <c r="N1262" s="69"/>
      <c r="O1262" s="69"/>
      <c r="P1262" s="69"/>
      <c r="Q1262" s="69"/>
      <c r="R1262" s="69"/>
      <c r="S1262" s="69"/>
      <c r="T1262" s="69"/>
      <c r="U1262" s="69"/>
      <c r="V1262" s="69"/>
      <c r="W1262" s="69"/>
      <c r="X1262" s="69"/>
      <c r="Y1262" s="69"/>
      <c r="Z1262" s="69"/>
    </row>
    <row r="1263" ht="15.75" customHeight="1" spans="1:26">
      <c r="A1263" s="125"/>
      <c r="B1263" s="125"/>
      <c r="C1263" s="126" t="e">
        <v>#REF!</v>
      </c>
      <c r="D1263" s="125"/>
      <c r="E1263" s="69"/>
      <c r="F1263" s="69"/>
      <c r="G1263" s="69"/>
      <c r="H1263" s="69"/>
      <c r="I1263" s="69"/>
      <c r="J1263" s="69"/>
      <c r="K1263" s="69"/>
      <c r="L1263" s="69"/>
      <c r="M1263" s="69"/>
      <c r="N1263" s="69"/>
      <c r="O1263" s="69"/>
      <c r="P1263" s="69"/>
      <c r="Q1263" s="69"/>
      <c r="R1263" s="69"/>
      <c r="S1263" s="69"/>
      <c r="T1263" s="69"/>
      <c r="U1263" s="69"/>
      <c r="V1263" s="69"/>
      <c r="W1263" s="69"/>
      <c r="X1263" s="69"/>
      <c r="Y1263" s="69"/>
      <c r="Z1263" s="69"/>
    </row>
    <row r="1264" ht="15.75" customHeight="1" spans="1:26">
      <c r="A1264" s="125"/>
      <c r="B1264" s="125"/>
      <c r="C1264" s="126" t="e">
        <v>#REF!</v>
      </c>
      <c r="D1264" s="125"/>
      <c r="E1264" s="69"/>
      <c r="F1264" s="69"/>
      <c r="G1264" s="69"/>
      <c r="H1264" s="69"/>
      <c r="I1264" s="69"/>
      <c r="J1264" s="69"/>
      <c r="K1264" s="69"/>
      <c r="L1264" s="69"/>
      <c r="M1264" s="69"/>
      <c r="N1264" s="69"/>
      <c r="O1264" s="69"/>
      <c r="P1264" s="69"/>
      <c r="Q1264" s="69"/>
      <c r="R1264" s="69"/>
      <c r="S1264" s="69"/>
      <c r="T1264" s="69"/>
      <c r="U1264" s="69"/>
      <c r="V1264" s="69"/>
      <c r="W1264" s="69"/>
      <c r="X1264" s="69"/>
      <c r="Y1264" s="69"/>
      <c r="Z1264" s="69"/>
    </row>
    <row r="1265" ht="15.75" customHeight="1" spans="1:26">
      <c r="A1265" s="125"/>
      <c r="B1265" s="125"/>
      <c r="C1265" s="126" t="e">
        <v>#REF!</v>
      </c>
      <c r="D1265" s="125"/>
      <c r="E1265" s="69"/>
      <c r="F1265" s="69"/>
      <c r="G1265" s="69"/>
      <c r="H1265" s="69"/>
      <c r="I1265" s="69"/>
      <c r="J1265" s="69"/>
      <c r="K1265" s="69"/>
      <c r="L1265" s="69"/>
      <c r="M1265" s="69"/>
      <c r="N1265" s="69"/>
      <c r="O1265" s="69"/>
      <c r="P1265" s="69"/>
      <c r="Q1265" s="69"/>
      <c r="R1265" s="69"/>
      <c r="S1265" s="69"/>
      <c r="T1265" s="69"/>
      <c r="U1265" s="69"/>
      <c r="V1265" s="69"/>
      <c r="W1265" s="69"/>
      <c r="X1265" s="69"/>
      <c r="Y1265" s="69"/>
      <c r="Z1265" s="69"/>
    </row>
    <row r="1266" ht="15.75" customHeight="1" spans="1:26">
      <c r="A1266" s="125"/>
      <c r="B1266" s="125"/>
      <c r="C1266" s="126" t="e">
        <v>#REF!</v>
      </c>
      <c r="D1266" s="125"/>
      <c r="E1266" s="69"/>
      <c r="F1266" s="69"/>
      <c r="G1266" s="69"/>
      <c r="H1266" s="69"/>
      <c r="I1266" s="69"/>
      <c r="J1266" s="69"/>
      <c r="K1266" s="69"/>
      <c r="L1266" s="69"/>
      <c r="M1266" s="69"/>
      <c r="N1266" s="69"/>
      <c r="O1266" s="69"/>
      <c r="P1266" s="69"/>
      <c r="Q1266" s="69"/>
      <c r="R1266" s="69"/>
      <c r="S1266" s="69"/>
      <c r="T1266" s="69"/>
      <c r="U1266" s="69"/>
      <c r="V1266" s="69"/>
      <c r="W1266" s="69"/>
      <c r="X1266" s="69"/>
      <c r="Y1266" s="69"/>
      <c r="Z1266" s="69"/>
    </row>
    <row r="1267" ht="15.75" customHeight="1" spans="1:26">
      <c r="A1267" s="125"/>
      <c r="B1267" s="125"/>
      <c r="C1267" s="126" t="e">
        <v>#REF!</v>
      </c>
      <c r="D1267" s="125"/>
      <c r="E1267" s="69"/>
      <c r="F1267" s="69"/>
      <c r="G1267" s="69"/>
      <c r="H1267" s="69"/>
      <c r="I1267" s="69"/>
      <c r="J1267" s="69"/>
      <c r="K1267" s="69"/>
      <c r="L1267" s="69"/>
      <c r="M1267" s="69"/>
      <c r="N1267" s="69"/>
      <c r="O1267" s="69"/>
      <c r="P1267" s="69"/>
      <c r="Q1267" s="69"/>
      <c r="R1267" s="69"/>
      <c r="S1267" s="69"/>
      <c r="T1267" s="69"/>
      <c r="U1267" s="69"/>
      <c r="V1267" s="69"/>
      <c r="W1267" s="69"/>
      <c r="X1267" s="69"/>
      <c r="Y1267" s="69"/>
      <c r="Z1267" s="69"/>
    </row>
    <row r="1268" ht="15.75" customHeight="1" spans="1:26">
      <c r="A1268" s="125"/>
      <c r="B1268" s="125"/>
      <c r="C1268" s="126" t="e">
        <v>#REF!</v>
      </c>
      <c r="D1268" s="125"/>
      <c r="E1268" s="69"/>
      <c r="F1268" s="69"/>
      <c r="G1268" s="69"/>
      <c r="H1268" s="69"/>
      <c r="I1268" s="69"/>
      <c r="J1268" s="69"/>
      <c r="K1268" s="69"/>
      <c r="L1268" s="69"/>
      <c r="M1268" s="69"/>
      <c r="N1268" s="69"/>
      <c r="O1268" s="69"/>
      <c r="P1268" s="69"/>
      <c r="Q1268" s="69"/>
      <c r="R1268" s="69"/>
      <c r="S1268" s="69"/>
      <c r="T1268" s="69"/>
      <c r="U1268" s="69"/>
      <c r="V1268" s="69"/>
      <c r="W1268" s="69"/>
      <c r="X1268" s="69"/>
      <c r="Y1268" s="69"/>
      <c r="Z1268" s="69"/>
    </row>
    <row r="1269" ht="15.75" customHeight="1" spans="1:26">
      <c r="A1269" s="125"/>
      <c r="B1269" s="125"/>
      <c r="C1269" s="126" t="e">
        <v>#REF!</v>
      </c>
      <c r="D1269" s="125"/>
      <c r="E1269" s="69"/>
      <c r="F1269" s="69"/>
      <c r="G1269" s="69"/>
      <c r="H1269" s="69"/>
      <c r="I1269" s="69"/>
      <c r="J1269" s="69"/>
      <c r="K1269" s="69"/>
      <c r="L1269" s="69"/>
      <c r="M1269" s="69"/>
      <c r="N1269" s="69"/>
      <c r="O1269" s="69"/>
      <c r="P1269" s="69"/>
      <c r="Q1269" s="69"/>
      <c r="R1269" s="69"/>
      <c r="S1269" s="69"/>
      <c r="T1269" s="69"/>
      <c r="U1269" s="69"/>
      <c r="V1269" s="69"/>
      <c r="W1269" s="69"/>
      <c r="X1269" s="69"/>
      <c r="Y1269" s="69"/>
      <c r="Z1269" s="69"/>
    </row>
    <row r="1270" ht="15.75" customHeight="1" spans="1:26">
      <c r="A1270" s="125"/>
      <c r="B1270" s="125"/>
      <c r="C1270" s="126" t="e">
        <v>#REF!</v>
      </c>
      <c r="D1270" s="125"/>
      <c r="E1270" s="69"/>
      <c r="F1270" s="69"/>
      <c r="G1270" s="69"/>
      <c r="H1270" s="69"/>
      <c r="I1270" s="69"/>
      <c r="J1270" s="69"/>
      <c r="K1270" s="69"/>
      <c r="L1270" s="69"/>
      <c r="M1270" s="69"/>
      <c r="N1270" s="69"/>
      <c r="O1270" s="69"/>
      <c r="P1270" s="69"/>
      <c r="Q1270" s="69"/>
      <c r="R1270" s="69"/>
      <c r="S1270" s="69"/>
      <c r="T1270" s="69"/>
      <c r="U1270" s="69"/>
      <c r="V1270" s="69"/>
      <c r="W1270" s="69"/>
      <c r="X1270" s="69"/>
      <c r="Y1270" s="69"/>
      <c r="Z1270" s="69"/>
    </row>
    <row r="1271" ht="15.75" customHeight="1" spans="1:26">
      <c r="A1271" s="125"/>
      <c r="B1271" s="125"/>
      <c r="C1271" s="126" t="e">
        <v>#REF!</v>
      </c>
      <c r="D1271" s="125"/>
      <c r="E1271" s="69"/>
      <c r="F1271" s="69"/>
      <c r="G1271" s="69"/>
      <c r="H1271" s="69"/>
      <c r="I1271" s="69"/>
      <c r="J1271" s="69"/>
      <c r="K1271" s="69"/>
      <c r="L1271" s="69"/>
      <c r="M1271" s="69"/>
      <c r="N1271" s="69"/>
      <c r="O1271" s="69"/>
      <c r="P1271" s="69"/>
      <c r="Q1271" s="69"/>
      <c r="R1271" s="69"/>
      <c r="S1271" s="69"/>
      <c r="T1271" s="69"/>
      <c r="U1271" s="69"/>
      <c r="V1271" s="69"/>
      <c r="W1271" s="69"/>
      <c r="X1271" s="69"/>
      <c r="Y1271" s="69"/>
      <c r="Z1271" s="69"/>
    </row>
    <row r="1272" ht="15.75" customHeight="1" spans="1:26">
      <c r="A1272" s="125"/>
      <c r="B1272" s="125"/>
      <c r="C1272" s="126" t="e">
        <v>#REF!</v>
      </c>
      <c r="D1272" s="125"/>
      <c r="E1272" s="69"/>
      <c r="F1272" s="69"/>
      <c r="G1272" s="69"/>
      <c r="H1272" s="69"/>
      <c r="I1272" s="69"/>
      <c r="J1272" s="69"/>
      <c r="K1272" s="69"/>
      <c r="L1272" s="69"/>
      <c r="M1272" s="69"/>
      <c r="N1272" s="69"/>
      <c r="O1272" s="69"/>
      <c r="P1272" s="69"/>
      <c r="Q1272" s="69"/>
      <c r="R1272" s="69"/>
      <c r="S1272" s="69"/>
      <c r="T1272" s="69"/>
      <c r="U1272" s="69"/>
      <c r="V1272" s="69"/>
      <c r="W1272" s="69"/>
      <c r="X1272" s="69"/>
      <c r="Y1272" s="69"/>
      <c r="Z1272" s="69"/>
    </row>
    <row r="1273" ht="15.75" customHeight="1" spans="1:26">
      <c r="A1273" s="125"/>
      <c r="B1273" s="125"/>
      <c r="C1273" s="126" t="e">
        <v>#REF!</v>
      </c>
      <c r="D1273" s="125"/>
      <c r="E1273" s="69"/>
      <c r="F1273" s="69"/>
      <c r="G1273" s="69"/>
      <c r="H1273" s="69"/>
      <c r="I1273" s="69"/>
      <c r="J1273" s="69"/>
      <c r="K1273" s="69"/>
      <c r="L1273" s="69"/>
      <c r="M1273" s="69"/>
      <c r="N1273" s="69"/>
      <c r="O1273" s="69"/>
      <c r="P1273" s="69"/>
      <c r="Q1273" s="69"/>
      <c r="R1273" s="69"/>
      <c r="S1273" s="69"/>
      <c r="T1273" s="69"/>
      <c r="U1273" s="69"/>
      <c r="V1273" s="69"/>
      <c r="W1273" s="69"/>
      <c r="X1273" s="69"/>
      <c r="Y1273" s="69"/>
      <c r="Z1273" s="69"/>
    </row>
    <row r="1274" ht="15.75" customHeight="1" spans="1:26">
      <c r="A1274" s="125"/>
      <c r="B1274" s="125"/>
      <c r="C1274" s="126" t="e">
        <v>#REF!</v>
      </c>
      <c r="D1274" s="125"/>
      <c r="E1274" s="69"/>
      <c r="F1274" s="69"/>
      <c r="G1274" s="69"/>
      <c r="H1274" s="69"/>
      <c r="I1274" s="69"/>
      <c r="J1274" s="69"/>
      <c r="K1274" s="69"/>
      <c r="L1274" s="69"/>
      <c r="M1274" s="69"/>
      <c r="N1274" s="69"/>
      <c r="O1274" s="69"/>
      <c r="P1274" s="69"/>
      <c r="Q1274" s="69"/>
      <c r="R1274" s="69"/>
      <c r="S1274" s="69"/>
      <c r="T1274" s="69"/>
      <c r="U1274" s="69"/>
      <c r="V1274" s="69"/>
      <c r="W1274" s="69"/>
      <c r="X1274" s="69"/>
      <c r="Y1274" s="69"/>
      <c r="Z1274" s="69"/>
    </row>
    <row r="1275" ht="15.75" customHeight="1" spans="1:26">
      <c r="A1275" s="125"/>
      <c r="B1275" s="125"/>
      <c r="C1275" s="126" t="e">
        <v>#REF!</v>
      </c>
      <c r="D1275" s="125"/>
      <c r="E1275" s="69"/>
      <c r="F1275" s="69"/>
      <c r="G1275" s="69"/>
      <c r="H1275" s="69"/>
      <c r="I1275" s="69"/>
      <c r="J1275" s="69"/>
      <c r="K1275" s="69"/>
      <c r="L1275" s="69"/>
      <c r="M1275" s="69"/>
      <c r="N1275" s="69"/>
      <c r="O1275" s="69"/>
      <c r="P1275" s="69"/>
      <c r="Q1275" s="69"/>
      <c r="R1275" s="69"/>
      <c r="S1275" s="69"/>
      <c r="T1275" s="69"/>
      <c r="U1275" s="69"/>
      <c r="V1275" s="69"/>
      <c r="W1275" s="69"/>
      <c r="X1275" s="69"/>
      <c r="Y1275" s="69"/>
      <c r="Z1275" s="69"/>
    </row>
    <row r="1276" ht="15.75" customHeight="1" spans="1:26">
      <c r="A1276" s="125"/>
      <c r="B1276" s="125"/>
      <c r="C1276" s="126" t="e">
        <v>#REF!</v>
      </c>
      <c r="D1276" s="125"/>
      <c r="E1276" s="69"/>
      <c r="F1276" s="69"/>
      <c r="G1276" s="69"/>
      <c r="H1276" s="69"/>
      <c r="I1276" s="69"/>
      <c r="J1276" s="69"/>
      <c r="K1276" s="69"/>
      <c r="L1276" s="69"/>
      <c r="M1276" s="69"/>
      <c r="N1276" s="69"/>
      <c r="O1276" s="69"/>
      <c r="P1276" s="69"/>
      <c r="Q1276" s="69"/>
      <c r="R1276" s="69"/>
      <c r="S1276" s="69"/>
      <c r="T1276" s="69"/>
      <c r="U1276" s="69"/>
      <c r="V1276" s="69"/>
      <c r="W1276" s="69"/>
      <c r="X1276" s="69"/>
      <c r="Y1276" s="69"/>
      <c r="Z1276" s="69"/>
    </row>
    <row r="1277" ht="15.75" customHeight="1" spans="1:26">
      <c r="A1277" s="125"/>
      <c r="B1277" s="125"/>
      <c r="C1277" s="126" t="e">
        <v>#REF!</v>
      </c>
      <c r="D1277" s="125"/>
      <c r="E1277" s="69"/>
      <c r="F1277" s="69"/>
      <c r="G1277" s="69"/>
      <c r="H1277" s="69"/>
      <c r="I1277" s="69"/>
      <c r="J1277" s="69"/>
      <c r="K1277" s="69"/>
      <c r="L1277" s="69"/>
      <c r="M1277" s="69"/>
      <c r="N1277" s="69"/>
      <c r="O1277" s="69"/>
      <c r="P1277" s="69"/>
      <c r="Q1277" s="69"/>
      <c r="R1277" s="69"/>
      <c r="S1277" s="69"/>
      <c r="T1277" s="69"/>
      <c r="U1277" s="69"/>
      <c r="V1277" s="69"/>
      <c r="W1277" s="69"/>
      <c r="X1277" s="69"/>
      <c r="Y1277" s="69"/>
      <c r="Z1277" s="69"/>
    </row>
    <row r="1278" ht="15.75" customHeight="1" spans="1:26">
      <c r="A1278" s="125"/>
      <c r="B1278" s="125"/>
      <c r="C1278" s="126" t="e">
        <v>#REF!</v>
      </c>
      <c r="D1278" s="125"/>
      <c r="E1278" s="69"/>
      <c r="F1278" s="69"/>
      <c r="G1278" s="69"/>
      <c r="H1278" s="69"/>
      <c r="I1278" s="69"/>
      <c r="J1278" s="69"/>
      <c r="K1278" s="69"/>
      <c r="L1278" s="69"/>
      <c r="M1278" s="69"/>
      <c r="N1278" s="69"/>
      <c r="O1278" s="69"/>
      <c r="P1278" s="69"/>
      <c r="Q1278" s="69"/>
      <c r="R1278" s="69"/>
      <c r="S1278" s="69"/>
      <c r="T1278" s="69"/>
      <c r="U1278" s="69"/>
      <c r="V1278" s="69"/>
      <c r="W1278" s="69"/>
      <c r="X1278" s="69"/>
      <c r="Y1278" s="69"/>
      <c r="Z1278" s="69"/>
    </row>
    <row r="1279" ht="15.75" customHeight="1" spans="1:26">
      <c r="A1279" s="125"/>
      <c r="B1279" s="125"/>
      <c r="C1279" s="126" t="e">
        <v>#REF!</v>
      </c>
      <c r="D1279" s="125"/>
      <c r="E1279" s="69"/>
      <c r="F1279" s="69"/>
      <c r="G1279" s="69"/>
      <c r="H1279" s="69"/>
      <c r="I1279" s="69"/>
      <c r="J1279" s="69"/>
      <c r="K1279" s="69"/>
      <c r="L1279" s="69"/>
      <c r="M1279" s="69"/>
      <c r="N1279" s="69"/>
      <c r="O1279" s="69"/>
      <c r="P1279" s="69"/>
      <c r="Q1279" s="69"/>
      <c r="R1279" s="69"/>
      <c r="S1279" s="69"/>
      <c r="T1279" s="69"/>
      <c r="U1279" s="69"/>
      <c r="V1279" s="69"/>
      <c r="W1279" s="69"/>
      <c r="X1279" s="69"/>
      <c r="Y1279" s="69"/>
      <c r="Z1279" s="69"/>
    </row>
    <row r="1280" ht="15.75" customHeight="1" spans="1:26">
      <c r="A1280" s="125"/>
      <c r="B1280" s="125"/>
      <c r="C1280" s="126" t="e">
        <v>#REF!</v>
      </c>
      <c r="D1280" s="125"/>
      <c r="E1280" s="69"/>
      <c r="F1280" s="69"/>
      <c r="G1280" s="69"/>
      <c r="H1280" s="69"/>
      <c r="I1280" s="69"/>
      <c r="J1280" s="69"/>
      <c r="K1280" s="69"/>
      <c r="L1280" s="69"/>
      <c r="M1280" s="69"/>
      <c r="N1280" s="69"/>
      <c r="O1280" s="69"/>
      <c r="P1280" s="69"/>
      <c r="Q1280" s="69"/>
      <c r="R1280" s="69"/>
      <c r="S1280" s="69"/>
      <c r="T1280" s="69"/>
      <c r="U1280" s="69"/>
      <c r="V1280" s="69"/>
      <c r="W1280" s="69"/>
      <c r="X1280" s="69"/>
      <c r="Y1280" s="69"/>
      <c r="Z1280" s="69"/>
    </row>
    <row r="1281" ht="15.75" customHeight="1" spans="1:26">
      <c r="A1281" s="125"/>
      <c r="B1281" s="125"/>
      <c r="C1281" s="126" t="e">
        <v>#REF!</v>
      </c>
      <c r="D1281" s="125"/>
      <c r="E1281" s="69"/>
      <c r="F1281" s="69"/>
      <c r="G1281" s="69"/>
      <c r="H1281" s="69"/>
      <c r="I1281" s="69"/>
      <c r="J1281" s="69"/>
      <c r="K1281" s="69"/>
      <c r="L1281" s="69"/>
      <c r="M1281" s="69"/>
      <c r="N1281" s="69"/>
      <c r="O1281" s="69"/>
      <c r="P1281" s="69"/>
      <c r="Q1281" s="69"/>
      <c r="R1281" s="69"/>
      <c r="S1281" s="69"/>
      <c r="T1281" s="69"/>
      <c r="U1281" s="69"/>
      <c r="V1281" s="69"/>
      <c r="W1281" s="69"/>
      <c r="X1281" s="69"/>
      <c r="Y1281" s="69"/>
      <c r="Z1281" s="69"/>
    </row>
    <row r="1282" ht="15.75" customHeight="1" spans="1:26">
      <c r="A1282" s="125"/>
      <c r="B1282" s="125"/>
      <c r="C1282" s="126" t="e">
        <v>#REF!</v>
      </c>
      <c r="D1282" s="125"/>
      <c r="E1282" s="69"/>
      <c r="F1282" s="69"/>
      <c r="G1282" s="69"/>
      <c r="H1282" s="69"/>
      <c r="I1282" s="69"/>
      <c r="J1282" s="69"/>
      <c r="K1282" s="69"/>
      <c r="L1282" s="69"/>
      <c r="M1282" s="69"/>
      <c r="N1282" s="69"/>
      <c r="O1282" s="69"/>
      <c r="P1282" s="69"/>
      <c r="Q1282" s="69"/>
      <c r="R1282" s="69"/>
      <c r="S1282" s="69"/>
      <c r="T1282" s="69"/>
      <c r="U1282" s="69"/>
      <c r="V1282" s="69"/>
      <c r="W1282" s="69"/>
      <c r="X1282" s="69"/>
      <c r="Y1282" s="69"/>
      <c r="Z1282" s="69"/>
    </row>
    <row r="1283" ht="15.75" customHeight="1" spans="1:26">
      <c r="A1283" s="125"/>
      <c r="B1283" s="125"/>
      <c r="C1283" s="126" t="e">
        <v>#REF!</v>
      </c>
      <c r="D1283" s="125"/>
      <c r="E1283" s="69"/>
      <c r="F1283" s="69"/>
      <c r="G1283" s="69"/>
      <c r="H1283" s="69"/>
      <c r="I1283" s="69"/>
      <c r="J1283" s="69"/>
      <c r="K1283" s="69"/>
      <c r="L1283" s="69"/>
      <c r="M1283" s="69"/>
      <c r="N1283" s="69"/>
      <c r="O1283" s="69"/>
      <c r="P1283" s="69"/>
      <c r="Q1283" s="69"/>
      <c r="R1283" s="69"/>
      <c r="S1283" s="69"/>
      <c r="T1283" s="69"/>
      <c r="U1283" s="69"/>
      <c r="V1283" s="69"/>
      <c r="W1283" s="69"/>
      <c r="X1283" s="69"/>
      <c r="Y1283" s="69"/>
      <c r="Z1283" s="69"/>
    </row>
    <row r="1284" ht="15.75" customHeight="1" spans="1:26">
      <c r="A1284" s="125"/>
      <c r="B1284" s="125"/>
      <c r="C1284" s="126" t="e">
        <v>#REF!</v>
      </c>
      <c r="D1284" s="125"/>
      <c r="E1284" s="69"/>
      <c r="F1284" s="69"/>
      <c r="G1284" s="69"/>
      <c r="H1284" s="69"/>
      <c r="I1284" s="69"/>
      <c r="J1284" s="69"/>
      <c r="K1284" s="69"/>
      <c r="L1284" s="69"/>
      <c r="M1284" s="69"/>
      <c r="N1284" s="69"/>
      <c r="O1284" s="69"/>
      <c r="P1284" s="69"/>
      <c r="Q1284" s="69"/>
      <c r="R1284" s="69"/>
      <c r="S1284" s="69"/>
      <c r="T1284" s="69"/>
      <c r="U1284" s="69"/>
      <c r="V1284" s="69"/>
      <c r="W1284" s="69"/>
      <c r="X1284" s="69"/>
      <c r="Y1284" s="69"/>
      <c r="Z1284" s="69"/>
    </row>
    <row r="1285" ht="15.75" customHeight="1" spans="1:26">
      <c r="A1285" s="125"/>
      <c r="B1285" s="125"/>
      <c r="C1285" s="126" t="e">
        <v>#REF!</v>
      </c>
      <c r="D1285" s="125"/>
      <c r="E1285" s="69"/>
      <c r="F1285" s="69"/>
      <c r="G1285" s="69"/>
      <c r="H1285" s="69"/>
      <c r="I1285" s="69"/>
      <c r="J1285" s="69"/>
      <c r="K1285" s="69"/>
      <c r="L1285" s="69"/>
      <c r="M1285" s="69"/>
      <c r="N1285" s="69"/>
      <c r="O1285" s="69"/>
      <c r="P1285" s="69"/>
      <c r="Q1285" s="69"/>
      <c r="R1285" s="69"/>
      <c r="S1285" s="69"/>
      <c r="T1285" s="69"/>
      <c r="U1285" s="69"/>
      <c r="V1285" s="69"/>
      <c r="W1285" s="69"/>
      <c r="X1285" s="69"/>
      <c r="Y1285" s="69"/>
      <c r="Z1285" s="69"/>
    </row>
    <row r="1286" ht="15.75" customHeight="1" spans="1:26">
      <c r="A1286" s="125"/>
      <c r="B1286" s="125"/>
      <c r="C1286" s="126" t="e">
        <v>#REF!</v>
      </c>
      <c r="D1286" s="125"/>
      <c r="E1286" s="69"/>
      <c r="F1286" s="69"/>
      <c r="G1286" s="69"/>
      <c r="H1286" s="69"/>
      <c r="I1286" s="69"/>
      <c r="J1286" s="69"/>
      <c r="K1286" s="69"/>
      <c r="L1286" s="69"/>
      <c r="M1286" s="69"/>
      <c r="N1286" s="69"/>
      <c r="O1286" s="69"/>
      <c r="P1286" s="69"/>
      <c r="Q1286" s="69"/>
      <c r="R1286" s="69"/>
      <c r="S1286" s="69"/>
      <c r="T1286" s="69"/>
      <c r="U1286" s="69"/>
      <c r="V1286" s="69"/>
      <c r="W1286" s="69"/>
      <c r="X1286" s="69"/>
      <c r="Y1286" s="69"/>
      <c r="Z1286" s="69"/>
    </row>
    <row r="1287" ht="15.75" customHeight="1" spans="1:26">
      <c r="A1287" s="125"/>
      <c r="B1287" s="125"/>
      <c r="C1287" s="126" t="e">
        <v>#REF!</v>
      </c>
      <c r="D1287" s="125"/>
      <c r="E1287" s="69"/>
      <c r="F1287" s="69"/>
      <c r="G1287" s="69"/>
      <c r="H1287" s="69"/>
      <c r="I1287" s="69"/>
      <c r="J1287" s="69"/>
      <c r="K1287" s="69"/>
      <c r="L1287" s="69"/>
      <c r="M1287" s="69"/>
      <c r="N1287" s="69"/>
      <c r="O1287" s="69"/>
      <c r="P1287" s="69"/>
      <c r="Q1287" s="69"/>
      <c r="R1287" s="69"/>
      <c r="S1287" s="69"/>
      <c r="T1287" s="69"/>
      <c r="U1287" s="69"/>
      <c r="V1287" s="69"/>
      <c r="W1287" s="69"/>
      <c r="X1287" s="69"/>
      <c r="Y1287" s="69"/>
      <c r="Z1287" s="69"/>
    </row>
    <row r="1288" ht="15.75" customHeight="1" spans="1:26">
      <c r="A1288" s="125"/>
      <c r="B1288" s="125"/>
      <c r="C1288" s="126" t="e">
        <v>#REF!</v>
      </c>
      <c r="D1288" s="125"/>
      <c r="E1288" s="69"/>
      <c r="F1288" s="69"/>
      <c r="G1288" s="69"/>
      <c r="H1288" s="69"/>
      <c r="I1288" s="69"/>
      <c r="J1288" s="69"/>
      <c r="K1288" s="69"/>
      <c r="L1288" s="69"/>
      <c r="M1288" s="69"/>
      <c r="N1288" s="69"/>
      <c r="O1288" s="69"/>
      <c r="P1288" s="69"/>
      <c r="Q1288" s="69"/>
      <c r="R1288" s="69"/>
      <c r="S1288" s="69"/>
      <c r="T1288" s="69"/>
      <c r="U1288" s="69"/>
      <c r="V1288" s="69"/>
      <c r="W1288" s="69"/>
      <c r="X1288" s="69"/>
      <c r="Y1288" s="69"/>
      <c r="Z1288" s="69"/>
    </row>
    <row r="1289" ht="15.75" customHeight="1" spans="1:26">
      <c r="A1289" s="125"/>
      <c r="B1289" s="125"/>
      <c r="C1289" s="126" t="e">
        <v>#REF!</v>
      </c>
      <c r="D1289" s="125"/>
      <c r="E1289" s="69"/>
      <c r="F1289" s="69"/>
      <c r="G1289" s="69"/>
      <c r="H1289" s="69"/>
      <c r="I1289" s="69"/>
      <c r="J1289" s="69"/>
      <c r="K1289" s="69"/>
      <c r="L1289" s="69"/>
      <c r="M1289" s="69"/>
      <c r="N1289" s="69"/>
      <c r="O1289" s="69"/>
      <c r="P1289" s="69"/>
      <c r="Q1289" s="69"/>
      <c r="R1289" s="69"/>
      <c r="S1289" s="69"/>
      <c r="T1289" s="69"/>
      <c r="U1289" s="69"/>
      <c r="V1289" s="69"/>
      <c r="W1289" s="69"/>
      <c r="X1289" s="69"/>
      <c r="Y1289" s="69"/>
      <c r="Z1289" s="69"/>
    </row>
    <row r="1290" ht="15.75" customHeight="1" spans="1:26">
      <c r="A1290" s="125"/>
      <c r="B1290" s="125"/>
      <c r="C1290" s="126" t="e">
        <v>#REF!</v>
      </c>
      <c r="D1290" s="125"/>
      <c r="E1290" s="69"/>
      <c r="F1290" s="69"/>
      <c r="G1290" s="69"/>
      <c r="H1290" s="69"/>
      <c r="I1290" s="69"/>
      <c r="J1290" s="69"/>
      <c r="K1290" s="69"/>
      <c r="L1290" s="69"/>
      <c r="M1290" s="69"/>
      <c r="N1290" s="69"/>
      <c r="O1290" s="69"/>
      <c r="P1290" s="69"/>
      <c r="Q1290" s="69"/>
      <c r="R1290" s="69"/>
      <c r="S1290" s="69"/>
      <c r="T1290" s="69"/>
      <c r="U1290" s="69"/>
      <c r="V1290" s="69"/>
      <c r="W1290" s="69"/>
      <c r="X1290" s="69"/>
      <c r="Y1290" s="69"/>
      <c r="Z1290" s="69"/>
    </row>
    <row r="1291" ht="15.75" customHeight="1" spans="1:26">
      <c r="A1291" s="125"/>
      <c r="B1291" s="125"/>
      <c r="C1291" s="126" t="e">
        <v>#REF!</v>
      </c>
      <c r="D1291" s="125"/>
      <c r="E1291" s="69"/>
      <c r="F1291" s="69"/>
      <c r="G1291" s="69"/>
      <c r="H1291" s="69"/>
      <c r="I1291" s="69"/>
      <c r="J1291" s="69"/>
      <c r="K1291" s="69"/>
      <c r="L1291" s="69"/>
      <c r="M1291" s="69"/>
      <c r="N1291" s="69"/>
      <c r="O1291" s="69"/>
      <c r="P1291" s="69"/>
      <c r="Q1291" s="69"/>
      <c r="R1291" s="69"/>
      <c r="S1291" s="69"/>
      <c r="T1291" s="69"/>
      <c r="U1291" s="69"/>
      <c r="V1291" s="69"/>
      <c r="W1291" s="69"/>
      <c r="X1291" s="69"/>
      <c r="Y1291" s="69"/>
      <c r="Z1291" s="69"/>
    </row>
    <row r="1292" ht="15.75" customHeight="1" spans="1:26">
      <c r="A1292" s="125"/>
      <c r="B1292" s="125"/>
      <c r="C1292" s="126" t="e">
        <v>#REF!</v>
      </c>
      <c r="D1292" s="125"/>
      <c r="E1292" s="69"/>
      <c r="F1292" s="69"/>
      <c r="G1292" s="69"/>
      <c r="H1292" s="69"/>
      <c r="I1292" s="69"/>
      <c r="J1292" s="69"/>
      <c r="K1292" s="69"/>
      <c r="L1292" s="69"/>
      <c r="M1292" s="69"/>
      <c r="N1292" s="69"/>
      <c r="O1292" s="69"/>
      <c r="P1292" s="69"/>
      <c r="Q1292" s="69"/>
      <c r="R1292" s="69"/>
      <c r="S1292" s="69"/>
      <c r="T1292" s="69"/>
      <c r="U1292" s="69"/>
      <c r="V1292" s="69"/>
      <c r="W1292" s="69"/>
      <c r="X1292" s="69"/>
      <c r="Y1292" s="69"/>
      <c r="Z1292" s="69"/>
    </row>
    <row r="1293" ht="15.75" customHeight="1" spans="1:26">
      <c r="A1293" s="125"/>
      <c r="B1293" s="125"/>
      <c r="C1293" s="126" t="e">
        <v>#REF!</v>
      </c>
      <c r="D1293" s="125"/>
      <c r="E1293" s="69"/>
      <c r="F1293" s="69"/>
      <c r="G1293" s="69"/>
      <c r="H1293" s="69"/>
      <c r="I1293" s="69"/>
      <c r="J1293" s="69"/>
      <c r="K1293" s="69"/>
      <c r="L1293" s="69"/>
      <c r="M1293" s="69"/>
      <c r="N1293" s="69"/>
      <c r="O1293" s="69"/>
      <c r="P1293" s="69"/>
      <c r="Q1293" s="69"/>
      <c r="R1293" s="69"/>
      <c r="S1293" s="69"/>
      <c r="T1293" s="69"/>
      <c r="U1293" s="69"/>
      <c r="V1293" s="69"/>
      <c r="W1293" s="69"/>
      <c r="X1293" s="69"/>
      <c r="Y1293" s="69"/>
      <c r="Z1293" s="69"/>
    </row>
    <row r="1294" ht="15.75" customHeight="1" spans="1:26">
      <c r="A1294" s="125"/>
      <c r="B1294" s="125"/>
      <c r="C1294" s="126" t="e">
        <v>#REF!</v>
      </c>
      <c r="D1294" s="125"/>
      <c r="E1294" s="69"/>
      <c r="F1294" s="69"/>
      <c r="G1294" s="69"/>
      <c r="H1294" s="69"/>
      <c r="I1294" s="69"/>
      <c r="J1294" s="69"/>
      <c r="K1294" s="69"/>
      <c r="L1294" s="69"/>
      <c r="M1294" s="69"/>
      <c r="N1294" s="69"/>
      <c r="O1294" s="69"/>
      <c r="P1294" s="69"/>
      <c r="Q1294" s="69"/>
      <c r="R1294" s="69"/>
      <c r="S1294" s="69"/>
      <c r="T1294" s="69"/>
      <c r="U1294" s="69"/>
      <c r="V1294" s="69"/>
      <c r="W1294" s="69"/>
      <c r="X1294" s="69"/>
      <c r="Y1294" s="69"/>
      <c r="Z1294" s="69"/>
    </row>
    <row r="1295" ht="15.75" customHeight="1" spans="1:26">
      <c r="A1295" s="125"/>
      <c r="B1295" s="125"/>
      <c r="C1295" s="126" t="e">
        <v>#REF!</v>
      </c>
      <c r="D1295" s="125"/>
      <c r="E1295" s="69"/>
      <c r="F1295" s="69"/>
      <c r="G1295" s="69"/>
      <c r="H1295" s="69"/>
      <c r="I1295" s="69"/>
      <c r="J1295" s="69"/>
      <c r="K1295" s="69"/>
      <c r="L1295" s="69"/>
      <c r="M1295" s="69"/>
      <c r="N1295" s="69"/>
      <c r="O1295" s="69"/>
      <c r="P1295" s="69"/>
      <c r="Q1295" s="69"/>
      <c r="R1295" s="69"/>
      <c r="S1295" s="69"/>
      <c r="T1295" s="69"/>
      <c r="U1295" s="69"/>
      <c r="V1295" s="69"/>
      <c r="W1295" s="69"/>
      <c r="X1295" s="69"/>
      <c r="Y1295" s="69"/>
      <c r="Z1295" s="69"/>
    </row>
    <row r="1296" ht="15.75" customHeight="1" spans="1:26">
      <c r="A1296" s="125"/>
      <c r="B1296" s="125"/>
      <c r="C1296" s="126" t="e">
        <v>#REF!</v>
      </c>
      <c r="D1296" s="125"/>
      <c r="E1296" s="69"/>
      <c r="F1296" s="69"/>
      <c r="G1296" s="69"/>
      <c r="H1296" s="69"/>
      <c r="I1296" s="69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  <c r="T1296" s="69"/>
      <c r="U1296" s="69"/>
      <c r="V1296" s="69"/>
      <c r="W1296" s="69"/>
      <c r="X1296" s="69"/>
      <c r="Y1296" s="69"/>
      <c r="Z1296" s="69"/>
    </row>
    <row r="1297" ht="15.75" customHeight="1" spans="1:26">
      <c r="A1297" s="125"/>
      <c r="B1297" s="125"/>
      <c r="C1297" s="126" t="e">
        <v>#REF!</v>
      </c>
      <c r="D1297" s="125"/>
      <c r="E1297" s="69"/>
      <c r="F1297" s="69"/>
      <c r="G1297" s="69"/>
      <c r="H1297" s="69"/>
      <c r="I1297" s="69"/>
      <c r="J1297" s="69"/>
      <c r="K1297" s="69"/>
      <c r="L1297" s="69"/>
      <c r="M1297" s="69"/>
      <c r="N1297" s="69"/>
      <c r="O1297" s="69"/>
      <c r="P1297" s="69"/>
      <c r="Q1297" s="69"/>
      <c r="R1297" s="69"/>
      <c r="S1297" s="69"/>
      <c r="T1297" s="69"/>
      <c r="U1297" s="69"/>
      <c r="V1297" s="69"/>
      <c r="W1297" s="69"/>
      <c r="X1297" s="69"/>
      <c r="Y1297" s="69"/>
      <c r="Z1297" s="69"/>
    </row>
    <row r="1298" ht="15.75" customHeight="1" spans="1:26">
      <c r="A1298" s="125"/>
      <c r="B1298" s="125"/>
      <c r="C1298" s="126" t="e">
        <v>#REF!</v>
      </c>
      <c r="D1298" s="125"/>
      <c r="E1298" s="69"/>
      <c r="F1298" s="69"/>
      <c r="G1298" s="69"/>
      <c r="H1298" s="69"/>
      <c r="I1298" s="69"/>
      <c r="J1298" s="69"/>
      <c r="K1298" s="69"/>
      <c r="L1298" s="69"/>
      <c r="M1298" s="69"/>
      <c r="N1298" s="69"/>
      <c r="O1298" s="69"/>
      <c r="P1298" s="69"/>
      <c r="Q1298" s="69"/>
      <c r="R1298" s="69"/>
      <c r="S1298" s="69"/>
      <c r="T1298" s="69"/>
      <c r="U1298" s="69"/>
      <c r="V1298" s="69"/>
      <c r="W1298" s="69"/>
      <c r="X1298" s="69"/>
      <c r="Y1298" s="69"/>
      <c r="Z1298" s="69"/>
    </row>
    <row r="1299" ht="15.75" customHeight="1" spans="1:26">
      <c r="A1299" s="125"/>
      <c r="B1299" s="125"/>
      <c r="C1299" s="126" t="e">
        <v>#REF!</v>
      </c>
      <c r="D1299" s="125"/>
      <c r="E1299" s="69"/>
      <c r="F1299" s="69"/>
      <c r="G1299" s="69"/>
      <c r="H1299" s="69"/>
      <c r="I1299" s="69"/>
      <c r="J1299" s="69"/>
      <c r="K1299" s="69"/>
      <c r="L1299" s="69"/>
      <c r="M1299" s="69"/>
      <c r="N1299" s="69"/>
      <c r="O1299" s="69"/>
      <c r="P1299" s="69"/>
      <c r="Q1299" s="69"/>
      <c r="R1299" s="69"/>
      <c r="S1299" s="69"/>
      <c r="T1299" s="69"/>
      <c r="U1299" s="69"/>
      <c r="V1299" s="69"/>
      <c r="W1299" s="69"/>
      <c r="X1299" s="69"/>
      <c r="Y1299" s="69"/>
      <c r="Z1299" s="69"/>
    </row>
    <row r="1300" ht="15.75" customHeight="1" spans="1:26">
      <c r="A1300" s="125"/>
      <c r="B1300" s="125"/>
      <c r="C1300" s="126" t="e">
        <v>#REF!</v>
      </c>
      <c r="D1300" s="125"/>
      <c r="E1300" s="69"/>
      <c r="F1300" s="69"/>
      <c r="G1300" s="69"/>
      <c r="H1300" s="69"/>
      <c r="I1300" s="69"/>
      <c r="J1300" s="69"/>
      <c r="K1300" s="69"/>
      <c r="L1300" s="69"/>
      <c r="M1300" s="69"/>
      <c r="N1300" s="69"/>
      <c r="O1300" s="69"/>
      <c r="P1300" s="69"/>
      <c r="Q1300" s="69"/>
      <c r="R1300" s="69"/>
      <c r="S1300" s="69"/>
      <c r="T1300" s="69"/>
      <c r="U1300" s="69"/>
      <c r="V1300" s="69"/>
      <c r="W1300" s="69"/>
      <c r="X1300" s="69"/>
      <c r="Y1300" s="69"/>
      <c r="Z1300" s="69"/>
    </row>
    <row r="1301" ht="15.75" customHeight="1" spans="1:26">
      <c r="A1301" s="125"/>
      <c r="B1301" s="125"/>
      <c r="C1301" s="126" t="e">
        <v>#REF!</v>
      </c>
      <c r="D1301" s="125"/>
      <c r="E1301" s="69"/>
      <c r="F1301" s="69"/>
      <c r="G1301" s="69"/>
      <c r="H1301" s="69"/>
      <c r="I1301" s="69"/>
      <c r="J1301" s="69"/>
      <c r="K1301" s="69"/>
      <c r="L1301" s="69"/>
      <c r="M1301" s="69"/>
      <c r="N1301" s="69"/>
      <c r="O1301" s="69"/>
      <c r="P1301" s="69"/>
      <c r="Q1301" s="69"/>
      <c r="R1301" s="69"/>
      <c r="S1301" s="69"/>
      <c r="T1301" s="69"/>
      <c r="U1301" s="69"/>
      <c r="V1301" s="69"/>
      <c r="W1301" s="69"/>
      <c r="X1301" s="69"/>
      <c r="Y1301" s="69"/>
      <c r="Z1301" s="69"/>
    </row>
    <row r="1302" ht="15.75" customHeight="1" spans="1:26">
      <c r="A1302" s="125"/>
      <c r="B1302" s="125"/>
      <c r="C1302" s="126" t="e">
        <v>#REF!</v>
      </c>
      <c r="D1302" s="125"/>
      <c r="E1302" s="69"/>
      <c r="F1302" s="69"/>
      <c r="G1302" s="69"/>
      <c r="H1302" s="69"/>
      <c r="I1302" s="69"/>
      <c r="J1302" s="69"/>
      <c r="K1302" s="69"/>
      <c r="L1302" s="69"/>
      <c r="M1302" s="69"/>
      <c r="N1302" s="69"/>
      <c r="O1302" s="69"/>
      <c r="P1302" s="69"/>
      <c r="Q1302" s="69"/>
      <c r="R1302" s="69"/>
      <c r="S1302" s="69"/>
      <c r="T1302" s="69"/>
      <c r="U1302" s="69"/>
      <c r="V1302" s="69"/>
      <c r="W1302" s="69"/>
      <c r="X1302" s="69"/>
      <c r="Y1302" s="69"/>
      <c r="Z1302" s="69"/>
    </row>
    <row r="1303" ht="15.75" customHeight="1" spans="1:26">
      <c r="A1303" s="125"/>
      <c r="B1303" s="125"/>
      <c r="C1303" s="126" t="e">
        <v>#REF!</v>
      </c>
      <c r="D1303" s="125"/>
      <c r="E1303" s="69"/>
      <c r="F1303" s="69"/>
      <c r="G1303" s="69"/>
      <c r="H1303" s="69"/>
      <c r="I1303" s="69"/>
      <c r="J1303" s="69"/>
      <c r="K1303" s="69"/>
      <c r="L1303" s="69"/>
      <c r="M1303" s="69"/>
      <c r="N1303" s="69"/>
      <c r="O1303" s="69"/>
      <c r="P1303" s="69"/>
      <c r="Q1303" s="69"/>
      <c r="R1303" s="69"/>
      <c r="S1303" s="69"/>
      <c r="T1303" s="69"/>
      <c r="U1303" s="69"/>
      <c r="V1303" s="69"/>
      <c r="W1303" s="69"/>
      <c r="X1303" s="69"/>
      <c r="Y1303" s="69"/>
      <c r="Z1303" s="69"/>
    </row>
    <row r="1304" ht="15.75" customHeight="1" spans="1:26">
      <c r="A1304" s="125"/>
      <c r="B1304" s="125"/>
      <c r="C1304" s="126" t="e">
        <v>#REF!</v>
      </c>
      <c r="D1304" s="125"/>
      <c r="E1304" s="69"/>
      <c r="F1304" s="69"/>
      <c r="G1304" s="69"/>
      <c r="H1304" s="69"/>
      <c r="I1304" s="69"/>
      <c r="J1304" s="69"/>
      <c r="K1304" s="69"/>
      <c r="L1304" s="69"/>
      <c r="M1304" s="69"/>
      <c r="N1304" s="69"/>
      <c r="O1304" s="69"/>
      <c r="P1304" s="69"/>
      <c r="Q1304" s="69"/>
      <c r="R1304" s="69"/>
      <c r="S1304" s="69"/>
      <c r="T1304" s="69"/>
      <c r="U1304" s="69"/>
      <c r="V1304" s="69"/>
      <c r="W1304" s="69"/>
      <c r="X1304" s="69"/>
      <c r="Y1304" s="69"/>
      <c r="Z1304" s="69"/>
    </row>
    <row r="1305" ht="15.75" customHeight="1" spans="1:26">
      <c r="A1305" s="125"/>
      <c r="B1305" s="125"/>
      <c r="C1305" s="126" t="e">
        <v>#REF!</v>
      </c>
      <c r="D1305" s="125"/>
      <c r="E1305" s="69"/>
      <c r="F1305" s="69"/>
      <c r="G1305" s="69"/>
      <c r="H1305" s="69"/>
      <c r="I1305" s="69"/>
      <c r="J1305" s="69"/>
      <c r="K1305" s="69"/>
      <c r="L1305" s="69"/>
      <c r="M1305" s="69"/>
      <c r="N1305" s="69"/>
      <c r="O1305" s="69"/>
      <c r="P1305" s="69"/>
      <c r="Q1305" s="69"/>
      <c r="R1305" s="69"/>
      <c r="S1305" s="69"/>
      <c r="T1305" s="69"/>
      <c r="U1305" s="69"/>
      <c r="V1305" s="69"/>
      <c r="W1305" s="69"/>
      <c r="X1305" s="69"/>
      <c r="Y1305" s="69"/>
      <c r="Z1305" s="69"/>
    </row>
    <row r="1306" ht="15.75" customHeight="1" spans="1:26">
      <c r="A1306" s="125"/>
      <c r="B1306" s="125"/>
      <c r="C1306" s="126" t="e">
        <v>#REF!</v>
      </c>
      <c r="D1306" s="125"/>
      <c r="E1306" s="69"/>
      <c r="F1306" s="69"/>
      <c r="G1306" s="69"/>
      <c r="H1306" s="69"/>
      <c r="I1306" s="69"/>
      <c r="J1306" s="69"/>
      <c r="K1306" s="69"/>
      <c r="L1306" s="69"/>
      <c r="M1306" s="69"/>
      <c r="N1306" s="69"/>
      <c r="O1306" s="69"/>
      <c r="P1306" s="69"/>
      <c r="Q1306" s="69"/>
      <c r="R1306" s="69"/>
      <c r="S1306" s="69"/>
      <c r="T1306" s="69"/>
      <c r="U1306" s="69"/>
      <c r="V1306" s="69"/>
      <c r="W1306" s="69"/>
      <c r="X1306" s="69"/>
      <c r="Y1306" s="69"/>
      <c r="Z1306" s="69"/>
    </row>
    <row r="1307" ht="15.75" customHeight="1" spans="1:26">
      <c r="A1307" s="125"/>
      <c r="B1307" s="125"/>
      <c r="C1307" s="126" t="e">
        <v>#REF!</v>
      </c>
      <c r="D1307" s="125"/>
      <c r="E1307" s="69"/>
      <c r="F1307" s="69"/>
      <c r="G1307" s="69"/>
      <c r="H1307" s="69"/>
      <c r="I1307" s="69"/>
      <c r="J1307" s="69"/>
      <c r="K1307" s="69"/>
      <c r="L1307" s="69"/>
      <c r="M1307" s="69"/>
      <c r="N1307" s="69"/>
      <c r="O1307" s="69"/>
      <c r="P1307" s="69"/>
      <c r="Q1307" s="69"/>
      <c r="R1307" s="69"/>
      <c r="S1307" s="69"/>
      <c r="T1307" s="69"/>
      <c r="U1307" s="69"/>
      <c r="V1307" s="69"/>
      <c r="W1307" s="69"/>
      <c r="X1307" s="69"/>
      <c r="Y1307" s="69"/>
      <c r="Z1307" s="69"/>
    </row>
    <row r="1308" ht="15.75" customHeight="1" spans="1:26">
      <c r="A1308" s="125"/>
      <c r="B1308" s="125"/>
      <c r="C1308" s="126" t="e">
        <v>#REF!</v>
      </c>
      <c r="D1308" s="125"/>
      <c r="E1308" s="69"/>
      <c r="F1308" s="69"/>
      <c r="G1308" s="69"/>
      <c r="H1308" s="69"/>
      <c r="I1308" s="69"/>
      <c r="J1308" s="69"/>
      <c r="K1308" s="69"/>
      <c r="L1308" s="69"/>
      <c r="M1308" s="69"/>
      <c r="N1308" s="69"/>
      <c r="O1308" s="69"/>
      <c r="P1308" s="69"/>
      <c r="Q1308" s="69"/>
      <c r="R1308" s="69"/>
      <c r="S1308" s="69"/>
      <c r="T1308" s="69"/>
      <c r="U1308" s="69"/>
      <c r="V1308" s="69"/>
      <c r="W1308" s="69"/>
      <c r="X1308" s="69"/>
      <c r="Y1308" s="69"/>
      <c r="Z1308" s="69"/>
    </row>
    <row r="1309" ht="15.75" customHeight="1" spans="1:26">
      <c r="A1309" s="125"/>
      <c r="B1309" s="125"/>
      <c r="C1309" s="126" t="e">
        <v>#REF!</v>
      </c>
      <c r="D1309" s="125"/>
      <c r="E1309" s="69"/>
      <c r="F1309" s="69"/>
      <c r="G1309" s="69"/>
      <c r="H1309" s="69"/>
      <c r="I1309" s="69"/>
      <c r="J1309" s="69"/>
      <c r="K1309" s="69"/>
      <c r="L1309" s="69"/>
      <c r="M1309" s="69"/>
      <c r="N1309" s="69"/>
      <c r="O1309" s="69"/>
      <c r="P1309" s="69"/>
      <c r="Q1309" s="69"/>
      <c r="R1309" s="69"/>
      <c r="S1309" s="69"/>
      <c r="T1309" s="69"/>
      <c r="U1309" s="69"/>
      <c r="V1309" s="69"/>
      <c r="W1309" s="69"/>
      <c r="X1309" s="69"/>
      <c r="Y1309" s="69"/>
      <c r="Z1309" s="69"/>
    </row>
    <row r="1310" ht="15.75" customHeight="1" spans="1:26">
      <c r="A1310" s="125"/>
      <c r="B1310" s="125"/>
      <c r="C1310" s="126" t="e">
        <v>#REF!</v>
      </c>
      <c r="D1310" s="125"/>
      <c r="E1310" s="69"/>
      <c r="F1310" s="69"/>
      <c r="G1310" s="69"/>
      <c r="H1310" s="69"/>
      <c r="I1310" s="69"/>
      <c r="J1310" s="69"/>
      <c r="K1310" s="69"/>
      <c r="L1310" s="69"/>
      <c r="M1310" s="69"/>
      <c r="N1310" s="69"/>
      <c r="O1310" s="69"/>
      <c r="P1310" s="69"/>
      <c r="Q1310" s="69"/>
      <c r="R1310" s="69"/>
      <c r="S1310" s="69"/>
      <c r="T1310" s="69"/>
      <c r="U1310" s="69"/>
      <c r="V1310" s="69"/>
      <c r="W1310" s="69"/>
      <c r="X1310" s="69"/>
      <c r="Y1310" s="69"/>
      <c r="Z1310" s="69"/>
    </row>
    <row r="1311" ht="15.75" customHeight="1" spans="1:26">
      <c r="A1311" s="125"/>
      <c r="B1311" s="125"/>
      <c r="C1311" s="126" t="e">
        <v>#REF!</v>
      </c>
      <c r="D1311" s="125"/>
      <c r="E1311" s="69"/>
      <c r="F1311" s="69"/>
      <c r="G1311" s="69"/>
      <c r="H1311" s="69"/>
      <c r="I1311" s="69"/>
      <c r="J1311" s="69"/>
      <c r="K1311" s="69"/>
      <c r="L1311" s="69"/>
      <c r="M1311" s="69"/>
      <c r="N1311" s="69"/>
      <c r="O1311" s="69"/>
      <c r="P1311" s="69"/>
      <c r="Q1311" s="69"/>
      <c r="R1311" s="69"/>
      <c r="S1311" s="69"/>
      <c r="T1311" s="69"/>
      <c r="U1311" s="69"/>
      <c r="V1311" s="69"/>
      <c r="W1311" s="69"/>
      <c r="X1311" s="69"/>
      <c r="Y1311" s="69"/>
      <c r="Z1311" s="69"/>
    </row>
    <row r="1312" ht="15.75" customHeight="1" spans="1:26">
      <c r="A1312" s="125"/>
      <c r="B1312" s="125"/>
      <c r="C1312" s="126" t="e">
        <v>#REF!</v>
      </c>
      <c r="D1312" s="125"/>
      <c r="E1312" s="69"/>
      <c r="F1312" s="69"/>
      <c r="G1312" s="69"/>
      <c r="H1312" s="69"/>
      <c r="I1312" s="69"/>
      <c r="J1312" s="69"/>
      <c r="K1312" s="69"/>
      <c r="L1312" s="69"/>
      <c r="M1312" s="69"/>
      <c r="N1312" s="69"/>
      <c r="O1312" s="69"/>
      <c r="P1312" s="69"/>
      <c r="Q1312" s="69"/>
      <c r="R1312" s="69"/>
      <c r="S1312" s="69"/>
      <c r="T1312" s="69"/>
      <c r="U1312" s="69"/>
      <c r="V1312" s="69"/>
      <c r="W1312" s="69"/>
      <c r="X1312" s="69"/>
      <c r="Y1312" s="69"/>
      <c r="Z1312" s="69"/>
    </row>
    <row r="1313" ht="15.75" customHeight="1" spans="1:26">
      <c r="A1313" s="125"/>
      <c r="B1313" s="125"/>
      <c r="C1313" s="126" t="e">
        <v>#REF!</v>
      </c>
      <c r="D1313" s="125"/>
      <c r="E1313" s="69"/>
      <c r="F1313" s="69"/>
      <c r="G1313" s="69"/>
      <c r="H1313" s="69"/>
      <c r="I1313" s="69"/>
      <c r="J1313" s="69"/>
      <c r="K1313" s="69"/>
      <c r="L1313" s="69"/>
      <c r="M1313" s="69"/>
      <c r="N1313" s="69"/>
      <c r="O1313" s="69"/>
      <c r="P1313" s="69"/>
      <c r="Q1313" s="69"/>
      <c r="R1313" s="69"/>
      <c r="S1313" s="69"/>
      <c r="T1313" s="69"/>
      <c r="U1313" s="69"/>
      <c r="V1313" s="69"/>
      <c r="W1313" s="69"/>
      <c r="X1313" s="69"/>
      <c r="Y1313" s="69"/>
      <c r="Z1313" s="69"/>
    </row>
    <row r="1314" ht="15.75" customHeight="1" spans="1:26">
      <c r="A1314" s="125"/>
      <c r="B1314" s="125"/>
      <c r="C1314" s="126" t="e">
        <v>#REF!</v>
      </c>
      <c r="D1314" s="125"/>
      <c r="E1314" s="69"/>
      <c r="F1314" s="69"/>
      <c r="G1314" s="69"/>
      <c r="H1314" s="69"/>
      <c r="I1314" s="69"/>
      <c r="J1314" s="69"/>
      <c r="K1314" s="69"/>
      <c r="L1314" s="69"/>
      <c r="M1314" s="69"/>
      <c r="N1314" s="69"/>
      <c r="O1314" s="69"/>
      <c r="P1314" s="69"/>
      <c r="Q1314" s="69"/>
      <c r="R1314" s="69"/>
      <c r="S1314" s="69"/>
      <c r="T1314" s="69"/>
      <c r="U1314" s="69"/>
      <c r="V1314" s="69"/>
      <c r="W1314" s="69"/>
      <c r="X1314" s="69"/>
      <c r="Y1314" s="69"/>
      <c r="Z1314" s="69"/>
    </row>
    <row r="1315" ht="15.75" customHeight="1" spans="1:26">
      <c r="A1315" s="125"/>
      <c r="B1315" s="125"/>
      <c r="C1315" s="126" t="e">
        <v>#REF!</v>
      </c>
      <c r="D1315" s="125"/>
      <c r="E1315" s="69"/>
      <c r="F1315" s="69"/>
      <c r="G1315" s="69"/>
      <c r="H1315" s="69"/>
      <c r="I1315" s="69"/>
      <c r="J1315" s="69"/>
      <c r="K1315" s="69"/>
      <c r="L1315" s="69"/>
      <c r="M1315" s="69"/>
      <c r="N1315" s="69"/>
      <c r="O1315" s="69"/>
      <c r="P1315" s="69"/>
      <c r="Q1315" s="69"/>
      <c r="R1315" s="69"/>
      <c r="S1315" s="69"/>
      <c r="T1315" s="69"/>
      <c r="U1315" s="69"/>
      <c r="V1315" s="69"/>
      <c r="W1315" s="69"/>
      <c r="X1315" s="69"/>
      <c r="Y1315" s="69"/>
      <c r="Z1315" s="69"/>
    </row>
    <row r="1316" ht="15.75" customHeight="1" spans="1:26">
      <c r="A1316" s="125"/>
      <c r="B1316" s="125"/>
      <c r="C1316" s="126" t="e">
        <v>#REF!</v>
      </c>
      <c r="D1316" s="125"/>
      <c r="E1316" s="69"/>
      <c r="F1316" s="69"/>
      <c r="G1316" s="69"/>
      <c r="H1316" s="69"/>
      <c r="I1316" s="69"/>
      <c r="J1316" s="69"/>
      <c r="K1316" s="69"/>
      <c r="L1316" s="69"/>
      <c r="M1316" s="69"/>
      <c r="N1316" s="69"/>
      <c r="O1316" s="69"/>
      <c r="P1316" s="69"/>
      <c r="Q1316" s="69"/>
      <c r="R1316" s="69"/>
      <c r="S1316" s="69"/>
      <c r="T1316" s="69"/>
      <c r="U1316" s="69"/>
      <c r="V1316" s="69"/>
      <c r="W1316" s="69"/>
      <c r="X1316" s="69"/>
      <c r="Y1316" s="69"/>
      <c r="Z1316" s="69"/>
    </row>
    <row r="1317" ht="15.75" customHeight="1" spans="1:26">
      <c r="A1317" s="125"/>
      <c r="B1317" s="125"/>
      <c r="C1317" s="126" t="e">
        <v>#REF!</v>
      </c>
      <c r="D1317" s="125"/>
      <c r="E1317" s="69"/>
      <c r="F1317" s="69"/>
      <c r="G1317" s="69"/>
      <c r="H1317" s="69"/>
      <c r="I1317" s="69"/>
      <c r="J1317" s="69"/>
      <c r="K1317" s="69"/>
      <c r="L1317" s="69"/>
      <c r="M1317" s="69"/>
      <c r="N1317" s="69"/>
      <c r="O1317" s="69"/>
      <c r="P1317" s="69"/>
      <c r="Q1317" s="69"/>
      <c r="R1317" s="69"/>
      <c r="S1317" s="69"/>
      <c r="T1317" s="69"/>
      <c r="U1317" s="69"/>
      <c r="V1317" s="69"/>
      <c r="W1317" s="69"/>
      <c r="X1317" s="69"/>
      <c r="Y1317" s="69"/>
      <c r="Z1317" s="69"/>
    </row>
    <row r="1318" ht="15.75" customHeight="1" spans="1:26">
      <c r="A1318" s="125"/>
      <c r="B1318" s="125"/>
      <c r="C1318" s="126" t="e">
        <v>#REF!</v>
      </c>
      <c r="D1318" s="125"/>
      <c r="E1318" s="69"/>
      <c r="F1318" s="69"/>
      <c r="G1318" s="69"/>
      <c r="H1318" s="69"/>
      <c r="I1318" s="69"/>
      <c r="J1318" s="69"/>
      <c r="K1318" s="69"/>
      <c r="L1318" s="69"/>
      <c r="M1318" s="69"/>
      <c r="N1318" s="69"/>
      <c r="O1318" s="69"/>
      <c r="P1318" s="69"/>
      <c r="Q1318" s="69"/>
      <c r="R1318" s="69"/>
      <c r="S1318" s="69"/>
      <c r="T1318" s="69"/>
      <c r="U1318" s="69"/>
      <c r="V1318" s="69"/>
      <c r="W1318" s="69"/>
      <c r="X1318" s="69"/>
      <c r="Y1318" s="69"/>
      <c r="Z1318" s="69"/>
    </row>
    <row r="1319" ht="15.75" customHeight="1" spans="1:26">
      <c r="A1319" s="125"/>
      <c r="B1319" s="125"/>
      <c r="C1319" s="126" t="e">
        <v>#REF!</v>
      </c>
      <c r="D1319" s="125"/>
      <c r="E1319" s="69"/>
      <c r="F1319" s="69"/>
      <c r="G1319" s="69"/>
      <c r="H1319" s="69"/>
      <c r="I1319" s="69"/>
      <c r="J1319" s="69"/>
      <c r="K1319" s="69"/>
      <c r="L1319" s="69"/>
      <c r="M1319" s="69"/>
      <c r="N1319" s="69"/>
      <c r="O1319" s="69"/>
      <c r="P1319" s="69"/>
      <c r="Q1319" s="69"/>
      <c r="R1319" s="69"/>
      <c r="S1319" s="69"/>
      <c r="T1319" s="69"/>
      <c r="U1319" s="69"/>
      <c r="V1319" s="69"/>
      <c r="W1319" s="69"/>
      <c r="X1319" s="69"/>
      <c r="Y1319" s="69"/>
      <c r="Z1319" s="69"/>
    </row>
    <row r="1320" ht="15.75" customHeight="1" spans="1:26">
      <c r="A1320" s="125"/>
      <c r="B1320" s="125"/>
      <c r="C1320" s="126" t="e">
        <v>#REF!</v>
      </c>
      <c r="D1320" s="125"/>
      <c r="E1320" s="69"/>
      <c r="F1320" s="69"/>
      <c r="G1320" s="69"/>
      <c r="H1320" s="69"/>
      <c r="I1320" s="69"/>
      <c r="J1320" s="69"/>
      <c r="K1320" s="69"/>
      <c r="L1320" s="69"/>
      <c r="M1320" s="69"/>
      <c r="N1320" s="69"/>
      <c r="O1320" s="69"/>
      <c r="P1320" s="69"/>
      <c r="Q1320" s="69"/>
      <c r="R1320" s="69"/>
      <c r="S1320" s="69"/>
      <c r="T1320" s="69"/>
      <c r="U1320" s="69"/>
      <c r="V1320" s="69"/>
      <c r="W1320" s="69"/>
      <c r="X1320" s="69"/>
      <c r="Y1320" s="69"/>
      <c r="Z1320" s="69"/>
    </row>
    <row r="1321" ht="15.75" customHeight="1" spans="1:26">
      <c r="A1321" s="125"/>
      <c r="B1321" s="125"/>
      <c r="C1321" s="126" t="e">
        <v>#REF!</v>
      </c>
      <c r="D1321" s="125"/>
      <c r="E1321" s="69"/>
      <c r="F1321" s="69"/>
      <c r="G1321" s="69"/>
      <c r="H1321" s="69"/>
      <c r="I1321" s="69"/>
      <c r="J1321" s="69"/>
      <c r="K1321" s="69"/>
      <c r="L1321" s="69"/>
      <c r="M1321" s="69"/>
      <c r="N1321" s="69"/>
      <c r="O1321" s="69"/>
      <c r="P1321" s="69"/>
      <c r="Q1321" s="69"/>
      <c r="R1321" s="69"/>
      <c r="S1321" s="69"/>
      <c r="T1321" s="69"/>
      <c r="U1321" s="69"/>
      <c r="V1321" s="69"/>
      <c r="W1321" s="69"/>
      <c r="X1321" s="69"/>
      <c r="Y1321" s="69"/>
      <c r="Z1321" s="69"/>
    </row>
    <row r="1322" ht="15.75" customHeight="1" spans="1:26">
      <c r="A1322" s="125"/>
      <c r="B1322" s="125"/>
      <c r="C1322" s="126" t="e">
        <v>#REF!</v>
      </c>
      <c r="D1322" s="125"/>
      <c r="E1322" s="69"/>
      <c r="F1322" s="69"/>
      <c r="G1322" s="69"/>
      <c r="H1322" s="69"/>
      <c r="I1322" s="69"/>
      <c r="J1322" s="69"/>
      <c r="K1322" s="69"/>
      <c r="L1322" s="69"/>
      <c r="M1322" s="69"/>
      <c r="N1322" s="69"/>
      <c r="O1322" s="69"/>
      <c r="P1322" s="69"/>
      <c r="Q1322" s="69"/>
      <c r="R1322" s="69"/>
      <c r="S1322" s="69"/>
      <c r="T1322" s="69"/>
      <c r="U1322" s="69"/>
      <c r="V1322" s="69"/>
      <c r="W1322" s="69"/>
      <c r="X1322" s="69"/>
      <c r="Y1322" s="69"/>
      <c r="Z1322" s="69"/>
    </row>
    <row r="1323" ht="15.75" customHeight="1" spans="1:26">
      <c r="A1323" s="125"/>
      <c r="B1323" s="125"/>
      <c r="C1323" s="126" t="e">
        <v>#REF!</v>
      </c>
      <c r="D1323" s="125"/>
      <c r="E1323" s="69"/>
      <c r="F1323" s="69"/>
      <c r="G1323" s="69"/>
      <c r="H1323" s="69"/>
      <c r="I1323" s="69"/>
      <c r="J1323" s="69"/>
      <c r="K1323" s="69"/>
      <c r="L1323" s="69"/>
      <c r="M1323" s="69"/>
      <c r="N1323" s="69"/>
      <c r="O1323" s="69"/>
      <c r="P1323" s="69"/>
      <c r="Q1323" s="69"/>
      <c r="R1323" s="69"/>
      <c r="S1323" s="69"/>
      <c r="T1323" s="69"/>
      <c r="U1323" s="69"/>
      <c r="V1323" s="69"/>
      <c r="W1323" s="69"/>
      <c r="X1323" s="69"/>
      <c r="Y1323" s="69"/>
      <c r="Z1323" s="69"/>
    </row>
    <row r="1324" ht="15.75" customHeight="1" spans="1:26">
      <c r="A1324" s="125"/>
      <c r="B1324" s="125"/>
      <c r="C1324" s="126" t="e">
        <v>#REF!</v>
      </c>
      <c r="D1324" s="125"/>
      <c r="E1324" s="69"/>
      <c r="F1324" s="69"/>
      <c r="G1324" s="69"/>
      <c r="H1324" s="69"/>
      <c r="I1324" s="69"/>
      <c r="J1324" s="69"/>
      <c r="K1324" s="69"/>
      <c r="L1324" s="69"/>
      <c r="M1324" s="69"/>
      <c r="N1324" s="69"/>
      <c r="O1324" s="69"/>
      <c r="P1324" s="69"/>
      <c r="Q1324" s="69"/>
      <c r="R1324" s="69"/>
      <c r="S1324" s="69"/>
      <c r="T1324" s="69"/>
      <c r="U1324" s="69"/>
      <c r="V1324" s="69"/>
      <c r="W1324" s="69"/>
      <c r="X1324" s="69"/>
      <c r="Y1324" s="69"/>
      <c r="Z1324" s="69"/>
    </row>
    <row r="1325" ht="15.75" customHeight="1" spans="1:26">
      <c r="A1325" s="125"/>
      <c r="B1325" s="125"/>
      <c r="C1325" s="126" t="e">
        <v>#REF!</v>
      </c>
      <c r="D1325" s="125"/>
      <c r="E1325" s="69"/>
      <c r="F1325" s="69"/>
      <c r="G1325" s="69"/>
      <c r="H1325" s="69"/>
      <c r="I1325" s="69"/>
      <c r="J1325" s="69"/>
      <c r="K1325" s="69"/>
      <c r="L1325" s="69"/>
      <c r="M1325" s="69"/>
      <c r="N1325" s="69"/>
      <c r="O1325" s="69"/>
      <c r="P1325" s="69"/>
      <c r="Q1325" s="69"/>
      <c r="R1325" s="69"/>
      <c r="S1325" s="69"/>
      <c r="T1325" s="69"/>
      <c r="U1325" s="69"/>
      <c r="V1325" s="69"/>
      <c r="W1325" s="69"/>
      <c r="X1325" s="69"/>
      <c r="Y1325" s="69"/>
      <c r="Z1325" s="69"/>
    </row>
    <row r="1326" ht="15.75" customHeight="1" spans="1:26">
      <c r="A1326" s="125"/>
      <c r="B1326" s="125"/>
      <c r="C1326" s="126" t="e">
        <v>#REF!</v>
      </c>
      <c r="D1326" s="125"/>
      <c r="E1326" s="69"/>
      <c r="F1326" s="69"/>
      <c r="G1326" s="69"/>
      <c r="H1326" s="69"/>
      <c r="I1326" s="69"/>
      <c r="J1326" s="69"/>
      <c r="K1326" s="69"/>
      <c r="L1326" s="69"/>
      <c r="M1326" s="69"/>
      <c r="N1326" s="69"/>
      <c r="O1326" s="69"/>
      <c r="P1326" s="69"/>
      <c r="Q1326" s="69"/>
      <c r="R1326" s="69"/>
      <c r="S1326" s="69"/>
      <c r="T1326" s="69"/>
      <c r="U1326" s="69"/>
      <c r="V1326" s="69"/>
      <c r="W1326" s="69"/>
      <c r="X1326" s="69"/>
      <c r="Y1326" s="69"/>
      <c r="Z1326" s="69"/>
    </row>
    <row r="1327" ht="15.75" customHeight="1" spans="1:26">
      <c r="A1327" s="125"/>
      <c r="B1327" s="125"/>
      <c r="C1327" s="126" t="e">
        <v>#REF!</v>
      </c>
      <c r="D1327" s="125"/>
      <c r="E1327" s="69"/>
      <c r="F1327" s="69"/>
      <c r="G1327" s="69"/>
      <c r="H1327" s="69"/>
      <c r="I1327" s="69"/>
      <c r="J1327" s="69"/>
      <c r="K1327" s="69"/>
      <c r="L1327" s="69"/>
      <c r="M1327" s="69"/>
      <c r="N1327" s="69"/>
      <c r="O1327" s="69"/>
      <c r="P1327" s="69"/>
      <c r="Q1327" s="69"/>
      <c r="R1327" s="69"/>
      <c r="S1327" s="69"/>
      <c r="T1327" s="69"/>
      <c r="U1327" s="69"/>
      <c r="V1327" s="69"/>
      <c r="W1327" s="69"/>
      <c r="X1327" s="69"/>
      <c r="Y1327" s="69"/>
      <c r="Z1327" s="69"/>
    </row>
    <row r="1328" ht="15.75" customHeight="1" spans="1:26">
      <c r="A1328" s="125"/>
      <c r="B1328" s="125"/>
      <c r="C1328" s="126" t="e">
        <v>#REF!</v>
      </c>
      <c r="D1328" s="125"/>
      <c r="E1328" s="69"/>
      <c r="F1328" s="69"/>
      <c r="G1328" s="69"/>
      <c r="H1328" s="69"/>
      <c r="I1328" s="69"/>
      <c r="J1328" s="69"/>
      <c r="K1328" s="69"/>
      <c r="L1328" s="69"/>
      <c r="M1328" s="69"/>
      <c r="N1328" s="69"/>
      <c r="O1328" s="69"/>
      <c r="P1328" s="69"/>
      <c r="Q1328" s="69"/>
      <c r="R1328" s="69"/>
      <c r="S1328" s="69"/>
      <c r="T1328" s="69"/>
      <c r="U1328" s="69"/>
      <c r="V1328" s="69"/>
      <c r="W1328" s="69"/>
      <c r="X1328" s="69"/>
      <c r="Y1328" s="69"/>
      <c r="Z1328" s="69"/>
    </row>
    <row r="1329" ht="15.75" customHeight="1" spans="1:26">
      <c r="A1329" s="125"/>
      <c r="B1329" s="125"/>
      <c r="C1329" s="126" t="e">
        <v>#REF!</v>
      </c>
      <c r="D1329" s="125"/>
      <c r="E1329" s="69"/>
      <c r="F1329" s="69"/>
      <c r="G1329" s="69"/>
      <c r="H1329" s="69"/>
      <c r="I1329" s="69"/>
      <c r="J1329" s="69"/>
      <c r="K1329" s="69"/>
      <c r="L1329" s="69"/>
      <c r="M1329" s="69"/>
      <c r="N1329" s="69"/>
      <c r="O1329" s="69"/>
      <c r="P1329" s="69"/>
      <c r="Q1329" s="69"/>
      <c r="R1329" s="69"/>
      <c r="S1329" s="69"/>
      <c r="T1329" s="69"/>
      <c r="U1329" s="69"/>
      <c r="V1329" s="69"/>
      <c r="W1329" s="69"/>
      <c r="X1329" s="69"/>
      <c r="Y1329" s="69"/>
      <c r="Z1329" s="69"/>
    </row>
    <row r="1330" ht="15.75" customHeight="1" spans="1:26">
      <c r="A1330" s="125"/>
      <c r="B1330" s="125"/>
      <c r="C1330" s="126" t="e">
        <v>#REF!</v>
      </c>
      <c r="D1330" s="125"/>
      <c r="E1330" s="69"/>
      <c r="F1330" s="69"/>
      <c r="G1330" s="69"/>
      <c r="H1330" s="69"/>
      <c r="I1330" s="69"/>
      <c r="J1330" s="69"/>
      <c r="K1330" s="69"/>
      <c r="L1330" s="69"/>
      <c r="M1330" s="69"/>
      <c r="N1330" s="69"/>
      <c r="O1330" s="69"/>
      <c r="P1330" s="69"/>
      <c r="Q1330" s="69"/>
      <c r="R1330" s="69"/>
      <c r="S1330" s="69"/>
      <c r="T1330" s="69"/>
      <c r="U1330" s="69"/>
      <c r="V1330" s="69"/>
      <c r="W1330" s="69"/>
      <c r="X1330" s="69"/>
      <c r="Y1330" s="69"/>
      <c r="Z1330" s="69"/>
    </row>
    <row r="1331" ht="15.75" customHeight="1" spans="1:26">
      <c r="A1331" s="125"/>
      <c r="B1331" s="125"/>
      <c r="C1331" s="126" t="e">
        <v>#REF!</v>
      </c>
      <c r="D1331" s="125"/>
      <c r="E1331" s="69"/>
      <c r="F1331" s="69"/>
      <c r="G1331" s="69"/>
      <c r="H1331" s="69"/>
      <c r="I1331" s="69"/>
      <c r="J1331" s="69"/>
      <c r="K1331" s="69"/>
      <c r="L1331" s="69"/>
      <c r="M1331" s="69"/>
      <c r="N1331" s="69"/>
      <c r="O1331" s="69"/>
      <c r="P1331" s="69"/>
      <c r="Q1331" s="69"/>
      <c r="R1331" s="69"/>
      <c r="S1331" s="69"/>
      <c r="T1331" s="69"/>
      <c r="U1331" s="69"/>
      <c r="V1331" s="69"/>
      <c r="W1331" s="69"/>
      <c r="X1331" s="69"/>
      <c r="Y1331" s="69"/>
      <c r="Z1331" s="69"/>
    </row>
    <row r="1332" ht="15.75" customHeight="1" spans="1:26">
      <c r="A1332" s="125"/>
      <c r="B1332" s="125"/>
      <c r="C1332" s="126" t="e">
        <v>#REF!</v>
      </c>
      <c r="D1332" s="125"/>
      <c r="E1332" s="69"/>
      <c r="F1332" s="69"/>
      <c r="G1332" s="69"/>
      <c r="H1332" s="69"/>
      <c r="I1332" s="69"/>
      <c r="J1332" s="69"/>
      <c r="K1332" s="69"/>
      <c r="L1332" s="69"/>
      <c r="M1332" s="69"/>
      <c r="N1332" s="69"/>
      <c r="O1332" s="69"/>
      <c r="P1332" s="69"/>
      <c r="Q1332" s="69"/>
      <c r="R1332" s="69"/>
      <c r="S1332" s="69"/>
      <c r="T1332" s="69"/>
      <c r="U1332" s="69"/>
      <c r="V1332" s="69"/>
      <c r="W1332" s="69"/>
      <c r="X1332" s="69"/>
      <c r="Y1332" s="69"/>
      <c r="Z1332" s="69"/>
    </row>
    <row r="1333" ht="15.75" customHeight="1" spans="1:26">
      <c r="A1333" s="125"/>
      <c r="B1333" s="125"/>
      <c r="C1333" s="126" t="e">
        <v>#REF!</v>
      </c>
      <c r="D1333" s="125"/>
      <c r="E1333" s="69"/>
      <c r="F1333" s="69"/>
      <c r="G1333" s="69"/>
      <c r="H1333" s="69"/>
      <c r="I1333" s="69"/>
      <c r="J1333" s="69"/>
      <c r="K1333" s="69"/>
      <c r="L1333" s="69"/>
      <c r="M1333" s="69"/>
      <c r="N1333" s="69"/>
      <c r="O1333" s="69"/>
      <c r="P1333" s="69"/>
      <c r="Q1333" s="69"/>
      <c r="R1333" s="69"/>
      <c r="S1333" s="69"/>
      <c r="T1333" s="69"/>
      <c r="U1333" s="69"/>
      <c r="V1333" s="69"/>
      <c r="W1333" s="69"/>
      <c r="X1333" s="69"/>
      <c r="Y1333" s="69"/>
      <c r="Z1333" s="69"/>
    </row>
    <row r="1334" ht="15.75" customHeight="1" spans="1:26">
      <c r="A1334" s="125"/>
      <c r="B1334" s="125"/>
      <c r="C1334" s="126" t="e">
        <v>#REF!</v>
      </c>
      <c r="D1334" s="125"/>
      <c r="E1334" s="69"/>
      <c r="F1334" s="69"/>
      <c r="G1334" s="69"/>
      <c r="H1334" s="69"/>
      <c r="I1334" s="69"/>
      <c r="J1334" s="69"/>
      <c r="K1334" s="69"/>
      <c r="L1334" s="69"/>
      <c r="M1334" s="69"/>
      <c r="N1334" s="69"/>
      <c r="O1334" s="69"/>
      <c r="P1334" s="69"/>
      <c r="Q1334" s="69"/>
      <c r="R1334" s="69"/>
      <c r="S1334" s="69"/>
      <c r="T1334" s="69"/>
      <c r="U1334" s="69"/>
      <c r="V1334" s="69"/>
      <c r="W1334" s="69"/>
      <c r="X1334" s="69"/>
      <c r="Y1334" s="69"/>
      <c r="Z1334" s="69"/>
    </row>
    <row r="1335" ht="15.75" customHeight="1" spans="1:26">
      <c r="A1335" s="125"/>
      <c r="B1335" s="125"/>
      <c r="C1335" s="126" t="e">
        <v>#REF!</v>
      </c>
      <c r="D1335" s="125"/>
      <c r="E1335" s="69"/>
      <c r="F1335" s="69"/>
      <c r="G1335" s="69"/>
      <c r="H1335" s="69"/>
      <c r="I1335" s="69"/>
      <c r="J1335" s="69"/>
      <c r="K1335" s="69"/>
      <c r="L1335" s="69"/>
      <c r="M1335" s="69"/>
      <c r="N1335" s="69"/>
      <c r="O1335" s="69"/>
      <c r="P1335" s="69"/>
      <c r="Q1335" s="69"/>
      <c r="R1335" s="69"/>
      <c r="S1335" s="69"/>
      <c r="T1335" s="69"/>
      <c r="U1335" s="69"/>
      <c r="V1335" s="69"/>
      <c r="W1335" s="69"/>
      <c r="X1335" s="69"/>
      <c r="Y1335" s="69"/>
      <c r="Z1335" s="69"/>
    </row>
    <row r="1336" ht="15.75" customHeight="1" spans="1:26">
      <c r="A1336" s="125"/>
      <c r="B1336" s="125"/>
      <c r="C1336" s="126" t="e">
        <v>#REF!</v>
      </c>
      <c r="D1336" s="125"/>
      <c r="E1336" s="69"/>
      <c r="F1336" s="69"/>
      <c r="G1336" s="69"/>
      <c r="H1336" s="69"/>
      <c r="I1336" s="69"/>
      <c r="J1336" s="69"/>
      <c r="K1336" s="69"/>
      <c r="L1336" s="69"/>
      <c r="M1336" s="69"/>
      <c r="N1336" s="69"/>
      <c r="O1336" s="69"/>
      <c r="P1336" s="69"/>
      <c r="Q1336" s="69"/>
      <c r="R1336" s="69"/>
      <c r="S1336" s="69"/>
      <c r="T1336" s="69"/>
      <c r="U1336" s="69"/>
      <c r="V1336" s="69"/>
      <c r="W1336" s="69"/>
      <c r="X1336" s="69"/>
      <c r="Y1336" s="69"/>
      <c r="Z1336" s="69"/>
    </row>
    <row r="1337" ht="15.75" customHeight="1" spans="1:26">
      <c r="A1337" s="125"/>
      <c r="B1337" s="125"/>
      <c r="C1337" s="126" t="e">
        <v>#REF!</v>
      </c>
      <c r="D1337" s="125"/>
      <c r="E1337" s="69"/>
      <c r="F1337" s="69"/>
      <c r="G1337" s="69"/>
      <c r="H1337" s="69"/>
      <c r="I1337" s="69"/>
      <c r="J1337" s="69"/>
      <c r="K1337" s="69"/>
      <c r="L1337" s="69"/>
      <c r="M1337" s="69"/>
      <c r="N1337" s="69"/>
      <c r="O1337" s="69"/>
      <c r="P1337" s="69"/>
      <c r="Q1337" s="69"/>
      <c r="R1337" s="69"/>
      <c r="S1337" s="69"/>
      <c r="T1337" s="69"/>
      <c r="U1337" s="69"/>
      <c r="V1337" s="69"/>
      <c r="W1337" s="69"/>
      <c r="X1337" s="69"/>
      <c r="Y1337" s="69"/>
      <c r="Z1337" s="69"/>
    </row>
    <row r="1338" ht="15.75" customHeight="1" spans="1:26">
      <c r="A1338" s="125"/>
      <c r="B1338" s="125"/>
      <c r="C1338" s="126" t="e">
        <v>#REF!</v>
      </c>
      <c r="D1338" s="125"/>
      <c r="E1338" s="69"/>
      <c r="F1338" s="69"/>
      <c r="G1338" s="69"/>
      <c r="H1338" s="69"/>
      <c r="I1338" s="69"/>
      <c r="J1338" s="69"/>
      <c r="K1338" s="69"/>
      <c r="L1338" s="69"/>
      <c r="M1338" s="69"/>
      <c r="N1338" s="69"/>
      <c r="O1338" s="69"/>
      <c r="P1338" s="69"/>
      <c r="Q1338" s="69"/>
      <c r="R1338" s="69"/>
      <c r="S1338" s="69"/>
      <c r="T1338" s="69"/>
      <c r="U1338" s="69"/>
      <c r="V1338" s="69"/>
      <c r="W1338" s="69"/>
      <c r="X1338" s="69"/>
      <c r="Y1338" s="69"/>
      <c r="Z1338" s="69"/>
    </row>
    <row r="1339" ht="15.75" customHeight="1" spans="1:26">
      <c r="A1339" s="125"/>
      <c r="B1339" s="125"/>
      <c r="C1339" s="126" t="e">
        <v>#REF!</v>
      </c>
      <c r="D1339" s="125"/>
      <c r="E1339" s="69"/>
      <c r="F1339" s="69"/>
      <c r="G1339" s="69"/>
      <c r="H1339" s="69"/>
      <c r="I1339" s="69"/>
      <c r="J1339" s="69"/>
      <c r="K1339" s="69"/>
      <c r="L1339" s="69"/>
      <c r="M1339" s="69"/>
      <c r="N1339" s="69"/>
      <c r="O1339" s="69"/>
      <c r="P1339" s="69"/>
      <c r="Q1339" s="69"/>
      <c r="R1339" s="69"/>
      <c r="S1339" s="69"/>
      <c r="T1339" s="69"/>
      <c r="U1339" s="69"/>
      <c r="V1339" s="69"/>
      <c r="W1339" s="69"/>
      <c r="X1339" s="69"/>
      <c r="Y1339" s="69"/>
      <c r="Z1339" s="69"/>
    </row>
    <row r="1340" ht="15.75" customHeight="1" spans="1:26">
      <c r="A1340" s="125"/>
      <c r="B1340" s="125"/>
      <c r="C1340" s="126" t="e">
        <v>#REF!</v>
      </c>
      <c r="D1340" s="125"/>
      <c r="E1340" s="69"/>
      <c r="F1340" s="69"/>
      <c r="G1340" s="69"/>
      <c r="H1340" s="69"/>
      <c r="I1340" s="69"/>
      <c r="J1340" s="69"/>
      <c r="K1340" s="69"/>
      <c r="L1340" s="69"/>
      <c r="M1340" s="69"/>
      <c r="N1340" s="69"/>
      <c r="O1340" s="69"/>
      <c r="P1340" s="69"/>
      <c r="Q1340" s="69"/>
      <c r="R1340" s="69"/>
      <c r="S1340" s="69"/>
      <c r="T1340" s="69"/>
      <c r="U1340" s="69"/>
      <c r="V1340" s="69"/>
      <c r="W1340" s="69"/>
      <c r="X1340" s="69"/>
      <c r="Y1340" s="69"/>
      <c r="Z1340" s="69"/>
    </row>
    <row r="1341" ht="15.75" customHeight="1" spans="1:26">
      <c r="A1341" s="125"/>
      <c r="B1341" s="125"/>
      <c r="C1341" s="126" t="e">
        <v>#REF!</v>
      </c>
      <c r="D1341" s="125"/>
      <c r="E1341" s="69"/>
      <c r="F1341" s="69"/>
      <c r="G1341" s="69"/>
      <c r="H1341" s="69"/>
      <c r="I1341" s="69"/>
      <c r="J1341" s="69"/>
      <c r="K1341" s="69"/>
      <c r="L1341" s="69"/>
      <c r="M1341" s="69"/>
      <c r="N1341" s="69"/>
      <c r="O1341" s="69"/>
      <c r="P1341" s="69"/>
      <c r="Q1341" s="69"/>
      <c r="R1341" s="69"/>
      <c r="S1341" s="69"/>
      <c r="T1341" s="69"/>
      <c r="U1341" s="69"/>
      <c r="V1341" s="69"/>
      <c r="W1341" s="69"/>
      <c r="X1341" s="69"/>
      <c r="Y1341" s="69"/>
      <c r="Z1341" s="69"/>
    </row>
    <row r="1342" ht="15.75" customHeight="1" spans="1:26">
      <c r="A1342" s="125"/>
      <c r="B1342" s="125"/>
      <c r="C1342" s="126" t="e">
        <v>#REF!</v>
      </c>
      <c r="D1342" s="125"/>
      <c r="E1342" s="69"/>
      <c r="F1342" s="69"/>
      <c r="G1342" s="69"/>
      <c r="H1342" s="69"/>
      <c r="I1342" s="69"/>
      <c r="J1342" s="69"/>
      <c r="K1342" s="69"/>
      <c r="L1342" s="69"/>
      <c r="M1342" s="69"/>
      <c r="N1342" s="69"/>
      <c r="O1342" s="69"/>
      <c r="P1342" s="69"/>
      <c r="Q1342" s="69"/>
      <c r="R1342" s="69"/>
      <c r="S1342" s="69"/>
      <c r="T1342" s="69"/>
      <c r="U1342" s="69"/>
      <c r="V1342" s="69"/>
      <c r="W1342" s="69"/>
      <c r="X1342" s="69"/>
      <c r="Y1342" s="69"/>
      <c r="Z1342" s="69"/>
    </row>
    <row r="1343" ht="15.75" customHeight="1" spans="1:26">
      <c r="A1343" s="125"/>
      <c r="B1343" s="125"/>
      <c r="C1343" s="126" t="e">
        <v>#REF!</v>
      </c>
      <c r="D1343" s="125"/>
      <c r="E1343" s="69"/>
      <c r="F1343" s="69"/>
      <c r="G1343" s="69"/>
      <c r="H1343" s="69"/>
      <c r="I1343" s="69"/>
      <c r="J1343" s="69"/>
      <c r="K1343" s="69"/>
      <c r="L1343" s="69"/>
      <c r="M1343" s="69"/>
      <c r="N1343" s="69"/>
      <c r="O1343" s="69"/>
      <c r="P1343" s="69"/>
      <c r="Q1343" s="69"/>
      <c r="R1343" s="69"/>
      <c r="S1343" s="69"/>
      <c r="T1343" s="69"/>
      <c r="U1343" s="69"/>
      <c r="V1343" s="69"/>
      <c r="W1343" s="69"/>
      <c r="X1343" s="69"/>
      <c r="Y1343" s="69"/>
      <c r="Z1343" s="69"/>
    </row>
    <row r="1344" ht="15.75" customHeight="1" spans="1:26">
      <c r="A1344" s="125"/>
      <c r="B1344" s="125"/>
      <c r="C1344" s="126" t="e">
        <v>#REF!</v>
      </c>
      <c r="D1344" s="125"/>
      <c r="E1344" s="69"/>
      <c r="F1344" s="69"/>
      <c r="G1344" s="69"/>
      <c r="H1344" s="69"/>
      <c r="I1344" s="69"/>
      <c r="J1344" s="69"/>
      <c r="K1344" s="69"/>
      <c r="L1344" s="69"/>
      <c r="M1344" s="69"/>
      <c r="N1344" s="69"/>
      <c r="O1344" s="69"/>
      <c r="P1344" s="69"/>
      <c r="Q1344" s="69"/>
      <c r="R1344" s="69"/>
      <c r="S1344" s="69"/>
      <c r="T1344" s="69"/>
      <c r="U1344" s="69"/>
      <c r="V1344" s="69"/>
      <c r="W1344" s="69"/>
      <c r="X1344" s="69"/>
      <c r="Y1344" s="69"/>
      <c r="Z1344" s="69"/>
    </row>
    <row r="1345" ht="15.75" customHeight="1" spans="1:26">
      <c r="A1345" s="125"/>
      <c r="B1345" s="125"/>
      <c r="C1345" s="126" t="e">
        <v>#REF!</v>
      </c>
      <c r="D1345" s="125"/>
      <c r="E1345" s="69"/>
      <c r="F1345" s="69"/>
      <c r="G1345" s="69"/>
      <c r="H1345" s="69"/>
      <c r="I1345" s="69"/>
      <c r="J1345" s="69"/>
      <c r="K1345" s="69"/>
      <c r="L1345" s="69"/>
      <c r="M1345" s="69"/>
      <c r="N1345" s="69"/>
      <c r="O1345" s="69"/>
      <c r="P1345" s="69"/>
      <c r="Q1345" s="69"/>
      <c r="R1345" s="69"/>
      <c r="S1345" s="69"/>
      <c r="T1345" s="69"/>
      <c r="U1345" s="69"/>
      <c r="V1345" s="69"/>
      <c r="W1345" s="69"/>
      <c r="X1345" s="69"/>
      <c r="Y1345" s="69"/>
      <c r="Z1345" s="69"/>
    </row>
    <row r="1346" ht="15.75" customHeight="1" spans="1:26">
      <c r="A1346" s="125"/>
      <c r="B1346" s="125"/>
      <c r="C1346" s="126" t="e">
        <v>#REF!</v>
      </c>
      <c r="D1346" s="125"/>
      <c r="E1346" s="69"/>
      <c r="F1346" s="69"/>
      <c r="G1346" s="69"/>
      <c r="H1346" s="69"/>
      <c r="I1346" s="69"/>
      <c r="J1346" s="69"/>
      <c r="K1346" s="69"/>
      <c r="L1346" s="69"/>
      <c r="M1346" s="69"/>
      <c r="N1346" s="69"/>
      <c r="O1346" s="69"/>
      <c r="P1346" s="69"/>
      <c r="Q1346" s="69"/>
      <c r="R1346" s="69"/>
      <c r="S1346" s="69"/>
      <c r="T1346" s="69"/>
      <c r="U1346" s="69"/>
      <c r="V1346" s="69"/>
      <c r="W1346" s="69"/>
      <c r="X1346" s="69"/>
      <c r="Y1346" s="69"/>
      <c r="Z1346" s="69"/>
    </row>
    <row r="1347" ht="15.75" customHeight="1" spans="1:26">
      <c r="A1347" s="125"/>
      <c r="B1347" s="125"/>
      <c r="C1347" s="126" t="e">
        <v>#REF!</v>
      </c>
      <c r="D1347" s="125"/>
      <c r="E1347" s="69"/>
      <c r="F1347" s="69"/>
      <c r="G1347" s="69"/>
      <c r="H1347" s="69"/>
      <c r="I1347" s="69"/>
      <c r="J1347" s="69"/>
      <c r="K1347" s="69"/>
      <c r="L1347" s="69"/>
      <c r="M1347" s="69"/>
      <c r="N1347" s="69"/>
      <c r="O1347" s="69"/>
      <c r="P1347" s="69"/>
      <c r="Q1347" s="69"/>
      <c r="R1347" s="69"/>
      <c r="S1347" s="69"/>
      <c r="T1347" s="69"/>
      <c r="U1347" s="69"/>
      <c r="V1347" s="69"/>
      <c r="W1347" s="69"/>
      <c r="X1347" s="69"/>
      <c r="Y1347" s="69"/>
      <c r="Z1347" s="69"/>
    </row>
    <row r="1348" ht="15.75" customHeight="1" spans="1:26">
      <c r="A1348" s="125"/>
      <c r="B1348" s="125"/>
      <c r="C1348" s="126" t="e">
        <v>#REF!</v>
      </c>
      <c r="D1348" s="125"/>
      <c r="E1348" s="69"/>
      <c r="F1348" s="69"/>
      <c r="G1348" s="69"/>
      <c r="H1348" s="69"/>
      <c r="I1348" s="69"/>
      <c r="J1348" s="69"/>
      <c r="K1348" s="69"/>
      <c r="L1348" s="69"/>
      <c r="M1348" s="69"/>
      <c r="N1348" s="69"/>
      <c r="O1348" s="69"/>
      <c r="P1348" s="69"/>
      <c r="Q1348" s="69"/>
      <c r="R1348" s="69"/>
      <c r="S1348" s="69"/>
      <c r="T1348" s="69"/>
      <c r="U1348" s="69"/>
      <c r="V1348" s="69"/>
      <c r="W1348" s="69"/>
      <c r="X1348" s="69"/>
      <c r="Y1348" s="69"/>
      <c r="Z1348" s="69"/>
    </row>
    <row r="1349" ht="15.75" customHeight="1" spans="1:26">
      <c r="A1349" s="125"/>
      <c r="B1349" s="125"/>
      <c r="C1349" s="126" t="e">
        <v>#REF!</v>
      </c>
      <c r="D1349" s="125"/>
      <c r="E1349" s="69"/>
      <c r="F1349" s="69"/>
      <c r="G1349" s="69"/>
      <c r="H1349" s="69"/>
      <c r="I1349" s="69"/>
      <c r="J1349" s="69"/>
      <c r="K1349" s="69"/>
      <c r="L1349" s="69"/>
      <c r="M1349" s="69"/>
      <c r="N1349" s="69"/>
      <c r="O1349" s="69"/>
      <c r="P1349" s="69"/>
      <c r="Q1349" s="69"/>
      <c r="R1349" s="69"/>
      <c r="S1349" s="69"/>
      <c r="T1349" s="69"/>
      <c r="U1349" s="69"/>
      <c r="V1349" s="69"/>
      <c r="W1349" s="69"/>
      <c r="X1349" s="69"/>
      <c r="Y1349" s="69"/>
      <c r="Z1349" s="69"/>
    </row>
    <row r="1350" ht="15.75" customHeight="1" spans="1:26">
      <c r="A1350" s="125"/>
      <c r="B1350" s="125"/>
      <c r="C1350" s="126" t="e">
        <v>#REF!</v>
      </c>
      <c r="D1350" s="125"/>
      <c r="E1350" s="69"/>
      <c r="F1350" s="69"/>
      <c r="G1350" s="69"/>
      <c r="H1350" s="69"/>
      <c r="I1350" s="69"/>
      <c r="J1350" s="69"/>
      <c r="K1350" s="69"/>
      <c r="L1350" s="69"/>
      <c r="M1350" s="69"/>
      <c r="N1350" s="69"/>
      <c r="O1350" s="69"/>
      <c r="P1350" s="69"/>
      <c r="Q1350" s="69"/>
      <c r="R1350" s="69"/>
      <c r="S1350" s="69"/>
      <c r="T1350" s="69"/>
      <c r="U1350" s="69"/>
      <c r="V1350" s="69"/>
      <c r="W1350" s="69"/>
      <c r="X1350" s="69"/>
      <c r="Y1350" s="69"/>
      <c r="Z1350" s="69"/>
    </row>
    <row r="1351" ht="15.75" customHeight="1" spans="1:26">
      <c r="A1351" s="125"/>
      <c r="B1351" s="125"/>
      <c r="C1351" s="126" t="e">
        <v>#REF!</v>
      </c>
      <c r="D1351" s="125"/>
      <c r="E1351" s="69"/>
      <c r="F1351" s="69"/>
      <c r="G1351" s="69"/>
      <c r="H1351" s="69"/>
      <c r="I1351" s="69"/>
      <c r="J1351" s="69"/>
      <c r="K1351" s="69"/>
      <c r="L1351" s="69"/>
      <c r="M1351" s="69"/>
      <c r="N1351" s="69"/>
      <c r="O1351" s="69"/>
      <c r="P1351" s="69"/>
      <c r="Q1351" s="69"/>
      <c r="R1351" s="69"/>
      <c r="S1351" s="69"/>
      <c r="T1351" s="69"/>
      <c r="U1351" s="69"/>
      <c r="V1351" s="69"/>
      <c r="W1351" s="69"/>
      <c r="X1351" s="69"/>
      <c r="Y1351" s="69"/>
      <c r="Z1351" s="69"/>
    </row>
    <row r="1352" ht="15.75" customHeight="1" spans="1:26">
      <c r="A1352" s="125"/>
      <c r="B1352" s="125"/>
      <c r="C1352" s="126" t="e">
        <v>#REF!</v>
      </c>
      <c r="D1352" s="125"/>
      <c r="E1352" s="69"/>
      <c r="F1352" s="69"/>
      <c r="G1352" s="69"/>
      <c r="H1352" s="69"/>
      <c r="I1352" s="69"/>
      <c r="J1352" s="69"/>
      <c r="K1352" s="69"/>
      <c r="L1352" s="69"/>
      <c r="M1352" s="69"/>
      <c r="N1352" s="69"/>
      <c r="O1352" s="69"/>
      <c r="P1352" s="69"/>
      <c r="Q1352" s="69"/>
      <c r="R1352" s="69"/>
      <c r="S1352" s="69"/>
      <c r="T1352" s="69"/>
      <c r="U1352" s="69"/>
      <c r="V1352" s="69"/>
      <c r="W1352" s="69"/>
      <c r="X1352" s="69"/>
      <c r="Y1352" s="69"/>
      <c r="Z1352" s="69"/>
    </row>
    <row r="1353" ht="15.75" customHeight="1" spans="1:26">
      <c r="A1353" s="125"/>
      <c r="B1353" s="125"/>
      <c r="C1353" s="126" t="e">
        <v>#REF!</v>
      </c>
      <c r="D1353" s="125"/>
      <c r="E1353" s="69"/>
      <c r="F1353" s="69"/>
      <c r="G1353" s="69"/>
      <c r="H1353" s="69"/>
      <c r="I1353" s="69"/>
      <c r="J1353" s="69"/>
      <c r="K1353" s="69"/>
      <c r="L1353" s="69"/>
      <c r="M1353" s="69"/>
      <c r="N1353" s="69"/>
      <c r="O1353" s="69"/>
      <c r="P1353" s="69"/>
      <c r="Q1353" s="69"/>
      <c r="R1353" s="69"/>
      <c r="S1353" s="69"/>
      <c r="T1353" s="69"/>
      <c r="U1353" s="69"/>
      <c r="V1353" s="69"/>
      <c r="W1353" s="69"/>
      <c r="X1353" s="69"/>
      <c r="Y1353" s="69"/>
      <c r="Z1353" s="69"/>
    </row>
    <row r="1354" ht="15.75" customHeight="1" spans="1:26">
      <c r="A1354" s="125"/>
      <c r="B1354" s="125"/>
      <c r="C1354" s="126" t="e">
        <v>#REF!</v>
      </c>
      <c r="D1354" s="125"/>
      <c r="E1354" s="69"/>
      <c r="F1354" s="69"/>
      <c r="G1354" s="69"/>
      <c r="H1354" s="69"/>
      <c r="I1354" s="69"/>
      <c r="J1354" s="69"/>
      <c r="K1354" s="69"/>
      <c r="L1354" s="69"/>
      <c r="M1354" s="69"/>
      <c r="N1354" s="69"/>
      <c r="O1354" s="69"/>
      <c r="P1354" s="69"/>
      <c r="Q1354" s="69"/>
      <c r="R1354" s="69"/>
      <c r="S1354" s="69"/>
      <c r="T1354" s="69"/>
      <c r="U1354" s="69"/>
      <c r="V1354" s="69"/>
      <c r="W1354" s="69"/>
      <c r="X1354" s="69"/>
      <c r="Y1354" s="69"/>
      <c r="Z1354" s="69"/>
    </row>
    <row r="1355" ht="15.75" customHeight="1" spans="1:26">
      <c r="A1355" s="125"/>
      <c r="B1355" s="125"/>
      <c r="C1355" s="126" t="e">
        <v>#REF!</v>
      </c>
      <c r="D1355" s="125"/>
      <c r="E1355" s="69"/>
      <c r="F1355" s="69"/>
      <c r="G1355" s="69"/>
      <c r="H1355" s="69"/>
      <c r="I1355" s="69"/>
      <c r="J1355" s="69"/>
      <c r="K1355" s="69"/>
      <c r="L1355" s="69"/>
      <c r="M1355" s="69"/>
      <c r="N1355" s="69"/>
      <c r="O1355" s="69"/>
      <c r="P1355" s="69"/>
      <c r="Q1355" s="69"/>
      <c r="R1355" s="69"/>
      <c r="S1355" s="69"/>
      <c r="T1355" s="69"/>
      <c r="U1355" s="69"/>
      <c r="V1355" s="69"/>
      <c r="W1355" s="69"/>
      <c r="X1355" s="69"/>
      <c r="Y1355" s="69"/>
      <c r="Z1355" s="69"/>
    </row>
    <row r="1356" ht="15.75" customHeight="1" spans="1:26">
      <c r="A1356" s="125"/>
      <c r="B1356" s="125"/>
      <c r="C1356" s="126" t="e">
        <v>#REF!</v>
      </c>
      <c r="D1356" s="125"/>
      <c r="E1356" s="69"/>
      <c r="F1356" s="69"/>
      <c r="G1356" s="69"/>
      <c r="H1356" s="69"/>
      <c r="I1356" s="69"/>
      <c r="J1356" s="69"/>
      <c r="K1356" s="69"/>
      <c r="L1356" s="69"/>
      <c r="M1356" s="69"/>
      <c r="N1356" s="69"/>
      <c r="O1356" s="69"/>
      <c r="P1356" s="69"/>
      <c r="Q1356" s="69"/>
      <c r="R1356" s="69"/>
      <c r="S1356" s="69"/>
      <c r="T1356" s="69"/>
      <c r="U1356" s="69"/>
      <c r="V1356" s="69"/>
      <c r="W1356" s="69"/>
      <c r="X1356" s="69"/>
      <c r="Y1356" s="69"/>
      <c r="Z1356" s="69"/>
    </row>
    <row r="1357" ht="15.75" customHeight="1" spans="1:26">
      <c r="A1357" s="125"/>
      <c r="B1357" s="125"/>
      <c r="C1357" s="126" t="e">
        <v>#REF!</v>
      </c>
      <c r="D1357" s="125"/>
      <c r="E1357" s="69"/>
      <c r="F1357" s="69"/>
      <c r="G1357" s="69"/>
      <c r="H1357" s="69"/>
      <c r="I1357" s="69"/>
      <c r="J1357" s="69"/>
      <c r="K1357" s="69"/>
      <c r="L1357" s="69"/>
      <c r="M1357" s="69"/>
      <c r="N1357" s="69"/>
      <c r="O1357" s="69"/>
      <c r="P1357" s="69"/>
      <c r="Q1357" s="69"/>
      <c r="R1357" s="69"/>
      <c r="S1357" s="69"/>
      <c r="T1357" s="69"/>
      <c r="U1357" s="69"/>
      <c r="V1357" s="69"/>
      <c r="W1357" s="69"/>
      <c r="X1357" s="69"/>
      <c r="Y1357" s="69"/>
      <c r="Z1357" s="69"/>
    </row>
    <row r="1358" ht="15.75" customHeight="1" spans="1:26">
      <c r="A1358" s="125"/>
      <c r="B1358" s="125"/>
      <c r="C1358" s="126" t="e">
        <v>#REF!</v>
      </c>
      <c r="D1358" s="125"/>
      <c r="E1358" s="69"/>
      <c r="F1358" s="69"/>
      <c r="G1358" s="69"/>
      <c r="H1358" s="69"/>
      <c r="I1358" s="69"/>
      <c r="J1358" s="69"/>
      <c r="K1358" s="69"/>
      <c r="L1358" s="69"/>
      <c r="M1358" s="69"/>
      <c r="N1358" s="69"/>
      <c r="O1358" s="69"/>
      <c r="P1358" s="69"/>
      <c r="Q1358" s="69"/>
      <c r="R1358" s="69"/>
      <c r="S1358" s="69"/>
      <c r="T1358" s="69"/>
      <c r="U1358" s="69"/>
      <c r="V1358" s="69"/>
      <c r="W1358" s="69"/>
      <c r="X1358" s="69"/>
      <c r="Y1358" s="69"/>
      <c r="Z1358" s="69"/>
    </row>
    <row r="1359" ht="15.75" customHeight="1" spans="1:26">
      <c r="A1359" s="125"/>
      <c r="B1359" s="125"/>
      <c r="C1359" s="126" t="e">
        <v>#REF!</v>
      </c>
      <c r="D1359" s="125"/>
      <c r="E1359" s="69"/>
      <c r="F1359" s="69"/>
      <c r="G1359" s="69"/>
      <c r="H1359" s="69"/>
      <c r="I1359" s="69"/>
      <c r="J1359" s="69"/>
      <c r="K1359" s="69"/>
      <c r="L1359" s="69"/>
      <c r="M1359" s="69"/>
      <c r="N1359" s="69"/>
      <c r="O1359" s="69"/>
      <c r="P1359" s="69"/>
      <c r="Q1359" s="69"/>
      <c r="R1359" s="69"/>
      <c r="S1359" s="69"/>
      <c r="T1359" s="69"/>
      <c r="U1359" s="69"/>
      <c r="V1359" s="69"/>
      <c r="W1359" s="69"/>
      <c r="X1359" s="69"/>
      <c r="Y1359" s="69"/>
      <c r="Z1359" s="69"/>
    </row>
    <row r="1360" ht="15.75" customHeight="1" spans="1:26">
      <c r="A1360" s="125"/>
      <c r="B1360" s="125"/>
      <c r="C1360" s="126" t="e">
        <v>#REF!</v>
      </c>
      <c r="D1360" s="125"/>
      <c r="E1360" s="69"/>
      <c r="F1360" s="69"/>
      <c r="G1360" s="69"/>
      <c r="H1360" s="69"/>
      <c r="I1360" s="69"/>
      <c r="J1360" s="69"/>
      <c r="K1360" s="69"/>
      <c r="L1360" s="69"/>
      <c r="M1360" s="69"/>
      <c r="N1360" s="69"/>
      <c r="O1360" s="69"/>
      <c r="P1360" s="69"/>
      <c r="Q1360" s="69"/>
      <c r="R1360" s="69"/>
      <c r="S1360" s="69"/>
      <c r="T1360" s="69"/>
      <c r="U1360" s="69"/>
      <c r="V1360" s="69"/>
      <c r="W1360" s="69"/>
      <c r="X1360" s="69"/>
      <c r="Y1360" s="69"/>
      <c r="Z1360" s="69"/>
    </row>
    <row r="1361" ht="15.75" customHeight="1" spans="1:26">
      <c r="A1361" s="125"/>
      <c r="B1361" s="125"/>
      <c r="C1361" s="126" t="e">
        <v>#REF!</v>
      </c>
      <c r="D1361" s="125"/>
      <c r="E1361" s="69"/>
      <c r="F1361" s="69"/>
      <c r="G1361" s="69"/>
      <c r="H1361" s="69"/>
      <c r="I1361" s="69"/>
      <c r="J1361" s="69"/>
      <c r="K1361" s="69"/>
      <c r="L1361" s="69"/>
      <c r="M1361" s="69"/>
      <c r="N1361" s="69"/>
      <c r="O1361" s="69"/>
      <c r="P1361" s="69"/>
      <c r="Q1361" s="69"/>
      <c r="R1361" s="69"/>
      <c r="S1361" s="69"/>
      <c r="T1361" s="69"/>
      <c r="U1361" s="69"/>
      <c r="V1361" s="69"/>
      <c r="W1361" s="69"/>
      <c r="X1361" s="69"/>
      <c r="Y1361" s="69"/>
      <c r="Z1361" s="69"/>
    </row>
    <row r="1362" ht="15.75" customHeight="1" spans="1:26">
      <c r="A1362" s="125"/>
      <c r="B1362" s="125"/>
      <c r="C1362" s="126" t="e">
        <v>#REF!</v>
      </c>
      <c r="D1362" s="125"/>
      <c r="E1362" s="69"/>
      <c r="F1362" s="69"/>
      <c r="G1362" s="69"/>
      <c r="H1362" s="69"/>
      <c r="I1362" s="69"/>
      <c r="J1362" s="69"/>
      <c r="K1362" s="69"/>
      <c r="L1362" s="69"/>
      <c r="M1362" s="69"/>
      <c r="N1362" s="69"/>
      <c r="O1362" s="69"/>
      <c r="P1362" s="69"/>
      <c r="Q1362" s="69"/>
      <c r="R1362" s="69"/>
      <c r="S1362" s="69"/>
      <c r="T1362" s="69"/>
      <c r="U1362" s="69"/>
      <c r="V1362" s="69"/>
      <c r="W1362" s="69"/>
      <c r="X1362" s="69"/>
      <c r="Y1362" s="69"/>
      <c r="Z1362" s="69"/>
    </row>
    <row r="1363" ht="15.75" customHeight="1" spans="1:26">
      <c r="A1363" s="125"/>
      <c r="B1363" s="125"/>
      <c r="C1363" s="126" t="e">
        <v>#REF!</v>
      </c>
      <c r="D1363" s="125"/>
      <c r="E1363" s="69"/>
      <c r="F1363" s="69"/>
      <c r="G1363" s="69"/>
      <c r="H1363" s="69"/>
      <c r="I1363" s="69"/>
      <c r="J1363" s="69"/>
      <c r="K1363" s="69"/>
      <c r="L1363" s="69"/>
      <c r="M1363" s="69"/>
      <c r="N1363" s="69"/>
      <c r="O1363" s="69"/>
      <c r="P1363" s="69"/>
      <c r="Q1363" s="69"/>
      <c r="R1363" s="69"/>
      <c r="S1363" s="69"/>
      <c r="T1363" s="69"/>
      <c r="U1363" s="69"/>
      <c r="V1363" s="69"/>
      <c r="W1363" s="69"/>
      <c r="X1363" s="69"/>
      <c r="Y1363" s="69"/>
      <c r="Z1363" s="69"/>
    </row>
    <row r="1364" ht="15.75" customHeight="1" spans="1:26">
      <c r="A1364" s="125"/>
      <c r="B1364" s="125"/>
      <c r="C1364" s="126" t="e">
        <v>#REF!</v>
      </c>
      <c r="D1364" s="125"/>
      <c r="E1364" s="69"/>
      <c r="F1364" s="69"/>
      <c r="G1364" s="69"/>
      <c r="H1364" s="69"/>
      <c r="I1364" s="69"/>
      <c r="J1364" s="69"/>
      <c r="K1364" s="69"/>
      <c r="L1364" s="69"/>
      <c r="M1364" s="69"/>
      <c r="N1364" s="69"/>
      <c r="O1364" s="69"/>
      <c r="P1364" s="69"/>
      <c r="Q1364" s="69"/>
      <c r="R1364" s="69"/>
      <c r="S1364" s="69"/>
      <c r="T1364" s="69"/>
      <c r="U1364" s="69"/>
      <c r="V1364" s="69"/>
      <c r="W1364" s="69"/>
      <c r="X1364" s="69"/>
      <c r="Y1364" s="69"/>
      <c r="Z1364" s="69"/>
    </row>
    <row r="1365" ht="15.75" customHeight="1" spans="1:26">
      <c r="A1365" s="125"/>
      <c r="B1365" s="125"/>
      <c r="C1365" s="126" t="e">
        <v>#REF!</v>
      </c>
      <c r="D1365" s="125"/>
      <c r="E1365" s="69"/>
      <c r="F1365" s="69"/>
      <c r="G1365" s="69"/>
      <c r="H1365" s="69"/>
      <c r="I1365" s="69"/>
      <c r="J1365" s="69"/>
      <c r="K1365" s="69"/>
      <c r="L1365" s="69"/>
      <c r="M1365" s="69"/>
      <c r="N1365" s="69"/>
      <c r="O1365" s="69"/>
      <c r="P1365" s="69"/>
      <c r="Q1365" s="69"/>
      <c r="R1365" s="69"/>
      <c r="S1365" s="69"/>
      <c r="T1365" s="69"/>
      <c r="U1365" s="69"/>
      <c r="V1365" s="69"/>
      <c r="W1365" s="69"/>
      <c r="X1365" s="69"/>
      <c r="Y1365" s="69"/>
      <c r="Z1365" s="69"/>
    </row>
    <row r="1366" ht="15.75" customHeight="1" spans="1:26">
      <c r="A1366" s="125"/>
      <c r="B1366" s="125"/>
      <c r="C1366" s="126" t="e">
        <v>#REF!</v>
      </c>
      <c r="D1366" s="125"/>
      <c r="E1366" s="69"/>
      <c r="F1366" s="69"/>
      <c r="G1366" s="69"/>
      <c r="H1366" s="69"/>
      <c r="I1366" s="69"/>
      <c r="J1366" s="69"/>
      <c r="K1366" s="69"/>
      <c r="L1366" s="69"/>
      <c r="M1366" s="69"/>
      <c r="N1366" s="69"/>
      <c r="O1366" s="69"/>
      <c r="P1366" s="69"/>
      <c r="Q1366" s="69"/>
      <c r="R1366" s="69"/>
      <c r="S1366" s="69"/>
      <c r="T1366" s="69"/>
      <c r="U1366" s="69"/>
      <c r="V1366" s="69"/>
      <c r="W1366" s="69"/>
      <c r="X1366" s="69"/>
      <c r="Y1366" s="69"/>
      <c r="Z1366" s="69"/>
    </row>
    <row r="1367" ht="15.75" customHeight="1" spans="1:26">
      <c r="A1367" s="125"/>
      <c r="B1367" s="125"/>
      <c r="C1367" s="126" t="e">
        <v>#REF!</v>
      </c>
      <c r="D1367" s="125"/>
      <c r="E1367" s="69"/>
      <c r="F1367" s="69"/>
      <c r="G1367" s="69"/>
      <c r="H1367" s="69"/>
      <c r="I1367" s="69"/>
      <c r="J1367" s="69"/>
      <c r="K1367" s="69"/>
      <c r="L1367" s="69"/>
      <c r="M1367" s="69"/>
      <c r="N1367" s="69"/>
      <c r="O1367" s="69"/>
      <c r="P1367" s="69"/>
      <c r="Q1367" s="69"/>
      <c r="R1367" s="69"/>
      <c r="S1367" s="69"/>
      <c r="T1367" s="69"/>
      <c r="U1367" s="69"/>
      <c r="V1367" s="69"/>
      <c r="W1367" s="69"/>
      <c r="X1367" s="69"/>
      <c r="Y1367" s="69"/>
      <c r="Z1367" s="69"/>
    </row>
    <row r="1368" ht="15.75" customHeight="1" spans="1:26">
      <c r="A1368" s="125"/>
      <c r="B1368" s="125"/>
      <c r="C1368" s="126" t="e">
        <v>#REF!</v>
      </c>
      <c r="D1368" s="125"/>
      <c r="E1368" s="69"/>
      <c r="F1368" s="69"/>
      <c r="G1368" s="69"/>
      <c r="H1368" s="69"/>
      <c r="I1368" s="69"/>
      <c r="J1368" s="69"/>
      <c r="K1368" s="69"/>
      <c r="L1368" s="69"/>
      <c r="M1368" s="69"/>
      <c r="N1368" s="69"/>
      <c r="O1368" s="69"/>
      <c r="P1368" s="69"/>
      <c r="Q1368" s="69"/>
      <c r="R1368" s="69"/>
      <c r="S1368" s="69"/>
      <c r="T1368" s="69"/>
      <c r="U1368" s="69"/>
      <c r="V1368" s="69"/>
      <c r="W1368" s="69"/>
      <c r="X1368" s="69"/>
      <c r="Y1368" s="69"/>
      <c r="Z1368" s="69"/>
    </row>
    <row r="1369" ht="15.75" customHeight="1" spans="1:26">
      <c r="A1369" s="125"/>
      <c r="B1369" s="125"/>
      <c r="C1369" s="126" t="e">
        <v>#REF!</v>
      </c>
      <c r="D1369" s="125"/>
      <c r="E1369" s="69"/>
      <c r="F1369" s="69"/>
      <c r="G1369" s="69"/>
      <c r="H1369" s="69"/>
      <c r="I1369" s="69"/>
      <c r="J1369" s="69"/>
      <c r="K1369" s="69"/>
      <c r="L1369" s="69"/>
      <c r="M1369" s="69"/>
      <c r="N1369" s="69"/>
      <c r="O1369" s="69"/>
      <c r="P1369" s="69"/>
      <c r="Q1369" s="69"/>
      <c r="R1369" s="69"/>
      <c r="S1369" s="69"/>
      <c r="T1369" s="69"/>
      <c r="U1369" s="69"/>
      <c r="V1369" s="69"/>
      <c r="W1369" s="69"/>
      <c r="X1369" s="69"/>
      <c r="Y1369" s="69"/>
      <c r="Z1369" s="69"/>
    </row>
    <row r="1370" ht="15.75" customHeight="1" spans="1:26">
      <c r="A1370" s="125"/>
      <c r="B1370" s="125"/>
      <c r="C1370" s="126" t="e">
        <v>#REF!</v>
      </c>
      <c r="D1370" s="125"/>
      <c r="E1370" s="69"/>
      <c r="F1370" s="69"/>
      <c r="G1370" s="69"/>
      <c r="H1370" s="69"/>
      <c r="I1370" s="69"/>
      <c r="J1370" s="69"/>
      <c r="K1370" s="69"/>
      <c r="L1370" s="69"/>
      <c r="M1370" s="69"/>
      <c r="N1370" s="69"/>
      <c r="O1370" s="69"/>
      <c r="P1370" s="69"/>
      <c r="Q1370" s="69"/>
      <c r="R1370" s="69"/>
      <c r="S1370" s="69"/>
      <c r="T1370" s="69"/>
      <c r="U1370" s="69"/>
      <c r="V1370" s="69"/>
      <c r="W1370" s="69"/>
      <c r="X1370" s="69"/>
      <c r="Y1370" s="69"/>
      <c r="Z1370" s="69"/>
    </row>
    <row r="1371" ht="15.75" customHeight="1" spans="1:26">
      <c r="A1371" s="125"/>
      <c r="B1371" s="125"/>
      <c r="C1371" s="126" t="e">
        <v>#REF!</v>
      </c>
      <c r="D1371" s="125"/>
      <c r="E1371" s="69"/>
      <c r="F1371" s="69"/>
      <c r="G1371" s="69"/>
      <c r="H1371" s="69"/>
      <c r="I1371" s="69"/>
      <c r="J1371" s="69"/>
      <c r="K1371" s="69"/>
      <c r="L1371" s="69"/>
      <c r="M1371" s="69"/>
      <c r="N1371" s="69"/>
      <c r="O1371" s="69"/>
      <c r="P1371" s="69"/>
      <c r="Q1371" s="69"/>
      <c r="R1371" s="69"/>
      <c r="S1371" s="69"/>
      <c r="T1371" s="69"/>
      <c r="U1371" s="69"/>
      <c r="V1371" s="69"/>
      <c r="W1371" s="69"/>
      <c r="X1371" s="69"/>
      <c r="Y1371" s="69"/>
      <c r="Z1371" s="69"/>
    </row>
    <row r="1372" ht="15.75" customHeight="1" spans="1:26">
      <c r="A1372" s="125"/>
      <c r="B1372" s="125"/>
      <c r="C1372" s="126" t="e">
        <v>#REF!</v>
      </c>
      <c r="D1372" s="125"/>
      <c r="E1372" s="69"/>
      <c r="F1372" s="69"/>
      <c r="G1372" s="69"/>
      <c r="H1372" s="69"/>
      <c r="I1372" s="69"/>
      <c r="J1372" s="69"/>
      <c r="K1372" s="69"/>
      <c r="L1372" s="69"/>
      <c r="M1372" s="69"/>
      <c r="N1372" s="69"/>
      <c r="O1372" s="69"/>
      <c r="P1372" s="69"/>
      <c r="Q1372" s="69"/>
      <c r="R1372" s="69"/>
      <c r="S1372" s="69"/>
      <c r="T1372" s="69"/>
      <c r="U1372" s="69"/>
      <c r="V1372" s="69"/>
      <c r="W1372" s="69"/>
      <c r="X1372" s="69"/>
      <c r="Y1372" s="69"/>
      <c r="Z1372" s="69"/>
    </row>
    <row r="1373" ht="15.75" customHeight="1" spans="1:26">
      <c r="A1373" s="125"/>
      <c r="B1373" s="125"/>
      <c r="C1373" s="126" t="e">
        <v>#REF!</v>
      </c>
      <c r="D1373" s="125"/>
      <c r="E1373" s="69"/>
      <c r="F1373" s="69"/>
      <c r="G1373" s="69"/>
      <c r="H1373" s="69"/>
      <c r="I1373" s="69"/>
      <c r="J1373" s="69"/>
      <c r="K1373" s="69"/>
      <c r="L1373" s="69"/>
      <c r="M1373" s="69"/>
      <c r="N1373" s="69"/>
      <c r="O1373" s="69"/>
      <c r="P1373" s="69"/>
      <c r="Q1373" s="69"/>
      <c r="R1373" s="69"/>
      <c r="S1373" s="69"/>
      <c r="T1373" s="69"/>
      <c r="U1373" s="69"/>
      <c r="V1373" s="69"/>
      <c r="W1373" s="69"/>
      <c r="X1373" s="69"/>
      <c r="Y1373" s="69"/>
      <c r="Z1373" s="69"/>
    </row>
    <row r="1374" ht="15.75" customHeight="1" spans="1:26">
      <c r="A1374" s="125"/>
      <c r="B1374" s="125"/>
      <c r="C1374" s="126" t="e">
        <v>#REF!</v>
      </c>
      <c r="D1374" s="125"/>
      <c r="E1374" s="69"/>
      <c r="F1374" s="69"/>
      <c r="G1374" s="69"/>
      <c r="H1374" s="69"/>
      <c r="I1374" s="69"/>
      <c r="J1374" s="69"/>
      <c r="K1374" s="69"/>
      <c r="L1374" s="69"/>
      <c r="M1374" s="69"/>
      <c r="N1374" s="69"/>
      <c r="O1374" s="69"/>
      <c r="P1374" s="69"/>
      <c r="Q1374" s="69"/>
      <c r="R1374" s="69"/>
      <c r="S1374" s="69"/>
      <c r="T1374" s="69"/>
      <c r="U1374" s="69"/>
      <c r="V1374" s="69"/>
      <c r="W1374" s="69"/>
      <c r="X1374" s="69"/>
      <c r="Y1374" s="69"/>
      <c r="Z1374" s="69"/>
    </row>
    <row r="1375" ht="15.75" customHeight="1" spans="1:26">
      <c r="A1375" s="125"/>
      <c r="B1375" s="125"/>
      <c r="C1375" s="126" t="e">
        <v>#REF!</v>
      </c>
      <c r="D1375" s="125"/>
      <c r="E1375" s="69"/>
      <c r="F1375" s="69"/>
      <c r="G1375" s="69"/>
      <c r="H1375" s="69"/>
      <c r="I1375" s="69"/>
      <c r="J1375" s="69"/>
      <c r="K1375" s="69"/>
      <c r="L1375" s="69"/>
      <c r="M1375" s="69"/>
      <c r="N1375" s="69"/>
      <c r="O1375" s="69"/>
      <c r="P1375" s="69"/>
      <c r="Q1375" s="69"/>
      <c r="R1375" s="69"/>
      <c r="S1375" s="69"/>
      <c r="T1375" s="69"/>
      <c r="U1375" s="69"/>
      <c r="V1375" s="69"/>
      <c r="W1375" s="69"/>
      <c r="X1375" s="69"/>
      <c r="Y1375" s="69"/>
      <c r="Z1375" s="69"/>
    </row>
    <row r="1376" ht="15.75" customHeight="1" spans="1:26">
      <c r="A1376" s="125"/>
      <c r="B1376" s="125"/>
      <c r="C1376" s="126" t="e">
        <v>#REF!</v>
      </c>
      <c r="D1376" s="125"/>
      <c r="E1376" s="69"/>
      <c r="F1376" s="69"/>
      <c r="G1376" s="69"/>
      <c r="H1376" s="69"/>
      <c r="I1376" s="69"/>
      <c r="J1376" s="69"/>
      <c r="K1376" s="69"/>
      <c r="L1376" s="69"/>
      <c r="M1376" s="69"/>
      <c r="N1376" s="69"/>
      <c r="O1376" s="69"/>
      <c r="P1376" s="69"/>
      <c r="Q1376" s="69"/>
      <c r="R1376" s="69"/>
      <c r="S1376" s="69"/>
      <c r="T1376" s="69"/>
      <c r="U1376" s="69"/>
      <c r="V1376" s="69"/>
      <c r="W1376" s="69"/>
      <c r="X1376" s="69"/>
      <c r="Y1376" s="69"/>
      <c r="Z1376" s="69"/>
    </row>
    <row r="1377" ht="15.75" customHeight="1" spans="1:26">
      <c r="A1377" s="125"/>
      <c r="B1377" s="125"/>
      <c r="C1377" s="126" t="e">
        <v>#REF!</v>
      </c>
      <c r="D1377" s="125"/>
      <c r="E1377" s="69"/>
      <c r="F1377" s="69"/>
      <c r="G1377" s="69"/>
      <c r="H1377" s="69"/>
      <c r="I1377" s="69"/>
      <c r="J1377" s="69"/>
      <c r="K1377" s="69"/>
      <c r="L1377" s="69"/>
      <c r="M1377" s="69"/>
      <c r="N1377" s="69"/>
      <c r="O1377" s="69"/>
      <c r="P1377" s="69"/>
      <c r="Q1377" s="69"/>
      <c r="R1377" s="69"/>
      <c r="S1377" s="69"/>
      <c r="T1377" s="69"/>
      <c r="U1377" s="69"/>
      <c r="V1377" s="69"/>
      <c r="W1377" s="69"/>
      <c r="X1377" s="69"/>
      <c r="Y1377" s="69"/>
      <c r="Z1377" s="69"/>
    </row>
    <row r="1378" ht="15.75" customHeight="1" spans="1:26">
      <c r="A1378" s="125"/>
      <c r="B1378" s="125"/>
      <c r="C1378" s="126" t="e">
        <v>#REF!</v>
      </c>
      <c r="D1378" s="125"/>
      <c r="E1378" s="69"/>
      <c r="F1378" s="69"/>
      <c r="G1378" s="69"/>
      <c r="H1378" s="69"/>
      <c r="I1378" s="69"/>
      <c r="J1378" s="69"/>
      <c r="K1378" s="69"/>
      <c r="L1378" s="69"/>
      <c r="M1378" s="69"/>
      <c r="N1378" s="69"/>
      <c r="O1378" s="69"/>
      <c r="P1378" s="69"/>
      <c r="Q1378" s="69"/>
      <c r="R1378" s="69"/>
      <c r="S1378" s="69"/>
      <c r="T1378" s="69"/>
      <c r="U1378" s="69"/>
      <c r="V1378" s="69"/>
      <c r="W1378" s="69"/>
      <c r="X1378" s="69"/>
      <c r="Y1378" s="69"/>
      <c r="Z1378" s="69"/>
    </row>
    <row r="1379" ht="15.75" customHeight="1" spans="1:26">
      <c r="A1379" s="125"/>
      <c r="B1379" s="125"/>
      <c r="C1379" s="126" t="e">
        <v>#REF!</v>
      </c>
      <c r="D1379" s="125"/>
      <c r="E1379" s="69"/>
      <c r="F1379" s="69"/>
      <c r="G1379" s="69"/>
      <c r="H1379" s="69"/>
      <c r="I1379" s="69"/>
      <c r="J1379" s="69"/>
      <c r="K1379" s="69"/>
      <c r="L1379" s="69"/>
      <c r="M1379" s="69"/>
      <c r="N1379" s="69"/>
      <c r="O1379" s="69"/>
      <c r="P1379" s="69"/>
      <c r="Q1379" s="69"/>
      <c r="R1379" s="69"/>
      <c r="S1379" s="69"/>
      <c r="T1379" s="69"/>
      <c r="U1379" s="69"/>
      <c r="V1379" s="69"/>
      <c r="W1379" s="69"/>
      <c r="X1379" s="69"/>
      <c r="Y1379" s="69"/>
      <c r="Z1379" s="69"/>
    </row>
    <row r="1380" ht="15.75" customHeight="1" spans="1:26">
      <c r="A1380" s="125"/>
      <c r="B1380" s="125"/>
      <c r="C1380" s="126" t="e">
        <v>#REF!</v>
      </c>
      <c r="D1380" s="125"/>
      <c r="E1380" s="69"/>
      <c r="F1380" s="69"/>
      <c r="G1380" s="69"/>
      <c r="H1380" s="69"/>
      <c r="I1380" s="69"/>
      <c r="J1380" s="69"/>
      <c r="K1380" s="69"/>
      <c r="L1380" s="69"/>
      <c r="M1380" s="69"/>
      <c r="N1380" s="69"/>
      <c r="O1380" s="69"/>
      <c r="P1380" s="69"/>
      <c r="Q1380" s="69"/>
      <c r="R1380" s="69"/>
      <c r="S1380" s="69"/>
      <c r="T1380" s="69"/>
      <c r="U1380" s="69"/>
      <c r="V1380" s="69"/>
      <c r="W1380" s="69"/>
      <c r="X1380" s="69"/>
      <c r="Y1380" s="69"/>
      <c r="Z1380" s="69"/>
    </row>
    <row r="1381" ht="15.75" customHeight="1" spans="1:26">
      <c r="A1381" s="125"/>
      <c r="B1381" s="125"/>
      <c r="C1381" s="126" t="e">
        <v>#REF!</v>
      </c>
      <c r="D1381" s="125"/>
      <c r="E1381" s="69"/>
      <c r="F1381" s="69"/>
      <c r="G1381" s="69"/>
      <c r="H1381" s="69"/>
      <c r="I1381" s="69"/>
      <c r="J1381" s="69"/>
      <c r="K1381" s="69"/>
      <c r="L1381" s="69"/>
      <c r="M1381" s="69"/>
      <c r="N1381" s="69"/>
      <c r="O1381" s="69"/>
      <c r="P1381" s="69"/>
      <c r="Q1381" s="69"/>
      <c r="R1381" s="69"/>
      <c r="S1381" s="69"/>
      <c r="T1381" s="69"/>
      <c r="U1381" s="69"/>
      <c r="V1381" s="69"/>
      <c r="W1381" s="69"/>
      <c r="X1381" s="69"/>
      <c r="Y1381" s="69"/>
      <c r="Z1381" s="69"/>
    </row>
    <row r="1382" ht="15.75" customHeight="1" spans="1:26">
      <c r="A1382" s="125"/>
      <c r="B1382" s="125"/>
      <c r="C1382" s="126" t="e">
        <v>#REF!</v>
      </c>
      <c r="D1382" s="125"/>
      <c r="E1382" s="69"/>
      <c r="F1382" s="69"/>
      <c r="G1382" s="69"/>
      <c r="H1382" s="69"/>
      <c r="I1382" s="69"/>
      <c r="J1382" s="69"/>
      <c r="K1382" s="69"/>
      <c r="L1382" s="69"/>
      <c r="M1382" s="69"/>
      <c r="N1382" s="69"/>
      <c r="O1382" s="69"/>
      <c r="P1382" s="69"/>
      <c r="Q1382" s="69"/>
      <c r="R1382" s="69"/>
      <c r="S1382" s="69"/>
      <c r="T1382" s="69"/>
      <c r="U1382" s="69"/>
      <c r="V1382" s="69"/>
      <c r="W1382" s="69"/>
      <c r="X1382" s="69"/>
      <c r="Y1382" s="69"/>
      <c r="Z1382" s="69"/>
    </row>
    <row r="1383" ht="15.75" customHeight="1" spans="1:26">
      <c r="A1383" s="125"/>
      <c r="B1383" s="125"/>
      <c r="C1383" s="126" t="e">
        <v>#REF!</v>
      </c>
      <c r="D1383" s="125"/>
      <c r="E1383" s="69"/>
      <c r="F1383" s="69"/>
      <c r="G1383" s="69"/>
      <c r="H1383" s="69"/>
      <c r="I1383" s="69"/>
      <c r="J1383" s="69"/>
      <c r="K1383" s="69"/>
      <c r="L1383" s="69"/>
      <c r="M1383" s="69"/>
      <c r="N1383" s="69"/>
      <c r="O1383" s="69"/>
      <c r="P1383" s="69"/>
      <c r="Q1383" s="69"/>
      <c r="R1383" s="69"/>
      <c r="S1383" s="69"/>
      <c r="T1383" s="69"/>
      <c r="U1383" s="69"/>
      <c r="V1383" s="69"/>
      <c r="W1383" s="69"/>
      <c r="X1383" s="69"/>
      <c r="Y1383" s="69"/>
      <c r="Z1383" s="69"/>
    </row>
    <row r="1384" ht="15.75" customHeight="1" spans="1:26">
      <c r="A1384" s="125"/>
      <c r="B1384" s="125"/>
      <c r="C1384" s="126" t="e">
        <v>#REF!</v>
      </c>
      <c r="D1384" s="125"/>
      <c r="E1384" s="69"/>
      <c r="F1384" s="69"/>
      <c r="G1384" s="69"/>
      <c r="H1384" s="69"/>
      <c r="I1384" s="69"/>
      <c r="J1384" s="69"/>
      <c r="K1384" s="69"/>
      <c r="L1384" s="69"/>
      <c r="M1384" s="69"/>
      <c r="N1384" s="69"/>
      <c r="O1384" s="69"/>
      <c r="P1384" s="69"/>
      <c r="Q1384" s="69"/>
      <c r="R1384" s="69"/>
      <c r="S1384" s="69"/>
      <c r="T1384" s="69"/>
      <c r="U1384" s="69"/>
      <c r="V1384" s="69"/>
      <c r="W1384" s="69"/>
      <c r="X1384" s="69"/>
      <c r="Y1384" s="69"/>
      <c r="Z1384" s="69"/>
    </row>
    <row r="1385" ht="15.75" customHeight="1" spans="1:26">
      <c r="A1385" s="125"/>
      <c r="B1385" s="125"/>
      <c r="C1385" s="126" t="e">
        <v>#REF!</v>
      </c>
      <c r="D1385" s="125"/>
      <c r="E1385" s="69"/>
      <c r="F1385" s="69"/>
      <c r="G1385" s="69"/>
      <c r="H1385" s="69"/>
      <c r="I1385" s="69"/>
      <c r="J1385" s="69"/>
      <c r="K1385" s="69"/>
      <c r="L1385" s="69"/>
      <c r="M1385" s="69"/>
      <c r="N1385" s="69"/>
      <c r="O1385" s="69"/>
      <c r="P1385" s="69"/>
      <c r="Q1385" s="69"/>
      <c r="R1385" s="69"/>
      <c r="S1385" s="69"/>
      <c r="T1385" s="69"/>
      <c r="U1385" s="69"/>
      <c r="V1385" s="69"/>
      <c r="W1385" s="69"/>
      <c r="X1385" s="69"/>
      <c r="Y1385" s="69"/>
      <c r="Z1385" s="69"/>
    </row>
    <row r="1386" ht="15.75" customHeight="1" spans="1:26">
      <c r="A1386" s="125"/>
      <c r="B1386" s="125"/>
      <c r="C1386" s="126" t="e">
        <v>#REF!</v>
      </c>
      <c r="D1386" s="125"/>
      <c r="E1386" s="69"/>
      <c r="F1386" s="69"/>
      <c r="G1386" s="69"/>
      <c r="H1386" s="69"/>
      <c r="I1386" s="69"/>
      <c r="J1386" s="69"/>
      <c r="K1386" s="69"/>
      <c r="L1386" s="69"/>
      <c r="M1386" s="69"/>
      <c r="N1386" s="69"/>
      <c r="O1386" s="69"/>
      <c r="P1386" s="69"/>
      <c r="Q1386" s="69"/>
      <c r="R1386" s="69"/>
      <c r="S1386" s="69"/>
      <c r="T1386" s="69"/>
      <c r="U1386" s="69"/>
      <c r="V1386" s="69"/>
      <c r="W1386" s="69"/>
      <c r="X1386" s="69"/>
      <c r="Y1386" s="69"/>
      <c r="Z1386" s="69"/>
    </row>
    <row r="1387" ht="15.75" customHeight="1" spans="1:26">
      <c r="A1387" s="125"/>
      <c r="B1387" s="125"/>
      <c r="C1387" s="126" t="e">
        <v>#REF!</v>
      </c>
      <c r="D1387" s="125"/>
      <c r="E1387" s="69"/>
      <c r="F1387" s="69"/>
      <c r="G1387" s="69"/>
      <c r="H1387" s="69"/>
      <c r="I1387" s="69"/>
      <c r="J1387" s="69"/>
      <c r="K1387" s="69"/>
      <c r="L1387" s="69"/>
      <c r="M1387" s="69"/>
      <c r="N1387" s="69"/>
      <c r="O1387" s="69"/>
      <c r="P1387" s="69"/>
      <c r="Q1387" s="69"/>
      <c r="R1387" s="69"/>
      <c r="S1387" s="69"/>
      <c r="T1387" s="69"/>
      <c r="U1387" s="69"/>
      <c r="V1387" s="69"/>
      <c r="W1387" s="69"/>
      <c r="X1387" s="69"/>
      <c r="Y1387" s="69"/>
      <c r="Z1387" s="69"/>
    </row>
    <row r="1388" ht="15.75" customHeight="1" spans="1:26">
      <c r="A1388" s="125"/>
      <c r="B1388" s="125"/>
      <c r="C1388" s="126" t="e">
        <v>#REF!</v>
      </c>
      <c r="D1388" s="125"/>
      <c r="E1388" s="69"/>
      <c r="F1388" s="69"/>
      <c r="G1388" s="69"/>
      <c r="H1388" s="69"/>
      <c r="I1388" s="69"/>
      <c r="J1388" s="69"/>
      <c r="K1388" s="69"/>
      <c r="L1388" s="69"/>
      <c r="M1388" s="69"/>
      <c r="N1388" s="69"/>
      <c r="O1388" s="69"/>
      <c r="P1388" s="69"/>
      <c r="Q1388" s="69"/>
      <c r="R1388" s="69"/>
      <c r="S1388" s="69"/>
      <c r="T1388" s="69"/>
      <c r="U1388" s="69"/>
      <c r="V1388" s="69"/>
      <c r="W1388" s="69"/>
      <c r="X1388" s="69"/>
      <c r="Y1388" s="69"/>
      <c r="Z1388" s="69"/>
    </row>
    <row r="1389" ht="15.75" customHeight="1" spans="1:26">
      <c r="A1389" s="125"/>
      <c r="B1389" s="125"/>
      <c r="C1389" s="126" t="e">
        <v>#REF!</v>
      </c>
      <c r="D1389" s="125"/>
      <c r="E1389" s="69"/>
      <c r="F1389" s="69"/>
      <c r="G1389" s="69"/>
      <c r="H1389" s="69"/>
      <c r="I1389" s="69"/>
      <c r="J1389" s="69"/>
      <c r="K1389" s="69"/>
      <c r="L1389" s="69"/>
      <c r="M1389" s="69"/>
      <c r="N1389" s="69"/>
      <c r="O1389" s="69"/>
      <c r="P1389" s="69"/>
      <c r="Q1389" s="69"/>
      <c r="R1389" s="69"/>
      <c r="S1389" s="69"/>
      <c r="T1389" s="69"/>
      <c r="U1389" s="69"/>
      <c r="V1389" s="69"/>
      <c r="W1389" s="69"/>
      <c r="X1389" s="69"/>
      <c r="Y1389" s="69"/>
      <c r="Z1389" s="69"/>
    </row>
    <row r="1390" ht="15.75" customHeight="1" spans="1:26">
      <c r="A1390" s="125"/>
      <c r="B1390" s="125"/>
      <c r="C1390" s="126" t="e">
        <v>#REF!</v>
      </c>
      <c r="D1390" s="125"/>
      <c r="E1390" s="69"/>
      <c r="F1390" s="69"/>
      <c r="G1390" s="69"/>
      <c r="H1390" s="69"/>
      <c r="I1390" s="69"/>
      <c r="J1390" s="69"/>
      <c r="K1390" s="69"/>
      <c r="L1390" s="69"/>
      <c r="M1390" s="69"/>
      <c r="N1390" s="69"/>
      <c r="O1390" s="69"/>
      <c r="P1390" s="69"/>
      <c r="Q1390" s="69"/>
      <c r="R1390" s="69"/>
      <c r="S1390" s="69"/>
      <c r="T1390" s="69"/>
      <c r="U1390" s="69"/>
      <c r="V1390" s="69"/>
      <c r="W1390" s="69"/>
      <c r="X1390" s="69"/>
      <c r="Y1390" s="69"/>
      <c r="Z1390" s="69"/>
    </row>
    <row r="1391" ht="15.75" customHeight="1" spans="1:26">
      <c r="A1391" s="125"/>
      <c r="B1391" s="125"/>
      <c r="C1391" s="126" t="e">
        <v>#REF!</v>
      </c>
      <c r="D1391" s="125"/>
      <c r="E1391" s="69"/>
      <c r="F1391" s="69"/>
      <c r="G1391" s="69"/>
      <c r="H1391" s="69"/>
      <c r="I1391" s="69"/>
      <c r="J1391" s="69"/>
      <c r="K1391" s="69"/>
      <c r="L1391" s="69"/>
      <c r="M1391" s="69"/>
      <c r="N1391" s="69"/>
      <c r="O1391" s="69"/>
      <c r="P1391" s="69"/>
      <c r="Q1391" s="69"/>
      <c r="R1391" s="69"/>
      <c r="S1391" s="69"/>
      <c r="T1391" s="69"/>
      <c r="U1391" s="69"/>
      <c r="V1391" s="69"/>
      <c r="W1391" s="69"/>
      <c r="X1391" s="69"/>
      <c r="Y1391" s="69"/>
      <c r="Z1391" s="69"/>
    </row>
    <row r="1392" ht="15.75" customHeight="1" spans="1:26">
      <c r="A1392" s="125"/>
      <c r="B1392" s="125"/>
      <c r="C1392" s="126" t="e">
        <v>#REF!</v>
      </c>
      <c r="D1392" s="125"/>
      <c r="E1392" s="69"/>
      <c r="F1392" s="69"/>
      <c r="G1392" s="69"/>
      <c r="H1392" s="69"/>
      <c r="I1392" s="69"/>
      <c r="J1392" s="69"/>
      <c r="K1392" s="69"/>
      <c r="L1392" s="69"/>
      <c r="M1392" s="69"/>
      <c r="N1392" s="69"/>
      <c r="O1392" s="69"/>
      <c r="P1392" s="69"/>
      <c r="Q1392" s="69"/>
      <c r="R1392" s="69"/>
      <c r="S1392" s="69"/>
      <c r="T1392" s="69"/>
      <c r="U1392" s="69"/>
      <c r="V1392" s="69"/>
      <c r="W1392" s="69"/>
      <c r="X1392" s="69"/>
      <c r="Y1392" s="69"/>
      <c r="Z1392" s="69"/>
    </row>
    <row r="1393" ht="15.75" customHeight="1" spans="1:26">
      <c r="A1393" s="125"/>
      <c r="B1393" s="125"/>
      <c r="C1393" s="126" t="e">
        <v>#REF!</v>
      </c>
      <c r="D1393" s="125"/>
      <c r="E1393" s="69"/>
      <c r="F1393" s="69"/>
      <c r="G1393" s="69"/>
      <c r="H1393" s="69"/>
      <c r="I1393" s="69"/>
      <c r="J1393" s="69"/>
      <c r="K1393" s="69"/>
      <c r="L1393" s="69"/>
      <c r="M1393" s="69"/>
      <c r="N1393" s="69"/>
      <c r="O1393" s="69"/>
      <c r="P1393" s="69"/>
      <c r="Q1393" s="69"/>
      <c r="R1393" s="69"/>
      <c r="S1393" s="69"/>
      <c r="T1393" s="69"/>
      <c r="U1393" s="69"/>
      <c r="V1393" s="69"/>
      <c r="W1393" s="69"/>
      <c r="X1393" s="69"/>
      <c r="Y1393" s="69"/>
      <c r="Z1393" s="69"/>
    </row>
    <row r="1394" ht="15.75" customHeight="1" spans="1:26">
      <c r="A1394" s="125"/>
      <c r="B1394" s="125"/>
      <c r="C1394" s="126" t="e">
        <v>#REF!</v>
      </c>
      <c r="D1394" s="125"/>
      <c r="E1394" s="69"/>
      <c r="F1394" s="69"/>
      <c r="G1394" s="69"/>
      <c r="H1394" s="69"/>
      <c r="I1394" s="69"/>
      <c r="J1394" s="69"/>
      <c r="K1394" s="69"/>
      <c r="L1394" s="69"/>
      <c r="M1394" s="69"/>
      <c r="N1394" s="69"/>
      <c r="O1394" s="69"/>
      <c r="P1394" s="69"/>
      <c r="Q1394" s="69"/>
      <c r="R1394" s="69"/>
      <c r="S1394" s="69"/>
      <c r="T1394" s="69"/>
      <c r="U1394" s="69"/>
      <c r="V1394" s="69"/>
      <c r="W1394" s="69"/>
      <c r="X1394" s="69"/>
      <c r="Y1394" s="69"/>
      <c r="Z1394" s="69"/>
    </row>
    <row r="1395" ht="15.75" customHeight="1" spans="1:26">
      <c r="A1395" s="125"/>
      <c r="B1395" s="125"/>
      <c r="C1395" s="126" t="e">
        <v>#REF!</v>
      </c>
      <c r="D1395" s="125"/>
      <c r="E1395" s="69"/>
      <c r="F1395" s="69"/>
      <c r="G1395" s="69"/>
      <c r="H1395" s="69"/>
      <c r="I1395" s="69"/>
      <c r="J1395" s="69"/>
      <c r="K1395" s="69"/>
      <c r="L1395" s="69"/>
      <c r="M1395" s="69"/>
      <c r="N1395" s="69"/>
      <c r="O1395" s="69"/>
      <c r="P1395" s="69"/>
      <c r="Q1395" s="69"/>
      <c r="R1395" s="69"/>
      <c r="S1395" s="69"/>
      <c r="T1395" s="69"/>
      <c r="U1395" s="69"/>
      <c r="V1395" s="69"/>
      <c r="W1395" s="69"/>
      <c r="X1395" s="69"/>
      <c r="Y1395" s="69"/>
      <c r="Z1395" s="69"/>
    </row>
    <row r="1396" ht="15.75" customHeight="1" spans="1:26">
      <c r="A1396" s="125"/>
      <c r="B1396" s="125"/>
      <c r="C1396" s="126" t="e">
        <v>#REF!</v>
      </c>
      <c r="D1396" s="125"/>
      <c r="E1396" s="69"/>
      <c r="F1396" s="69"/>
      <c r="G1396" s="69"/>
      <c r="H1396" s="69"/>
      <c r="I1396" s="69"/>
      <c r="J1396" s="69"/>
      <c r="K1396" s="69"/>
      <c r="L1396" s="69"/>
      <c r="M1396" s="69"/>
      <c r="N1396" s="69"/>
      <c r="O1396" s="69"/>
      <c r="P1396" s="69"/>
      <c r="Q1396" s="69"/>
      <c r="R1396" s="69"/>
      <c r="S1396" s="69"/>
      <c r="T1396" s="69"/>
      <c r="U1396" s="69"/>
      <c r="V1396" s="69"/>
      <c r="W1396" s="69"/>
      <c r="X1396" s="69"/>
      <c r="Y1396" s="69"/>
      <c r="Z1396" s="69"/>
    </row>
    <row r="1397" ht="15.75" customHeight="1" spans="1:26">
      <c r="A1397" s="125"/>
      <c r="B1397" s="125"/>
      <c r="C1397" s="126" t="e">
        <v>#REF!</v>
      </c>
      <c r="D1397" s="125"/>
      <c r="E1397" s="69"/>
      <c r="F1397" s="69"/>
      <c r="G1397" s="69"/>
      <c r="H1397" s="69"/>
      <c r="I1397" s="69"/>
      <c r="J1397" s="69"/>
      <c r="K1397" s="69"/>
      <c r="L1397" s="69"/>
      <c r="M1397" s="69"/>
      <c r="N1397" s="69"/>
      <c r="O1397" s="69"/>
      <c r="P1397" s="69"/>
      <c r="Q1397" s="69"/>
      <c r="R1397" s="69"/>
      <c r="S1397" s="69"/>
      <c r="T1397" s="69"/>
      <c r="U1397" s="69"/>
      <c r="V1397" s="69"/>
      <c r="W1397" s="69"/>
      <c r="X1397" s="69"/>
      <c r="Y1397" s="69"/>
      <c r="Z1397" s="69"/>
    </row>
    <row r="1398" ht="15.75" customHeight="1" spans="1:26">
      <c r="A1398" s="125"/>
      <c r="B1398" s="125"/>
      <c r="C1398" s="126" t="e">
        <v>#REF!</v>
      </c>
      <c r="D1398" s="125"/>
      <c r="E1398" s="69"/>
      <c r="F1398" s="69"/>
      <c r="G1398" s="69"/>
      <c r="H1398" s="69"/>
      <c r="I1398" s="69"/>
      <c r="J1398" s="69"/>
      <c r="K1398" s="69"/>
      <c r="L1398" s="69"/>
      <c r="M1398" s="69"/>
      <c r="N1398" s="69"/>
      <c r="O1398" s="69"/>
      <c r="P1398" s="69"/>
      <c r="Q1398" s="69"/>
      <c r="R1398" s="69"/>
      <c r="S1398" s="69"/>
      <c r="T1398" s="69"/>
      <c r="U1398" s="69"/>
      <c r="V1398" s="69"/>
      <c r="W1398" s="69"/>
      <c r="X1398" s="69"/>
      <c r="Y1398" s="69"/>
      <c r="Z1398" s="69"/>
    </row>
    <row r="1399" ht="15.75" customHeight="1" spans="1:26">
      <c r="A1399" s="125"/>
      <c r="B1399" s="125"/>
      <c r="C1399" s="126" t="e">
        <v>#REF!</v>
      </c>
      <c r="D1399" s="125"/>
      <c r="E1399" s="69"/>
      <c r="F1399" s="69"/>
      <c r="G1399" s="69"/>
      <c r="H1399" s="69"/>
      <c r="I1399" s="69"/>
      <c r="J1399" s="69"/>
      <c r="K1399" s="69"/>
      <c r="L1399" s="69"/>
      <c r="M1399" s="69"/>
      <c r="N1399" s="69"/>
      <c r="O1399" s="69"/>
      <c r="P1399" s="69"/>
      <c r="Q1399" s="69"/>
      <c r="R1399" s="69"/>
      <c r="S1399" s="69"/>
      <c r="T1399" s="69"/>
      <c r="U1399" s="69"/>
      <c r="V1399" s="69"/>
      <c r="W1399" s="69"/>
      <c r="X1399" s="69"/>
      <c r="Y1399" s="69"/>
      <c r="Z1399" s="69"/>
    </row>
    <row r="1400" ht="15.75" customHeight="1" spans="1:26">
      <c r="A1400" s="125"/>
      <c r="B1400" s="125"/>
      <c r="C1400" s="126" t="e">
        <v>#REF!</v>
      </c>
      <c r="D1400" s="125"/>
      <c r="E1400" s="69"/>
      <c r="F1400" s="69"/>
      <c r="G1400" s="69"/>
      <c r="H1400" s="69"/>
      <c r="I1400" s="69"/>
      <c r="J1400" s="69"/>
      <c r="K1400" s="69"/>
      <c r="L1400" s="69"/>
      <c r="M1400" s="69"/>
      <c r="N1400" s="69"/>
      <c r="O1400" s="69"/>
      <c r="P1400" s="69"/>
      <c r="Q1400" s="69"/>
      <c r="R1400" s="69"/>
      <c r="S1400" s="69"/>
      <c r="T1400" s="69"/>
      <c r="U1400" s="69"/>
      <c r="V1400" s="69"/>
      <c r="W1400" s="69"/>
      <c r="X1400" s="69"/>
      <c r="Y1400" s="69"/>
      <c r="Z1400" s="69"/>
    </row>
    <row r="1401" ht="15.75" customHeight="1" spans="1:26">
      <c r="A1401" s="125"/>
      <c r="B1401" s="125"/>
      <c r="C1401" s="126" t="e">
        <v>#REF!</v>
      </c>
      <c r="D1401" s="125"/>
      <c r="E1401" s="69"/>
      <c r="F1401" s="69"/>
      <c r="G1401" s="69"/>
      <c r="H1401" s="69"/>
      <c r="I1401" s="69"/>
      <c r="J1401" s="69"/>
      <c r="K1401" s="69"/>
      <c r="L1401" s="69"/>
      <c r="M1401" s="69"/>
      <c r="N1401" s="69"/>
      <c r="O1401" s="69"/>
      <c r="P1401" s="69"/>
      <c r="Q1401" s="69"/>
      <c r="R1401" s="69"/>
      <c r="S1401" s="69"/>
      <c r="T1401" s="69"/>
      <c r="U1401" s="69"/>
      <c r="V1401" s="69"/>
      <c r="W1401" s="69"/>
      <c r="X1401" s="69"/>
      <c r="Y1401" s="69"/>
      <c r="Z1401" s="69"/>
    </row>
    <row r="1402" ht="15.75" customHeight="1" spans="1:26">
      <c r="A1402" s="125"/>
      <c r="B1402" s="125"/>
      <c r="C1402" s="126" t="e">
        <v>#REF!</v>
      </c>
      <c r="D1402" s="125"/>
      <c r="E1402" s="69"/>
      <c r="F1402" s="69"/>
      <c r="G1402" s="69"/>
      <c r="H1402" s="69"/>
      <c r="I1402" s="69"/>
      <c r="J1402" s="69"/>
      <c r="K1402" s="69"/>
      <c r="L1402" s="69"/>
      <c r="M1402" s="69"/>
      <c r="N1402" s="69"/>
      <c r="O1402" s="69"/>
      <c r="P1402" s="69"/>
      <c r="Q1402" s="69"/>
      <c r="R1402" s="69"/>
      <c r="S1402" s="69"/>
      <c r="T1402" s="69"/>
      <c r="U1402" s="69"/>
      <c r="V1402" s="69"/>
      <c r="W1402" s="69"/>
      <c r="X1402" s="69"/>
      <c r="Y1402" s="69"/>
      <c r="Z1402" s="69"/>
    </row>
    <row r="1403" ht="15.75" customHeight="1" spans="1:26">
      <c r="A1403" s="125"/>
      <c r="B1403" s="125"/>
      <c r="C1403" s="126" t="e">
        <v>#REF!</v>
      </c>
      <c r="D1403" s="125"/>
      <c r="E1403" s="69"/>
      <c r="F1403" s="69"/>
      <c r="G1403" s="69"/>
      <c r="H1403" s="69"/>
      <c r="I1403" s="69"/>
      <c r="J1403" s="69"/>
      <c r="K1403" s="69"/>
      <c r="L1403" s="69"/>
      <c r="M1403" s="69"/>
      <c r="N1403" s="69"/>
      <c r="O1403" s="69"/>
      <c r="P1403" s="69"/>
      <c r="Q1403" s="69"/>
      <c r="R1403" s="69"/>
      <c r="S1403" s="69"/>
      <c r="T1403" s="69"/>
      <c r="U1403" s="69"/>
      <c r="V1403" s="69"/>
      <c r="W1403" s="69"/>
      <c r="X1403" s="69"/>
      <c r="Y1403" s="69"/>
      <c r="Z1403" s="69"/>
    </row>
    <row r="1404" ht="15.75" customHeight="1" spans="1:26">
      <c r="A1404" s="125"/>
      <c r="B1404" s="125"/>
      <c r="C1404" s="126" t="e">
        <v>#REF!</v>
      </c>
      <c r="D1404" s="125"/>
      <c r="E1404" s="69"/>
      <c r="F1404" s="69"/>
      <c r="G1404" s="69"/>
      <c r="H1404" s="69"/>
      <c r="I1404" s="69"/>
      <c r="J1404" s="69"/>
      <c r="K1404" s="69"/>
      <c r="L1404" s="69"/>
      <c r="M1404" s="69"/>
      <c r="N1404" s="69"/>
      <c r="O1404" s="69"/>
      <c r="P1404" s="69"/>
      <c r="Q1404" s="69"/>
      <c r="R1404" s="69"/>
      <c r="S1404" s="69"/>
      <c r="T1404" s="69"/>
      <c r="U1404" s="69"/>
      <c r="V1404" s="69"/>
      <c r="W1404" s="69"/>
      <c r="X1404" s="69"/>
      <c r="Y1404" s="69"/>
      <c r="Z1404" s="69"/>
    </row>
    <row r="1405" ht="15.75" customHeight="1" spans="1:26">
      <c r="A1405" s="125"/>
      <c r="B1405" s="125"/>
      <c r="C1405" s="126" t="e">
        <v>#REF!</v>
      </c>
      <c r="D1405" s="125"/>
      <c r="E1405" s="69"/>
      <c r="F1405" s="69"/>
      <c r="G1405" s="69"/>
      <c r="H1405" s="69"/>
      <c r="I1405" s="69"/>
      <c r="J1405" s="69"/>
      <c r="K1405" s="69"/>
      <c r="L1405" s="69"/>
      <c r="M1405" s="69"/>
      <c r="N1405" s="69"/>
      <c r="O1405" s="69"/>
      <c r="P1405" s="69"/>
      <c r="Q1405" s="69"/>
      <c r="R1405" s="69"/>
      <c r="S1405" s="69"/>
      <c r="T1405" s="69"/>
      <c r="U1405" s="69"/>
      <c r="V1405" s="69"/>
      <c r="W1405" s="69"/>
      <c r="X1405" s="69"/>
      <c r="Y1405" s="69"/>
      <c r="Z1405" s="69"/>
    </row>
    <row r="1406" ht="15.75" customHeight="1" spans="1:26">
      <c r="A1406" s="125"/>
      <c r="B1406" s="125"/>
      <c r="C1406" s="126" t="e">
        <v>#REF!</v>
      </c>
      <c r="D1406" s="125"/>
      <c r="E1406" s="69"/>
      <c r="F1406" s="69"/>
      <c r="G1406" s="69"/>
      <c r="H1406" s="69"/>
      <c r="I1406" s="69"/>
      <c r="J1406" s="69"/>
      <c r="K1406" s="69"/>
      <c r="L1406" s="69"/>
      <c r="M1406" s="69"/>
      <c r="N1406" s="69"/>
      <c r="O1406" s="69"/>
      <c r="P1406" s="69"/>
      <c r="Q1406" s="69"/>
      <c r="R1406" s="69"/>
      <c r="S1406" s="69"/>
      <c r="T1406" s="69"/>
      <c r="U1406" s="69"/>
      <c r="V1406" s="69"/>
      <c r="W1406" s="69"/>
      <c r="X1406" s="69"/>
      <c r="Y1406" s="69"/>
      <c r="Z1406" s="69"/>
    </row>
    <row r="1407" ht="15.75" customHeight="1" spans="1:26">
      <c r="A1407" s="125"/>
      <c r="B1407" s="125"/>
      <c r="C1407" s="126" t="e">
        <v>#REF!</v>
      </c>
      <c r="D1407" s="125"/>
      <c r="E1407" s="69"/>
      <c r="F1407" s="69"/>
      <c r="G1407" s="69"/>
      <c r="H1407" s="69"/>
      <c r="I1407" s="69"/>
      <c r="J1407" s="69"/>
      <c r="K1407" s="69"/>
      <c r="L1407" s="69"/>
      <c r="M1407" s="69"/>
      <c r="N1407" s="69"/>
      <c r="O1407" s="69"/>
      <c r="P1407" s="69"/>
      <c r="Q1407" s="69"/>
      <c r="R1407" s="69"/>
      <c r="S1407" s="69"/>
      <c r="T1407" s="69"/>
      <c r="U1407" s="69"/>
      <c r="V1407" s="69"/>
      <c r="W1407" s="69"/>
      <c r="X1407" s="69"/>
      <c r="Y1407" s="69"/>
      <c r="Z1407" s="69"/>
    </row>
    <row r="1408" ht="15.75" customHeight="1" spans="1:26">
      <c r="A1408" s="125"/>
      <c r="B1408" s="125"/>
      <c r="C1408" s="126" t="e">
        <v>#REF!</v>
      </c>
      <c r="D1408" s="125"/>
      <c r="E1408" s="69"/>
      <c r="F1408" s="69"/>
      <c r="G1408" s="69"/>
      <c r="H1408" s="69"/>
      <c r="I1408" s="69"/>
      <c r="J1408" s="69"/>
      <c r="K1408" s="69"/>
      <c r="L1408" s="69"/>
      <c r="M1408" s="69"/>
      <c r="N1408" s="69"/>
      <c r="O1408" s="69"/>
      <c r="P1408" s="69"/>
      <c r="Q1408" s="69"/>
      <c r="R1408" s="69"/>
      <c r="S1408" s="69"/>
      <c r="T1408" s="69"/>
      <c r="U1408" s="69"/>
      <c r="V1408" s="69"/>
      <c r="W1408" s="69"/>
      <c r="X1408" s="69"/>
      <c r="Y1408" s="69"/>
      <c r="Z1408" s="69"/>
    </row>
    <row r="1409" ht="15.75" customHeight="1" spans="1:26">
      <c r="A1409" s="125"/>
      <c r="B1409" s="125"/>
      <c r="C1409" s="126" t="e">
        <v>#REF!</v>
      </c>
      <c r="D1409" s="125"/>
      <c r="E1409" s="69"/>
      <c r="F1409" s="69"/>
      <c r="G1409" s="69"/>
      <c r="H1409" s="69"/>
      <c r="I1409" s="69"/>
      <c r="J1409" s="69"/>
      <c r="K1409" s="69"/>
      <c r="L1409" s="69"/>
      <c r="M1409" s="69"/>
      <c r="N1409" s="69"/>
      <c r="O1409" s="69"/>
      <c r="P1409" s="69"/>
      <c r="Q1409" s="69"/>
      <c r="R1409" s="69"/>
      <c r="S1409" s="69"/>
      <c r="T1409" s="69"/>
      <c r="U1409" s="69"/>
      <c r="V1409" s="69"/>
      <c r="W1409" s="69"/>
      <c r="X1409" s="69"/>
      <c r="Y1409" s="69"/>
      <c r="Z1409" s="69"/>
    </row>
    <row r="1410" ht="15.75" customHeight="1" spans="1:26">
      <c r="A1410" s="125"/>
      <c r="B1410" s="125"/>
      <c r="C1410" s="126" t="e">
        <v>#REF!</v>
      </c>
      <c r="D1410" s="125"/>
      <c r="E1410" s="69"/>
      <c r="F1410" s="69"/>
      <c r="G1410" s="69"/>
      <c r="H1410" s="69"/>
      <c r="I1410" s="69"/>
      <c r="J1410" s="69"/>
      <c r="K1410" s="69"/>
      <c r="L1410" s="69"/>
      <c r="M1410" s="69"/>
      <c r="N1410" s="69"/>
      <c r="O1410" s="69"/>
      <c r="P1410" s="69"/>
      <c r="Q1410" s="69"/>
      <c r="R1410" s="69"/>
      <c r="S1410" s="69"/>
      <c r="T1410" s="69"/>
      <c r="U1410" s="69"/>
      <c r="V1410" s="69"/>
      <c r="W1410" s="69"/>
      <c r="X1410" s="69"/>
      <c r="Y1410" s="69"/>
      <c r="Z1410" s="69"/>
    </row>
    <row r="1411" ht="15.75" customHeight="1" spans="1:26">
      <c r="A1411" s="125"/>
      <c r="B1411" s="125"/>
      <c r="C1411" s="126" t="e">
        <v>#REF!</v>
      </c>
      <c r="D1411" s="125"/>
      <c r="E1411" s="69"/>
      <c r="F1411" s="69"/>
      <c r="G1411" s="69"/>
      <c r="H1411" s="69"/>
      <c r="I1411" s="69"/>
      <c r="J1411" s="69"/>
      <c r="K1411" s="69"/>
      <c r="L1411" s="69"/>
      <c r="M1411" s="69"/>
      <c r="N1411" s="69"/>
      <c r="O1411" s="69"/>
      <c r="P1411" s="69"/>
      <c r="Q1411" s="69"/>
      <c r="R1411" s="69"/>
      <c r="S1411" s="69"/>
      <c r="T1411" s="69"/>
      <c r="U1411" s="69"/>
      <c r="V1411" s="69"/>
      <c r="W1411" s="69"/>
      <c r="X1411" s="69"/>
      <c r="Y1411" s="69"/>
      <c r="Z1411" s="69"/>
    </row>
    <row r="1412" ht="15.75" customHeight="1" spans="1:26">
      <c r="A1412" s="125"/>
      <c r="B1412" s="125"/>
      <c r="C1412" s="126" t="e">
        <v>#REF!</v>
      </c>
      <c r="D1412" s="125"/>
      <c r="E1412" s="69"/>
      <c r="F1412" s="69"/>
      <c r="G1412" s="69"/>
      <c r="H1412" s="69"/>
      <c r="I1412" s="69"/>
      <c r="J1412" s="69"/>
      <c r="K1412" s="69"/>
      <c r="L1412" s="69"/>
      <c r="M1412" s="69"/>
      <c r="N1412" s="69"/>
      <c r="O1412" s="69"/>
      <c r="P1412" s="69"/>
      <c r="Q1412" s="69"/>
      <c r="R1412" s="69"/>
      <c r="S1412" s="69"/>
      <c r="T1412" s="69"/>
      <c r="U1412" s="69"/>
      <c r="V1412" s="69"/>
      <c r="W1412" s="69"/>
      <c r="X1412" s="69"/>
      <c r="Y1412" s="69"/>
      <c r="Z1412" s="69"/>
    </row>
    <row r="1413" ht="15.75" customHeight="1" spans="1:26">
      <c r="A1413" s="125"/>
      <c r="B1413" s="125"/>
      <c r="C1413" s="126" t="e">
        <v>#REF!</v>
      </c>
      <c r="D1413" s="125"/>
      <c r="E1413" s="69"/>
      <c r="F1413" s="69"/>
      <c r="G1413" s="69"/>
      <c r="H1413" s="69"/>
      <c r="I1413" s="69"/>
      <c r="J1413" s="69"/>
      <c r="K1413" s="69"/>
      <c r="L1413" s="69"/>
      <c r="M1413" s="69"/>
      <c r="N1413" s="69"/>
      <c r="O1413" s="69"/>
      <c r="P1413" s="69"/>
      <c r="Q1413" s="69"/>
      <c r="R1413" s="69"/>
      <c r="S1413" s="69"/>
      <c r="T1413" s="69"/>
      <c r="U1413" s="69"/>
      <c r="V1413" s="69"/>
      <c r="W1413" s="69"/>
      <c r="X1413" s="69"/>
      <c r="Y1413" s="69"/>
      <c r="Z1413" s="69"/>
    </row>
    <row r="1414" ht="15.75" customHeight="1" spans="1:26">
      <c r="A1414" s="125"/>
      <c r="B1414" s="125"/>
      <c r="C1414" s="126" t="e">
        <v>#REF!</v>
      </c>
      <c r="D1414" s="125"/>
      <c r="E1414" s="69"/>
      <c r="F1414" s="69"/>
      <c r="G1414" s="69"/>
      <c r="H1414" s="69"/>
      <c r="I1414" s="69"/>
      <c r="J1414" s="69"/>
      <c r="K1414" s="69"/>
      <c r="L1414" s="69"/>
      <c r="M1414" s="69"/>
      <c r="N1414" s="69"/>
      <c r="O1414" s="69"/>
      <c r="P1414" s="69"/>
      <c r="Q1414" s="69"/>
      <c r="R1414" s="69"/>
      <c r="S1414" s="69"/>
      <c r="T1414" s="69"/>
      <c r="U1414" s="69"/>
      <c r="V1414" s="69"/>
      <c r="W1414" s="69"/>
      <c r="X1414" s="69"/>
      <c r="Y1414" s="69"/>
      <c r="Z1414" s="69"/>
    </row>
    <row r="1415" ht="15.75" customHeight="1" spans="1:26">
      <c r="A1415" s="125"/>
      <c r="B1415" s="125"/>
      <c r="C1415" s="126" t="e">
        <v>#REF!</v>
      </c>
      <c r="D1415" s="125"/>
      <c r="E1415" s="69"/>
      <c r="F1415" s="69"/>
      <c r="G1415" s="69"/>
      <c r="H1415" s="69"/>
      <c r="I1415" s="69"/>
      <c r="J1415" s="69"/>
      <c r="K1415" s="69"/>
      <c r="L1415" s="69"/>
      <c r="M1415" s="69"/>
      <c r="N1415" s="69"/>
      <c r="O1415" s="69"/>
      <c r="P1415" s="69"/>
      <c r="Q1415" s="69"/>
      <c r="R1415" s="69"/>
      <c r="S1415" s="69"/>
      <c r="T1415" s="69"/>
      <c r="U1415" s="69"/>
      <c r="V1415" s="69"/>
      <c r="W1415" s="69"/>
      <c r="X1415" s="69"/>
      <c r="Y1415" s="69"/>
      <c r="Z1415" s="69"/>
    </row>
    <row r="1416" ht="15.75" customHeight="1" spans="1:26">
      <c r="A1416" s="125"/>
      <c r="B1416" s="125"/>
      <c r="C1416" s="126" t="e">
        <v>#REF!</v>
      </c>
      <c r="D1416" s="125"/>
      <c r="E1416" s="69"/>
      <c r="F1416" s="69"/>
      <c r="G1416" s="69"/>
      <c r="H1416" s="69"/>
      <c r="I1416" s="69"/>
      <c r="J1416" s="69"/>
      <c r="K1416" s="69"/>
      <c r="L1416" s="69"/>
      <c r="M1416" s="69"/>
      <c r="N1416" s="69"/>
      <c r="O1416" s="69"/>
      <c r="P1416" s="69"/>
      <c r="Q1416" s="69"/>
      <c r="R1416" s="69"/>
      <c r="S1416" s="69"/>
      <c r="T1416" s="69"/>
      <c r="U1416" s="69"/>
      <c r="V1416" s="69"/>
      <c r="W1416" s="69"/>
      <c r="X1416" s="69"/>
      <c r="Y1416" s="69"/>
      <c r="Z1416" s="69"/>
    </row>
    <row r="1417" ht="15.75" customHeight="1" spans="1:26">
      <c r="A1417" s="125"/>
      <c r="B1417" s="125"/>
      <c r="C1417" s="126" t="e">
        <v>#REF!</v>
      </c>
      <c r="D1417" s="125"/>
      <c r="E1417" s="69"/>
      <c r="F1417" s="69"/>
      <c r="G1417" s="69"/>
      <c r="H1417" s="69"/>
      <c r="I1417" s="69"/>
      <c r="J1417" s="69"/>
      <c r="K1417" s="69"/>
      <c r="L1417" s="69"/>
      <c r="M1417" s="69"/>
      <c r="N1417" s="69"/>
      <c r="O1417" s="69"/>
      <c r="P1417" s="69"/>
      <c r="Q1417" s="69"/>
      <c r="R1417" s="69"/>
      <c r="S1417" s="69"/>
      <c r="T1417" s="69"/>
      <c r="U1417" s="69"/>
      <c r="V1417" s="69"/>
      <c r="W1417" s="69"/>
      <c r="X1417" s="69"/>
      <c r="Y1417" s="69"/>
      <c r="Z1417" s="69"/>
    </row>
    <row r="1418" ht="15.75" customHeight="1" spans="1:26">
      <c r="A1418" s="125"/>
      <c r="B1418" s="125"/>
      <c r="C1418" s="126" t="e">
        <v>#REF!</v>
      </c>
      <c r="D1418" s="125"/>
      <c r="E1418" s="69"/>
      <c r="F1418" s="69"/>
      <c r="G1418" s="69"/>
      <c r="H1418" s="69"/>
      <c r="I1418" s="69"/>
      <c r="J1418" s="69"/>
      <c r="K1418" s="69"/>
      <c r="L1418" s="69"/>
      <c r="M1418" s="69"/>
      <c r="N1418" s="69"/>
      <c r="O1418" s="69"/>
      <c r="P1418" s="69"/>
      <c r="Q1418" s="69"/>
      <c r="R1418" s="69"/>
      <c r="S1418" s="69"/>
      <c r="T1418" s="69"/>
      <c r="U1418" s="69"/>
      <c r="V1418" s="69"/>
      <c r="W1418" s="69"/>
      <c r="X1418" s="69"/>
      <c r="Y1418" s="69"/>
      <c r="Z1418" s="69"/>
    </row>
    <row r="1419" ht="15.75" customHeight="1" spans="1:26">
      <c r="A1419" s="125"/>
      <c r="B1419" s="125"/>
      <c r="C1419" s="126" t="e">
        <v>#REF!</v>
      </c>
      <c r="D1419" s="125"/>
      <c r="E1419" s="69"/>
      <c r="F1419" s="69"/>
      <c r="G1419" s="69"/>
      <c r="H1419" s="69"/>
      <c r="I1419" s="69"/>
      <c r="J1419" s="69"/>
      <c r="K1419" s="69"/>
      <c r="L1419" s="69"/>
      <c r="M1419" s="69"/>
      <c r="N1419" s="69"/>
      <c r="O1419" s="69"/>
      <c r="P1419" s="69"/>
      <c r="Q1419" s="69"/>
      <c r="R1419" s="69"/>
      <c r="S1419" s="69"/>
      <c r="T1419" s="69"/>
      <c r="U1419" s="69"/>
      <c r="V1419" s="69"/>
      <c r="W1419" s="69"/>
      <c r="X1419" s="69"/>
      <c r="Y1419" s="69"/>
      <c r="Z1419" s="69"/>
    </row>
    <row r="1420" ht="15.75" customHeight="1" spans="1:26">
      <c r="A1420" s="125"/>
      <c r="B1420" s="125"/>
      <c r="C1420" s="126" t="e">
        <v>#REF!</v>
      </c>
      <c r="D1420" s="125"/>
      <c r="E1420" s="69"/>
      <c r="F1420" s="69"/>
      <c r="G1420" s="69"/>
      <c r="H1420" s="69"/>
      <c r="I1420" s="69"/>
      <c r="J1420" s="69"/>
      <c r="K1420" s="69"/>
      <c r="L1420" s="69"/>
      <c r="M1420" s="69"/>
      <c r="N1420" s="69"/>
      <c r="O1420" s="69"/>
      <c r="P1420" s="69"/>
      <c r="Q1420" s="69"/>
      <c r="R1420" s="69"/>
      <c r="S1420" s="69"/>
      <c r="T1420" s="69"/>
      <c r="U1420" s="69"/>
      <c r="V1420" s="69"/>
      <c r="W1420" s="69"/>
      <c r="X1420" s="69"/>
      <c r="Y1420" s="69"/>
      <c r="Z1420" s="69"/>
    </row>
    <row r="1421" ht="15.75" customHeight="1" spans="1:26">
      <c r="A1421" s="125"/>
      <c r="B1421" s="125"/>
      <c r="C1421" s="126" t="e">
        <v>#REF!</v>
      </c>
      <c r="D1421" s="125"/>
      <c r="E1421" s="69"/>
      <c r="F1421" s="69"/>
      <c r="G1421" s="69"/>
      <c r="H1421" s="69"/>
      <c r="I1421" s="69"/>
      <c r="J1421" s="69"/>
      <c r="K1421" s="69"/>
      <c r="L1421" s="69"/>
      <c r="M1421" s="69"/>
      <c r="N1421" s="69"/>
      <c r="O1421" s="69"/>
      <c r="P1421" s="69"/>
      <c r="Q1421" s="69"/>
      <c r="R1421" s="69"/>
      <c r="S1421" s="69"/>
      <c r="T1421" s="69"/>
      <c r="U1421" s="69"/>
      <c r="V1421" s="69"/>
      <c r="W1421" s="69"/>
      <c r="X1421" s="69"/>
      <c r="Y1421" s="69"/>
      <c r="Z1421" s="69"/>
    </row>
    <row r="1422" ht="15.75" customHeight="1" spans="1:26">
      <c r="A1422" s="125"/>
      <c r="B1422" s="125"/>
      <c r="C1422" s="126" t="e">
        <v>#REF!</v>
      </c>
      <c r="D1422" s="125"/>
      <c r="E1422" s="69"/>
      <c r="F1422" s="69"/>
      <c r="G1422" s="69"/>
      <c r="H1422" s="69"/>
      <c r="I1422" s="69"/>
      <c r="J1422" s="69"/>
      <c r="K1422" s="69"/>
      <c r="L1422" s="69"/>
      <c r="M1422" s="69"/>
      <c r="N1422" s="69"/>
      <c r="O1422" s="69"/>
      <c r="P1422" s="69"/>
      <c r="Q1422" s="69"/>
      <c r="R1422" s="69"/>
      <c r="S1422" s="69"/>
      <c r="T1422" s="69"/>
      <c r="U1422" s="69"/>
      <c r="V1422" s="69"/>
      <c r="W1422" s="69"/>
      <c r="X1422" s="69"/>
      <c r="Y1422" s="69"/>
      <c r="Z1422" s="69"/>
    </row>
    <row r="1423" ht="15.75" customHeight="1" spans="1:26">
      <c r="A1423" s="125"/>
      <c r="B1423" s="125"/>
      <c r="C1423" s="126" t="e">
        <v>#REF!</v>
      </c>
      <c r="D1423" s="125"/>
      <c r="E1423" s="69"/>
      <c r="F1423" s="69"/>
      <c r="G1423" s="69"/>
      <c r="H1423" s="69"/>
      <c r="I1423" s="69"/>
      <c r="J1423" s="69"/>
      <c r="K1423" s="69"/>
      <c r="L1423" s="69"/>
      <c r="M1423" s="69"/>
      <c r="N1423" s="69"/>
      <c r="O1423" s="69"/>
      <c r="P1423" s="69"/>
      <c r="Q1423" s="69"/>
      <c r="R1423" s="69"/>
      <c r="S1423" s="69"/>
      <c r="T1423" s="69"/>
      <c r="U1423" s="69"/>
      <c r="V1423" s="69"/>
      <c r="W1423" s="69"/>
      <c r="X1423" s="69"/>
      <c r="Y1423" s="69"/>
      <c r="Z1423" s="69"/>
    </row>
    <row r="1424" ht="15.75" customHeight="1" spans="1:26">
      <c r="A1424" s="125"/>
      <c r="B1424" s="125"/>
      <c r="C1424" s="126" t="e">
        <v>#REF!</v>
      </c>
      <c r="D1424" s="125"/>
      <c r="E1424" s="69"/>
      <c r="F1424" s="69"/>
      <c r="G1424" s="69"/>
      <c r="H1424" s="69"/>
      <c r="I1424" s="69"/>
      <c r="J1424" s="69"/>
      <c r="K1424" s="69"/>
      <c r="L1424" s="69"/>
      <c r="M1424" s="69"/>
      <c r="N1424" s="69"/>
      <c r="O1424" s="69"/>
      <c r="P1424" s="69"/>
      <c r="Q1424" s="69"/>
      <c r="R1424" s="69"/>
      <c r="S1424" s="69"/>
      <c r="T1424" s="69"/>
      <c r="U1424" s="69"/>
      <c r="V1424" s="69"/>
      <c r="W1424" s="69"/>
      <c r="X1424" s="69"/>
      <c r="Y1424" s="69"/>
      <c r="Z1424" s="69"/>
    </row>
    <row r="1425" ht="15.75" customHeight="1" spans="1:26">
      <c r="A1425" s="125"/>
      <c r="B1425" s="125"/>
      <c r="C1425" s="126" t="e">
        <v>#REF!</v>
      </c>
      <c r="D1425" s="125"/>
      <c r="E1425" s="69"/>
      <c r="F1425" s="69"/>
      <c r="G1425" s="69"/>
      <c r="H1425" s="69"/>
      <c r="I1425" s="69"/>
      <c r="J1425" s="69"/>
      <c r="K1425" s="69"/>
      <c r="L1425" s="69"/>
      <c r="M1425" s="69"/>
      <c r="N1425" s="69"/>
      <c r="O1425" s="69"/>
      <c r="P1425" s="69"/>
      <c r="Q1425" s="69"/>
      <c r="R1425" s="69"/>
      <c r="S1425" s="69"/>
      <c r="T1425" s="69"/>
      <c r="U1425" s="69"/>
      <c r="V1425" s="69"/>
      <c r="W1425" s="69"/>
      <c r="X1425" s="69"/>
      <c r="Y1425" s="69"/>
      <c r="Z1425" s="69"/>
    </row>
    <row r="1426" ht="15.75" customHeight="1" spans="1:26">
      <c r="A1426" s="125"/>
      <c r="B1426" s="125"/>
      <c r="C1426" s="126" t="e">
        <v>#REF!</v>
      </c>
      <c r="D1426" s="125"/>
      <c r="E1426" s="69"/>
      <c r="F1426" s="69"/>
      <c r="G1426" s="69"/>
      <c r="H1426" s="69"/>
      <c r="I1426" s="69"/>
      <c r="J1426" s="69"/>
      <c r="K1426" s="69"/>
      <c r="L1426" s="69"/>
      <c r="M1426" s="69"/>
      <c r="N1426" s="69"/>
      <c r="O1426" s="69"/>
      <c r="P1426" s="69"/>
      <c r="Q1426" s="69"/>
      <c r="R1426" s="69"/>
      <c r="S1426" s="69"/>
      <c r="T1426" s="69"/>
      <c r="U1426" s="69"/>
      <c r="V1426" s="69"/>
      <c r="W1426" s="69"/>
      <c r="X1426" s="69"/>
      <c r="Y1426" s="69"/>
      <c r="Z1426" s="69"/>
    </row>
    <row r="1427" ht="15.75" customHeight="1" spans="1:26">
      <c r="A1427" s="125"/>
      <c r="B1427" s="125"/>
      <c r="C1427" s="126" t="e">
        <v>#REF!</v>
      </c>
      <c r="D1427" s="125"/>
      <c r="E1427" s="69"/>
      <c r="F1427" s="69"/>
      <c r="G1427" s="69"/>
      <c r="H1427" s="69"/>
      <c r="I1427" s="69"/>
      <c r="J1427" s="69"/>
      <c r="K1427" s="69"/>
      <c r="L1427" s="69"/>
      <c r="M1427" s="69"/>
      <c r="N1427" s="69"/>
      <c r="O1427" s="69"/>
      <c r="P1427" s="69"/>
      <c r="Q1427" s="69"/>
      <c r="R1427" s="69"/>
      <c r="S1427" s="69"/>
      <c r="T1427" s="69"/>
      <c r="U1427" s="69"/>
      <c r="V1427" s="69"/>
      <c r="W1427" s="69"/>
      <c r="X1427" s="69"/>
      <c r="Y1427" s="69"/>
      <c r="Z1427" s="69"/>
    </row>
    <row r="1428" ht="15.75" customHeight="1" spans="1:26">
      <c r="A1428" s="125"/>
      <c r="B1428" s="125"/>
      <c r="C1428" s="126" t="e">
        <v>#REF!</v>
      </c>
      <c r="D1428" s="125"/>
      <c r="E1428" s="69"/>
      <c r="F1428" s="69"/>
      <c r="G1428" s="69"/>
      <c r="H1428" s="69"/>
      <c r="I1428" s="69"/>
      <c r="J1428" s="69"/>
      <c r="K1428" s="69"/>
      <c r="L1428" s="69"/>
      <c r="M1428" s="69"/>
      <c r="N1428" s="69"/>
      <c r="O1428" s="69"/>
      <c r="P1428" s="69"/>
      <c r="Q1428" s="69"/>
      <c r="R1428" s="69"/>
      <c r="S1428" s="69"/>
      <c r="T1428" s="69"/>
      <c r="U1428" s="69"/>
      <c r="V1428" s="69"/>
      <c r="W1428" s="69"/>
      <c r="X1428" s="69"/>
      <c r="Y1428" s="69"/>
      <c r="Z1428" s="69"/>
    </row>
    <row r="1429" ht="15.75" customHeight="1" spans="1:26">
      <c r="A1429" s="125"/>
      <c r="B1429" s="125"/>
      <c r="C1429" s="126" t="e">
        <v>#REF!</v>
      </c>
      <c r="D1429" s="125"/>
      <c r="E1429" s="69"/>
      <c r="F1429" s="69"/>
      <c r="G1429" s="69"/>
      <c r="H1429" s="69"/>
      <c r="I1429" s="69"/>
      <c r="J1429" s="69"/>
      <c r="K1429" s="69"/>
      <c r="L1429" s="69"/>
      <c r="M1429" s="69"/>
      <c r="N1429" s="69"/>
      <c r="O1429" s="69"/>
      <c r="P1429" s="69"/>
      <c r="Q1429" s="69"/>
      <c r="R1429" s="69"/>
      <c r="S1429" s="69"/>
      <c r="T1429" s="69"/>
      <c r="U1429" s="69"/>
      <c r="V1429" s="69"/>
      <c r="W1429" s="69"/>
      <c r="X1429" s="69"/>
      <c r="Y1429" s="69"/>
      <c r="Z1429" s="69"/>
    </row>
    <row r="1430" ht="15.75" customHeight="1" spans="1:26">
      <c r="A1430" s="125"/>
      <c r="B1430" s="125"/>
      <c r="C1430" s="126" t="e">
        <v>#REF!</v>
      </c>
      <c r="D1430" s="125"/>
      <c r="E1430" s="69"/>
      <c r="F1430" s="69"/>
      <c r="G1430" s="69"/>
      <c r="H1430" s="69"/>
      <c r="I1430" s="69"/>
      <c r="J1430" s="69"/>
      <c r="K1430" s="69"/>
      <c r="L1430" s="69"/>
      <c r="M1430" s="69"/>
      <c r="N1430" s="69"/>
      <c r="O1430" s="69"/>
      <c r="P1430" s="69"/>
      <c r="Q1430" s="69"/>
      <c r="R1430" s="69"/>
      <c r="S1430" s="69"/>
      <c r="T1430" s="69"/>
      <c r="U1430" s="69"/>
      <c r="V1430" s="69"/>
      <c r="W1430" s="69"/>
      <c r="X1430" s="69"/>
      <c r="Y1430" s="69"/>
      <c r="Z1430" s="69"/>
    </row>
    <row r="1431" ht="15.75" customHeight="1" spans="1:26">
      <c r="A1431" s="125"/>
      <c r="B1431" s="125"/>
      <c r="C1431" s="126" t="e">
        <v>#REF!</v>
      </c>
      <c r="D1431" s="125"/>
      <c r="E1431" s="69"/>
      <c r="F1431" s="69"/>
      <c r="G1431" s="69"/>
      <c r="H1431" s="69"/>
      <c r="I1431" s="69"/>
      <c r="J1431" s="69"/>
      <c r="K1431" s="69"/>
      <c r="L1431" s="69"/>
      <c r="M1431" s="69"/>
      <c r="N1431" s="69"/>
      <c r="O1431" s="69"/>
      <c r="P1431" s="69"/>
      <c r="Q1431" s="69"/>
      <c r="R1431" s="69"/>
      <c r="S1431" s="69"/>
      <c r="T1431" s="69"/>
      <c r="U1431" s="69"/>
      <c r="V1431" s="69"/>
      <c r="W1431" s="69"/>
      <c r="X1431" s="69"/>
      <c r="Y1431" s="69"/>
      <c r="Z1431" s="69"/>
    </row>
    <row r="1432" ht="15.75" customHeight="1" spans="1:26">
      <c r="A1432" s="125"/>
      <c r="B1432" s="125"/>
      <c r="C1432" s="126" t="e">
        <v>#REF!</v>
      </c>
      <c r="D1432" s="125"/>
      <c r="E1432" s="69"/>
      <c r="F1432" s="69"/>
      <c r="G1432" s="69"/>
      <c r="H1432" s="69"/>
      <c r="I1432" s="69"/>
      <c r="J1432" s="69"/>
      <c r="K1432" s="69"/>
      <c r="L1432" s="69"/>
      <c r="M1432" s="69"/>
      <c r="N1432" s="69"/>
      <c r="O1432" s="69"/>
      <c r="P1432" s="69"/>
      <c r="Q1432" s="69"/>
      <c r="R1432" s="69"/>
      <c r="S1432" s="69"/>
      <c r="T1432" s="69"/>
      <c r="U1432" s="69"/>
      <c r="V1432" s="69"/>
      <c r="W1432" s="69"/>
      <c r="X1432" s="69"/>
      <c r="Y1432" s="69"/>
      <c r="Z1432" s="69"/>
    </row>
    <row r="1433" ht="15.75" customHeight="1" spans="1:26">
      <c r="A1433" s="125"/>
      <c r="B1433" s="125"/>
      <c r="C1433" s="126" t="e">
        <v>#REF!</v>
      </c>
      <c r="D1433" s="125"/>
      <c r="E1433" s="69"/>
      <c r="F1433" s="69"/>
      <c r="G1433" s="69"/>
      <c r="H1433" s="69"/>
      <c r="I1433" s="69"/>
      <c r="J1433" s="69"/>
      <c r="K1433" s="69"/>
      <c r="L1433" s="69"/>
      <c r="M1433" s="69"/>
      <c r="N1433" s="69"/>
      <c r="O1433" s="69"/>
      <c r="P1433" s="69"/>
      <c r="Q1433" s="69"/>
      <c r="R1433" s="69"/>
      <c r="S1433" s="69"/>
      <c r="T1433" s="69"/>
      <c r="U1433" s="69"/>
      <c r="V1433" s="69"/>
      <c r="W1433" s="69"/>
      <c r="X1433" s="69"/>
      <c r="Y1433" s="69"/>
      <c r="Z1433" s="69"/>
    </row>
    <row r="1434" ht="15.75" customHeight="1" spans="1:26">
      <c r="A1434" s="125"/>
      <c r="B1434" s="125"/>
      <c r="C1434" s="126" t="e">
        <v>#REF!</v>
      </c>
      <c r="D1434" s="125"/>
      <c r="E1434" s="69"/>
      <c r="F1434" s="69"/>
      <c r="G1434" s="69"/>
      <c r="H1434" s="69"/>
      <c r="I1434" s="69"/>
      <c r="J1434" s="69"/>
      <c r="K1434" s="69"/>
      <c r="L1434" s="69"/>
      <c r="M1434" s="69"/>
      <c r="N1434" s="69"/>
      <c r="O1434" s="69"/>
      <c r="P1434" s="69"/>
      <c r="Q1434" s="69"/>
      <c r="R1434" s="69"/>
      <c r="S1434" s="69"/>
      <c r="T1434" s="69"/>
      <c r="U1434" s="69"/>
      <c r="V1434" s="69"/>
      <c r="W1434" s="69"/>
      <c r="X1434" s="69"/>
      <c r="Y1434" s="69"/>
      <c r="Z1434" s="69"/>
    </row>
    <row r="1435" ht="15.75" customHeight="1" spans="1:26">
      <c r="A1435" s="125"/>
      <c r="B1435" s="125"/>
      <c r="C1435" s="126" t="e">
        <v>#REF!</v>
      </c>
      <c r="D1435" s="125"/>
      <c r="E1435" s="69"/>
      <c r="F1435" s="69"/>
      <c r="G1435" s="69"/>
      <c r="H1435" s="69"/>
      <c r="I1435" s="69"/>
      <c r="J1435" s="69"/>
      <c r="K1435" s="69"/>
      <c r="L1435" s="69"/>
      <c r="M1435" s="69"/>
      <c r="N1435" s="69"/>
      <c r="O1435" s="69"/>
      <c r="P1435" s="69"/>
      <c r="Q1435" s="69"/>
      <c r="R1435" s="69"/>
      <c r="S1435" s="69"/>
      <c r="T1435" s="69"/>
      <c r="U1435" s="69"/>
      <c r="V1435" s="69"/>
      <c r="W1435" s="69"/>
      <c r="X1435" s="69"/>
      <c r="Y1435" s="69"/>
      <c r="Z1435" s="69"/>
    </row>
    <row r="1436" ht="15.75" customHeight="1" spans="1:26">
      <c r="A1436" s="125"/>
      <c r="B1436" s="125"/>
      <c r="C1436" s="126" t="e">
        <v>#REF!</v>
      </c>
      <c r="D1436" s="125"/>
      <c r="E1436" s="69"/>
      <c r="F1436" s="69"/>
      <c r="G1436" s="69"/>
      <c r="H1436" s="69"/>
      <c r="I1436" s="69"/>
      <c r="J1436" s="69"/>
      <c r="K1436" s="69"/>
      <c r="L1436" s="69"/>
      <c r="M1436" s="69"/>
      <c r="N1436" s="69"/>
      <c r="O1436" s="69"/>
      <c r="P1436" s="69"/>
      <c r="Q1436" s="69"/>
      <c r="R1436" s="69"/>
      <c r="S1436" s="69"/>
      <c r="T1436" s="69"/>
      <c r="U1436" s="69"/>
      <c r="V1436" s="69"/>
      <c r="W1436" s="69"/>
      <c r="X1436" s="69"/>
      <c r="Y1436" s="69"/>
      <c r="Z1436" s="69"/>
    </row>
    <row r="1437" ht="15.75" customHeight="1" spans="1:26">
      <c r="A1437" s="125"/>
      <c r="B1437" s="125"/>
      <c r="C1437" s="126" t="e">
        <v>#REF!</v>
      </c>
      <c r="D1437" s="125"/>
      <c r="E1437" s="69"/>
      <c r="F1437" s="69"/>
      <c r="G1437" s="69"/>
      <c r="H1437" s="69"/>
      <c r="I1437" s="69"/>
      <c r="J1437" s="69"/>
      <c r="K1437" s="69"/>
      <c r="L1437" s="69"/>
      <c r="M1437" s="69"/>
      <c r="N1437" s="69"/>
      <c r="O1437" s="69"/>
      <c r="P1437" s="69"/>
      <c r="Q1437" s="69"/>
      <c r="R1437" s="69"/>
      <c r="S1437" s="69"/>
      <c r="T1437" s="69"/>
      <c r="U1437" s="69"/>
      <c r="V1437" s="69"/>
      <c r="W1437" s="69"/>
      <c r="X1437" s="69"/>
      <c r="Y1437" s="69"/>
      <c r="Z1437" s="69"/>
    </row>
    <row r="1438" ht="15.75" customHeight="1" spans="1:26">
      <c r="A1438" s="125"/>
      <c r="B1438" s="125"/>
      <c r="C1438" s="126" t="e">
        <v>#REF!</v>
      </c>
      <c r="D1438" s="125"/>
      <c r="E1438" s="69"/>
      <c r="F1438" s="69"/>
      <c r="G1438" s="69"/>
      <c r="H1438" s="69"/>
      <c r="I1438" s="69"/>
      <c r="J1438" s="69"/>
      <c r="K1438" s="69"/>
      <c r="L1438" s="69"/>
      <c r="M1438" s="69"/>
      <c r="N1438" s="69"/>
      <c r="O1438" s="69"/>
      <c r="P1438" s="69"/>
      <c r="Q1438" s="69"/>
      <c r="R1438" s="69"/>
      <c r="S1438" s="69"/>
      <c r="T1438" s="69"/>
      <c r="U1438" s="69"/>
      <c r="V1438" s="69"/>
      <c r="W1438" s="69"/>
      <c r="X1438" s="69"/>
      <c r="Y1438" s="69"/>
      <c r="Z1438" s="69"/>
    </row>
    <row r="1439" ht="15.75" customHeight="1" spans="1:26">
      <c r="A1439" s="125"/>
      <c r="B1439" s="125"/>
      <c r="C1439" s="126" t="e">
        <v>#REF!</v>
      </c>
      <c r="D1439" s="125"/>
      <c r="E1439" s="69"/>
      <c r="F1439" s="69"/>
      <c r="G1439" s="69"/>
      <c r="H1439" s="69"/>
      <c r="I1439" s="69"/>
      <c r="J1439" s="69"/>
      <c r="K1439" s="69"/>
      <c r="L1439" s="69"/>
      <c r="M1439" s="69"/>
      <c r="N1439" s="69"/>
      <c r="O1439" s="69"/>
      <c r="P1439" s="69"/>
      <c r="Q1439" s="69"/>
      <c r="R1439" s="69"/>
      <c r="S1439" s="69"/>
      <c r="T1439" s="69"/>
      <c r="U1439" s="69"/>
      <c r="V1439" s="69"/>
      <c r="W1439" s="69"/>
      <c r="X1439" s="69"/>
      <c r="Y1439" s="69"/>
      <c r="Z1439" s="69"/>
    </row>
    <row r="1440" ht="15.75" customHeight="1" spans="1:26">
      <c r="A1440" s="125"/>
      <c r="B1440" s="125"/>
      <c r="C1440" s="126" t="e">
        <v>#REF!</v>
      </c>
      <c r="D1440" s="125"/>
      <c r="E1440" s="69"/>
      <c r="F1440" s="69"/>
      <c r="G1440" s="69"/>
      <c r="H1440" s="69"/>
      <c r="I1440" s="69"/>
      <c r="J1440" s="69"/>
      <c r="K1440" s="69"/>
      <c r="L1440" s="69"/>
      <c r="M1440" s="69"/>
      <c r="N1440" s="69"/>
      <c r="O1440" s="69"/>
      <c r="P1440" s="69"/>
      <c r="Q1440" s="69"/>
      <c r="R1440" s="69"/>
      <c r="S1440" s="69"/>
      <c r="T1440" s="69"/>
      <c r="U1440" s="69"/>
      <c r="V1440" s="69"/>
      <c r="W1440" s="69"/>
      <c r="X1440" s="69"/>
      <c r="Y1440" s="69"/>
      <c r="Z1440" s="69"/>
    </row>
    <row r="1441" ht="15.75" customHeight="1" spans="1:26">
      <c r="A1441" s="125"/>
      <c r="B1441" s="125"/>
      <c r="C1441" s="126" t="e">
        <v>#REF!</v>
      </c>
      <c r="D1441" s="125"/>
      <c r="E1441" s="69"/>
      <c r="F1441" s="69"/>
      <c r="G1441" s="69"/>
      <c r="H1441" s="69"/>
      <c r="I1441" s="69"/>
      <c r="J1441" s="69"/>
      <c r="K1441" s="69"/>
      <c r="L1441" s="69"/>
      <c r="M1441" s="69"/>
      <c r="N1441" s="69"/>
      <c r="O1441" s="69"/>
      <c r="P1441" s="69"/>
      <c r="Q1441" s="69"/>
      <c r="R1441" s="69"/>
      <c r="S1441" s="69"/>
      <c r="T1441" s="69"/>
      <c r="U1441" s="69"/>
      <c r="V1441" s="69"/>
      <c r="W1441" s="69"/>
      <c r="X1441" s="69"/>
      <c r="Y1441" s="69"/>
      <c r="Z1441" s="69"/>
    </row>
    <row r="1442" ht="15.75" customHeight="1" spans="1:26">
      <c r="A1442" s="125"/>
      <c r="B1442" s="125"/>
      <c r="C1442" s="126" t="e">
        <v>#REF!</v>
      </c>
      <c r="D1442" s="125"/>
      <c r="E1442" s="69"/>
      <c r="F1442" s="69"/>
      <c r="G1442" s="69"/>
      <c r="H1442" s="69"/>
      <c r="I1442" s="69"/>
      <c r="J1442" s="69"/>
      <c r="K1442" s="69"/>
      <c r="L1442" s="69"/>
      <c r="M1442" s="69"/>
      <c r="N1442" s="69"/>
      <c r="O1442" s="69"/>
      <c r="P1442" s="69"/>
      <c r="Q1442" s="69"/>
      <c r="R1442" s="69"/>
      <c r="S1442" s="69"/>
      <c r="T1442" s="69"/>
      <c r="U1442" s="69"/>
      <c r="V1442" s="69"/>
      <c r="W1442" s="69"/>
      <c r="X1442" s="69"/>
      <c r="Y1442" s="69"/>
      <c r="Z1442" s="69"/>
    </row>
    <row r="1443" ht="15.75" customHeight="1" spans="1:26">
      <c r="A1443" s="125"/>
      <c r="B1443" s="125"/>
      <c r="C1443" s="126" t="e">
        <v>#REF!</v>
      </c>
      <c r="D1443" s="125"/>
      <c r="E1443" s="69"/>
      <c r="F1443" s="69"/>
      <c r="G1443" s="69"/>
      <c r="H1443" s="69"/>
      <c r="I1443" s="69"/>
      <c r="J1443" s="69"/>
      <c r="K1443" s="69"/>
      <c r="L1443" s="69"/>
      <c r="M1443" s="69"/>
      <c r="N1443" s="69"/>
      <c r="O1443" s="69"/>
      <c r="P1443" s="69"/>
      <c r="Q1443" s="69"/>
      <c r="R1443" s="69"/>
      <c r="S1443" s="69"/>
      <c r="T1443" s="69"/>
      <c r="U1443" s="69"/>
      <c r="V1443" s="69"/>
      <c r="W1443" s="69"/>
      <c r="X1443" s="69"/>
      <c r="Y1443" s="69"/>
      <c r="Z1443" s="69"/>
    </row>
    <row r="1444" ht="15.75" customHeight="1" spans="1:26">
      <c r="A1444" s="125"/>
      <c r="B1444" s="125"/>
      <c r="C1444" s="126" t="e">
        <v>#REF!</v>
      </c>
      <c r="D1444" s="125"/>
      <c r="E1444" s="69"/>
      <c r="F1444" s="69"/>
      <c r="G1444" s="69"/>
      <c r="H1444" s="69"/>
      <c r="I1444" s="69"/>
      <c r="J1444" s="69"/>
      <c r="K1444" s="69"/>
      <c r="L1444" s="69"/>
      <c r="M1444" s="69"/>
      <c r="N1444" s="69"/>
      <c r="O1444" s="69"/>
      <c r="P1444" s="69"/>
      <c r="Q1444" s="69"/>
      <c r="R1444" s="69"/>
      <c r="S1444" s="69"/>
      <c r="T1444" s="69"/>
      <c r="U1444" s="69"/>
      <c r="V1444" s="69"/>
      <c r="W1444" s="69"/>
      <c r="X1444" s="69"/>
      <c r="Y1444" s="69"/>
      <c r="Z1444" s="69"/>
    </row>
    <row r="1445" ht="15.75" customHeight="1" spans="1:26">
      <c r="A1445" s="125"/>
      <c r="B1445" s="125"/>
      <c r="C1445" s="126" t="e">
        <v>#REF!</v>
      </c>
      <c r="D1445" s="125"/>
      <c r="E1445" s="69"/>
      <c r="F1445" s="69"/>
      <c r="G1445" s="69"/>
      <c r="H1445" s="69"/>
      <c r="I1445" s="69"/>
      <c r="J1445" s="69"/>
      <c r="K1445" s="69"/>
      <c r="L1445" s="69"/>
      <c r="M1445" s="69"/>
      <c r="N1445" s="69"/>
      <c r="O1445" s="69"/>
      <c r="P1445" s="69"/>
      <c r="Q1445" s="69"/>
      <c r="R1445" s="69"/>
      <c r="S1445" s="69"/>
      <c r="T1445" s="69"/>
      <c r="U1445" s="69"/>
      <c r="V1445" s="69"/>
      <c r="W1445" s="69"/>
      <c r="X1445" s="69"/>
      <c r="Y1445" s="69"/>
      <c r="Z1445" s="69"/>
    </row>
    <row r="1446" ht="15.75" customHeight="1" spans="1:26">
      <c r="A1446" s="125"/>
      <c r="B1446" s="125"/>
      <c r="C1446" s="126" t="e">
        <v>#REF!</v>
      </c>
      <c r="D1446" s="125"/>
      <c r="E1446" s="69"/>
      <c r="F1446" s="69"/>
      <c r="G1446" s="69"/>
      <c r="H1446" s="69"/>
      <c r="I1446" s="69"/>
      <c r="J1446" s="69"/>
      <c r="K1446" s="69"/>
      <c r="L1446" s="69"/>
      <c r="M1446" s="69"/>
      <c r="N1446" s="69"/>
      <c r="O1446" s="69"/>
      <c r="P1446" s="69"/>
      <c r="Q1446" s="69"/>
      <c r="R1446" s="69"/>
      <c r="S1446" s="69"/>
      <c r="T1446" s="69"/>
      <c r="U1446" s="69"/>
      <c r="V1446" s="69"/>
      <c r="W1446" s="69"/>
      <c r="X1446" s="69"/>
      <c r="Y1446" s="69"/>
      <c r="Z1446" s="69"/>
    </row>
    <row r="1447" ht="15.75" customHeight="1" spans="1:26">
      <c r="A1447" s="125"/>
      <c r="B1447" s="125"/>
      <c r="C1447" s="126" t="e">
        <v>#REF!</v>
      </c>
      <c r="D1447" s="125"/>
      <c r="E1447" s="69"/>
      <c r="F1447" s="69"/>
      <c r="G1447" s="69"/>
      <c r="H1447" s="69"/>
      <c r="I1447" s="69"/>
      <c r="J1447" s="69"/>
      <c r="K1447" s="69"/>
      <c r="L1447" s="69"/>
      <c r="M1447" s="69"/>
      <c r="N1447" s="69"/>
      <c r="O1447" s="69"/>
      <c r="P1447" s="69"/>
      <c r="Q1447" s="69"/>
      <c r="R1447" s="69"/>
      <c r="S1447" s="69"/>
      <c r="T1447" s="69"/>
      <c r="U1447" s="69"/>
      <c r="V1447" s="69"/>
      <c r="W1447" s="69"/>
      <c r="X1447" s="69"/>
      <c r="Y1447" s="69"/>
      <c r="Z1447" s="69"/>
    </row>
    <row r="1448" ht="15.75" customHeight="1" spans="1:26">
      <c r="A1448" s="125"/>
      <c r="B1448" s="125"/>
      <c r="C1448" s="126" t="e">
        <v>#REF!</v>
      </c>
      <c r="D1448" s="125"/>
      <c r="E1448" s="69"/>
      <c r="F1448" s="69"/>
      <c r="G1448" s="69"/>
      <c r="H1448" s="69"/>
      <c r="I1448" s="69"/>
      <c r="J1448" s="69"/>
      <c r="K1448" s="69"/>
      <c r="L1448" s="69"/>
      <c r="M1448" s="69"/>
      <c r="N1448" s="69"/>
      <c r="O1448" s="69"/>
      <c r="P1448" s="69"/>
      <c r="Q1448" s="69"/>
      <c r="R1448" s="69"/>
      <c r="S1448" s="69"/>
      <c r="T1448" s="69"/>
      <c r="U1448" s="69"/>
      <c r="V1448" s="69"/>
      <c r="W1448" s="69"/>
      <c r="X1448" s="69"/>
      <c r="Y1448" s="69"/>
      <c r="Z1448" s="69"/>
    </row>
    <row r="1449" ht="15.75" customHeight="1" spans="1:26">
      <c r="A1449" s="125"/>
      <c r="B1449" s="125"/>
      <c r="C1449" s="126" t="e">
        <v>#REF!</v>
      </c>
      <c r="D1449" s="125"/>
      <c r="E1449" s="69"/>
      <c r="F1449" s="69"/>
      <c r="G1449" s="69"/>
      <c r="H1449" s="69"/>
      <c r="I1449" s="69"/>
      <c r="J1449" s="69"/>
      <c r="K1449" s="69"/>
      <c r="L1449" s="69"/>
      <c r="M1449" s="69"/>
      <c r="N1449" s="69"/>
      <c r="O1449" s="69"/>
      <c r="P1449" s="69"/>
      <c r="Q1449" s="69"/>
      <c r="R1449" s="69"/>
      <c r="S1449" s="69"/>
      <c r="T1449" s="69"/>
      <c r="U1449" s="69"/>
      <c r="V1449" s="69"/>
      <c r="W1449" s="69"/>
      <c r="X1449" s="69"/>
      <c r="Y1449" s="69"/>
      <c r="Z1449" s="69"/>
    </row>
    <row r="1450" ht="15.75" customHeight="1" spans="1:26">
      <c r="A1450" s="125"/>
      <c r="B1450" s="125"/>
      <c r="C1450" s="126" t="e">
        <v>#REF!</v>
      </c>
      <c r="D1450" s="125"/>
      <c r="E1450" s="69"/>
      <c r="F1450" s="69"/>
      <c r="G1450" s="69"/>
      <c r="H1450" s="69"/>
      <c r="I1450" s="69"/>
      <c r="J1450" s="69"/>
      <c r="K1450" s="69"/>
      <c r="L1450" s="69"/>
      <c r="M1450" s="69"/>
      <c r="N1450" s="69"/>
      <c r="O1450" s="69"/>
      <c r="P1450" s="69"/>
      <c r="Q1450" s="69"/>
      <c r="R1450" s="69"/>
      <c r="S1450" s="69"/>
      <c r="T1450" s="69"/>
      <c r="U1450" s="69"/>
      <c r="V1450" s="69"/>
      <c r="W1450" s="69"/>
      <c r="X1450" s="69"/>
      <c r="Y1450" s="69"/>
      <c r="Z1450" s="69"/>
    </row>
    <row r="1451" ht="15.75" customHeight="1" spans="1:26">
      <c r="A1451" s="125"/>
      <c r="B1451" s="125"/>
      <c r="C1451" s="126" t="e">
        <v>#REF!</v>
      </c>
      <c r="D1451" s="125"/>
      <c r="E1451" s="69"/>
      <c r="F1451" s="69"/>
      <c r="G1451" s="69"/>
      <c r="H1451" s="69"/>
      <c r="I1451" s="69"/>
      <c r="J1451" s="69"/>
      <c r="K1451" s="69"/>
      <c r="L1451" s="69"/>
      <c r="M1451" s="69"/>
      <c r="N1451" s="69"/>
      <c r="O1451" s="69"/>
      <c r="P1451" s="69"/>
      <c r="Q1451" s="69"/>
      <c r="R1451" s="69"/>
      <c r="S1451" s="69"/>
      <c r="T1451" s="69"/>
      <c r="U1451" s="69"/>
      <c r="V1451" s="69"/>
      <c r="W1451" s="69"/>
      <c r="X1451" s="69"/>
      <c r="Y1451" s="69"/>
      <c r="Z1451" s="69"/>
    </row>
    <row r="1452" ht="15.75" customHeight="1" spans="1:26">
      <c r="A1452" s="125"/>
      <c r="B1452" s="125"/>
      <c r="C1452" s="126" t="e">
        <v>#REF!</v>
      </c>
      <c r="D1452" s="125"/>
      <c r="E1452" s="69"/>
      <c r="F1452" s="69"/>
      <c r="G1452" s="69"/>
      <c r="H1452" s="69"/>
      <c r="I1452" s="69"/>
      <c r="J1452" s="69"/>
      <c r="K1452" s="69"/>
      <c r="L1452" s="69"/>
      <c r="M1452" s="69"/>
      <c r="N1452" s="69"/>
      <c r="O1452" s="69"/>
      <c r="P1452" s="69"/>
      <c r="Q1452" s="69"/>
      <c r="R1452" s="69"/>
      <c r="S1452" s="69"/>
      <c r="T1452" s="69"/>
      <c r="U1452" s="69"/>
      <c r="V1452" s="69"/>
      <c r="W1452" s="69"/>
      <c r="X1452" s="69"/>
      <c r="Y1452" s="69"/>
      <c r="Z1452" s="69"/>
    </row>
    <row r="1453" ht="15.75" customHeight="1" spans="1:26">
      <c r="A1453" s="125"/>
      <c r="B1453" s="125"/>
      <c r="C1453" s="126" t="e">
        <v>#REF!</v>
      </c>
      <c r="D1453" s="125"/>
      <c r="E1453" s="69"/>
      <c r="F1453" s="69"/>
      <c r="G1453" s="69"/>
      <c r="H1453" s="69"/>
      <c r="I1453" s="69"/>
      <c r="J1453" s="69"/>
      <c r="K1453" s="69"/>
      <c r="L1453" s="69"/>
      <c r="M1453" s="69"/>
      <c r="N1453" s="69"/>
      <c r="O1453" s="69"/>
      <c r="P1453" s="69"/>
      <c r="Q1453" s="69"/>
      <c r="R1453" s="69"/>
      <c r="S1453" s="69"/>
      <c r="T1453" s="69"/>
      <c r="U1453" s="69"/>
      <c r="V1453" s="69"/>
      <c r="W1453" s="69"/>
      <c r="X1453" s="69"/>
      <c r="Y1453" s="69"/>
      <c r="Z1453" s="69"/>
    </row>
    <row r="1454" ht="15.75" customHeight="1" spans="1:26">
      <c r="A1454" s="125"/>
      <c r="B1454" s="125"/>
      <c r="C1454" s="126" t="e">
        <v>#REF!</v>
      </c>
      <c r="D1454" s="125"/>
      <c r="E1454" s="69"/>
      <c r="F1454" s="69"/>
      <c r="G1454" s="69"/>
      <c r="H1454" s="69"/>
      <c r="I1454" s="69"/>
      <c r="J1454" s="69"/>
      <c r="K1454" s="69"/>
      <c r="L1454" s="69"/>
      <c r="M1454" s="69"/>
      <c r="N1454" s="69"/>
      <c r="O1454" s="69"/>
      <c r="P1454" s="69"/>
      <c r="Q1454" s="69"/>
      <c r="R1454" s="69"/>
      <c r="S1454" s="69"/>
      <c r="T1454" s="69"/>
      <c r="U1454" s="69"/>
      <c r="V1454" s="69"/>
      <c r="W1454" s="69"/>
      <c r="X1454" s="69"/>
      <c r="Y1454" s="69"/>
      <c r="Z1454" s="69"/>
    </row>
    <row r="1455" ht="15.75" customHeight="1" spans="1:26">
      <c r="A1455" s="125"/>
      <c r="B1455" s="125"/>
      <c r="C1455" s="126" t="e">
        <v>#REF!</v>
      </c>
      <c r="D1455" s="125"/>
      <c r="E1455" s="69"/>
      <c r="F1455" s="69"/>
      <c r="G1455" s="69"/>
      <c r="H1455" s="69"/>
      <c r="I1455" s="69"/>
      <c r="J1455" s="69"/>
      <c r="K1455" s="69"/>
      <c r="L1455" s="69"/>
      <c r="M1455" s="69"/>
      <c r="N1455" s="69"/>
      <c r="O1455" s="69"/>
      <c r="P1455" s="69"/>
      <c r="Q1455" s="69"/>
      <c r="R1455" s="69"/>
      <c r="S1455" s="69"/>
      <c r="T1455" s="69"/>
      <c r="U1455" s="69"/>
      <c r="V1455" s="69"/>
      <c r="W1455" s="69"/>
      <c r="X1455" s="69"/>
      <c r="Y1455" s="69"/>
      <c r="Z1455" s="69"/>
    </row>
    <row r="1456" ht="15.75" customHeight="1" spans="1:26">
      <c r="A1456" s="125"/>
      <c r="B1456" s="125"/>
      <c r="C1456" s="126" t="e">
        <v>#REF!</v>
      </c>
      <c r="D1456" s="125"/>
      <c r="E1456" s="69"/>
      <c r="F1456" s="69"/>
      <c r="G1456" s="69"/>
      <c r="H1456" s="69"/>
      <c r="I1456" s="69"/>
      <c r="J1456" s="69"/>
      <c r="K1456" s="69"/>
      <c r="L1456" s="69"/>
      <c r="M1456" s="69"/>
      <c r="N1456" s="69"/>
      <c r="O1456" s="69"/>
      <c r="P1456" s="69"/>
      <c r="Q1456" s="69"/>
      <c r="R1456" s="69"/>
      <c r="S1456" s="69"/>
      <c r="T1456" s="69"/>
      <c r="U1456" s="69"/>
      <c r="V1456" s="69"/>
      <c r="W1456" s="69"/>
      <c r="X1456" s="69"/>
      <c r="Y1456" s="69"/>
      <c r="Z1456" s="69"/>
    </row>
    <row r="1457" ht="15.75" customHeight="1" spans="1:26">
      <c r="A1457" s="125"/>
      <c r="B1457" s="125"/>
      <c r="C1457" s="126" t="e">
        <v>#REF!</v>
      </c>
      <c r="D1457" s="125"/>
      <c r="E1457" s="69"/>
      <c r="F1457" s="69"/>
      <c r="G1457" s="69"/>
      <c r="H1457" s="69"/>
      <c r="I1457" s="69"/>
      <c r="J1457" s="69"/>
      <c r="K1457" s="69"/>
      <c r="L1457" s="69"/>
      <c r="M1457" s="69"/>
      <c r="N1457" s="69"/>
      <c r="O1457" s="69"/>
      <c r="P1457" s="69"/>
      <c r="Q1457" s="69"/>
      <c r="R1457" s="69"/>
      <c r="S1457" s="69"/>
      <c r="T1457" s="69"/>
      <c r="U1457" s="69"/>
      <c r="V1457" s="69"/>
      <c r="W1457" s="69"/>
      <c r="X1457" s="69"/>
      <c r="Y1457" s="69"/>
      <c r="Z1457" s="69"/>
    </row>
    <row r="1458" ht="15.75" customHeight="1" spans="1:26">
      <c r="A1458" s="125"/>
      <c r="B1458" s="125"/>
      <c r="C1458" s="126" t="e">
        <v>#REF!</v>
      </c>
      <c r="D1458" s="125"/>
      <c r="E1458" s="69"/>
      <c r="F1458" s="69"/>
      <c r="G1458" s="69"/>
      <c r="H1458" s="69"/>
      <c r="I1458" s="69"/>
      <c r="J1458" s="69"/>
      <c r="K1458" s="69"/>
      <c r="L1458" s="69"/>
      <c r="M1458" s="69"/>
      <c r="N1458" s="69"/>
      <c r="O1458" s="69"/>
      <c r="P1458" s="69"/>
      <c r="Q1458" s="69"/>
      <c r="R1458" s="69"/>
      <c r="S1458" s="69"/>
      <c r="T1458" s="69"/>
      <c r="U1458" s="69"/>
      <c r="V1458" s="69"/>
      <c r="W1458" s="69"/>
      <c r="X1458" s="69"/>
      <c r="Y1458" s="69"/>
      <c r="Z1458" s="69"/>
    </row>
    <row r="1459" ht="15.75" customHeight="1" spans="1:26">
      <c r="A1459" s="125"/>
      <c r="B1459" s="125"/>
      <c r="C1459" s="126" t="e">
        <v>#REF!</v>
      </c>
      <c r="D1459" s="125"/>
      <c r="E1459" s="69"/>
      <c r="F1459" s="69"/>
      <c r="G1459" s="69"/>
      <c r="H1459" s="69"/>
      <c r="I1459" s="69"/>
      <c r="J1459" s="69"/>
      <c r="K1459" s="69"/>
      <c r="L1459" s="69"/>
      <c r="M1459" s="69"/>
      <c r="N1459" s="69"/>
      <c r="O1459" s="69"/>
      <c r="P1459" s="69"/>
      <c r="Q1459" s="69"/>
      <c r="R1459" s="69"/>
      <c r="S1459" s="69"/>
      <c r="T1459" s="69"/>
      <c r="U1459" s="69"/>
      <c r="V1459" s="69"/>
      <c r="W1459" s="69"/>
      <c r="X1459" s="69"/>
      <c r="Y1459" s="69"/>
      <c r="Z1459" s="69"/>
    </row>
    <row r="1460" ht="15.75" customHeight="1" spans="1:26">
      <c r="A1460" s="125"/>
      <c r="B1460" s="125"/>
      <c r="C1460" s="126" t="e">
        <v>#REF!</v>
      </c>
      <c r="D1460" s="125"/>
      <c r="E1460" s="69"/>
      <c r="F1460" s="69"/>
      <c r="G1460" s="69"/>
      <c r="H1460" s="69"/>
      <c r="I1460" s="69"/>
      <c r="J1460" s="69"/>
      <c r="K1460" s="69"/>
      <c r="L1460" s="69"/>
      <c r="M1460" s="69"/>
      <c r="N1460" s="69"/>
      <c r="O1460" s="69"/>
      <c r="P1460" s="69"/>
      <c r="Q1460" s="69"/>
      <c r="R1460" s="69"/>
      <c r="S1460" s="69"/>
      <c r="T1460" s="69"/>
      <c r="U1460" s="69"/>
      <c r="V1460" s="69"/>
      <c r="W1460" s="69"/>
      <c r="X1460" s="69"/>
      <c r="Y1460" s="69"/>
      <c r="Z1460" s="69"/>
    </row>
    <row r="1461" ht="15.75" customHeight="1" spans="1:26">
      <c r="A1461" s="125"/>
      <c r="B1461" s="125"/>
      <c r="C1461" s="126" t="e">
        <v>#REF!</v>
      </c>
      <c r="D1461" s="125"/>
      <c r="E1461" s="69"/>
      <c r="F1461" s="69"/>
      <c r="G1461" s="69"/>
      <c r="H1461" s="69"/>
      <c r="I1461" s="69"/>
      <c r="J1461" s="69"/>
      <c r="K1461" s="69"/>
      <c r="L1461" s="69"/>
      <c r="M1461" s="69"/>
      <c r="N1461" s="69"/>
      <c r="O1461" s="69"/>
      <c r="P1461" s="69"/>
      <c r="Q1461" s="69"/>
      <c r="R1461" s="69"/>
      <c r="S1461" s="69"/>
      <c r="T1461" s="69"/>
      <c r="U1461" s="69"/>
      <c r="V1461" s="69"/>
      <c r="W1461" s="69"/>
      <c r="X1461" s="69"/>
      <c r="Y1461" s="69"/>
      <c r="Z1461" s="69"/>
    </row>
    <row r="1462" ht="15.75" customHeight="1" spans="1:26">
      <c r="A1462" s="125"/>
      <c r="B1462" s="125"/>
      <c r="C1462" s="126" t="e">
        <v>#REF!</v>
      </c>
      <c r="D1462" s="125"/>
      <c r="E1462" s="69"/>
      <c r="F1462" s="69"/>
      <c r="G1462" s="69"/>
      <c r="H1462" s="69"/>
      <c r="I1462" s="69"/>
      <c r="J1462" s="69"/>
      <c r="K1462" s="69"/>
      <c r="L1462" s="69"/>
      <c r="M1462" s="69"/>
      <c r="N1462" s="69"/>
      <c r="O1462" s="69"/>
      <c r="P1462" s="69"/>
      <c r="Q1462" s="69"/>
      <c r="R1462" s="69"/>
      <c r="S1462" s="69"/>
      <c r="T1462" s="69"/>
      <c r="U1462" s="69"/>
      <c r="V1462" s="69"/>
      <c r="W1462" s="69"/>
      <c r="X1462" s="69"/>
      <c r="Y1462" s="69"/>
      <c r="Z1462" s="69"/>
    </row>
    <row r="1463" ht="15.75" customHeight="1" spans="1:26">
      <c r="A1463" s="125"/>
      <c r="B1463" s="125"/>
      <c r="C1463" s="126" t="e">
        <v>#REF!</v>
      </c>
      <c r="D1463" s="125"/>
      <c r="E1463" s="69"/>
      <c r="F1463" s="69"/>
      <c r="G1463" s="69"/>
      <c r="H1463" s="69"/>
      <c r="I1463" s="69"/>
      <c r="J1463" s="69"/>
      <c r="K1463" s="69"/>
      <c r="L1463" s="69"/>
      <c r="M1463" s="69"/>
      <c r="N1463" s="69"/>
      <c r="O1463" s="69"/>
      <c r="P1463" s="69"/>
      <c r="Q1463" s="69"/>
      <c r="R1463" s="69"/>
      <c r="S1463" s="69"/>
      <c r="T1463" s="69"/>
      <c r="U1463" s="69"/>
      <c r="V1463" s="69"/>
      <c r="W1463" s="69"/>
      <c r="X1463" s="69"/>
      <c r="Y1463" s="69"/>
      <c r="Z1463" s="69"/>
    </row>
    <row r="1464" ht="15.75" customHeight="1" spans="1:26">
      <c r="A1464" s="125"/>
      <c r="B1464" s="125"/>
      <c r="C1464" s="126" t="e">
        <v>#REF!</v>
      </c>
      <c r="D1464" s="125"/>
      <c r="E1464" s="69"/>
      <c r="F1464" s="69"/>
      <c r="G1464" s="69"/>
      <c r="H1464" s="69"/>
      <c r="I1464" s="69"/>
      <c r="J1464" s="69"/>
      <c r="K1464" s="69"/>
      <c r="L1464" s="69"/>
      <c r="M1464" s="69"/>
      <c r="N1464" s="69"/>
      <c r="O1464" s="69"/>
      <c r="P1464" s="69"/>
      <c r="Q1464" s="69"/>
      <c r="R1464" s="69"/>
      <c r="S1464" s="69"/>
      <c r="T1464" s="69"/>
      <c r="U1464" s="69"/>
      <c r="V1464" s="69"/>
      <c r="W1464" s="69"/>
      <c r="X1464" s="69"/>
      <c r="Y1464" s="69"/>
      <c r="Z1464" s="69"/>
    </row>
    <row r="1465" ht="15.75" customHeight="1" spans="1:26">
      <c r="A1465" s="125"/>
      <c r="B1465" s="125"/>
      <c r="C1465" s="126" t="e">
        <v>#REF!</v>
      </c>
      <c r="D1465" s="125"/>
      <c r="E1465" s="69"/>
      <c r="F1465" s="69"/>
      <c r="G1465" s="69"/>
      <c r="H1465" s="69"/>
      <c r="I1465" s="69"/>
      <c r="J1465" s="69"/>
      <c r="K1465" s="69"/>
      <c r="L1465" s="69"/>
      <c r="M1465" s="69"/>
      <c r="N1465" s="69"/>
      <c r="O1465" s="69"/>
      <c r="P1465" s="69"/>
      <c r="Q1465" s="69"/>
      <c r="R1465" s="69"/>
      <c r="S1465" s="69"/>
      <c r="T1465" s="69"/>
      <c r="U1465" s="69"/>
      <c r="V1465" s="69"/>
      <c r="W1465" s="69"/>
      <c r="X1465" s="69"/>
      <c r="Y1465" s="69"/>
      <c r="Z1465" s="69"/>
    </row>
    <row r="1466" ht="15.75" customHeight="1" spans="1:26">
      <c r="A1466" s="125"/>
      <c r="B1466" s="125"/>
      <c r="C1466" s="126" t="e">
        <v>#REF!</v>
      </c>
      <c r="D1466" s="125"/>
      <c r="E1466" s="69"/>
      <c r="F1466" s="69"/>
      <c r="G1466" s="69"/>
      <c r="H1466" s="69"/>
      <c r="I1466" s="69"/>
      <c r="J1466" s="69"/>
      <c r="K1466" s="69"/>
      <c r="L1466" s="69"/>
      <c r="M1466" s="69"/>
      <c r="N1466" s="69"/>
      <c r="O1466" s="69"/>
      <c r="P1466" s="69"/>
      <c r="Q1466" s="69"/>
      <c r="R1466" s="69"/>
      <c r="S1466" s="69"/>
      <c r="T1466" s="69"/>
      <c r="U1466" s="69"/>
      <c r="V1466" s="69"/>
      <c r="W1466" s="69"/>
      <c r="X1466" s="69"/>
      <c r="Y1466" s="69"/>
      <c r="Z1466" s="69"/>
    </row>
    <row r="1467" ht="15.75" customHeight="1" spans="1:26">
      <c r="A1467" s="125"/>
      <c r="B1467" s="125"/>
      <c r="C1467" s="126" t="e">
        <v>#REF!</v>
      </c>
      <c r="D1467" s="125"/>
      <c r="E1467" s="69"/>
      <c r="F1467" s="69"/>
      <c r="G1467" s="69"/>
      <c r="H1467" s="69"/>
      <c r="I1467" s="69"/>
      <c r="J1467" s="69"/>
      <c r="K1467" s="69"/>
      <c r="L1467" s="69"/>
      <c r="M1467" s="69"/>
      <c r="N1467" s="69"/>
      <c r="O1467" s="69"/>
      <c r="P1467" s="69"/>
      <c r="Q1467" s="69"/>
      <c r="R1467" s="69"/>
      <c r="S1467" s="69"/>
      <c r="T1467" s="69"/>
      <c r="U1467" s="69"/>
      <c r="V1467" s="69"/>
      <c r="W1467" s="69"/>
      <c r="X1467" s="69"/>
      <c r="Y1467" s="69"/>
      <c r="Z1467" s="69"/>
    </row>
    <row r="1468" ht="15.75" customHeight="1" spans="1:26">
      <c r="A1468" s="125"/>
      <c r="B1468" s="125"/>
      <c r="C1468" s="126" t="e">
        <v>#REF!</v>
      </c>
      <c r="D1468" s="125"/>
      <c r="E1468" s="69"/>
      <c r="F1468" s="69"/>
      <c r="G1468" s="69"/>
      <c r="H1468" s="69"/>
      <c r="I1468" s="69"/>
      <c r="J1468" s="69"/>
      <c r="K1468" s="69"/>
      <c r="L1468" s="69"/>
      <c r="M1468" s="69"/>
      <c r="N1468" s="69"/>
      <c r="O1468" s="69"/>
      <c r="P1468" s="69"/>
      <c r="Q1468" s="69"/>
      <c r="R1468" s="69"/>
      <c r="S1468" s="69"/>
      <c r="T1468" s="69"/>
      <c r="U1468" s="69"/>
      <c r="V1468" s="69"/>
      <c r="W1468" s="69"/>
      <c r="X1468" s="69"/>
      <c r="Y1468" s="69"/>
      <c r="Z1468" s="69"/>
    </row>
    <row r="1469" ht="15.75" customHeight="1" spans="1:26">
      <c r="A1469" s="125"/>
      <c r="B1469" s="125"/>
      <c r="C1469" s="126" t="e">
        <v>#REF!</v>
      </c>
      <c r="D1469" s="125"/>
      <c r="E1469" s="69"/>
      <c r="F1469" s="69"/>
      <c r="G1469" s="69"/>
      <c r="H1469" s="69"/>
      <c r="I1469" s="69"/>
      <c r="J1469" s="69"/>
      <c r="K1469" s="69"/>
      <c r="L1469" s="69"/>
      <c r="M1469" s="69"/>
      <c r="N1469" s="69"/>
      <c r="O1469" s="69"/>
      <c r="P1469" s="69"/>
      <c r="Q1469" s="69"/>
      <c r="R1469" s="69"/>
      <c r="S1469" s="69"/>
      <c r="T1469" s="69"/>
      <c r="U1469" s="69"/>
      <c r="V1469" s="69"/>
      <c r="W1469" s="69"/>
      <c r="X1469" s="69"/>
      <c r="Y1469" s="69"/>
      <c r="Z1469" s="69"/>
    </row>
    <row r="1470" ht="15.75" customHeight="1" spans="1:26">
      <c r="A1470" s="125"/>
      <c r="B1470" s="125"/>
      <c r="C1470" s="126" t="e">
        <v>#REF!</v>
      </c>
      <c r="D1470" s="125"/>
      <c r="E1470" s="69"/>
      <c r="F1470" s="69"/>
      <c r="G1470" s="69"/>
      <c r="H1470" s="69"/>
      <c r="I1470" s="69"/>
      <c r="J1470" s="69"/>
      <c r="K1470" s="69"/>
      <c r="L1470" s="69"/>
      <c r="M1470" s="69"/>
      <c r="N1470" s="69"/>
      <c r="O1470" s="69"/>
      <c r="P1470" s="69"/>
      <c r="Q1470" s="69"/>
      <c r="R1470" s="69"/>
      <c r="S1470" s="69"/>
      <c r="T1470" s="69"/>
      <c r="U1470" s="69"/>
      <c r="V1470" s="69"/>
      <c r="W1470" s="69"/>
      <c r="X1470" s="69"/>
      <c r="Y1470" s="69"/>
      <c r="Z1470" s="69"/>
    </row>
    <row r="1471" ht="15.75" customHeight="1" spans="1:26">
      <c r="A1471" s="125"/>
      <c r="B1471" s="125"/>
      <c r="C1471" s="126" t="e">
        <v>#REF!</v>
      </c>
      <c r="D1471" s="125"/>
      <c r="E1471" s="69"/>
      <c r="F1471" s="69"/>
      <c r="G1471" s="69"/>
      <c r="H1471" s="69"/>
      <c r="I1471" s="69"/>
      <c r="J1471" s="69"/>
      <c r="K1471" s="69"/>
      <c r="L1471" s="69"/>
      <c r="M1471" s="69"/>
      <c r="N1471" s="69"/>
      <c r="O1471" s="69"/>
      <c r="P1471" s="69"/>
      <c r="Q1471" s="69"/>
      <c r="R1471" s="69"/>
      <c r="S1471" s="69"/>
      <c r="T1471" s="69"/>
      <c r="U1471" s="69"/>
      <c r="V1471" s="69"/>
      <c r="W1471" s="69"/>
      <c r="X1471" s="69"/>
      <c r="Y1471" s="69"/>
      <c r="Z1471" s="69"/>
    </row>
    <row r="1472" ht="15.75" customHeight="1" spans="1:26">
      <c r="A1472" s="125"/>
      <c r="B1472" s="125"/>
      <c r="C1472" s="126" t="e">
        <v>#REF!</v>
      </c>
      <c r="D1472" s="125"/>
      <c r="E1472" s="69"/>
      <c r="F1472" s="69"/>
      <c r="G1472" s="69"/>
      <c r="H1472" s="69"/>
      <c r="I1472" s="69"/>
      <c r="J1472" s="69"/>
      <c r="K1472" s="69"/>
      <c r="L1472" s="69"/>
      <c r="M1472" s="69"/>
      <c r="N1472" s="69"/>
      <c r="O1472" s="69"/>
      <c r="P1472" s="69"/>
      <c r="Q1472" s="69"/>
      <c r="R1472" s="69"/>
      <c r="S1472" s="69"/>
      <c r="T1472" s="69"/>
      <c r="U1472" s="69"/>
      <c r="V1472" s="69"/>
      <c r="W1472" s="69"/>
      <c r="X1472" s="69"/>
      <c r="Y1472" s="69"/>
      <c r="Z1472" s="69"/>
    </row>
    <row r="1473" ht="15.75" customHeight="1" spans="1:26">
      <c r="A1473" s="125"/>
      <c r="B1473" s="125"/>
      <c r="C1473" s="126" t="e">
        <v>#REF!</v>
      </c>
      <c r="D1473" s="125"/>
      <c r="E1473" s="69"/>
      <c r="F1473" s="69"/>
      <c r="G1473" s="69"/>
      <c r="H1473" s="69"/>
      <c r="I1473" s="69"/>
      <c r="J1473" s="69"/>
      <c r="K1473" s="69"/>
      <c r="L1473" s="69"/>
      <c r="M1473" s="69"/>
      <c r="N1473" s="69"/>
      <c r="O1473" s="69"/>
      <c r="P1473" s="69"/>
      <c r="Q1473" s="69"/>
      <c r="R1473" s="69"/>
      <c r="S1473" s="69"/>
      <c r="T1473" s="69"/>
      <c r="U1473" s="69"/>
      <c r="V1473" s="69"/>
      <c r="W1473" s="69"/>
      <c r="X1473" s="69"/>
      <c r="Y1473" s="69"/>
      <c r="Z1473" s="69"/>
    </row>
    <row r="1474" ht="15.75" customHeight="1" spans="1:26">
      <c r="A1474" s="125"/>
      <c r="B1474" s="125"/>
      <c r="C1474" s="126" t="e">
        <v>#REF!</v>
      </c>
      <c r="D1474" s="125"/>
      <c r="E1474" s="69"/>
      <c r="F1474" s="69"/>
      <c r="G1474" s="69"/>
      <c r="H1474" s="69"/>
      <c r="I1474" s="69"/>
      <c r="J1474" s="69"/>
      <c r="K1474" s="69"/>
      <c r="L1474" s="69"/>
      <c r="M1474" s="69"/>
      <c r="N1474" s="69"/>
      <c r="O1474" s="69"/>
      <c r="P1474" s="69"/>
      <c r="Q1474" s="69"/>
      <c r="R1474" s="69"/>
      <c r="S1474" s="69"/>
      <c r="T1474" s="69"/>
      <c r="U1474" s="69"/>
      <c r="V1474" s="69"/>
      <c r="W1474" s="69"/>
      <c r="X1474" s="69"/>
      <c r="Y1474" s="69"/>
      <c r="Z1474" s="69"/>
    </row>
    <row r="1475" ht="15.75" customHeight="1" spans="1:26">
      <c r="A1475" s="125"/>
      <c r="B1475" s="125"/>
      <c r="C1475" s="126" t="e">
        <v>#REF!</v>
      </c>
      <c r="D1475" s="125"/>
      <c r="E1475" s="69"/>
      <c r="F1475" s="69"/>
      <c r="G1475" s="69"/>
      <c r="H1475" s="69"/>
      <c r="I1475" s="69"/>
      <c r="J1475" s="69"/>
      <c r="K1475" s="69"/>
      <c r="L1475" s="69"/>
      <c r="M1475" s="69"/>
      <c r="N1475" s="69"/>
      <c r="O1475" s="69"/>
      <c r="P1475" s="69"/>
      <c r="Q1475" s="69"/>
      <c r="R1475" s="69"/>
      <c r="S1475" s="69"/>
      <c r="T1475" s="69"/>
      <c r="U1475" s="69"/>
      <c r="V1475" s="69"/>
      <c r="W1475" s="69"/>
      <c r="X1475" s="69"/>
      <c r="Y1475" s="69"/>
      <c r="Z1475" s="69"/>
    </row>
    <row r="1476" ht="15.75" customHeight="1" spans="1:26">
      <c r="A1476" s="125"/>
      <c r="B1476" s="125"/>
      <c r="C1476" s="126" t="e">
        <v>#REF!</v>
      </c>
      <c r="D1476" s="125"/>
      <c r="E1476" s="69"/>
      <c r="F1476" s="69"/>
      <c r="G1476" s="69"/>
      <c r="H1476" s="69"/>
      <c r="I1476" s="69"/>
      <c r="J1476" s="69"/>
      <c r="K1476" s="69"/>
      <c r="L1476" s="69"/>
      <c r="M1476" s="69"/>
      <c r="N1476" s="69"/>
      <c r="O1476" s="69"/>
      <c r="P1476" s="69"/>
      <c r="Q1476" s="69"/>
      <c r="R1476" s="69"/>
      <c r="S1476" s="69"/>
      <c r="T1476" s="69"/>
      <c r="U1476" s="69"/>
      <c r="V1476" s="69"/>
      <c r="W1476" s="69"/>
      <c r="X1476" s="69"/>
      <c r="Y1476" s="69"/>
      <c r="Z1476" s="69"/>
    </row>
    <row r="1477" ht="15.75" customHeight="1" spans="1:26">
      <c r="A1477" s="125"/>
      <c r="B1477" s="125"/>
      <c r="C1477" s="126" t="e">
        <v>#REF!</v>
      </c>
      <c r="D1477" s="125"/>
      <c r="E1477" s="69"/>
      <c r="F1477" s="69"/>
      <c r="G1477" s="69"/>
      <c r="H1477" s="69"/>
      <c r="I1477" s="69"/>
      <c r="J1477" s="69"/>
      <c r="K1477" s="69"/>
      <c r="L1477" s="69"/>
      <c r="M1477" s="69"/>
      <c r="N1477" s="69"/>
      <c r="O1477" s="69"/>
      <c r="P1477" s="69"/>
      <c r="Q1477" s="69"/>
      <c r="R1477" s="69"/>
      <c r="S1477" s="69"/>
      <c r="T1477" s="69"/>
      <c r="U1477" s="69"/>
      <c r="V1477" s="69"/>
      <c r="W1477" s="69"/>
      <c r="X1477" s="69"/>
      <c r="Y1477" s="69"/>
      <c r="Z1477" s="69"/>
    </row>
    <row r="1478" ht="15.75" customHeight="1" spans="1:26">
      <c r="A1478" s="125"/>
      <c r="B1478" s="125"/>
      <c r="C1478" s="126" t="e">
        <v>#REF!</v>
      </c>
      <c r="D1478" s="125"/>
      <c r="E1478" s="69"/>
      <c r="F1478" s="69"/>
      <c r="G1478" s="69"/>
      <c r="H1478" s="69"/>
      <c r="I1478" s="69"/>
      <c r="J1478" s="69"/>
      <c r="K1478" s="69"/>
      <c r="L1478" s="69"/>
      <c r="M1478" s="69"/>
      <c r="N1478" s="69"/>
      <c r="O1478" s="69"/>
      <c r="P1478" s="69"/>
      <c r="Q1478" s="69"/>
      <c r="R1478" s="69"/>
      <c r="S1478" s="69"/>
      <c r="T1478" s="69"/>
      <c r="U1478" s="69"/>
      <c r="V1478" s="69"/>
      <c r="W1478" s="69"/>
      <c r="X1478" s="69"/>
      <c r="Y1478" s="69"/>
      <c r="Z1478" s="69"/>
    </row>
    <row r="1479" ht="15.75" customHeight="1" spans="1:26">
      <c r="A1479" s="125"/>
      <c r="B1479" s="125"/>
      <c r="C1479" s="126" t="e">
        <v>#REF!</v>
      </c>
      <c r="D1479" s="125"/>
      <c r="E1479" s="69"/>
      <c r="F1479" s="69"/>
      <c r="G1479" s="69"/>
      <c r="H1479" s="69"/>
      <c r="I1479" s="69"/>
      <c r="J1479" s="69"/>
      <c r="K1479" s="69"/>
      <c r="L1479" s="69"/>
      <c r="M1479" s="69"/>
      <c r="N1479" s="69"/>
      <c r="O1479" s="69"/>
      <c r="P1479" s="69"/>
      <c r="Q1479" s="69"/>
      <c r="R1479" s="69"/>
      <c r="S1479" s="69"/>
      <c r="T1479" s="69"/>
      <c r="U1479" s="69"/>
      <c r="V1479" s="69"/>
      <c r="W1479" s="69"/>
      <c r="X1479" s="69"/>
      <c r="Y1479" s="69"/>
      <c r="Z1479" s="69"/>
    </row>
    <row r="1480" ht="15.75" customHeight="1" spans="1:26">
      <c r="A1480" s="125"/>
      <c r="B1480" s="125"/>
      <c r="C1480" s="126" t="e">
        <v>#REF!</v>
      </c>
      <c r="D1480" s="125"/>
      <c r="E1480" s="69"/>
      <c r="F1480" s="69"/>
      <c r="G1480" s="69"/>
      <c r="H1480" s="69"/>
      <c r="I1480" s="69"/>
      <c r="J1480" s="69"/>
      <c r="K1480" s="69"/>
      <c r="L1480" s="69"/>
      <c r="M1480" s="69"/>
      <c r="N1480" s="69"/>
      <c r="O1480" s="69"/>
      <c r="P1480" s="69"/>
      <c r="Q1480" s="69"/>
      <c r="R1480" s="69"/>
      <c r="S1480" s="69"/>
      <c r="T1480" s="69"/>
      <c r="U1480" s="69"/>
      <c r="V1480" s="69"/>
      <c r="W1480" s="69"/>
      <c r="X1480" s="69"/>
      <c r="Y1480" s="69"/>
      <c r="Z1480" s="69"/>
    </row>
    <row r="1481" ht="15.75" customHeight="1" spans="1:26">
      <c r="A1481" s="125"/>
      <c r="B1481" s="125"/>
      <c r="C1481" s="126" t="e">
        <v>#REF!</v>
      </c>
      <c r="D1481" s="125"/>
      <c r="E1481" s="69"/>
      <c r="F1481" s="69"/>
      <c r="G1481" s="69"/>
      <c r="H1481" s="69"/>
      <c r="I1481" s="69"/>
      <c r="J1481" s="69"/>
      <c r="K1481" s="69"/>
      <c r="L1481" s="69"/>
      <c r="M1481" s="69"/>
      <c r="N1481" s="69"/>
      <c r="O1481" s="69"/>
      <c r="P1481" s="69"/>
      <c r="Q1481" s="69"/>
      <c r="R1481" s="69"/>
      <c r="S1481" s="69"/>
      <c r="T1481" s="69"/>
      <c r="U1481" s="69"/>
      <c r="V1481" s="69"/>
      <c r="W1481" s="69"/>
      <c r="X1481" s="69"/>
      <c r="Y1481" s="69"/>
      <c r="Z1481" s="69"/>
    </row>
    <row r="1482" ht="15.75" customHeight="1" spans="1:26">
      <c r="A1482" s="125"/>
      <c r="B1482" s="125"/>
      <c r="C1482" s="126" t="e">
        <v>#REF!</v>
      </c>
      <c r="D1482" s="125"/>
      <c r="E1482" s="69"/>
      <c r="F1482" s="69"/>
      <c r="G1482" s="69"/>
      <c r="H1482" s="69"/>
      <c r="I1482" s="69"/>
      <c r="J1482" s="69"/>
      <c r="K1482" s="69"/>
      <c r="L1482" s="69"/>
      <c r="M1482" s="69"/>
      <c r="N1482" s="69"/>
      <c r="O1482" s="69"/>
      <c r="P1482" s="69"/>
      <c r="Q1482" s="69"/>
      <c r="R1482" s="69"/>
      <c r="S1482" s="69"/>
      <c r="T1482" s="69"/>
      <c r="U1482" s="69"/>
      <c r="V1482" s="69"/>
      <c r="W1482" s="69"/>
      <c r="X1482" s="69"/>
      <c r="Y1482" s="69"/>
      <c r="Z1482" s="69"/>
    </row>
    <row r="1483" ht="15.75" customHeight="1" spans="1:26">
      <c r="A1483" s="125"/>
      <c r="B1483" s="125"/>
      <c r="C1483" s="126" t="e">
        <v>#REF!</v>
      </c>
      <c r="D1483" s="125"/>
      <c r="E1483" s="69"/>
      <c r="F1483" s="69"/>
      <c r="G1483" s="69"/>
      <c r="H1483" s="69"/>
      <c r="I1483" s="69"/>
      <c r="J1483" s="69"/>
      <c r="K1483" s="69"/>
      <c r="L1483" s="69"/>
      <c r="M1483" s="69"/>
      <c r="N1483" s="69"/>
      <c r="O1483" s="69"/>
      <c r="P1483" s="69"/>
      <c r="Q1483" s="69"/>
      <c r="R1483" s="69"/>
      <c r="S1483" s="69"/>
      <c r="T1483" s="69"/>
      <c r="U1483" s="69"/>
      <c r="V1483" s="69"/>
      <c r="W1483" s="69"/>
      <c r="X1483" s="69"/>
      <c r="Y1483" s="69"/>
      <c r="Z1483" s="69"/>
    </row>
    <row r="1484" ht="15.75" customHeight="1" spans="1:26">
      <c r="A1484" s="125"/>
      <c r="B1484" s="125"/>
      <c r="C1484" s="126" t="e">
        <v>#REF!</v>
      </c>
      <c r="D1484" s="125"/>
      <c r="E1484" s="69"/>
      <c r="F1484" s="69"/>
      <c r="G1484" s="69"/>
      <c r="H1484" s="69"/>
      <c r="I1484" s="69"/>
      <c r="J1484" s="69"/>
      <c r="K1484" s="69"/>
      <c r="L1484" s="69"/>
      <c r="M1484" s="69"/>
      <c r="N1484" s="69"/>
      <c r="O1484" s="69"/>
      <c r="P1484" s="69"/>
      <c r="Q1484" s="69"/>
      <c r="R1484" s="69"/>
      <c r="S1484" s="69"/>
      <c r="T1484" s="69"/>
      <c r="U1484" s="69"/>
      <c r="V1484" s="69"/>
      <c r="W1484" s="69"/>
      <c r="X1484" s="69"/>
      <c r="Y1484" s="69"/>
      <c r="Z1484" s="69"/>
    </row>
    <row r="1485" ht="15.75" customHeight="1" spans="1:26">
      <c r="A1485" s="125"/>
      <c r="B1485" s="125"/>
      <c r="C1485" s="126" t="e">
        <v>#REF!</v>
      </c>
      <c r="D1485" s="125"/>
      <c r="E1485" s="69"/>
      <c r="F1485" s="69"/>
      <c r="G1485" s="69"/>
      <c r="H1485" s="69"/>
      <c r="I1485" s="69"/>
      <c r="J1485" s="69"/>
      <c r="K1485" s="69"/>
      <c r="L1485" s="69"/>
      <c r="M1485" s="69"/>
      <c r="N1485" s="69"/>
      <c r="O1485" s="69"/>
      <c r="P1485" s="69"/>
      <c r="Q1485" s="69"/>
      <c r="R1485" s="69"/>
      <c r="S1485" s="69"/>
      <c r="T1485" s="69"/>
      <c r="U1485" s="69"/>
      <c r="V1485" s="69"/>
      <c r="W1485" s="69"/>
      <c r="X1485" s="69"/>
      <c r="Y1485" s="69"/>
      <c r="Z1485" s="69"/>
    </row>
    <row r="1486" ht="15.75" customHeight="1" spans="1:26">
      <c r="A1486" s="125"/>
      <c r="B1486" s="125"/>
      <c r="C1486" s="126" t="e">
        <v>#REF!</v>
      </c>
      <c r="D1486" s="125"/>
      <c r="E1486" s="69"/>
      <c r="F1486" s="69"/>
      <c r="G1486" s="69"/>
      <c r="H1486" s="69"/>
      <c r="I1486" s="69"/>
      <c r="J1486" s="69"/>
      <c r="K1486" s="69"/>
      <c r="L1486" s="69"/>
      <c r="M1486" s="69"/>
      <c r="N1486" s="69"/>
      <c r="O1486" s="69"/>
      <c r="P1486" s="69"/>
      <c r="Q1486" s="69"/>
      <c r="R1486" s="69"/>
      <c r="S1486" s="69"/>
      <c r="T1486" s="69"/>
      <c r="U1486" s="69"/>
      <c r="V1486" s="69"/>
      <c r="W1486" s="69"/>
      <c r="X1486" s="69"/>
      <c r="Y1486" s="69"/>
      <c r="Z1486" s="69"/>
    </row>
    <row r="1487" ht="15.75" customHeight="1" spans="1:26">
      <c r="A1487" s="125"/>
      <c r="B1487" s="125"/>
      <c r="C1487" s="126" t="e">
        <v>#REF!</v>
      </c>
      <c r="D1487" s="125"/>
      <c r="E1487" s="69"/>
      <c r="F1487" s="69"/>
      <c r="G1487" s="69"/>
      <c r="H1487" s="69"/>
      <c r="I1487" s="69"/>
      <c r="J1487" s="69"/>
      <c r="K1487" s="69"/>
      <c r="L1487" s="69"/>
      <c r="M1487" s="69"/>
      <c r="N1487" s="69"/>
      <c r="O1487" s="69"/>
      <c r="P1487" s="69"/>
      <c r="Q1487" s="69"/>
      <c r="R1487" s="69"/>
      <c r="S1487" s="69"/>
      <c r="T1487" s="69"/>
      <c r="U1487" s="69"/>
      <c r="V1487" s="69"/>
      <c r="W1487" s="69"/>
      <c r="X1487" s="69"/>
      <c r="Y1487" s="69"/>
      <c r="Z1487" s="69"/>
    </row>
    <row r="1488" ht="15.75" customHeight="1" spans="1:26">
      <c r="A1488" s="125"/>
      <c r="B1488" s="125"/>
      <c r="C1488" s="126" t="e">
        <v>#REF!</v>
      </c>
      <c r="D1488" s="125"/>
      <c r="E1488" s="69"/>
      <c r="F1488" s="69"/>
      <c r="G1488" s="69"/>
      <c r="H1488" s="69"/>
      <c r="I1488" s="69"/>
      <c r="J1488" s="69"/>
      <c r="K1488" s="69"/>
      <c r="L1488" s="69"/>
      <c r="M1488" s="69"/>
      <c r="N1488" s="69"/>
      <c r="O1488" s="69"/>
      <c r="P1488" s="69"/>
      <c r="Q1488" s="69"/>
      <c r="R1488" s="69"/>
      <c r="S1488" s="69"/>
      <c r="T1488" s="69"/>
      <c r="U1488" s="69"/>
      <c r="V1488" s="69"/>
      <c r="W1488" s="69"/>
      <c r="X1488" s="69"/>
      <c r="Y1488" s="69"/>
      <c r="Z1488" s="69"/>
    </row>
    <row r="1489" ht="15.75" customHeight="1" spans="1:26">
      <c r="A1489" s="125"/>
      <c r="B1489" s="125"/>
      <c r="C1489" s="126" t="e">
        <v>#REF!</v>
      </c>
      <c r="D1489" s="125"/>
      <c r="E1489" s="69"/>
      <c r="F1489" s="69"/>
      <c r="G1489" s="69"/>
      <c r="H1489" s="69"/>
      <c r="I1489" s="69"/>
      <c r="J1489" s="69"/>
      <c r="K1489" s="69"/>
      <c r="L1489" s="69"/>
      <c r="M1489" s="69"/>
      <c r="N1489" s="69"/>
      <c r="O1489" s="69"/>
      <c r="P1489" s="69"/>
      <c r="Q1489" s="69"/>
      <c r="R1489" s="69"/>
      <c r="S1489" s="69"/>
      <c r="T1489" s="69"/>
      <c r="U1489" s="69"/>
      <c r="V1489" s="69"/>
      <c r="W1489" s="69"/>
      <c r="X1489" s="69"/>
      <c r="Y1489" s="69"/>
      <c r="Z1489" s="69"/>
    </row>
    <row r="1490" ht="15.75" customHeight="1" spans="1:26">
      <c r="A1490" s="125"/>
      <c r="B1490" s="125"/>
      <c r="C1490" s="126" t="e">
        <v>#REF!</v>
      </c>
      <c r="D1490" s="125"/>
      <c r="E1490" s="69"/>
      <c r="F1490" s="69"/>
      <c r="G1490" s="69"/>
      <c r="H1490" s="69"/>
      <c r="I1490" s="69"/>
      <c r="J1490" s="69"/>
      <c r="K1490" s="69"/>
      <c r="L1490" s="69"/>
      <c r="M1490" s="69"/>
      <c r="N1490" s="69"/>
      <c r="O1490" s="69"/>
      <c r="P1490" s="69"/>
      <c r="Q1490" s="69"/>
      <c r="R1490" s="69"/>
      <c r="S1490" s="69"/>
      <c r="T1490" s="69"/>
      <c r="U1490" s="69"/>
      <c r="V1490" s="69"/>
      <c r="W1490" s="69"/>
      <c r="X1490" s="69"/>
      <c r="Y1490" s="69"/>
      <c r="Z1490" s="69"/>
    </row>
    <row r="1491" ht="15.75" customHeight="1" spans="1:26">
      <c r="A1491" s="125"/>
      <c r="B1491" s="125"/>
      <c r="C1491" s="126" t="e">
        <v>#REF!</v>
      </c>
      <c r="D1491" s="125"/>
      <c r="E1491" s="69"/>
      <c r="F1491" s="69"/>
      <c r="G1491" s="69"/>
      <c r="H1491" s="69"/>
      <c r="I1491" s="69"/>
      <c r="J1491" s="69"/>
      <c r="K1491" s="69"/>
      <c r="L1491" s="69"/>
      <c r="M1491" s="69"/>
      <c r="N1491" s="69"/>
      <c r="O1491" s="69"/>
      <c r="P1491" s="69"/>
      <c r="Q1491" s="69"/>
      <c r="R1491" s="69"/>
      <c r="S1491" s="69"/>
      <c r="T1491" s="69"/>
      <c r="U1491" s="69"/>
      <c r="V1491" s="69"/>
      <c r="W1491" s="69"/>
      <c r="X1491" s="69"/>
      <c r="Y1491" s="69"/>
      <c r="Z1491" s="69"/>
    </row>
    <row r="1492" ht="15.75" customHeight="1" spans="1:26">
      <c r="A1492" s="125"/>
      <c r="B1492" s="125"/>
      <c r="C1492" s="126" t="e">
        <v>#REF!</v>
      </c>
      <c r="D1492" s="125"/>
      <c r="E1492" s="69"/>
      <c r="F1492" s="69"/>
      <c r="G1492" s="69"/>
      <c r="H1492" s="69"/>
      <c r="I1492" s="69"/>
      <c r="J1492" s="69"/>
      <c r="K1492" s="69"/>
      <c r="L1492" s="69"/>
      <c r="M1492" s="69"/>
      <c r="N1492" s="69"/>
      <c r="O1492" s="69"/>
      <c r="P1492" s="69"/>
      <c r="Q1492" s="69"/>
      <c r="R1492" s="69"/>
      <c r="S1492" s="69"/>
      <c r="T1492" s="69"/>
      <c r="U1492" s="69"/>
      <c r="V1492" s="69"/>
      <c r="W1492" s="69"/>
      <c r="X1492" s="69"/>
      <c r="Y1492" s="69"/>
      <c r="Z1492" s="69"/>
    </row>
    <row r="1493" ht="15.75" customHeight="1" spans="1:26">
      <c r="A1493" s="125"/>
      <c r="B1493" s="125"/>
      <c r="C1493" s="126" t="e">
        <v>#REF!</v>
      </c>
      <c r="D1493" s="125"/>
      <c r="E1493" s="69"/>
      <c r="F1493" s="69"/>
      <c r="G1493" s="69"/>
      <c r="H1493" s="69"/>
      <c r="I1493" s="69"/>
      <c r="J1493" s="69"/>
      <c r="K1493" s="69"/>
      <c r="L1493" s="69"/>
      <c r="M1493" s="69"/>
      <c r="N1493" s="69"/>
      <c r="O1493" s="69"/>
      <c r="P1493" s="69"/>
      <c r="Q1493" s="69"/>
      <c r="R1493" s="69"/>
      <c r="S1493" s="69"/>
      <c r="T1493" s="69"/>
      <c r="U1493" s="69"/>
      <c r="V1493" s="69"/>
      <c r="W1493" s="69"/>
      <c r="X1493" s="69"/>
      <c r="Y1493" s="69"/>
      <c r="Z1493" s="69"/>
    </row>
    <row r="1494" ht="15.75" customHeight="1" spans="1:26">
      <c r="A1494" s="125"/>
      <c r="B1494" s="125"/>
      <c r="C1494" s="126" t="e">
        <v>#REF!</v>
      </c>
      <c r="D1494" s="125"/>
      <c r="E1494" s="69"/>
      <c r="F1494" s="69"/>
      <c r="G1494" s="69"/>
      <c r="H1494" s="69"/>
      <c r="I1494" s="69"/>
      <c r="J1494" s="69"/>
      <c r="K1494" s="69"/>
      <c r="L1494" s="69"/>
      <c r="M1494" s="69"/>
      <c r="N1494" s="69"/>
      <c r="O1494" s="69"/>
      <c r="P1494" s="69"/>
      <c r="Q1494" s="69"/>
      <c r="R1494" s="69"/>
      <c r="S1494" s="69"/>
      <c r="T1494" s="69"/>
      <c r="U1494" s="69"/>
      <c r="V1494" s="69"/>
      <c r="W1494" s="69"/>
      <c r="X1494" s="69"/>
      <c r="Y1494" s="69"/>
      <c r="Z1494" s="69"/>
    </row>
    <row r="1495" ht="15.75" customHeight="1" spans="1:26">
      <c r="A1495" s="125"/>
      <c r="B1495" s="125"/>
      <c r="C1495" s="126" t="e">
        <v>#REF!</v>
      </c>
      <c r="D1495" s="125"/>
      <c r="E1495" s="69"/>
      <c r="F1495" s="69"/>
      <c r="G1495" s="69"/>
      <c r="H1495" s="69"/>
      <c r="I1495" s="69"/>
      <c r="J1495" s="69"/>
      <c r="K1495" s="69"/>
      <c r="L1495" s="69"/>
      <c r="M1495" s="69"/>
      <c r="N1495" s="69"/>
      <c r="O1495" s="69"/>
      <c r="P1495" s="69"/>
      <c r="Q1495" s="69"/>
      <c r="R1495" s="69"/>
      <c r="S1495" s="69"/>
      <c r="T1495" s="69"/>
      <c r="U1495" s="69"/>
      <c r="V1495" s="69"/>
      <c r="W1495" s="69"/>
      <c r="X1495" s="69"/>
      <c r="Y1495" s="69"/>
      <c r="Z1495" s="69"/>
    </row>
    <row r="1496" ht="15.75" customHeight="1" spans="1:26">
      <c r="A1496" s="125"/>
      <c r="B1496" s="125"/>
      <c r="C1496" s="126" t="e">
        <v>#REF!</v>
      </c>
      <c r="D1496" s="125"/>
      <c r="E1496" s="69"/>
      <c r="F1496" s="69"/>
      <c r="G1496" s="69"/>
      <c r="H1496" s="69"/>
      <c r="I1496" s="69"/>
      <c r="J1496" s="69"/>
      <c r="K1496" s="69"/>
      <c r="L1496" s="69"/>
      <c r="M1496" s="69"/>
      <c r="N1496" s="69"/>
      <c r="O1496" s="69"/>
      <c r="P1496" s="69"/>
      <c r="Q1496" s="69"/>
      <c r="R1496" s="69"/>
      <c r="S1496" s="69"/>
      <c r="T1496" s="69"/>
      <c r="U1496" s="69"/>
      <c r="V1496" s="69"/>
      <c r="W1496" s="69"/>
      <c r="X1496" s="69"/>
      <c r="Y1496" s="69"/>
      <c r="Z1496" s="69"/>
    </row>
    <row r="1497" ht="15.75" customHeight="1" spans="1:26">
      <c r="A1497" s="125"/>
      <c r="B1497" s="125"/>
      <c r="C1497" s="126" t="e">
        <v>#REF!</v>
      </c>
      <c r="D1497" s="125"/>
      <c r="E1497" s="69"/>
      <c r="F1497" s="69"/>
      <c r="G1497" s="69"/>
      <c r="H1497" s="69"/>
      <c r="I1497" s="69"/>
      <c r="J1497" s="69"/>
      <c r="K1497" s="69"/>
      <c r="L1497" s="69"/>
      <c r="M1497" s="69"/>
      <c r="N1497" s="69"/>
      <c r="O1497" s="69"/>
      <c r="P1497" s="69"/>
      <c r="Q1497" s="69"/>
      <c r="R1497" s="69"/>
      <c r="S1497" s="69"/>
      <c r="T1497" s="69"/>
      <c r="U1497" s="69"/>
      <c r="V1497" s="69"/>
      <c r="W1497" s="69"/>
      <c r="X1497" s="69"/>
      <c r="Y1497" s="69"/>
      <c r="Z1497" s="69"/>
    </row>
    <row r="1498" ht="15.75" customHeight="1" spans="1:26">
      <c r="A1498" s="125"/>
      <c r="B1498" s="125"/>
      <c r="C1498" s="126" t="e">
        <v>#REF!</v>
      </c>
      <c r="D1498" s="125"/>
      <c r="E1498" s="69"/>
      <c r="F1498" s="69"/>
      <c r="G1498" s="69"/>
      <c r="H1498" s="69"/>
      <c r="I1498" s="69"/>
      <c r="J1498" s="69"/>
      <c r="K1498" s="69"/>
      <c r="L1498" s="69"/>
      <c r="M1498" s="69"/>
      <c r="N1498" s="69"/>
      <c r="O1498" s="69"/>
      <c r="P1498" s="69"/>
      <c r="Q1498" s="69"/>
      <c r="R1498" s="69"/>
      <c r="S1498" s="69"/>
      <c r="T1498" s="69"/>
      <c r="U1498" s="69"/>
      <c r="V1498" s="69"/>
      <c r="W1498" s="69"/>
      <c r="X1498" s="69"/>
      <c r="Y1498" s="69"/>
      <c r="Z1498" s="69"/>
    </row>
    <row r="1499" ht="15.75" customHeight="1" spans="1:26">
      <c r="A1499" s="125"/>
      <c r="B1499" s="125"/>
      <c r="C1499" s="126" t="e">
        <v>#REF!</v>
      </c>
      <c r="D1499" s="125"/>
      <c r="E1499" s="69"/>
      <c r="F1499" s="69"/>
      <c r="G1499" s="69"/>
      <c r="H1499" s="69"/>
      <c r="I1499" s="69"/>
      <c r="J1499" s="69"/>
      <c r="K1499" s="69"/>
      <c r="L1499" s="69"/>
      <c r="M1499" s="69"/>
      <c r="N1499" s="69"/>
      <c r="O1499" s="69"/>
      <c r="P1499" s="69"/>
      <c r="Q1499" s="69"/>
      <c r="R1499" s="69"/>
      <c r="S1499" s="69"/>
      <c r="T1499" s="69"/>
      <c r="U1499" s="69"/>
      <c r="V1499" s="69"/>
      <c r="W1499" s="69"/>
      <c r="X1499" s="69"/>
      <c r="Y1499" s="69"/>
      <c r="Z1499" s="69"/>
    </row>
    <row r="1500" ht="15.75" customHeight="1" spans="1:26">
      <c r="A1500" s="125"/>
      <c r="B1500" s="125"/>
      <c r="C1500" s="126" t="e">
        <v>#REF!</v>
      </c>
      <c r="D1500" s="125"/>
      <c r="E1500" s="69"/>
      <c r="F1500" s="69"/>
      <c r="G1500" s="69"/>
      <c r="H1500" s="69"/>
      <c r="I1500" s="69"/>
      <c r="J1500" s="69"/>
      <c r="K1500" s="69"/>
      <c r="L1500" s="69"/>
      <c r="M1500" s="69"/>
      <c r="N1500" s="69"/>
      <c r="O1500" s="69"/>
      <c r="P1500" s="69"/>
      <c r="Q1500" s="69"/>
      <c r="R1500" s="69"/>
      <c r="S1500" s="69"/>
      <c r="T1500" s="69"/>
      <c r="U1500" s="69"/>
      <c r="V1500" s="69"/>
      <c r="W1500" s="69"/>
      <c r="X1500" s="69"/>
      <c r="Y1500" s="69"/>
      <c r="Z1500" s="69"/>
    </row>
    <row r="1501" ht="15.75" customHeight="1" spans="1:26">
      <c r="A1501" s="125"/>
      <c r="B1501" s="125"/>
      <c r="C1501" s="126" t="e">
        <v>#REF!</v>
      </c>
      <c r="D1501" s="125"/>
      <c r="E1501" s="69"/>
      <c r="F1501" s="69"/>
      <c r="G1501" s="69"/>
      <c r="H1501" s="69"/>
      <c r="I1501" s="69"/>
      <c r="J1501" s="69"/>
      <c r="K1501" s="69"/>
      <c r="L1501" s="69"/>
      <c r="M1501" s="69"/>
      <c r="N1501" s="69"/>
      <c r="O1501" s="69"/>
      <c r="P1501" s="69"/>
      <c r="Q1501" s="69"/>
      <c r="R1501" s="69"/>
      <c r="S1501" s="69"/>
      <c r="T1501" s="69"/>
      <c r="U1501" s="69"/>
      <c r="V1501" s="69"/>
      <c r="W1501" s="69"/>
      <c r="X1501" s="69"/>
      <c r="Y1501" s="69"/>
      <c r="Z1501" s="69"/>
    </row>
    <row r="1502" ht="15.75" customHeight="1" spans="1:26">
      <c r="A1502" s="125"/>
      <c r="B1502" s="125"/>
      <c r="C1502" s="126" t="e">
        <v>#REF!</v>
      </c>
      <c r="D1502" s="125"/>
      <c r="E1502" s="69"/>
      <c r="F1502" s="69"/>
      <c r="G1502" s="69"/>
      <c r="H1502" s="69"/>
      <c r="I1502" s="69"/>
      <c r="J1502" s="69"/>
      <c r="K1502" s="69"/>
      <c r="L1502" s="69"/>
      <c r="M1502" s="69"/>
      <c r="N1502" s="69"/>
      <c r="O1502" s="69"/>
      <c r="P1502" s="69"/>
      <c r="Q1502" s="69"/>
      <c r="R1502" s="69"/>
      <c r="S1502" s="69"/>
      <c r="T1502" s="69"/>
      <c r="U1502" s="69"/>
      <c r="V1502" s="69"/>
      <c r="W1502" s="69"/>
      <c r="X1502" s="69"/>
      <c r="Y1502" s="69"/>
      <c r="Z1502" s="69"/>
    </row>
    <row r="1503" ht="15.75" customHeight="1" spans="1:26">
      <c r="A1503" s="125"/>
      <c r="B1503" s="125"/>
      <c r="C1503" s="126" t="e">
        <v>#REF!</v>
      </c>
      <c r="D1503" s="125"/>
      <c r="E1503" s="69"/>
      <c r="F1503" s="69"/>
      <c r="G1503" s="69"/>
      <c r="H1503" s="69"/>
      <c r="I1503" s="69"/>
      <c r="J1503" s="69"/>
      <c r="K1503" s="69"/>
      <c r="L1503" s="69"/>
      <c r="M1503" s="69"/>
      <c r="N1503" s="69"/>
      <c r="O1503" s="69"/>
      <c r="P1503" s="69"/>
      <c r="Q1503" s="69"/>
      <c r="R1503" s="69"/>
      <c r="S1503" s="69"/>
      <c r="T1503" s="69"/>
      <c r="U1503" s="69"/>
      <c r="V1503" s="69"/>
      <c r="W1503" s="69"/>
      <c r="X1503" s="69"/>
      <c r="Y1503" s="69"/>
      <c r="Z1503" s="69"/>
    </row>
    <row r="1504" ht="15.75" customHeight="1" spans="1:26">
      <c r="A1504" s="125"/>
      <c r="B1504" s="125"/>
      <c r="C1504" s="126" t="e">
        <v>#REF!</v>
      </c>
      <c r="D1504" s="125"/>
      <c r="E1504" s="69"/>
      <c r="F1504" s="69"/>
      <c r="G1504" s="69"/>
      <c r="H1504" s="69"/>
      <c r="I1504" s="69"/>
      <c r="J1504" s="69"/>
      <c r="K1504" s="69"/>
      <c r="L1504" s="69"/>
      <c r="M1504" s="69"/>
      <c r="N1504" s="69"/>
      <c r="O1504" s="69"/>
      <c r="P1504" s="69"/>
      <c r="Q1504" s="69"/>
      <c r="R1504" s="69"/>
      <c r="S1504" s="69"/>
      <c r="T1504" s="69"/>
      <c r="U1504" s="69"/>
      <c r="V1504" s="69"/>
      <c r="W1504" s="69"/>
      <c r="X1504" s="69"/>
      <c r="Y1504" s="69"/>
      <c r="Z1504" s="69"/>
    </row>
    <row r="1505" ht="15.75" customHeight="1" spans="1:26">
      <c r="A1505" s="125"/>
      <c r="B1505" s="125"/>
      <c r="C1505" s="126" t="e">
        <v>#REF!</v>
      </c>
      <c r="D1505" s="125"/>
      <c r="E1505" s="69"/>
      <c r="F1505" s="69"/>
      <c r="G1505" s="69"/>
      <c r="H1505" s="69"/>
      <c r="I1505" s="69"/>
      <c r="J1505" s="69"/>
      <c r="K1505" s="69"/>
      <c r="L1505" s="69"/>
      <c r="M1505" s="69"/>
      <c r="N1505" s="69"/>
      <c r="O1505" s="69"/>
      <c r="P1505" s="69"/>
      <c r="Q1505" s="69"/>
      <c r="R1505" s="69"/>
      <c r="S1505" s="69"/>
      <c r="T1505" s="69"/>
      <c r="U1505" s="69"/>
      <c r="V1505" s="69"/>
      <c r="W1505" s="69"/>
      <c r="X1505" s="69"/>
      <c r="Y1505" s="69"/>
      <c r="Z1505" s="69"/>
    </row>
    <row r="1506" ht="15.75" customHeight="1" spans="1:26">
      <c r="A1506" s="125"/>
      <c r="B1506" s="125"/>
      <c r="C1506" s="126" t="e">
        <v>#REF!</v>
      </c>
      <c r="D1506" s="125"/>
      <c r="E1506" s="69"/>
      <c r="F1506" s="69"/>
      <c r="G1506" s="69"/>
      <c r="H1506" s="69"/>
      <c r="I1506" s="69"/>
      <c r="J1506" s="69"/>
      <c r="K1506" s="69"/>
      <c r="L1506" s="69"/>
      <c r="M1506" s="69"/>
      <c r="N1506" s="69"/>
      <c r="O1506" s="69"/>
      <c r="P1506" s="69"/>
      <c r="Q1506" s="69"/>
      <c r="R1506" s="69"/>
      <c r="S1506" s="69"/>
      <c r="T1506" s="69"/>
      <c r="U1506" s="69"/>
      <c r="V1506" s="69"/>
      <c r="W1506" s="69"/>
      <c r="X1506" s="69"/>
      <c r="Y1506" s="69"/>
      <c r="Z1506" s="69"/>
    </row>
    <row r="1507" ht="15.75" customHeight="1" spans="1:26">
      <c r="A1507" s="125"/>
      <c r="B1507" s="125"/>
      <c r="C1507" s="126" t="e">
        <v>#REF!</v>
      </c>
      <c r="D1507" s="125"/>
      <c r="E1507" s="69"/>
      <c r="F1507" s="69"/>
      <c r="G1507" s="69"/>
      <c r="H1507" s="69"/>
      <c r="I1507" s="69"/>
      <c r="J1507" s="69"/>
      <c r="K1507" s="69"/>
      <c r="L1507" s="69"/>
      <c r="M1507" s="69"/>
      <c r="N1507" s="69"/>
      <c r="O1507" s="69"/>
      <c r="P1507" s="69"/>
      <c r="Q1507" s="69"/>
      <c r="R1507" s="69"/>
      <c r="S1507" s="69"/>
      <c r="T1507" s="69"/>
      <c r="U1507" s="69"/>
      <c r="V1507" s="69"/>
      <c r="W1507" s="69"/>
      <c r="X1507" s="69"/>
      <c r="Y1507" s="69"/>
      <c r="Z1507" s="69"/>
    </row>
    <row r="1508" ht="15.75" customHeight="1" spans="1:26">
      <c r="A1508" s="125"/>
      <c r="B1508" s="125"/>
      <c r="C1508" s="126" t="e">
        <v>#REF!</v>
      </c>
      <c r="D1508" s="125"/>
      <c r="E1508" s="69"/>
      <c r="F1508" s="69"/>
      <c r="G1508" s="69"/>
      <c r="H1508" s="69"/>
      <c r="I1508" s="69"/>
      <c r="J1508" s="69"/>
      <c r="K1508" s="69"/>
      <c r="L1508" s="69"/>
      <c r="M1508" s="69"/>
      <c r="N1508" s="69"/>
      <c r="O1508" s="69"/>
      <c r="P1508" s="69"/>
      <c r="Q1508" s="69"/>
      <c r="R1508" s="69"/>
      <c r="S1508" s="69"/>
      <c r="T1508" s="69"/>
      <c r="U1508" s="69"/>
      <c r="V1508" s="69"/>
      <c r="W1508" s="69"/>
      <c r="X1508" s="69"/>
      <c r="Y1508" s="69"/>
      <c r="Z1508" s="69"/>
    </row>
    <row r="1509" ht="15.75" customHeight="1" spans="1:26">
      <c r="A1509" s="125"/>
      <c r="B1509" s="125"/>
      <c r="C1509" s="126" t="e">
        <v>#REF!</v>
      </c>
      <c r="D1509" s="125"/>
      <c r="E1509" s="69"/>
      <c r="F1509" s="69"/>
      <c r="G1509" s="69"/>
      <c r="H1509" s="69"/>
      <c r="I1509" s="69"/>
      <c r="J1509" s="69"/>
      <c r="K1509" s="69"/>
      <c r="L1509" s="69"/>
      <c r="M1509" s="69"/>
      <c r="N1509" s="69"/>
      <c r="O1509" s="69"/>
      <c r="P1509" s="69"/>
      <c r="Q1509" s="69"/>
      <c r="R1509" s="69"/>
      <c r="S1509" s="69"/>
      <c r="T1509" s="69"/>
      <c r="U1509" s="69"/>
      <c r="V1509" s="69"/>
      <c r="W1509" s="69"/>
      <c r="X1509" s="69"/>
      <c r="Y1509" s="69"/>
      <c r="Z1509" s="69"/>
    </row>
    <row r="1510" ht="15.75" customHeight="1" spans="1:26">
      <c r="A1510" s="125"/>
      <c r="B1510" s="125"/>
      <c r="C1510" s="126" t="e">
        <v>#REF!</v>
      </c>
      <c r="D1510" s="125"/>
      <c r="E1510" s="69"/>
      <c r="F1510" s="69"/>
      <c r="G1510" s="69"/>
      <c r="H1510" s="69"/>
      <c r="I1510" s="69"/>
      <c r="J1510" s="69"/>
      <c r="K1510" s="69"/>
      <c r="L1510" s="69"/>
      <c r="M1510" s="69"/>
      <c r="N1510" s="69"/>
      <c r="O1510" s="69"/>
      <c r="P1510" s="69"/>
      <c r="Q1510" s="69"/>
      <c r="R1510" s="69"/>
      <c r="S1510" s="69"/>
      <c r="T1510" s="69"/>
      <c r="U1510" s="69"/>
      <c r="V1510" s="69"/>
      <c r="W1510" s="69"/>
      <c r="X1510" s="69"/>
      <c r="Y1510" s="69"/>
      <c r="Z1510" s="69"/>
    </row>
    <row r="1511" ht="15.75" customHeight="1" spans="1:26">
      <c r="A1511" s="125"/>
      <c r="B1511" s="125"/>
      <c r="C1511" s="126" t="e">
        <v>#REF!</v>
      </c>
      <c r="D1511" s="125"/>
      <c r="E1511" s="69"/>
      <c r="F1511" s="69"/>
      <c r="G1511" s="69"/>
      <c r="H1511" s="69"/>
      <c r="I1511" s="69"/>
      <c r="J1511" s="69"/>
      <c r="K1511" s="69"/>
      <c r="L1511" s="69"/>
      <c r="M1511" s="69"/>
      <c r="N1511" s="69"/>
      <c r="O1511" s="69"/>
      <c r="P1511" s="69"/>
      <c r="Q1511" s="69"/>
      <c r="R1511" s="69"/>
      <c r="S1511" s="69"/>
      <c r="T1511" s="69"/>
      <c r="U1511" s="69"/>
      <c r="V1511" s="69"/>
      <c r="W1511" s="69"/>
      <c r="X1511" s="69"/>
      <c r="Y1511" s="69"/>
      <c r="Z1511" s="69"/>
    </row>
    <row r="1512" ht="15.75" customHeight="1" spans="1:26">
      <c r="A1512" s="125"/>
      <c r="B1512" s="125"/>
      <c r="C1512" s="126" t="e">
        <v>#REF!</v>
      </c>
      <c r="D1512" s="125"/>
      <c r="E1512" s="69"/>
      <c r="F1512" s="69"/>
      <c r="G1512" s="69"/>
      <c r="H1512" s="69"/>
      <c r="I1512" s="69"/>
      <c r="J1512" s="69"/>
      <c r="K1512" s="69"/>
      <c r="L1512" s="69"/>
      <c r="M1512" s="69"/>
      <c r="N1512" s="69"/>
      <c r="O1512" s="69"/>
      <c r="P1512" s="69"/>
      <c r="Q1512" s="69"/>
      <c r="R1512" s="69"/>
      <c r="S1512" s="69"/>
      <c r="T1512" s="69"/>
      <c r="U1512" s="69"/>
      <c r="V1512" s="69"/>
      <c r="W1512" s="69"/>
      <c r="X1512" s="69"/>
      <c r="Y1512" s="69"/>
      <c r="Z1512" s="69"/>
    </row>
    <row r="1513" ht="15.75" customHeight="1" spans="1:26">
      <c r="A1513" s="125"/>
      <c r="B1513" s="125"/>
      <c r="C1513" s="126" t="e">
        <v>#REF!</v>
      </c>
      <c r="D1513" s="125"/>
      <c r="E1513" s="69"/>
      <c r="F1513" s="69"/>
      <c r="G1513" s="69"/>
      <c r="H1513" s="69"/>
      <c r="I1513" s="69"/>
      <c r="J1513" s="69"/>
      <c r="K1513" s="69"/>
      <c r="L1513" s="69"/>
      <c r="M1513" s="69"/>
      <c r="N1513" s="69"/>
      <c r="O1513" s="69"/>
      <c r="P1513" s="69"/>
      <c r="Q1513" s="69"/>
      <c r="R1513" s="69"/>
      <c r="S1513" s="69"/>
      <c r="T1513" s="69"/>
      <c r="U1513" s="69"/>
      <c r="V1513" s="69"/>
      <c r="W1513" s="69"/>
      <c r="X1513" s="69"/>
      <c r="Y1513" s="69"/>
      <c r="Z1513" s="69"/>
    </row>
    <row r="1514" ht="15.75" customHeight="1" spans="1:26">
      <c r="A1514" s="125"/>
      <c r="B1514" s="125"/>
      <c r="C1514" s="126" t="e">
        <v>#REF!</v>
      </c>
      <c r="D1514" s="125"/>
      <c r="E1514" s="69"/>
      <c r="F1514" s="69"/>
      <c r="G1514" s="69"/>
      <c r="H1514" s="69"/>
      <c r="I1514" s="69"/>
      <c r="J1514" s="69"/>
      <c r="K1514" s="69"/>
      <c r="L1514" s="69"/>
      <c r="M1514" s="69"/>
      <c r="N1514" s="69"/>
      <c r="O1514" s="69"/>
      <c r="P1514" s="69"/>
      <c r="Q1514" s="69"/>
      <c r="R1514" s="69"/>
      <c r="S1514" s="69"/>
      <c r="T1514" s="69"/>
      <c r="U1514" s="69"/>
      <c r="V1514" s="69"/>
      <c r="W1514" s="69"/>
      <c r="X1514" s="69"/>
      <c r="Y1514" s="69"/>
      <c r="Z1514" s="69"/>
    </row>
    <row r="1515" ht="15.75" customHeight="1" spans="1:26">
      <c r="A1515" s="125"/>
      <c r="B1515" s="125"/>
      <c r="C1515" s="126" t="e">
        <v>#REF!</v>
      </c>
      <c r="D1515" s="125"/>
      <c r="E1515" s="69"/>
      <c r="F1515" s="69"/>
      <c r="G1515" s="69"/>
      <c r="H1515" s="69"/>
      <c r="I1515" s="69"/>
      <c r="J1515" s="69"/>
      <c r="K1515" s="69"/>
      <c r="L1515" s="69"/>
      <c r="M1515" s="69"/>
      <c r="N1515" s="69"/>
      <c r="O1515" s="69"/>
      <c r="P1515" s="69"/>
      <c r="Q1515" s="69"/>
      <c r="R1515" s="69"/>
      <c r="S1515" s="69"/>
      <c r="T1515" s="69"/>
      <c r="U1515" s="69"/>
      <c r="V1515" s="69"/>
      <c r="W1515" s="69"/>
      <c r="X1515" s="69"/>
      <c r="Y1515" s="69"/>
      <c r="Z1515" s="69"/>
    </row>
    <row r="1516" ht="15.75" customHeight="1" spans="1:26">
      <c r="A1516" s="125"/>
      <c r="B1516" s="125"/>
      <c r="C1516" s="126" t="e">
        <v>#REF!</v>
      </c>
      <c r="D1516" s="125"/>
      <c r="E1516" s="69"/>
      <c r="F1516" s="69"/>
      <c r="G1516" s="69"/>
      <c r="H1516" s="69"/>
      <c r="I1516" s="69"/>
      <c r="J1516" s="69"/>
      <c r="K1516" s="69"/>
      <c r="L1516" s="69"/>
      <c r="M1516" s="69"/>
      <c r="N1516" s="69"/>
      <c r="O1516" s="69"/>
      <c r="P1516" s="69"/>
      <c r="Q1516" s="69"/>
      <c r="R1516" s="69"/>
      <c r="S1516" s="69"/>
      <c r="T1516" s="69"/>
      <c r="U1516" s="69"/>
      <c r="V1516" s="69"/>
      <c r="W1516" s="69"/>
      <c r="X1516" s="69"/>
      <c r="Y1516" s="69"/>
      <c r="Z1516" s="69"/>
    </row>
    <row r="1517" ht="15.75" customHeight="1" spans="1:26">
      <c r="A1517" s="125"/>
      <c r="B1517" s="125"/>
      <c r="C1517" s="126" t="e">
        <v>#REF!</v>
      </c>
      <c r="D1517" s="125"/>
      <c r="E1517" s="69"/>
      <c r="F1517" s="69"/>
      <c r="G1517" s="69"/>
      <c r="H1517" s="69"/>
      <c r="I1517" s="69"/>
      <c r="J1517" s="69"/>
      <c r="K1517" s="69"/>
      <c r="L1517" s="69"/>
      <c r="M1517" s="69"/>
      <c r="N1517" s="69"/>
      <c r="O1517" s="69"/>
      <c r="P1517" s="69"/>
      <c r="Q1517" s="69"/>
      <c r="R1517" s="69"/>
      <c r="S1517" s="69"/>
      <c r="T1517" s="69"/>
      <c r="U1517" s="69"/>
      <c r="V1517" s="69"/>
      <c r="W1517" s="69"/>
      <c r="X1517" s="69"/>
      <c r="Y1517" s="69"/>
      <c r="Z1517" s="69"/>
    </row>
    <row r="1518" ht="15.75" customHeight="1" spans="1:26">
      <c r="A1518" s="125"/>
      <c r="B1518" s="125"/>
      <c r="C1518" s="126" t="e">
        <v>#REF!</v>
      </c>
      <c r="D1518" s="125"/>
      <c r="E1518" s="69"/>
      <c r="F1518" s="69"/>
      <c r="G1518" s="69"/>
      <c r="H1518" s="69"/>
      <c r="I1518" s="69"/>
      <c r="J1518" s="69"/>
      <c r="K1518" s="69"/>
      <c r="L1518" s="69"/>
      <c r="M1518" s="69"/>
      <c r="N1518" s="69"/>
      <c r="O1518" s="69"/>
      <c r="P1518" s="69"/>
      <c r="Q1518" s="69"/>
      <c r="R1518" s="69"/>
      <c r="S1518" s="69"/>
      <c r="T1518" s="69"/>
      <c r="U1518" s="69"/>
      <c r="V1518" s="69"/>
      <c r="W1518" s="69"/>
      <c r="X1518" s="69"/>
      <c r="Y1518" s="69"/>
      <c r="Z1518" s="69"/>
    </row>
    <row r="1519" ht="15.75" customHeight="1" spans="1:26">
      <c r="A1519" s="125"/>
      <c r="B1519" s="125"/>
      <c r="C1519" s="126" t="e">
        <v>#REF!</v>
      </c>
      <c r="D1519" s="125"/>
      <c r="E1519" s="69"/>
      <c r="F1519" s="69"/>
      <c r="G1519" s="69"/>
      <c r="H1519" s="69"/>
      <c r="I1519" s="69"/>
      <c r="J1519" s="69"/>
      <c r="K1519" s="69"/>
      <c r="L1519" s="69"/>
      <c r="M1519" s="69"/>
      <c r="N1519" s="69"/>
      <c r="O1519" s="69"/>
      <c r="P1519" s="69"/>
      <c r="Q1519" s="69"/>
      <c r="R1519" s="69"/>
      <c r="S1519" s="69"/>
      <c r="T1519" s="69"/>
      <c r="U1519" s="69"/>
      <c r="V1519" s="69"/>
      <c r="W1519" s="69"/>
      <c r="X1519" s="69"/>
      <c r="Y1519" s="69"/>
      <c r="Z1519" s="69"/>
    </row>
    <row r="1520" ht="15.75" customHeight="1" spans="1:26">
      <c r="A1520" s="125"/>
      <c r="B1520" s="125"/>
      <c r="C1520" s="126" t="e">
        <v>#REF!</v>
      </c>
      <c r="D1520" s="125"/>
      <c r="E1520" s="69"/>
      <c r="F1520" s="69"/>
      <c r="G1520" s="69"/>
      <c r="H1520" s="69"/>
      <c r="I1520" s="69"/>
      <c r="J1520" s="69"/>
      <c r="K1520" s="69"/>
      <c r="L1520" s="69"/>
      <c r="M1520" s="69"/>
      <c r="N1520" s="69"/>
      <c r="O1520" s="69"/>
      <c r="P1520" s="69"/>
      <c r="Q1520" s="69"/>
      <c r="R1520" s="69"/>
      <c r="S1520" s="69"/>
      <c r="T1520" s="69"/>
      <c r="U1520" s="69"/>
      <c r="V1520" s="69"/>
      <c r="W1520" s="69"/>
      <c r="X1520" s="69"/>
      <c r="Y1520" s="69"/>
      <c r="Z1520" s="69"/>
    </row>
    <row r="1521" ht="15.75" customHeight="1" spans="1:26">
      <c r="A1521" s="125"/>
      <c r="B1521" s="125"/>
      <c r="C1521" s="126" t="e">
        <v>#REF!</v>
      </c>
      <c r="D1521" s="125"/>
      <c r="E1521" s="69"/>
      <c r="F1521" s="69"/>
      <c r="G1521" s="69"/>
      <c r="H1521" s="69"/>
      <c r="I1521" s="69"/>
      <c r="J1521" s="69"/>
      <c r="K1521" s="69"/>
      <c r="L1521" s="69"/>
      <c r="M1521" s="69"/>
      <c r="N1521" s="69"/>
      <c r="O1521" s="69"/>
      <c r="P1521" s="69"/>
      <c r="Q1521" s="69"/>
      <c r="R1521" s="69"/>
      <c r="S1521" s="69"/>
      <c r="T1521" s="69"/>
      <c r="U1521" s="69"/>
      <c r="V1521" s="69"/>
      <c r="W1521" s="69"/>
      <c r="X1521" s="69"/>
      <c r="Y1521" s="69"/>
      <c r="Z1521" s="69"/>
    </row>
    <row r="1522" ht="15.75" customHeight="1" spans="1:26">
      <c r="A1522" s="125"/>
      <c r="B1522" s="125"/>
      <c r="C1522" s="126" t="e">
        <v>#REF!</v>
      </c>
      <c r="D1522" s="125"/>
      <c r="E1522" s="69"/>
      <c r="F1522" s="69"/>
      <c r="G1522" s="69"/>
      <c r="H1522" s="69"/>
      <c r="I1522" s="69"/>
      <c r="J1522" s="69"/>
      <c r="K1522" s="69"/>
      <c r="L1522" s="69"/>
      <c r="M1522" s="69"/>
      <c r="N1522" s="69"/>
      <c r="O1522" s="69"/>
      <c r="P1522" s="69"/>
      <c r="Q1522" s="69"/>
      <c r="R1522" s="69"/>
      <c r="S1522" s="69"/>
      <c r="T1522" s="69"/>
      <c r="U1522" s="69"/>
      <c r="V1522" s="69"/>
      <c r="W1522" s="69"/>
      <c r="X1522" s="69"/>
      <c r="Y1522" s="69"/>
      <c r="Z1522" s="69"/>
    </row>
    <row r="1523" ht="15.75" customHeight="1" spans="1:26">
      <c r="A1523" s="125"/>
      <c r="B1523" s="125"/>
      <c r="C1523" s="126" t="e">
        <v>#REF!</v>
      </c>
      <c r="D1523" s="125"/>
      <c r="E1523" s="69"/>
      <c r="F1523" s="69"/>
      <c r="G1523" s="69"/>
      <c r="H1523" s="69"/>
      <c r="I1523" s="69"/>
      <c r="J1523" s="69"/>
      <c r="K1523" s="69"/>
      <c r="L1523" s="69"/>
      <c r="M1523" s="69"/>
      <c r="N1523" s="69"/>
      <c r="O1523" s="69"/>
      <c r="P1523" s="69"/>
      <c r="Q1523" s="69"/>
      <c r="R1523" s="69"/>
      <c r="S1523" s="69"/>
      <c r="T1523" s="69"/>
      <c r="U1523" s="69"/>
      <c r="V1523" s="69"/>
      <c r="W1523" s="69"/>
      <c r="X1523" s="69"/>
      <c r="Y1523" s="69"/>
      <c r="Z1523" s="69"/>
    </row>
    <row r="1524" ht="15.75" customHeight="1" spans="1:26">
      <c r="A1524" s="125"/>
      <c r="B1524" s="125"/>
      <c r="C1524" s="126" t="e">
        <v>#REF!</v>
      </c>
      <c r="D1524" s="125"/>
      <c r="E1524" s="69"/>
      <c r="F1524" s="69"/>
      <c r="G1524" s="69"/>
      <c r="H1524" s="69"/>
      <c r="I1524" s="69"/>
      <c r="J1524" s="69"/>
      <c r="K1524" s="69"/>
      <c r="L1524" s="69"/>
      <c r="M1524" s="69"/>
      <c r="N1524" s="69"/>
      <c r="O1524" s="69"/>
      <c r="P1524" s="69"/>
      <c r="Q1524" s="69"/>
      <c r="R1524" s="69"/>
      <c r="S1524" s="69"/>
      <c r="T1524" s="69"/>
      <c r="U1524" s="69"/>
      <c r="V1524" s="69"/>
      <c r="W1524" s="69"/>
      <c r="X1524" s="69"/>
      <c r="Y1524" s="69"/>
      <c r="Z1524" s="69"/>
    </row>
    <row r="1525" ht="15.75" customHeight="1" spans="1:26">
      <c r="A1525" s="125"/>
      <c r="B1525" s="125"/>
      <c r="C1525" s="126" t="e">
        <v>#REF!</v>
      </c>
      <c r="D1525" s="125"/>
      <c r="E1525" s="69"/>
      <c r="F1525" s="69"/>
      <c r="G1525" s="69"/>
      <c r="H1525" s="69"/>
      <c r="I1525" s="69"/>
      <c r="J1525" s="69"/>
      <c r="K1525" s="69"/>
      <c r="L1525" s="69"/>
      <c r="M1525" s="69"/>
      <c r="N1525" s="69"/>
      <c r="O1525" s="69"/>
      <c r="P1525" s="69"/>
      <c r="Q1525" s="69"/>
      <c r="R1525" s="69"/>
      <c r="S1525" s="69"/>
      <c r="T1525" s="69"/>
      <c r="U1525" s="69"/>
      <c r="V1525" s="69"/>
      <c r="W1525" s="69"/>
      <c r="X1525" s="69"/>
      <c r="Y1525" s="69"/>
      <c r="Z1525" s="69"/>
    </row>
    <row r="1526" ht="15.75" customHeight="1" spans="1:26">
      <c r="A1526" s="125"/>
      <c r="B1526" s="125"/>
      <c r="C1526" s="126" t="e">
        <v>#REF!</v>
      </c>
      <c r="D1526" s="125"/>
      <c r="E1526" s="69"/>
      <c r="F1526" s="69"/>
      <c r="G1526" s="69"/>
      <c r="H1526" s="69"/>
      <c r="I1526" s="69"/>
      <c r="J1526" s="69"/>
      <c r="K1526" s="69"/>
      <c r="L1526" s="69"/>
      <c r="M1526" s="69"/>
      <c r="N1526" s="69"/>
      <c r="O1526" s="69"/>
      <c r="P1526" s="69"/>
      <c r="Q1526" s="69"/>
      <c r="R1526" s="69"/>
      <c r="S1526" s="69"/>
      <c r="T1526" s="69"/>
      <c r="U1526" s="69"/>
      <c r="V1526" s="69"/>
      <c r="W1526" s="69"/>
      <c r="X1526" s="69"/>
      <c r="Y1526" s="69"/>
      <c r="Z1526" s="69"/>
    </row>
    <row r="1527" ht="15.75" customHeight="1" spans="1:26">
      <c r="A1527" s="125"/>
      <c r="B1527" s="125"/>
      <c r="C1527" s="126" t="e">
        <v>#REF!</v>
      </c>
      <c r="D1527" s="125"/>
      <c r="E1527" s="69"/>
      <c r="F1527" s="69"/>
      <c r="G1527" s="69"/>
      <c r="H1527" s="69"/>
      <c r="I1527" s="69"/>
      <c r="J1527" s="69"/>
      <c r="K1527" s="69"/>
      <c r="L1527" s="69"/>
      <c r="M1527" s="69"/>
      <c r="N1527" s="69"/>
      <c r="O1527" s="69"/>
      <c r="P1527" s="69"/>
      <c r="Q1527" s="69"/>
      <c r="R1527" s="69"/>
      <c r="S1527" s="69"/>
      <c r="T1527" s="69"/>
      <c r="U1527" s="69"/>
      <c r="V1527" s="69"/>
      <c r="W1527" s="69"/>
      <c r="X1527" s="69"/>
      <c r="Y1527" s="69"/>
      <c r="Z1527" s="69"/>
    </row>
    <row r="1528" ht="15.75" customHeight="1" spans="1:26">
      <c r="A1528" s="125"/>
      <c r="B1528" s="125"/>
      <c r="C1528" s="126" t="e">
        <v>#REF!</v>
      </c>
      <c r="D1528" s="125"/>
      <c r="E1528" s="69"/>
      <c r="F1528" s="69"/>
      <c r="G1528" s="69"/>
      <c r="H1528" s="69"/>
      <c r="I1528" s="69"/>
      <c r="J1528" s="69"/>
      <c r="K1528" s="69"/>
      <c r="L1528" s="69"/>
      <c r="M1528" s="69"/>
      <c r="N1528" s="69"/>
      <c r="O1528" s="69"/>
      <c r="P1528" s="69"/>
      <c r="Q1528" s="69"/>
      <c r="R1528" s="69"/>
      <c r="S1528" s="69"/>
      <c r="T1528" s="69"/>
      <c r="U1528" s="69"/>
      <c r="V1528" s="69"/>
      <c r="W1528" s="69"/>
      <c r="X1528" s="69"/>
      <c r="Y1528" s="69"/>
      <c r="Z1528" s="69"/>
    </row>
    <row r="1529" ht="15.75" customHeight="1" spans="1:26">
      <c r="A1529" s="125"/>
      <c r="B1529" s="125"/>
      <c r="C1529" s="126" t="e">
        <v>#REF!</v>
      </c>
      <c r="D1529" s="125"/>
      <c r="E1529" s="69"/>
      <c r="F1529" s="69"/>
      <c r="G1529" s="69"/>
      <c r="H1529" s="69"/>
      <c r="I1529" s="69"/>
      <c r="J1529" s="69"/>
      <c r="K1529" s="69"/>
      <c r="L1529" s="69"/>
      <c r="M1529" s="69"/>
      <c r="N1529" s="69"/>
      <c r="O1529" s="69"/>
      <c r="P1529" s="69"/>
      <c r="Q1529" s="69"/>
      <c r="R1529" s="69"/>
      <c r="S1529" s="69"/>
      <c r="T1529" s="69"/>
      <c r="U1529" s="69"/>
      <c r="V1529" s="69"/>
      <c r="W1529" s="69"/>
      <c r="X1529" s="69"/>
      <c r="Y1529" s="69"/>
      <c r="Z1529" s="69"/>
    </row>
    <row r="1530" ht="15.75" customHeight="1" spans="1:26">
      <c r="A1530" s="125"/>
      <c r="B1530" s="125"/>
      <c r="C1530" s="126" t="e">
        <v>#REF!</v>
      </c>
      <c r="D1530" s="125"/>
      <c r="E1530" s="69"/>
      <c r="F1530" s="69"/>
      <c r="G1530" s="69"/>
      <c r="H1530" s="69"/>
      <c r="I1530" s="69"/>
      <c r="J1530" s="69"/>
      <c r="K1530" s="69"/>
      <c r="L1530" s="69"/>
      <c r="M1530" s="69"/>
      <c r="N1530" s="69"/>
      <c r="O1530" s="69"/>
      <c r="P1530" s="69"/>
      <c r="Q1530" s="69"/>
      <c r="R1530" s="69"/>
      <c r="S1530" s="69"/>
      <c r="T1530" s="69"/>
      <c r="U1530" s="69"/>
      <c r="V1530" s="69"/>
      <c r="W1530" s="69"/>
      <c r="X1530" s="69"/>
      <c r="Y1530" s="69"/>
      <c r="Z1530" s="69"/>
    </row>
    <row r="1531" ht="15.75" customHeight="1" spans="1:26">
      <c r="A1531" s="125"/>
      <c r="B1531" s="125"/>
      <c r="C1531" s="126" t="e">
        <v>#REF!</v>
      </c>
      <c r="D1531" s="125"/>
      <c r="E1531" s="69"/>
      <c r="F1531" s="69"/>
      <c r="G1531" s="69"/>
      <c r="H1531" s="69"/>
      <c r="I1531" s="69"/>
      <c r="J1531" s="69"/>
      <c r="K1531" s="69"/>
      <c r="L1531" s="69"/>
      <c r="M1531" s="69"/>
      <c r="N1531" s="69"/>
      <c r="O1531" s="69"/>
      <c r="P1531" s="69"/>
      <c r="Q1531" s="69"/>
      <c r="R1531" s="69"/>
      <c r="S1531" s="69"/>
      <c r="T1531" s="69"/>
      <c r="U1531" s="69"/>
      <c r="V1531" s="69"/>
      <c r="W1531" s="69"/>
      <c r="X1531" s="69"/>
      <c r="Y1531" s="69"/>
      <c r="Z1531" s="69"/>
    </row>
    <row r="1532" ht="15.75" customHeight="1" spans="1:26">
      <c r="A1532" s="125"/>
      <c r="B1532" s="125"/>
      <c r="C1532" s="126" t="e">
        <v>#REF!</v>
      </c>
      <c r="D1532" s="125"/>
      <c r="E1532" s="69"/>
      <c r="F1532" s="69"/>
      <c r="G1532" s="69"/>
      <c r="H1532" s="69"/>
      <c r="I1532" s="69"/>
      <c r="J1532" s="69"/>
      <c r="K1532" s="69"/>
      <c r="L1532" s="69"/>
      <c r="M1532" s="69"/>
      <c r="N1532" s="69"/>
      <c r="O1532" s="69"/>
      <c r="P1532" s="69"/>
      <c r="Q1532" s="69"/>
      <c r="R1532" s="69"/>
      <c r="S1532" s="69"/>
      <c r="T1532" s="69"/>
      <c r="U1532" s="69"/>
      <c r="V1532" s="69"/>
      <c r="W1532" s="69"/>
      <c r="X1532" s="69"/>
      <c r="Y1532" s="69"/>
      <c r="Z1532" s="69"/>
    </row>
    <row r="1533" ht="15.75" customHeight="1" spans="1:26">
      <c r="A1533" s="125"/>
      <c r="B1533" s="125"/>
      <c r="C1533" s="126" t="e">
        <v>#REF!</v>
      </c>
      <c r="D1533" s="125"/>
      <c r="E1533" s="69"/>
      <c r="F1533" s="69"/>
      <c r="G1533" s="69"/>
      <c r="H1533" s="69"/>
      <c r="I1533" s="69"/>
      <c r="J1533" s="69"/>
      <c r="K1533" s="69"/>
      <c r="L1533" s="69"/>
      <c r="M1533" s="69"/>
      <c r="N1533" s="69"/>
      <c r="O1533" s="69"/>
      <c r="P1533" s="69"/>
      <c r="Q1533" s="69"/>
      <c r="R1533" s="69"/>
      <c r="S1533" s="69"/>
      <c r="T1533" s="69"/>
      <c r="U1533" s="69"/>
      <c r="V1533" s="69"/>
      <c r="W1533" s="69"/>
      <c r="X1533" s="69"/>
      <c r="Y1533" s="69"/>
      <c r="Z1533" s="69"/>
    </row>
    <row r="1534" ht="15.75" customHeight="1" spans="1:26">
      <c r="A1534" s="125"/>
      <c r="B1534" s="125"/>
      <c r="C1534" s="126" t="e">
        <v>#REF!</v>
      </c>
      <c r="D1534" s="125"/>
      <c r="E1534" s="69"/>
      <c r="F1534" s="69"/>
      <c r="G1534" s="69"/>
      <c r="H1534" s="69"/>
      <c r="I1534" s="69"/>
      <c r="J1534" s="69"/>
      <c r="K1534" s="69"/>
      <c r="L1534" s="69"/>
      <c r="M1534" s="69"/>
      <c r="N1534" s="69"/>
      <c r="O1534" s="69"/>
      <c r="P1534" s="69"/>
      <c r="Q1534" s="69"/>
      <c r="R1534" s="69"/>
      <c r="S1534" s="69"/>
      <c r="T1534" s="69"/>
      <c r="U1534" s="69"/>
      <c r="V1534" s="69"/>
      <c r="W1534" s="69"/>
      <c r="X1534" s="69"/>
      <c r="Y1534" s="69"/>
      <c r="Z1534" s="69"/>
    </row>
    <row r="1535" ht="15.75" customHeight="1" spans="1:26">
      <c r="A1535" s="125"/>
      <c r="B1535" s="125"/>
      <c r="C1535" s="126" t="e">
        <v>#REF!</v>
      </c>
      <c r="D1535" s="125"/>
      <c r="E1535" s="69"/>
      <c r="F1535" s="69"/>
      <c r="G1535" s="69"/>
      <c r="H1535" s="69"/>
      <c r="I1535" s="69"/>
      <c r="J1535" s="69"/>
      <c r="K1535" s="69"/>
      <c r="L1535" s="69"/>
      <c r="M1535" s="69"/>
      <c r="N1535" s="69"/>
      <c r="O1535" s="69"/>
      <c r="P1535" s="69"/>
      <c r="Q1535" s="69"/>
      <c r="R1535" s="69"/>
      <c r="S1535" s="69"/>
      <c r="T1535" s="69"/>
      <c r="U1535" s="69"/>
      <c r="V1535" s="69"/>
      <c r="W1535" s="69"/>
      <c r="X1535" s="69"/>
      <c r="Y1535" s="69"/>
      <c r="Z1535" s="69"/>
    </row>
    <row r="1536" ht="15.75" customHeight="1" spans="1:26">
      <c r="A1536" s="125"/>
      <c r="B1536" s="125"/>
      <c r="C1536" s="126" t="e">
        <v>#REF!</v>
      </c>
      <c r="D1536" s="125"/>
      <c r="E1536" s="69"/>
      <c r="F1536" s="69"/>
      <c r="G1536" s="69"/>
      <c r="H1536" s="69"/>
      <c r="I1536" s="69"/>
      <c r="J1536" s="69"/>
      <c r="K1536" s="69"/>
      <c r="L1536" s="69"/>
      <c r="M1536" s="69"/>
      <c r="N1536" s="69"/>
      <c r="O1536" s="69"/>
      <c r="P1536" s="69"/>
      <c r="Q1536" s="69"/>
      <c r="R1536" s="69"/>
      <c r="S1536" s="69"/>
      <c r="T1536" s="69"/>
      <c r="U1536" s="69"/>
      <c r="V1536" s="69"/>
      <c r="W1536" s="69"/>
      <c r="X1536" s="69"/>
      <c r="Y1536" s="69"/>
      <c r="Z1536" s="69"/>
    </row>
    <row r="1537" ht="15.75" customHeight="1" spans="1:26">
      <c r="A1537" s="125"/>
      <c r="B1537" s="125"/>
      <c r="C1537" s="126" t="e">
        <v>#REF!</v>
      </c>
      <c r="D1537" s="125"/>
      <c r="E1537" s="69"/>
      <c r="F1537" s="69"/>
      <c r="G1537" s="69"/>
      <c r="H1537" s="69"/>
      <c r="I1537" s="69"/>
      <c r="J1537" s="69"/>
      <c r="K1537" s="69"/>
      <c r="L1537" s="69"/>
      <c r="M1537" s="69"/>
      <c r="N1537" s="69"/>
      <c r="O1537" s="69"/>
      <c r="P1537" s="69"/>
      <c r="Q1537" s="69"/>
      <c r="R1537" s="69"/>
      <c r="S1537" s="69"/>
      <c r="T1537" s="69"/>
      <c r="U1537" s="69"/>
      <c r="V1537" s="69"/>
      <c r="W1537" s="69"/>
      <c r="X1537" s="69"/>
      <c r="Y1537" s="69"/>
      <c r="Z1537" s="69"/>
    </row>
    <row r="1538" ht="15.75" customHeight="1" spans="1:26">
      <c r="A1538" s="125"/>
      <c r="B1538" s="125"/>
      <c r="C1538" s="126" t="e">
        <v>#REF!</v>
      </c>
      <c r="D1538" s="125"/>
      <c r="E1538" s="69"/>
      <c r="F1538" s="69"/>
      <c r="G1538" s="69"/>
      <c r="H1538" s="69"/>
      <c r="I1538" s="69"/>
      <c r="J1538" s="69"/>
      <c r="K1538" s="69"/>
      <c r="L1538" s="69"/>
      <c r="M1538" s="69"/>
      <c r="N1538" s="69"/>
      <c r="O1538" s="69"/>
      <c r="P1538" s="69"/>
      <c r="Q1538" s="69"/>
      <c r="R1538" s="69"/>
      <c r="S1538" s="69"/>
      <c r="T1538" s="69"/>
      <c r="U1538" s="69"/>
      <c r="V1538" s="69"/>
      <c r="W1538" s="69"/>
      <c r="X1538" s="69"/>
      <c r="Y1538" s="69"/>
      <c r="Z1538" s="69"/>
    </row>
    <row r="1539" ht="15.75" customHeight="1" spans="1:26">
      <c r="A1539" s="125"/>
      <c r="B1539" s="125"/>
      <c r="C1539" s="126" t="e">
        <v>#REF!</v>
      </c>
      <c r="D1539" s="125"/>
      <c r="E1539" s="69"/>
      <c r="F1539" s="69"/>
      <c r="G1539" s="69"/>
      <c r="H1539" s="69"/>
      <c r="I1539" s="69"/>
      <c r="J1539" s="69"/>
      <c r="K1539" s="69"/>
      <c r="L1539" s="69"/>
      <c r="M1539" s="69"/>
      <c r="N1539" s="69"/>
      <c r="O1539" s="69"/>
      <c r="P1539" s="69"/>
      <c r="Q1539" s="69"/>
      <c r="R1539" s="69"/>
      <c r="S1539" s="69"/>
      <c r="T1539" s="69"/>
      <c r="U1539" s="69"/>
      <c r="V1539" s="69"/>
      <c r="W1539" s="69"/>
      <c r="X1539" s="69"/>
      <c r="Y1539" s="69"/>
      <c r="Z1539" s="69"/>
    </row>
    <row r="1540" ht="15.75" customHeight="1" spans="1:26">
      <c r="A1540" s="125"/>
      <c r="B1540" s="125"/>
      <c r="C1540" s="126" t="e">
        <v>#REF!</v>
      </c>
      <c r="D1540" s="125"/>
      <c r="E1540" s="69"/>
      <c r="F1540" s="69"/>
      <c r="G1540" s="69"/>
      <c r="H1540" s="69"/>
      <c r="I1540" s="69"/>
      <c r="J1540" s="69"/>
      <c r="K1540" s="69"/>
      <c r="L1540" s="69"/>
      <c r="M1540" s="69"/>
      <c r="N1540" s="69"/>
      <c r="O1540" s="69"/>
      <c r="P1540" s="69"/>
      <c r="Q1540" s="69"/>
      <c r="R1540" s="69"/>
      <c r="S1540" s="69"/>
      <c r="T1540" s="69"/>
      <c r="U1540" s="69"/>
      <c r="V1540" s="69"/>
      <c r="W1540" s="69"/>
      <c r="X1540" s="69"/>
      <c r="Y1540" s="69"/>
      <c r="Z1540" s="69"/>
    </row>
    <row r="1541" ht="15.75" customHeight="1" spans="1:26">
      <c r="A1541" s="125"/>
      <c r="B1541" s="125"/>
      <c r="C1541" s="126" t="e">
        <v>#REF!</v>
      </c>
      <c r="D1541" s="125"/>
      <c r="E1541" s="69"/>
      <c r="F1541" s="69"/>
      <c r="G1541" s="69"/>
      <c r="H1541" s="69"/>
      <c r="I1541" s="69"/>
      <c r="J1541" s="69"/>
      <c r="K1541" s="69"/>
      <c r="L1541" s="69"/>
      <c r="M1541" s="69"/>
      <c r="N1541" s="69"/>
      <c r="O1541" s="69"/>
      <c r="P1541" s="69"/>
      <c r="Q1541" s="69"/>
      <c r="R1541" s="69"/>
      <c r="S1541" s="69"/>
      <c r="T1541" s="69"/>
      <c r="U1541" s="69"/>
      <c r="V1541" s="69"/>
      <c r="W1541" s="69"/>
      <c r="X1541" s="69"/>
      <c r="Y1541" s="69"/>
      <c r="Z1541" s="69"/>
    </row>
    <row r="1542" ht="15.75" customHeight="1" spans="1:26">
      <c r="A1542" s="125"/>
      <c r="B1542" s="125"/>
      <c r="C1542" s="126" t="e">
        <v>#REF!</v>
      </c>
      <c r="D1542" s="125"/>
      <c r="E1542" s="69"/>
      <c r="F1542" s="69"/>
      <c r="G1542" s="69"/>
      <c r="H1542" s="69"/>
      <c r="I1542" s="69"/>
      <c r="J1542" s="69"/>
      <c r="K1542" s="69"/>
      <c r="L1542" s="69"/>
      <c r="M1542" s="69"/>
      <c r="N1542" s="69"/>
      <c r="O1542" s="69"/>
      <c r="P1542" s="69"/>
      <c r="Q1542" s="69"/>
      <c r="R1542" s="69"/>
      <c r="S1542" s="69"/>
      <c r="T1542" s="69"/>
      <c r="U1542" s="69"/>
      <c r="V1542" s="69"/>
      <c r="W1542" s="69"/>
      <c r="X1542" s="69"/>
      <c r="Y1542" s="69"/>
      <c r="Z1542" s="69"/>
    </row>
    <row r="1543" ht="15.75" customHeight="1" spans="1:26">
      <c r="A1543" s="125"/>
      <c r="B1543" s="125"/>
      <c r="C1543" s="126" t="e">
        <v>#REF!</v>
      </c>
      <c r="D1543" s="125"/>
      <c r="E1543" s="69"/>
      <c r="F1543" s="69"/>
      <c r="G1543" s="69"/>
      <c r="H1543" s="69"/>
      <c r="I1543" s="69"/>
      <c r="J1543" s="69"/>
      <c r="K1543" s="69"/>
      <c r="L1543" s="69"/>
      <c r="M1543" s="69"/>
      <c r="N1543" s="69"/>
      <c r="O1543" s="69"/>
      <c r="P1543" s="69"/>
      <c r="Q1543" s="69"/>
      <c r="R1543" s="69"/>
      <c r="S1543" s="69"/>
      <c r="T1543" s="69"/>
      <c r="U1543" s="69"/>
      <c r="V1543" s="69"/>
      <c r="W1543" s="69"/>
      <c r="X1543" s="69"/>
      <c r="Y1543" s="69"/>
      <c r="Z1543" s="69"/>
    </row>
    <row r="1544" ht="15.75" customHeight="1" spans="1:26">
      <c r="A1544" s="125"/>
      <c r="B1544" s="125"/>
      <c r="C1544" s="126" t="e">
        <v>#REF!</v>
      </c>
      <c r="D1544" s="125"/>
      <c r="E1544" s="69"/>
      <c r="F1544" s="69"/>
      <c r="G1544" s="69"/>
      <c r="H1544" s="69"/>
      <c r="I1544" s="69"/>
      <c r="J1544" s="69"/>
      <c r="K1544" s="69"/>
      <c r="L1544" s="69"/>
      <c r="M1544" s="69"/>
      <c r="N1544" s="69"/>
      <c r="O1544" s="69"/>
      <c r="P1544" s="69"/>
      <c r="Q1544" s="69"/>
      <c r="R1544" s="69"/>
      <c r="S1544" s="69"/>
      <c r="T1544" s="69"/>
      <c r="U1544" s="69"/>
      <c r="V1544" s="69"/>
      <c r="W1544" s="69"/>
      <c r="X1544" s="69"/>
      <c r="Y1544" s="69"/>
      <c r="Z1544" s="69"/>
    </row>
    <row r="1545" ht="15.75" customHeight="1" spans="1:26">
      <c r="A1545" s="125"/>
      <c r="B1545" s="125"/>
      <c r="C1545" s="126" t="e">
        <v>#REF!</v>
      </c>
      <c r="D1545" s="125"/>
      <c r="E1545" s="69"/>
      <c r="F1545" s="69"/>
      <c r="G1545" s="69"/>
      <c r="H1545" s="69"/>
      <c r="I1545" s="69"/>
      <c r="J1545" s="69"/>
      <c r="K1545" s="69"/>
      <c r="L1545" s="69"/>
      <c r="M1545" s="69"/>
      <c r="N1545" s="69"/>
      <c r="O1545" s="69"/>
      <c r="P1545" s="69"/>
      <c r="Q1545" s="69"/>
      <c r="R1545" s="69"/>
      <c r="S1545" s="69"/>
      <c r="T1545" s="69"/>
      <c r="U1545" s="69"/>
      <c r="V1545" s="69"/>
      <c r="W1545" s="69"/>
      <c r="X1545" s="69"/>
      <c r="Y1545" s="69"/>
      <c r="Z1545" s="69"/>
    </row>
    <row r="1546" ht="15.75" customHeight="1" spans="1:26">
      <c r="A1546" s="125"/>
      <c r="B1546" s="125"/>
      <c r="C1546" s="126" t="e">
        <v>#REF!</v>
      </c>
      <c r="D1546" s="125"/>
      <c r="E1546" s="69"/>
      <c r="F1546" s="69"/>
      <c r="G1546" s="69"/>
      <c r="H1546" s="69"/>
      <c r="I1546" s="69"/>
      <c r="J1546" s="69"/>
      <c r="K1546" s="69"/>
      <c r="L1546" s="69"/>
      <c r="M1546" s="69"/>
      <c r="N1546" s="69"/>
      <c r="O1546" s="69"/>
      <c r="P1546" s="69"/>
      <c r="Q1546" s="69"/>
      <c r="R1546" s="69"/>
      <c r="S1546" s="69"/>
      <c r="T1546" s="69"/>
      <c r="U1546" s="69"/>
      <c r="V1546" s="69"/>
      <c r="W1546" s="69"/>
      <c r="X1546" s="69"/>
      <c r="Y1546" s="69"/>
      <c r="Z1546" s="69"/>
    </row>
    <row r="1547" ht="15.75" customHeight="1" spans="1:26">
      <c r="A1547" s="125"/>
      <c r="B1547" s="125"/>
      <c r="C1547" s="126" t="e">
        <v>#REF!</v>
      </c>
      <c r="D1547" s="125"/>
      <c r="E1547" s="69"/>
      <c r="F1547" s="69"/>
      <c r="G1547" s="69"/>
      <c r="H1547" s="69"/>
      <c r="I1547" s="69"/>
      <c r="J1547" s="69"/>
      <c r="K1547" s="69"/>
      <c r="L1547" s="69"/>
      <c r="M1547" s="69"/>
      <c r="N1547" s="69"/>
      <c r="O1547" s="69"/>
      <c r="P1547" s="69"/>
      <c r="Q1547" s="69"/>
      <c r="R1547" s="69"/>
      <c r="S1547" s="69"/>
      <c r="T1547" s="69"/>
      <c r="U1547" s="69"/>
      <c r="V1547" s="69"/>
      <c r="W1547" s="69"/>
      <c r="X1547" s="69"/>
      <c r="Y1547" s="69"/>
      <c r="Z1547" s="69"/>
    </row>
    <row r="1548" ht="15.75" customHeight="1" spans="1:26">
      <c r="A1548" s="125"/>
      <c r="B1548" s="125"/>
      <c r="C1548" s="126" t="e">
        <v>#REF!</v>
      </c>
      <c r="D1548" s="125"/>
      <c r="E1548" s="69"/>
      <c r="F1548" s="69"/>
      <c r="G1548" s="69"/>
      <c r="H1548" s="69"/>
      <c r="I1548" s="69"/>
      <c r="J1548" s="69"/>
      <c r="K1548" s="69"/>
      <c r="L1548" s="69"/>
      <c r="M1548" s="69"/>
      <c r="N1548" s="69"/>
      <c r="O1548" s="69"/>
      <c r="P1548" s="69"/>
      <c r="Q1548" s="69"/>
      <c r="R1548" s="69"/>
      <c r="S1548" s="69"/>
      <c r="T1548" s="69"/>
      <c r="U1548" s="69"/>
      <c r="V1548" s="69"/>
      <c r="W1548" s="69"/>
      <c r="X1548" s="69"/>
      <c r="Y1548" s="69"/>
      <c r="Z1548" s="69"/>
    </row>
    <row r="1549" ht="15.75" customHeight="1" spans="1:26">
      <c r="A1549" s="125"/>
      <c r="B1549" s="125"/>
      <c r="C1549" s="126" t="e">
        <v>#REF!</v>
      </c>
      <c r="D1549" s="125"/>
      <c r="E1549" s="69"/>
      <c r="F1549" s="69"/>
      <c r="G1549" s="69"/>
      <c r="H1549" s="69"/>
      <c r="I1549" s="69"/>
      <c r="J1549" s="69"/>
      <c r="K1549" s="69"/>
      <c r="L1549" s="69"/>
      <c r="M1549" s="69"/>
      <c r="N1549" s="69"/>
      <c r="O1549" s="69"/>
      <c r="P1549" s="69"/>
      <c r="Q1549" s="69"/>
      <c r="R1549" s="69"/>
      <c r="S1549" s="69"/>
      <c r="T1549" s="69"/>
      <c r="U1549" s="69"/>
      <c r="V1549" s="69"/>
      <c r="W1549" s="69"/>
      <c r="X1549" s="69"/>
      <c r="Y1549" s="69"/>
      <c r="Z1549" s="69"/>
    </row>
    <row r="1550" ht="15.75" customHeight="1" spans="1:26">
      <c r="A1550" s="125"/>
      <c r="B1550" s="125"/>
      <c r="C1550" s="126" t="e">
        <v>#REF!</v>
      </c>
      <c r="D1550" s="125"/>
      <c r="E1550" s="69"/>
      <c r="F1550" s="69"/>
      <c r="G1550" s="69"/>
      <c r="H1550" s="69"/>
      <c r="I1550" s="69"/>
      <c r="J1550" s="69"/>
      <c r="K1550" s="69"/>
      <c r="L1550" s="69"/>
      <c r="M1550" s="69"/>
      <c r="N1550" s="69"/>
      <c r="O1550" s="69"/>
      <c r="P1550" s="69"/>
      <c r="Q1550" s="69"/>
      <c r="R1550" s="69"/>
      <c r="S1550" s="69"/>
      <c r="T1550" s="69"/>
      <c r="U1550" s="69"/>
      <c r="V1550" s="69"/>
      <c r="W1550" s="69"/>
      <c r="X1550" s="69"/>
      <c r="Y1550" s="69"/>
      <c r="Z1550" s="69"/>
    </row>
    <row r="1551" ht="15.75" customHeight="1" spans="1:26">
      <c r="A1551" s="125"/>
      <c r="B1551" s="125"/>
      <c r="C1551" s="126" t="e">
        <v>#REF!</v>
      </c>
      <c r="D1551" s="125"/>
      <c r="E1551" s="69"/>
      <c r="F1551" s="69"/>
      <c r="G1551" s="69"/>
      <c r="H1551" s="69"/>
      <c r="I1551" s="69"/>
      <c r="J1551" s="69"/>
      <c r="K1551" s="69"/>
      <c r="L1551" s="69"/>
      <c r="M1551" s="69"/>
      <c r="N1551" s="69"/>
      <c r="O1551" s="69"/>
      <c r="P1551" s="69"/>
      <c r="Q1551" s="69"/>
      <c r="R1551" s="69"/>
      <c r="S1551" s="69"/>
      <c r="T1551" s="69"/>
      <c r="U1551" s="69"/>
      <c r="V1551" s="69"/>
      <c r="W1551" s="69"/>
      <c r="X1551" s="69"/>
      <c r="Y1551" s="69"/>
      <c r="Z1551" s="69"/>
    </row>
    <row r="1552" ht="15.75" customHeight="1" spans="1:26">
      <c r="A1552" s="125"/>
      <c r="B1552" s="125"/>
      <c r="C1552" s="126" t="e">
        <v>#REF!</v>
      </c>
      <c r="D1552" s="125"/>
      <c r="E1552" s="69"/>
      <c r="F1552" s="69"/>
      <c r="G1552" s="69"/>
      <c r="H1552" s="69"/>
      <c r="I1552" s="69"/>
      <c r="J1552" s="69"/>
      <c r="K1552" s="69"/>
      <c r="L1552" s="69"/>
      <c r="M1552" s="69"/>
      <c r="N1552" s="69"/>
      <c r="O1552" s="69"/>
      <c r="P1552" s="69"/>
      <c r="Q1552" s="69"/>
      <c r="R1552" s="69"/>
      <c r="S1552" s="69"/>
      <c r="T1552" s="69"/>
      <c r="U1552" s="69"/>
      <c r="V1552" s="69"/>
      <c r="W1552" s="69"/>
      <c r="X1552" s="69"/>
      <c r="Y1552" s="69"/>
      <c r="Z1552" s="69"/>
    </row>
    <row r="1553" ht="15.75" customHeight="1" spans="1:26">
      <c r="A1553" s="125"/>
      <c r="B1553" s="125"/>
      <c r="C1553" s="126" t="e">
        <v>#REF!</v>
      </c>
      <c r="D1553" s="125"/>
      <c r="E1553" s="69"/>
      <c r="F1553" s="69"/>
      <c r="G1553" s="69"/>
      <c r="H1553" s="69"/>
      <c r="I1553" s="69"/>
      <c r="J1553" s="69"/>
      <c r="K1553" s="69"/>
      <c r="L1553" s="69"/>
      <c r="M1553" s="69"/>
      <c r="N1553" s="69"/>
      <c r="O1553" s="69"/>
      <c r="P1553" s="69"/>
      <c r="Q1553" s="69"/>
      <c r="R1553" s="69"/>
      <c r="S1553" s="69"/>
      <c r="T1553" s="69"/>
      <c r="U1553" s="69"/>
      <c r="V1553" s="69"/>
      <c r="W1553" s="69"/>
      <c r="X1553" s="69"/>
      <c r="Y1553" s="69"/>
      <c r="Z1553" s="69"/>
    </row>
    <row r="1554" ht="15.75" customHeight="1" spans="1:26">
      <c r="A1554" s="125"/>
      <c r="B1554" s="125"/>
      <c r="C1554" s="126" t="e">
        <v>#REF!</v>
      </c>
      <c r="D1554" s="125"/>
      <c r="E1554" s="69"/>
      <c r="F1554" s="69"/>
      <c r="G1554" s="69"/>
      <c r="H1554" s="69"/>
      <c r="I1554" s="69"/>
      <c r="J1554" s="69"/>
      <c r="K1554" s="69"/>
      <c r="L1554" s="69"/>
      <c r="M1554" s="69"/>
      <c r="N1554" s="69"/>
      <c r="O1554" s="69"/>
      <c r="P1554" s="69"/>
      <c r="Q1554" s="69"/>
      <c r="R1554" s="69"/>
      <c r="S1554" s="69"/>
      <c r="T1554" s="69"/>
      <c r="U1554" s="69"/>
      <c r="V1554" s="69"/>
      <c r="W1554" s="69"/>
      <c r="X1554" s="69"/>
      <c r="Y1554" s="69"/>
      <c r="Z1554" s="69"/>
    </row>
    <row r="1555" ht="15.75" customHeight="1" spans="1:26">
      <c r="A1555" s="125"/>
      <c r="B1555" s="125"/>
      <c r="C1555" s="126" t="e">
        <v>#REF!</v>
      </c>
      <c r="D1555" s="125"/>
      <c r="E1555" s="69"/>
      <c r="F1555" s="69"/>
      <c r="G1555" s="69"/>
      <c r="H1555" s="69"/>
      <c r="I1555" s="69"/>
      <c r="J1555" s="69"/>
      <c r="K1555" s="69"/>
      <c r="L1555" s="69"/>
      <c r="M1555" s="69"/>
      <c r="N1555" s="69"/>
      <c r="O1555" s="69"/>
      <c r="P1555" s="69"/>
      <c r="Q1555" s="69"/>
      <c r="R1555" s="69"/>
      <c r="S1555" s="69"/>
      <c r="T1555" s="69"/>
      <c r="U1555" s="69"/>
      <c r="V1555" s="69"/>
      <c r="W1555" s="69"/>
      <c r="X1555" s="69"/>
      <c r="Y1555" s="69"/>
      <c r="Z1555" s="69"/>
    </row>
    <row r="1556" ht="15.75" customHeight="1" spans="1:26">
      <c r="A1556" s="125"/>
      <c r="B1556" s="125"/>
      <c r="C1556" s="126" t="e">
        <v>#REF!</v>
      </c>
      <c r="D1556" s="125"/>
      <c r="E1556" s="69"/>
      <c r="F1556" s="69"/>
      <c r="G1556" s="69"/>
      <c r="H1556" s="69"/>
      <c r="I1556" s="69"/>
      <c r="J1556" s="69"/>
      <c r="K1556" s="69"/>
      <c r="L1556" s="69"/>
      <c r="M1556" s="69"/>
      <c r="N1556" s="69"/>
      <c r="O1556" s="69"/>
      <c r="P1556" s="69"/>
      <c r="Q1556" s="69"/>
      <c r="R1556" s="69"/>
      <c r="S1556" s="69"/>
      <c r="T1556" s="69"/>
      <c r="U1556" s="69"/>
      <c r="V1556" s="69"/>
      <c r="W1556" s="69"/>
      <c r="X1556" s="69"/>
      <c r="Y1556" s="69"/>
      <c r="Z1556" s="69"/>
    </row>
    <row r="1557" ht="15.75" customHeight="1" spans="1:26">
      <c r="A1557" s="125"/>
      <c r="B1557" s="125"/>
      <c r="C1557" s="126" t="e">
        <v>#REF!</v>
      </c>
      <c r="D1557" s="125"/>
      <c r="E1557" s="69"/>
      <c r="F1557" s="69"/>
      <c r="G1557" s="69"/>
      <c r="H1557" s="69"/>
      <c r="I1557" s="69"/>
      <c r="J1557" s="69"/>
      <c r="K1557" s="69"/>
      <c r="L1557" s="69"/>
      <c r="M1557" s="69"/>
      <c r="N1557" s="69"/>
      <c r="O1557" s="69"/>
      <c r="P1557" s="69"/>
      <c r="Q1557" s="69"/>
      <c r="R1557" s="69"/>
      <c r="S1557" s="69"/>
      <c r="T1557" s="69"/>
      <c r="U1557" s="69"/>
      <c r="V1557" s="69"/>
      <c r="W1557" s="69"/>
      <c r="X1557" s="69"/>
      <c r="Y1557" s="69"/>
      <c r="Z1557" s="69"/>
    </row>
    <row r="1558" ht="15.75" customHeight="1" spans="1:26">
      <c r="A1558" s="125"/>
      <c r="B1558" s="125"/>
      <c r="C1558" s="126" t="e">
        <v>#REF!</v>
      </c>
      <c r="D1558" s="125"/>
      <c r="E1558" s="69"/>
      <c r="F1558" s="69"/>
      <c r="G1558" s="69"/>
      <c r="H1558" s="69"/>
      <c r="I1558" s="69"/>
      <c r="J1558" s="69"/>
      <c r="K1558" s="69"/>
      <c r="L1558" s="69"/>
      <c r="M1558" s="69"/>
      <c r="N1558" s="69"/>
      <c r="O1558" s="69"/>
      <c r="P1558" s="69"/>
      <c r="Q1558" s="69"/>
      <c r="R1558" s="69"/>
      <c r="S1558" s="69"/>
      <c r="T1558" s="69"/>
      <c r="U1558" s="69"/>
      <c r="V1558" s="69"/>
      <c r="W1558" s="69"/>
      <c r="X1558" s="69"/>
      <c r="Y1558" s="69"/>
      <c r="Z1558" s="69"/>
    </row>
    <row r="1559" ht="15.75" customHeight="1" spans="1:26">
      <c r="A1559" s="125"/>
      <c r="B1559" s="125"/>
      <c r="C1559" s="126" t="e">
        <v>#REF!</v>
      </c>
      <c r="D1559" s="125"/>
      <c r="E1559" s="69"/>
      <c r="F1559" s="69"/>
      <c r="G1559" s="69"/>
      <c r="H1559" s="69"/>
      <c r="I1559" s="69"/>
      <c r="J1559" s="69"/>
      <c r="K1559" s="69"/>
      <c r="L1559" s="69"/>
      <c r="M1559" s="69"/>
      <c r="N1559" s="69"/>
      <c r="O1559" s="69"/>
      <c r="P1559" s="69"/>
      <c r="Q1559" s="69"/>
      <c r="R1559" s="69"/>
      <c r="S1559" s="69"/>
      <c r="T1559" s="69"/>
      <c r="U1559" s="69"/>
      <c r="V1559" s="69"/>
      <c r="W1559" s="69"/>
      <c r="X1559" s="69"/>
      <c r="Y1559" s="69"/>
      <c r="Z1559" s="69"/>
    </row>
    <row r="1560" ht="15.75" customHeight="1" spans="1:26">
      <c r="A1560" s="125"/>
      <c r="B1560" s="125"/>
      <c r="C1560" s="126" t="e">
        <v>#REF!</v>
      </c>
      <c r="D1560" s="125"/>
      <c r="E1560" s="69"/>
      <c r="F1560" s="69"/>
      <c r="G1560" s="69"/>
      <c r="H1560" s="69"/>
      <c r="I1560" s="69"/>
      <c r="J1560" s="69"/>
      <c r="K1560" s="69"/>
      <c r="L1560" s="69"/>
      <c r="M1560" s="69"/>
      <c r="N1560" s="69"/>
      <c r="O1560" s="69"/>
      <c r="P1560" s="69"/>
      <c r="Q1560" s="69"/>
      <c r="R1560" s="69"/>
      <c r="S1560" s="69"/>
      <c r="T1560" s="69"/>
      <c r="U1560" s="69"/>
      <c r="V1560" s="69"/>
      <c r="W1560" s="69"/>
      <c r="X1560" s="69"/>
      <c r="Y1560" s="69"/>
      <c r="Z1560" s="69"/>
    </row>
    <row r="1561" ht="15.75" customHeight="1" spans="1:26">
      <c r="A1561" s="125"/>
      <c r="B1561" s="125"/>
      <c r="C1561" s="126" t="e">
        <v>#REF!</v>
      </c>
      <c r="D1561" s="125"/>
      <c r="E1561" s="69"/>
      <c r="F1561" s="69"/>
      <c r="G1561" s="69"/>
      <c r="H1561" s="69"/>
      <c r="I1561" s="69"/>
      <c r="J1561" s="69"/>
      <c r="K1561" s="69"/>
      <c r="L1561" s="69"/>
      <c r="M1561" s="69"/>
      <c r="N1561" s="69"/>
      <c r="O1561" s="69"/>
      <c r="P1561" s="69"/>
      <c r="Q1561" s="69"/>
      <c r="R1561" s="69"/>
      <c r="S1561" s="69"/>
      <c r="T1561" s="69"/>
      <c r="U1561" s="69"/>
      <c r="V1561" s="69"/>
      <c r="W1561" s="69"/>
      <c r="X1561" s="69"/>
      <c r="Y1561" s="69"/>
      <c r="Z1561" s="69"/>
    </row>
    <row r="1562" ht="15.75" customHeight="1" spans="1:26">
      <c r="A1562" s="125"/>
      <c r="B1562" s="125"/>
      <c r="C1562" s="126" t="e">
        <v>#REF!</v>
      </c>
      <c r="D1562" s="125"/>
      <c r="E1562" s="69"/>
      <c r="F1562" s="69"/>
      <c r="G1562" s="69"/>
      <c r="H1562" s="69"/>
      <c r="I1562" s="69"/>
      <c r="J1562" s="69"/>
      <c r="K1562" s="69"/>
      <c r="L1562" s="69"/>
      <c r="M1562" s="69"/>
      <c r="N1562" s="69"/>
      <c r="O1562" s="69"/>
      <c r="P1562" s="69"/>
      <c r="Q1562" s="69"/>
      <c r="R1562" s="69"/>
      <c r="S1562" s="69"/>
      <c r="T1562" s="69"/>
      <c r="U1562" s="69"/>
      <c r="V1562" s="69"/>
      <c r="W1562" s="69"/>
      <c r="X1562" s="69"/>
      <c r="Y1562" s="69"/>
      <c r="Z1562" s="69"/>
    </row>
    <row r="1563" ht="15.75" customHeight="1" spans="1:26">
      <c r="A1563" s="125"/>
      <c r="B1563" s="125"/>
      <c r="C1563" s="126" t="e">
        <v>#REF!</v>
      </c>
      <c r="D1563" s="125"/>
      <c r="E1563" s="69"/>
      <c r="F1563" s="69"/>
      <c r="G1563" s="69"/>
      <c r="H1563" s="69"/>
      <c r="I1563" s="69"/>
      <c r="J1563" s="69"/>
      <c r="K1563" s="69"/>
      <c r="L1563" s="69"/>
      <c r="M1563" s="69"/>
      <c r="N1563" s="69"/>
      <c r="O1563" s="69"/>
      <c r="P1563" s="69"/>
      <c r="Q1563" s="69"/>
      <c r="R1563" s="69"/>
      <c r="S1563" s="69"/>
      <c r="T1563" s="69"/>
      <c r="U1563" s="69"/>
      <c r="V1563" s="69"/>
      <c r="W1563" s="69"/>
      <c r="X1563" s="69"/>
      <c r="Y1563" s="69"/>
      <c r="Z1563" s="69"/>
    </row>
    <row r="1564" ht="15.75" customHeight="1" spans="1:26">
      <c r="A1564" s="125"/>
      <c r="B1564" s="125"/>
      <c r="C1564" s="126" t="e">
        <v>#REF!</v>
      </c>
      <c r="D1564" s="125"/>
      <c r="E1564" s="69"/>
      <c r="F1564" s="69"/>
      <c r="G1564" s="69"/>
      <c r="H1564" s="69"/>
      <c r="I1564" s="69"/>
      <c r="J1564" s="69"/>
      <c r="K1564" s="69"/>
      <c r="L1564" s="69"/>
      <c r="M1564" s="69"/>
      <c r="N1564" s="69"/>
      <c r="O1564" s="69"/>
      <c r="P1564" s="69"/>
      <c r="Q1564" s="69"/>
      <c r="R1564" s="69"/>
      <c r="S1564" s="69"/>
      <c r="T1564" s="69"/>
      <c r="U1564" s="69"/>
      <c r="V1564" s="69"/>
      <c r="W1564" s="69"/>
      <c r="X1564" s="69"/>
      <c r="Y1564" s="69"/>
      <c r="Z1564" s="69"/>
    </row>
    <row r="1565" ht="15.75" customHeight="1" spans="1:26">
      <c r="A1565" s="125"/>
      <c r="B1565" s="125"/>
      <c r="C1565" s="126" t="e">
        <v>#REF!</v>
      </c>
      <c r="D1565" s="125"/>
      <c r="E1565" s="69"/>
      <c r="F1565" s="69"/>
      <c r="G1565" s="69"/>
      <c r="H1565" s="69"/>
      <c r="I1565" s="69"/>
      <c r="J1565" s="69"/>
      <c r="K1565" s="69"/>
      <c r="L1565" s="69"/>
      <c r="M1565" s="69"/>
      <c r="N1565" s="69"/>
      <c r="O1565" s="69"/>
      <c r="P1565" s="69"/>
      <c r="Q1565" s="69"/>
      <c r="R1565" s="69"/>
      <c r="S1565" s="69"/>
      <c r="T1565" s="69"/>
      <c r="U1565" s="69"/>
      <c r="V1565" s="69"/>
      <c r="W1565" s="69"/>
      <c r="X1565" s="69"/>
      <c r="Y1565" s="69"/>
      <c r="Z1565" s="69"/>
    </row>
    <row r="1566" ht="15.75" customHeight="1" spans="1:26">
      <c r="A1566" s="125"/>
      <c r="B1566" s="125"/>
      <c r="C1566" s="126" t="e">
        <v>#REF!</v>
      </c>
      <c r="D1566" s="125"/>
      <c r="E1566" s="69"/>
      <c r="F1566" s="69"/>
      <c r="G1566" s="69"/>
      <c r="H1566" s="69"/>
      <c r="I1566" s="69"/>
      <c r="J1566" s="69"/>
      <c r="K1566" s="69"/>
      <c r="L1566" s="69"/>
      <c r="M1566" s="69"/>
      <c r="N1566" s="69"/>
      <c r="O1566" s="69"/>
      <c r="P1566" s="69"/>
      <c r="Q1566" s="69"/>
      <c r="R1566" s="69"/>
      <c r="S1566" s="69"/>
      <c r="T1566" s="69"/>
      <c r="U1566" s="69"/>
      <c r="V1566" s="69"/>
      <c r="W1566" s="69"/>
      <c r="X1566" s="69"/>
      <c r="Y1566" s="69"/>
      <c r="Z1566" s="69"/>
    </row>
    <row r="1567" ht="15.75" customHeight="1" spans="1:26">
      <c r="A1567" s="125"/>
      <c r="B1567" s="125"/>
      <c r="C1567" s="126" t="e">
        <v>#REF!</v>
      </c>
      <c r="D1567" s="125"/>
      <c r="E1567" s="69"/>
      <c r="F1567" s="69"/>
      <c r="G1567" s="69"/>
      <c r="H1567" s="69"/>
      <c r="I1567" s="69"/>
      <c r="J1567" s="69"/>
      <c r="K1567" s="69"/>
      <c r="L1567" s="69"/>
      <c r="M1567" s="69"/>
      <c r="N1567" s="69"/>
      <c r="O1567" s="69"/>
      <c r="P1567" s="69"/>
      <c r="Q1567" s="69"/>
      <c r="R1567" s="69"/>
      <c r="S1567" s="69"/>
      <c r="T1567" s="69"/>
      <c r="U1567" s="69"/>
      <c r="V1567" s="69"/>
      <c r="W1567" s="69"/>
      <c r="X1567" s="69"/>
      <c r="Y1567" s="69"/>
      <c r="Z1567" s="69"/>
    </row>
    <row r="1568" ht="15.75" customHeight="1" spans="1:26">
      <c r="A1568" s="125"/>
      <c r="B1568" s="125"/>
      <c r="C1568" s="126" t="e">
        <v>#REF!</v>
      </c>
      <c r="D1568" s="125"/>
      <c r="E1568" s="69"/>
      <c r="F1568" s="69"/>
      <c r="G1568" s="69"/>
      <c r="H1568" s="69"/>
      <c r="I1568" s="69"/>
      <c r="J1568" s="69"/>
      <c r="K1568" s="69"/>
      <c r="L1568" s="69"/>
      <c r="M1568" s="69"/>
      <c r="N1568" s="69"/>
      <c r="O1568" s="69"/>
      <c r="P1568" s="69"/>
      <c r="Q1568" s="69"/>
      <c r="R1568" s="69"/>
      <c r="S1568" s="69"/>
      <c r="T1568" s="69"/>
      <c r="U1568" s="69"/>
      <c r="V1568" s="69"/>
      <c r="W1568" s="69"/>
      <c r="X1568" s="69"/>
      <c r="Y1568" s="69"/>
      <c r="Z1568" s="69"/>
    </row>
    <row r="1569" ht="15.75" customHeight="1" spans="1:26">
      <c r="A1569" s="125"/>
      <c r="B1569" s="125"/>
      <c r="C1569" s="126" t="e">
        <v>#REF!</v>
      </c>
      <c r="D1569" s="125"/>
      <c r="E1569" s="69"/>
      <c r="F1569" s="69"/>
      <c r="G1569" s="69"/>
      <c r="H1569" s="69"/>
      <c r="I1569" s="69"/>
      <c r="J1569" s="69"/>
      <c r="K1569" s="69"/>
      <c r="L1569" s="69"/>
      <c r="M1569" s="69"/>
      <c r="N1569" s="69"/>
      <c r="O1569" s="69"/>
      <c r="P1569" s="69"/>
      <c r="Q1569" s="69"/>
      <c r="R1569" s="69"/>
      <c r="S1569" s="69"/>
      <c r="T1569" s="69"/>
      <c r="U1569" s="69"/>
      <c r="V1569" s="69"/>
      <c r="W1569" s="69"/>
      <c r="X1569" s="69"/>
      <c r="Y1569" s="69"/>
      <c r="Z1569" s="69"/>
    </row>
    <row r="1570" ht="15.75" customHeight="1" spans="1:26">
      <c r="A1570" s="125"/>
      <c r="B1570" s="125"/>
      <c r="C1570" s="126" t="e">
        <v>#REF!</v>
      </c>
      <c r="D1570" s="125"/>
      <c r="E1570" s="69"/>
      <c r="F1570" s="69"/>
      <c r="G1570" s="69"/>
      <c r="H1570" s="69"/>
      <c r="I1570" s="69"/>
      <c r="J1570" s="69"/>
      <c r="K1570" s="69"/>
      <c r="L1570" s="69"/>
      <c r="M1570" s="69"/>
      <c r="N1570" s="69"/>
      <c r="O1570" s="69"/>
      <c r="P1570" s="69"/>
      <c r="Q1570" s="69"/>
      <c r="R1570" s="69"/>
      <c r="S1570" s="69"/>
      <c r="T1570" s="69"/>
      <c r="U1570" s="69"/>
      <c r="V1570" s="69"/>
      <c r="W1570" s="69"/>
      <c r="X1570" s="69"/>
      <c r="Y1570" s="69"/>
      <c r="Z1570" s="69"/>
    </row>
    <row r="1571" ht="15.75" customHeight="1" spans="1:26">
      <c r="A1571" s="125"/>
      <c r="B1571" s="125"/>
      <c r="C1571" s="126" t="e">
        <v>#REF!</v>
      </c>
      <c r="D1571" s="125"/>
      <c r="E1571" s="69"/>
      <c r="F1571" s="69"/>
      <c r="G1571" s="69"/>
      <c r="H1571" s="69"/>
      <c r="I1571" s="69"/>
      <c r="J1571" s="69"/>
      <c r="K1571" s="69"/>
      <c r="L1571" s="69"/>
      <c r="M1571" s="69"/>
      <c r="N1571" s="69"/>
      <c r="O1571" s="69"/>
      <c r="P1571" s="69"/>
      <c r="Q1571" s="69"/>
      <c r="R1571" s="69"/>
      <c r="S1571" s="69"/>
      <c r="T1571" s="69"/>
      <c r="U1571" s="69"/>
      <c r="V1571" s="69"/>
      <c r="W1571" s="69"/>
      <c r="X1571" s="69"/>
      <c r="Y1571" s="69"/>
      <c r="Z1571" s="69"/>
    </row>
    <row r="1572" ht="15.75" customHeight="1" spans="1:26">
      <c r="A1572" s="125"/>
      <c r="B1572" s="125"/>
      <c r="C1572" s="126" t="e">
        <v>#REF!</v>
      </c>
      <c r="D1572" s="125"/>
      <c r="E1572" s="69"/>
      <c r="F1572" s="69"/>
      <c r="G1572" s="69"/>
      <c r="H1572" s="69"/>
      <c r="I1572" s="69"/>
      <c r="J1572" s="69"/>
      <c r="K1572" s="69"/>
      <c r="L1572" s="69"/>
      <c r="M1572" s="69"/>
      <c r="N1572" s="69"/>
      <c r="O1572" s="69"/>
      <c r="P1572" s="69"/>
      <c r="Q1572" s="69"/>
      <c r="R1572" s="69"/>
      <c r="S1572" s="69"/>
      <c r="T1572" s="69"/>
      <c r="U1572" s="69"/>
      <c r="V1572" s="69"/>
      <c r="W1572" s="69"/>
      <c r="X1572" s="69"/>
      <c r="Y1572" s="69"/>
      <c r="Z1572" s="69"/>
    </row>
    <row r="1573" ht="15.75" customHeight="1" spans="1:26">
      <c r="A1573" s="125"/>
      <c r="B1573" s="125"/>
      <c r="C1573" s="126" t="e">
        <v>#REF!</v>
      </c>
      <c r="D1573" s="125"/>
      <c r="E1573" s="69"/>
      <c r="F1573" s="69"/>
      <c r="G1573" s="69"/>
      <c r="H1573" s="69"/>
      <c r="I1573" s="69"/>
      <c r="J1573" s="69"/>
      <c r="K1573" s="69"/>
      <c r="L1573" s="69"/>
      <c r="M1573" s="69"/>
      <c r="N1573" s="69"/>
      <c r="O1573" s="69"/>
      <c r="P1573" s="69"/>
      <c r="Q1573" s="69"/>
      <c r="R1573" s="69"/>
      <c r="S1573" s="69"/>
      <c r="T1573" s="69"/>
      <c r="U1573" s="69"/>
      <c r="V1573" s="69"/>
      <c r="W1573" s="69"/>
      <c r="X1573" s="69"/>
      <c r="Y1573" s="69"/>
      <c r="Z1573" s="69"/>
    </row>
    <row r="1574" ht="15.75" customHeight="1" spans="1:26">
      <c r="A1574" s="125"/>
      <c r="B1574" s="125"/>
      <c r="C1574" s="126" t="e">
        <v>#REF!</v>
      </c>
      <c r="D1574" s="125"/>
      <c r="E1574" s="69"/>
      <c r="F1574" s="69"/>
      <c r="G1574" s="69"/>
      <c r="H1574" s="69"/>
      <c r="I1574" s="69"/>
      <c r="J1574" s="69"/>
      <c r="K1574" s="69"/>
      <c r="L1574" s="69"/>
      <c r="M1574" s="69"/>
      <c r="N1574" s="69"/>
      <c r="O1574" s="69"/>
      <c r="P1574" s="69"/>
      <c r="Q1574" s="69"/>
      <c r="R1574" s="69"/>
      <c r="S1574" s="69"/>
      <c r="T1574" s="69"/>
      <c r="U1574" s="69"/>
      <c r="V1574" s="69"/>
      <c r="W1574" s="69"/>
      <c r="X1574" s="69"/>
      <c r="Y1574" s="69"/>
      <c r="Z1574" s="69"/>
    </row>
    <row r="1575" ht="15.75" customHeight="1" spans="1:26">
      <c r="A1575" s="125"/>
      <c r="B1575" s="125"/>
      <c r="C1575" s="126" t="e">
        <v>#REF!</v>
      </c>
      <c r="D1575" s="125"/>
      <c r="E1575" s="69"/>
      <c r="F1575" s="69"/>
      <c r="G1575" s="69"/>
      <c r="H1575" s="69"/>
      <c r="I1575" s="69"/>
      <c r="J1575" s="69"/>
      <c r="K1575" s="69"/>
      <c r="L1575" s="69"/>
      <c r="M1575" s="69"/>
      <c r="N1575" s="69"/>
      <c r="O1575" s="69"/>
      <c r="P1575" s="69"/>
      <c r="Q1575" s="69"/>
      <c r="R1575" s="69"/>
      <c r="S1575" s="69"/>
      <c r="T1575" s="69"/>
      <c r="U1575" s="69"/>
      <c r="V1575" s="69"/>
      <c r="W1575" s="69"/>
      <c r="X1575" s="69"/>
      <c r="Y1575" s="69"/>
      <c r="Z1575" s="69"/>
    </row>
    <row r="1576" ht="15.75" customHeight="1" spans="1:26">
      <c r="A1576" s="125"/>
      <c r="B1576" s="125"/>
      <c r="C1576" s="126" t="e">
        <v>#REF!</v>
      </c>
      <c r="D1576" s="125"/>
      <c r="E1576" s="69"/>
      <c r="F1576" s="69"/>
      <c r="G1576" s="69"/>
      <c r="H1576" s="69"/>
      <c r="I1576" s="69"/>
      <c r="J1576" s="69"/>
      <c r="K1576" s="69"/>
      <c r="L1576" s="69"/>
      <c r="M1576" s="69"/>
      <c r="N1576" s="69"/>
      <c r="O1576" s="69"/>
      <c r="P1576" s="69"/>
      <c r="Q1576" s="69"/>
      <c r="R1576" s="69"/>
      <c r="S1576" s="69"/>
      <c r="T1576" s="69"/>
      <c r="U1576" s="69"/>
      <c r="V1576" s="69"/>
      <c r="W1576" s="69"/>
      <c r="X1576" s="69"/>
      <c r="Y1576" s="69"/>
      <c r="Z1576" s="69"/>
    </row>
    <row r="1577" ht="15.75" customHeight="1" spans="1:26">
      <c r="A1577" s="125"/>
      <c r="B1577" s="125"/>
      <c r="C1577" s="126" t="e">
        <v>#REF!</v>
      </c>
      <c r="D1577" s="125"/>
      <c r="E1577" s="69"/>
      <c r="F1577" s="69"/>
      <c r="G1577" s="69"/>
      <c r="H1577" s="69"/>
      <c r="I1577" s="69"/>
      <c r="J1577" s="69"/>
      <c r="K1577" s="69"/>
      <c r="L1577" s="69"/>
      <c r="M1577" s="69"/>
      <c r="N1577" s="69"/>
      <c r="O1577" s="69"/>
      <c r="P1577" s="69"/>
      <c r="Q1577" s="69"/>
      <c r="R1577" s="69"/>
      <c r="S1577" s="69"/>
      <c r="T1577" s="69"/>
      <c r="U1577" s="69"/>
      <c r="V1577" s="69"/>
      <c r="W1577" s="69"/>
      <c r="X1577" s="69"/>
      <c r="Y1577" s="69"/>
      <c r="Z1577" s="69"/>
    </row>
    <row r="1578" ht="15.75" customHeight="1" spans="1:26">
      <c r="A1578" s="125"/>
      <c r="B1578" s="125"/>
      <c r="C1578" s="126" t="e">
        <v>#REF!</v>
      </c>
      <c r="D1578" s="125"/>
      <c r="E1578" s="69"/>
      <c r="F1578" s="69"/>
      <c r="G1578" s="69"/>
      <c r="H1578" s="69"/>
      <c r="I1578" s="69"/>
      <c r="J1578" s="69"/>
      <c r="K1578" s="69"/>
      <c r="L1578" s="69"/>
      <c r="M1578" s="69"/>
      <c r="N1578" s="69"/>
      <c r="O1578" s="69"/>
      <c r="P1578" s="69"/>
      <c r="Q1578" s="69"/>
      <c r="R1578" s="69"/>
      <c r="S1578" s="69"/>
      <c r="T1578" s="69"/>
      <c r="U1578" s="69"/>
      <c r="V1578" s="69"/>
      <c r="W1578" s="69"/>
      <c r="X1578" s="69"/>
      <c r="Y1578" s="69"/>
      <c r="Z1578" s="69"/>
    </row>
    <row r="1579" ht="15.75" customHeight="1" spans="1:26">
      <c r="A1579" s="125"/>
      <c r="B1579" s="125"/>
      <c r="C1579" s="126" t="e">
        <v>#REF!</v>
      </c>
      <c r="D1579" s="125"/>
      <c r="E1579" s="69"/>
      <c r="F1579" s="69"/>
      <c r="G1579" s="69"/>
      <c r="H1579" s="69"/>
      <c r="I1579" s="69"/>
      <c r="J1579" s="69"/>
      <c r="K1579" s="69"/>
      <c r="L1579" s="69"/>
      <c r="M1579" s="69"/>
      <c r="N1579" s="69"/>
      <c r="O1579" s="69"/>
      <c r="P1579" s="69"/>
      <c r="Q1579" s="69"/>
      <c r="R1579" s="69"/>
      <c r="S1579" s="69"/>
      <c r="T1579" s="69"/>
      <c r="U1579" s="69"/>
      <c r="V1579" s="69"/>
      <c r="W1579" s="69"/>
      <c r="X1579" s="69"/>
      <c r="Y1579" s="69"/>
      <c r="Z1579" s="69"/>
    </row>
    <row r="1580" ht="15.75" customHeight="1" spans="1:26">
      <c r="A1580" s="125"/>
      <c r="B1580" s="125"/>
      <c r="C1580" s="126" t="e">
        <v>#REF!</v>
      </c>
      <c r="D1580" s="125"/>
      <c r="E1580" s="69"/>
      <c r="F1580" s="69"/>
      <c r="G1580" s="69"/>
      <c r="H1580" s="69"/>
      <c r="I1580" s="69"/>
      <c r="J1580" s="69"/>
      <c r="K1580" s="69"/>
      <c r="L1580" s="69"/>
      <c r="M1580" s="69"/>
      <c r="N1580" s="69"/>
      <c r="O1580" s="69"/>
      <c r="P1580" s="69"/>
      <c r="Q1580" s="69"/>
      <c r="R1580" s="69"/>
      <c r="S1580" s="69"/>
      <c r="T1580" s="69"/>
      <c r="U1580" s="69"/>
      <c r="V1580" s="69"/>
      <c r="W1580" s="69"/>
      <c r="X1580" s="69"/>
      <c r="Y1580" s="69"/>
      <c r="Z1580" s="69"/>
    </row>
    <row r="1581" ht="15.75" customHeight="1" spans="1:26">
      <c r="A1581" s="125"/>
      <c r="B1581" s="125"/>
      <c r="C1581" s="126" t="e">
        <v>#REF!</v>
      </c>
      <c r="D1581" s="125"/>
      <c r="E1581" s="69"/>
      <c r="F1581" s="69"/>
      <c r="G1581" s="69"/>
      <c r="H1581" s="69"/>
      <c r="I1581" s="69"/>
      <c r="J1581" s="69"/>
      <c r="K1581" s="69"/>
      <c r="L1581" s="69"/>
      <c r="M1581" s="69"/>
      <c r="N1581" s="69"/>
      <c r="O1581" s="69"/>
      <c r="P1581" s="69"/>
      <c r="Q1581" s="69"/>
      <c r="R1581" s="69"/>
      <c r="S1581" s="69"/>
      <c r="T1581" s="69"/>
      <c r="U1581" s="69"/>
      <c r="V1581" s="69"/>
      <c r="W1581" s="69"/>
      <c r="X1581" s="69"/>
      <c r="Y1581" s="69"/>
      <c r="Z1581" s="69"/>
    </row>
    <row r="1582" ht="15.75" customHeight="1" spans="1:26">
      <c r="A1582" s="125"/>
      <c r="B1582" s="125"/>
      <c r="C1582" s="126" t="e">
        <v>#REF!</v>
      </c>
      <c r="D1582" s="125"/>
      <c r="E1582" s="69"/>
      <c r="F1582" s="69"/>
      <c r="G1582" s="69"/>
      <c r="H1582" s="69"/>
      <c r="I1582" s="69"/>
      <c r="J1582" s="69"/>
      <c r="K1582" s="69"/>
      <c r="L1582" s="69"/>
      <c r="M1582" s="69"/>
      <c r="N1582" s="69"/>
      <c r="O1582" s="69"/>
      <c r="P1582" s="69"/>
      <c r="Q1582" s="69"/>
      <c r="R1582" s="69"/>
      <c r="S1582" s="69"/>
      <c r="T1582" s="69"/>
      <c r="U1582" s="69"/>
      <c r="V1582" s="69"/>
      <c r="W1582" s="69"/>
      <c r="X1582" s="69"/>
      <c r="Y1582" s="69"/>
      <c r="Z1582" s="69"/>
    </row>
    <row r="1583" ht="15.75" customHeight="1" spans="1:26">
      <c r="A1583" s="125"/>
      <c r="B1583" s="125"/>
      <c r="C1583" s="126" t="e">
        <v>#REF!</v>
      </c>
      <c r="D1583" s="125"/>
      <c r="E1583" s="69"/>
      <c r="F1583" s="69"/>
      <c r="G1583" s="69"/>
      <c r="H1583" s="69"/>
      <c r="I1583" s="69"/>
      <c r="J1583" s="69"/>
      <c r="K1583" s="69"/>
      <c r="L1583" s="69"/>
      <c r="M1583" s="69"/>
      <c r="N1583" s="69"/>
      <c r="O1583" s="69"/>
      <c r="P1583" s="69"/>
      <c r="Q1583" s="69"/>
      <c r="R1583" s="69"/>
      <c r="S1583" s="69"/>
      <c r="T1583" s="69"/>
      <c r="U1583" s="69"/>
      <c r="V1583" s="69"/>
      <c r="W1583" s="69"/>
      <c r="X1583" s="69"/>
      <c r="Y1583" s="69"/>
      <c r="Z1583" s="69"/>
    </row>
    <row r="1584" ht="15.75" customHeight="1" spans="1:26">
      <c r="A1584" s="125"/>
      <c r="B1584" s="125"/>
      <c r="C1584" s="126" t="e">
        <v>#REF!</v>
      </c>
      <c r="D1584" s="125"/>
      <c r="E1584" s="69"/>
      <c r="F1584" s="69"/>
      <c r="G1584" s="69"/>
      <c r="H1584" s="69"/>
      <c r="I1584" s="69"/>
      <c r="J1584" s="69"/>
      <c r="K1584" s="69"/>
      <c r="L1584" s="69"/>
      <c r="M1584" s="69"/>
      <c r="N1584" s="69"/>
      <c r="O1584" s="69"/>
      <c r="P1584" s="69"/>
      <c r="Q1584" s="69"/>
      <c r="R1584" s="69"/>
      <c r="S1584" s="69"/>
      <c r="T1584" s="69"/>
      <c r="U1584" s="69"/>
      <c r="V1584" s="69"/>
      <c r="W1584" s="69"/>
      <c r="X1584" s="69"/>
      <c r="Y1584" s="69"/>
      <c r="Z1584" s="69"/>
    </row>
    <row r="1585" ht="15.75" customHeight="1" spans="1:26">
      <c r="A1585" s="125"/>
      <c r="B1585" s="125"/>
      <c r="C1585" s="126" t="e">
        <v>#REF!</v>
      </c>
      <c r="D1585" s="125"/>
      <c r="E1585" s="69"/>
      <c r="F1585" s="69"/>
      <c r="G1585" s="69"/>
      <c r="H1585" s="69"/>
      <c r="I1585" s="69"/>
      <c r="J1585" s="69"/>
      <c r="K1585" s="69"/>
      <c r="L1585" s="69"/>
      <c r="M1585" s="69"/>
      <c r="N1585" s="69"/>
      <c r="O1585" s="69"/>
      <c r="P1585" s="69"/>
      <c r="Q1585" s="69"/>
      <c r="R1585" s="69"/>
      <c r="S1585" s="69"/>
      <c r="T1585" s="69"/>
      <c r="U1585" s="69"/>
      <c r="V1585" s="69"/>
      <c r="W1585" s="69"/>
      <c r="X1585" s="69"/>
      <c r="Y1585" s="69"/>
      <c r="Z1585" s="69"/>
    </row>
    <row r="1586" ht="15.75" customHeight="1" spans="1:26">
      <c r="A1586" s="125"/>
      <c r="B1586" s="125"/>
      <c r="C1586" s="126" t="e">
        <v>#REF!</v>
      </c>
      <c r="D1586" s="125"/>
      <c r="E1586" s="69"/>
      <c r="F1586" s="69"/>
      <c r="G1586" s="69"/>
      <c r="H1586" s="69"/>
      <c r="I1586" s="69"/>
      <c r="J1586" s="69"/>
      <c r="K1586" s="69"/>
      <c r="L1586" s="69"/>
      <c r="M1586" s="69"/>
      <c r="N1586" s="69"/>
      <c r="O1586" s="69"/>
      <c r="P1586" s="69"/>
      <c r="Q1586" s="69"/>
      <c r="R1586" s="69"/>
      <c r="S1586" s="69"/>
      <c r="T1586" s="69"/>
      <c r="U1586" s="69"/>
      <c r="V1586" s="69"/>
      <c r="W1586" s="69"/>
      <c r="X1586" s="69"/>
      <c r="Y1586" s="69"/>
      <c r="Z1586" s="69"/>
    </row>
    <row r="1587" ht="15.75" customHeight="1" spans="1:26">
      <c r="A1587" s="125"/>
      <c r="B1587" s="125"/>
      <c r="C1587" s="126" t="e">
        <v>#REF!</v>
      </c>
      <c r="D1587" s="125"/>
      <c r="E1587" s="69"/>
      <c r="F1587" s="69"/>
      <c r="G1587" s="69"/>
      <c r="H1587" s="69"/>
      <c r="I1587" s="69"/>
      <c r="J1587" s="69"/>
      <c r="K1587" s="69"/>
      <c r="L1587" s="69"/>
      <c r="M1587" s="69"/>
      <c r="N1587" s="69"/>
      <c r="O1587" s="69"/>
      <c r="P1587" s="69"/>
      <c r="Q1587" s="69"/>
      <c r="R1587" s="69"/>
      <c r="S1587" s="69"/>
      <c r="T1587" s="69"/>
      <c r="U1587" s="69"/>
      <c r="V1587" s="69"/>
      <c r="W1587" s="69"/>
      <c r="X1587" s="69"/>
      <c r="Y1587" s="69"/>
      <c r="Z1587" s="69"/>
    </row>
    <row r="1588" ht="15.75" customHeight="1" spans="1:26">
      <c r="A1588" s="125"/>
      <c r="B1588" s="125"/>
      <c r="C1588" s="126" t="e">
        <v>#REF!</v>
      </c>
      <c r="D1588" s="125"/>
      <c r="E1588" s="69"/>
      <c r="F1588" s="69"/>
      <c r="G1588" s="69"/>
      <c r="H1588" s="69"/>
      <c r="I1588" s="69"/>
      <c r="J1588" s="69"/>
      <c r="K1588" s="69"/>
      <c r="L1588" s="69"/>
      <c r="M1588" s="69"/>
      <c r="N1588" s="69"/>
      <c r="O1588" s="69"/>
      <c r="P1588" s="69"/>
      <c r="Q1588" s="69"/>
      <c r="R1588" s="69"/>
      <c r="S1588" s="69"/>
      <c r="T1588" s="69"/>
      <c r="U1588" s="69"/>
      <c r="V1588" s="69"/>
      <c r="W1588" s="69"/>
      <c r="X1588" s="69"/>
      <c r="Y1588" s="69"/>
      <c r="Z1588" s="69"/>
    </row>
    <row r="1589" ht="15.75" customHeight="1" spans="1:26">
      <c r="A1589" s="125"/>
      <c r="B1589" s="125"/>
      <c r="C1589" s="126" t="e">
        <v>#REF!</v>
      </c>
      <c r="D1589" s="125"/>
      <c r="E1589" s="69"/>
      <c r="F1589" s="69"/>
      <c r="G1589" s="69"/>
      <c r="H1589" s="69"/>
      <c r="I1589" s="69"/>
      <c r="J1589" s="69"/>
      <c r="K1589" s="69"/>
      <c r="L1589" s="69"/>
      <c r="M1589" s="69"/>
      <c r="N1589" s="69"/>
      <c r="O1589" s="69"/>
      <c r="P1589" s="69"/>
      <c r="Q1589" s="69"/>
      <c r="R1589" s="69"/>
      <c r="S1589" s="69"/>
      <c r="T1589" s="69"/>
      <c r="U1589" s="69"/>
      <c r="V1589" s="69"/>
      <c r="W1589" s="69"/>
      <c r="X1589" s="69"/>
      <c r="Y1589" s="69"/>
      <c r="Z1589" s="69"/>
    </row>
    <row r="1590" ht="15.75" customHeight="1" spans="1:26">
      <c r="A1590" s="125"/>
      <c r="B1590" s="125"/>
      <c r="C1590" s="126" t="e">
        <v>#REF!</v>
      </c>
      <c r="D1590" s="125"/>
      <c r="E1590" s="69"/>
      <c r="F1590" s="69"/>
      <c r="G1590" s="69"/>
      <c r="H1590" s="69"/>
      <c r="I1590" s="69"/>
      <c r="J1590" s="69"/>
      <c r="K1590" s="69"/>
      <c r="L1590" s="69"/>
      <c r="M1590" s="69"/>
      <c r="N1590" s="69"/>
      <c r="O1590" s="69"/>
      <c r="P1590" s="69"/>
      <c r="Q1590" s="69"/>
      <c r="R1590" s="69"/>
      <c r="S1590" s="69"/>
      <c r="T1590" s="69"/>
      <c r="U1590" s="69"/>
      <c r="V1590" s="69"/>
      <c r="W1590" s="69"/>
      <c r="X1590" s="69"/>
      <c r="Y1590" s="69"/>
      <c r="Z1590" s="69"/>
    </row>
    <row r="1591" ht="15.75" customHeight="1" spans="1:26">
      <c r="A1591" s="125"/>
      <c r="B1591" s="125"/>
      <c r="C1591" s="126" t="e">
        <v>#REF!</v>
      </c>
      <c r="D1591" s="125"/>
      <c r="E1591" s="69"/>
      <c r="F1591" s="69"/>
      <c r="G1591" s="69"/>
      <c r="H1591" s="69"/>
      <c r="I1591" s="69"/>
      <c r="J1591" s="69"/>
      <c r="K1591" s="69"/>
      <c r="L1591" s="69"/>
      <c r="M1591" s="69"/>
      <c r="N1591" s="69"/>
      <c r="O1591" s="69"/>
      <c r="P1591" s="69"/>
      <c r="Q1591" s="69"/>
      <c r="R1591" s="69"/>
      <c r="S1591" s="69"/>
      <c r="T1591" s="69"/>
      <c r="U1591" s="69"/>
      <c r="V1591" s="69"/>
      <c r="W1591" s="69"/>
      <c r="X1591" s="69"/>
      <c r="Y1591" s="69"/>
      <c r="Z1591" s="69"/>
    </row>
    <row r="1592" ht="15.75" customHeight="1" spans="1:26">
      <c r="A1592" s="125"/>
      <c r="B1592" s="125"/>
      <c r="C1592" s="126" t="e">
        <v>#REF!</v>
      </c>
      <c r="D1592" s="125"/>
      <c r="E1592" s="69"/>
      <c r="F1592" s="69"/>
      <c r="G1592" s="69"/>
      <c r="H1592" s="69"/>
      <c r="I1592" s="69"/>
      <c r="J1592" s="69"/>
      <c r="K1592" s="69"/>
      <c r="L1592" s="69"/>
      <c r="M1592" s="69"/>
      <c r="N1592" s="69"/>
      <c r="O1592" s="69"/>
      <c r="P1592" s="69"/>
      <c r="Q1592" s="69"/>
      <c r="R1592" s="69"/>
      <c r="S1592" s="69"/>
      <c r="T1592" s="69"/>
      <c r="U1592" s="69"/>
      <c r="V1592" s="69"/>
      <c r="W1592" s="69"/>
      <c r="X1592" s="69"/>
      <c r="Y1592" s="69"/>
      <c r="Z1592" s="69"/>
    </row>
    <row r="1593" ht="15.75" customHeight="1" spans="1:26">
      <c r="A1593" s="125"/>
      <c r="B1593" s="125"/>
      <c r="C1593" s="126" t="e">
        <v>#REF!</v>
      </c>
      <c r="D1593" s="125"/>
      <c r="E1593" s="69"/>
      <c r="F1593" s="69"/>
      <c r="G1593" s="69"/>
      <c r="H1593" s="69"/>
      <c r="I1593" s="69"/>
      <c r="J1593" s="69"/>
      <c r="K1593" s="69"/>
      <c r="L1593" s="69"/>
      <c r="M1593" s="69"/>
      <c r="N1593" s="69"/>
      <c r="O1593" s="69"/>
      <c r="P1593" s="69"/>
      <c r="Q1593" s="69"/>
      <c r="R1593" s="69"/>
      <c r="S1593" s="69"/>
      <c r="T1593" s="69"/>
      <c r="U1593" s="69"/>
      <c r="V1593" s="69"/>
      <c r="W1593" s="69"/>
      <c r="X1593" s="69"/>
      <c r="Y1593" s="69"/>
      <c r="Z1593" s="69"/>
    </row>
    <row r="1594" ht="15.75" customHeight="1" spans="1:26">
      <c r="A1594" s="125"/>
      <c r="B1594" s="125"/>
      <c r="C1594" s="126" t="e">
        <v>#REF!</v>
      </c>
      <c r="D1594" s="125"/>
      <c r="E1594" s="69"/>
      <c r="F1594" s="69"/>
      <c r="G1594" s="69"/>
      <c r="H1594" s="69"/>
      <c r="I1594" s="69"/>
      <c r="J1594" s="69"/>
      <c r="K1594" s="69"/>
      <c r="L1594" s="69"/>
      <c r="M1594" s="69"/>
      <c r="N1594" s="69"/>
      <c r="O1594" s="69"/>
      <c r="P1594" s="69"/>
      <c r="Q1594" s="69"/>
      <c r="R1594" s="69"/>
      <c r="S1594" s="69"/>
      <c r="T1594" s="69"/>
      <c r="U1594" s="69"/>
      <c r="V1594" s="69"/>
      <c r="W1594" s="69"/>
      <c r="X1594" s="69"/>
      <c r="Y1594" s="69"/>
      <c r="Z1594" s="69"/>
    </row>
    <row r="1595" ht="15.75" customHeight="1" spans="1:26">
      <c r="A1595" s="125"/>
      <c r="B1595" s="125"/>
      <c r="C1595" s="126" t="e">
        <v>#REF!</v>
      </c>
      <c r="D1595" s="125"/>
      <c r="E1595" s="69"/>
      <c r="F1595" s="69"/>
      <c r="G1595" s="69"/>
      <c r="H1595" s="69"/>
      <c r="I1595" s="69"/>
      <c r="J1595" s="69"/>
      <c r="K1595" s="69"/>
      <c r="L1595" s="69"/>
      <c r="M1595" s="69"/>
      <c r="N1595" s="69"/>
      <c r="O1595" s="69"/>
      <c r="P1595" s="69"/>
      <c r="Q1595" s="69"/>
      <c r="R1595" s="69"/>
      <c r="S1595" s="69"/>
      <c r="T1595" s="69"/>
      <c r="U1595" s="69"/>
      <c r="V1595" s="69"/>
      <c r="W1595" s="69"/>
      <c r="X1595" s="69"/>
      <c r="Y1595" s="69"/>
      <c r="Z1595" s="69"/>
    </row>
    <row r="1596" ht="15.75" customHeight="1" spans="1:26">
      <c r="A1596" s="125"/>
      <c r="B1596" s="125"/>
      <c r="C1596" s="126" t="e">
        <v>#REF!</v>
      </c>
      <c r="D1596" s="125"/>
      <c r="E1596" s="69"/>
      <c r="F1596" s="69"/>
      <c r="G1596" s="69"/>
      <c r="H1596" s="69"/>
      <c r="I1596" s="69"/>
      <c r="J1596" s="69"/>
      <c r="K1596" s="69"/>
      <c r="L1596" s="69"/>
      <c r="M1596" s="69"/>
      <c r="N1596" s="69"/>
      <c r="O1596" s="69"/>
      <c r="P1596" s="69"/>
      <c r="Q1596" s="69"/>
      <c r="R1596" s="69"/>
      <c r="S1596" s="69"/>
      <c r="T1596" s="69"/>
      <c r="U1596" s="69"/>
      <c r="V1596" s="69"/>
      <c r="W1596" s="69"/>
      <c r="X1596" s="69"/>
      <c r="Y1596" s="69"/>
      <c r="Z1596" s="69"/>
    </row>
    <row r="1597" ht="15.75" customHeight="1" spans="1:26">
      <c r="A1597" s="125"/>
      <c r="B1597" s="125"/>
      <c r="C1597" s="126" t="e">
        <v>#REF!</v>
      </c>
      <c r="D1597" s="125"/>
      <c r="E1597" s="69"/>
      <c r="F1597" s="69"/>
      <c r="G1597" s="69"/>
      <c r="H1597" s="69"/>
      <c r="I1597" s="69"/>
      <c r="J1597" s="69"/>
      <c r="K1597" s="69"/>
      <c r="L1597" s="69"/>
      <c r="M1597" s="69"/>
      <c r="N1597" s="69"/>
      <c r="O1597" s="69"/>
      <c r="P1597" s="69"/>
      <c r="Q1597" s="69"/>
      <c r="R1597" s="69"/>
      <c r="S1597" s="69"/>
      <c r="T1597" s="69"/>
      <c r="U1597" s="69"/>
      <c r="V1597" s="69"/>
      <c r="W1597" s="69"/>
      <c r="X1597" s="69"/>
      <c r="Y1597" s="69"/>
      <c r="Z1597" s="69"/>
    </row>
    <row r="1598" ht="15.75" customHeight="1" spans="1:26">
      <c r="A1598" s="125"/>
      <c r="B1598" s="125"/>
      <c r="C1598" s="126" t="e">
        <v>#REF!</v>
      </c>
      <c r="D1598" s="125"/>
      <c r="E1598" s="69"/>
      <c r="F1598" s="69"/>
      <c r="G1598" s="69"/>
      <c r="H1598" s="69"/>
      <c r="I1598" s="69"/>
      <c r="J1598" s="69"/>
      <c r="K1598" s="69"/>
      <c r="L1598" s="69"/>
      <c r="M1598" s="69"/>
      <c r="N1598" s="69"/>
      <c r="O1598" s="69"/>
      <c r="P1598" s="69"/>
      <c r="Q1598" s="69"/>
      <c r="R1598" s="69"/>
      <c r="S1598" s="69"/>
      <c r="T1598" s="69"/>
      <c r="U1598" s="69"/>
      <c r="V1598" s="69"/>
      <c r="W1598" s="69"/>
      <c r="X1598" s="69"/>
      <c r="Y1598" s="69"/>
      <c r="Z1598" s="69"/>
    </row>
    <row r="1599" ht="15.75" customHeight="1" spans="1:26">
      <c r="A1599" s="125"/>
      <c r="B1599" s="125"/>
      <c r="C1599" s="126" t="e">
        <v>#REF!</v>
      </c>
      <c r="D1599" s="125"/>
      <c r="E1599" s="69"/>
      <c r="F1599" s="69"/>
      <c r="G1599" s="69"/>
      <c r="H1599" s="69"/>
      <c r="I1599" s="69"/>
      <c r="J1599" s="69"/>
      <c r="K1599" s="69"/>
      <c r="L1599" s="69"/>
      <c r="M1599" s="69"/>
      <c r="N1599" s="69"/>
      <c r="O1599" s="69"/>
      <c r="P1599" s="69"/>
      <c r="Q1599" s="69"/>
      <c r="R1599" s="69"/>
      <c r="S1599" s="69"/>
      <c r="T1599" s="69"/>
      <c r="U1599" s="69"/>
      <c r="V1599" s="69"/>
      <c r="W1599" s="69"/>
      <c r="X1599" s="69"/>
      <c r="Y1599" s="69"/>
      <c r="Z1599" s="69"/>
    </row>
    <row r="1600" ht="15.75" customHeight="1" spans="1:26">
      <c r="A1600" s="125"/>
      <c r="B1600" s="125"/>
      <c r="C1600" s="126" t="e">
        <v>#REF!</v>
      </c>
      <c r="D1600" s="125"/>
      <c r="E1600" s="69"/>
      <c r="F1600" s="69"/>
      <c r="G1600" s="69"/>
      <c r="H1600" s="69"/>
      <c r="I1600" s="69"/>
      <c r="J1600" s="69"/>
      <c r="K1600" s="69"/>
      <c r="L1600" s="69"/>
      <c r="M1600" s="69"/>
      <c r="N1600" s="69"/>
      <c r="O1600" s="69"/>
      <c r="P1600" s="69"/>
      <c r="Q1600" s="69"/>
      <c r="R1600" s="69"/>
      <c r="S1600" s="69"/>
      <c r="T1600" s="69"/>
      <c r="U1600" s="69"/>
      <c r="V1600" s="69"/>
      <c r="W1600" s="69"/>
      <c r="X1600" s="69"/>
      <c r="Y1600" s="69"/>
      <c r="Z1600" s="69"/>
    </row>
    <row r="1601" ht="15.75" customHeight="1" spans="1:26">
      <c r="A1601" s="125"/>
      <c r="B1601" s="125"/>
      <c r="C1601" s="126" t="e">
        <v>#REF!</v>
      </c>
      <c r="D1601" s="125"/>
      <c r="E1601" s="69"/>
      <c r="F1601" s="69"/>
      <c r="G1601" s="69"/>
      <c r="H1601" s="69"/>
      <c r="I1601" s="69"/>
      <c r="J1601" s="69"/>
      <c r="K1601" s="69"/>
      <c r="L1601" s="69"/>
      <c r="M1601" s="69"/>
      <c r="N1601" s="69"/>
      <c r="O1601" s="69"/>
      <c r="P1601" s="69"/>
      <c r="Q1601" s="69"/>
      <c r="R1601" s="69"/>
      <c r="S1601" s="69"/>
      <c r="T1601" s="69"/>
      <c r="U1601" s="69"/>
      <c r="V1601" s="69"/>
      <c r="W1601" s="69"/>
      <c r="X1601" s="69"/>
      <c r="Y1601" s="69"/>
      <c r="Z1601" s="69"/>
    </row>
    <row r="1602" ht="15.75" customHeight="1" spans="1:26">
      <c r="A1602" s="125"/>
      <c r="B1602" s="125"/>
      <c r="C1602" s="126" t="e">
        <v>#REF!</v>
      </c>
      <c r="D1602" s="125"/>
      <c r="E1602" s="69"/>
      <c r="F1602" s="69"/>
      <c r="G1602" s="69"/>
      <c r="H1602" s="69"/>
      <c r="I1602" s="69"/>
      <c r="J1602" s="69"/>
      <c r="K1602" s="69"/>
      <c r="L1602" s="69"/>
      <c r="M1602" s="69"/>
      <c r="N1602" s="69"/>
      <c r="O1602" s="69"/>
      <c r="P1602" s="69"/>
      <c r="Q1602" s="69"/>
      <c r="R1602" s="69"/>
      <c r="S1602" s="69"/>
      <c r="T1602" s="69"/>
      <c r="U1602" s="69"/>
      <c r="V1602" s="69"/>
      <c r="W1602" s="69"/>
      <c r="X1602" s="69"/>
      <c r="Y1602" s="69"/>
      <c r="Z1602" s="69"/>
    </row>
    <row r="1603" ht="15.75" customHeight="1" spans="1:26">
      <c r="A1603" s="125"/>
      <c r="B1603" s="125"/>
      <c r="C1603" s="126" t="e">
        <v>#REF!</v>
      </c>
      <c r="D1603" s="125"/>
      <c r="E1603" s="69"/>
      <c r="F1603" s="69"/>
      <c r="G1603" s="69"/>
      <c r="H1603" s="69"/>
      <c r="I1603" s="69"/>
      <c r="J1603" s="69"/>
      <c r="K1603" s="69"/>
      <c r="L1603" s="69"/>
      <c r="M1603" s="69"/>
      <c r="N1603" s="69"/>
      <c r="O1603" s="69"/>
      <c r="P1603" s="69"/>
      <c r="Q1603" s="69"/>
      <c r="R1603" s="69"/>
      <c r="S1603" s="69"/>
      <c r="T1603" s="69"/>
      <c r="U1603" s="69"/>
      <c r="V1603" s="69"/>
      <c r="W1603" s="69"/>
      <c r="X1603" s="69"/>
      <c r="Y1603" s="69"/>
      <c r="Z1603" s="69"/>
    </row>
    <row r="1604" ht="15.75" customHeight="1" spans="1:26">
      <c r="A1604" s="125"/>
      <c r="B1604" s="125"/>
      <c r="C1604" s="126" t="e">
        <v>#REF!</v>
      </c>
      <c r="D1604" s="125"/>
      <c r="E1604" s="69"/>
      <c r="F1604" s="69"/>
      <c r="G1604" s="69"/>
      <c r="H1604" s="69"/>
      <c r="I1604" s="69"/>
      <c r="J1604" s="69"/>
      <c r="K1604" s="69"/>
      <c r="L1604" s="69"/>
      <c r="M1604" s="69"/>
      <c r="N1604" s="69"/>
      <c r="O1604" s="69"/>
      <c r="P1604" s="69"/>
      <c r="Q1604" s="69"/>
      <c r="R1604" s="69"/>
      <c r="S1604" s="69"/>
      <c r="T1604" s="69"/>
      <c r="U1604" s="69"/>
      <c r="V1604" s="69"/>
      <c r="W1604" s="69"/>
      <c r="X1604" s="69"/>
      <c r="Y1604" s="69"/>
      <c r="Z1604" s="69"/>
    </row>
    <row r="1605" ht="15.75" customHeight="1" spans="1:26">
      <c r="A1605" s="125"/>
      <c r="B1605" s="125"/>
      <c r="C1605" s="126" t="e">
        <v>#REF!</v>
      </c>
      <c r="D1605" s="125"/>
      <c r="E1605" s="69"/>
      <c r="F1605" s="69"/>
      <c r="G1605" s="69"/>
      <c r="H1605" s="69"/>
      <c r="I1605" s="69"/>
      <c r="J1605" s="69"/>
      <c r="K1605" s="69"/>
      <c r="L1605" s="69"/>
      <c r="M1605" s="69"/>
      <c r="N1605" s="69"/>
      <c r="O1605" s="69"/>
      <c r="P1605" s="69"/>
      <c r="Q1605" s="69"/>
      <c r="R1605" s="69"/>
      <c r="S1605" s="69"/>
      <c r="T1605" s="69"/>
      <c r="U1605" s="69"/>
      <c r="V1605" s="69"/>
      <c r="W1605" s="69"/>
      <c r="X1605" s="69"/>
      <c r="Y1605" s="69"/>
      <c r="Z1605" s="69"/>
    </row>
    <row r="1606" ht="15.75" customHeight="1" spans="1:26">
      <c r="A1606" s="125"/>
      <c r="B1606" s="125"/>
      <c r="C1606" s="126" t="e">
        <v>#REF!</v>
      </c>
      <c r="D1606" s="125"/>
      <c r="E1606" s="69"/>
      <c r="F1606" s="69"/>
      <c r="G1606" s="69"/>
      <c r="H1606" s="69"/>
      <c r="I1606" s="69"/>
      <c r="J1606" s="69"/>
      <c r="K1606" s="69"/>
      <c r="L1606" s="69"/>
      <c r="M1606" s="69"/>
      <c r="N1606" s="69"/>
      <c r="O1606" s="69"/>
      <c r="P1606" s="69"/>
      <c r="Q1606" s="69"/>
      <c r="R1606" s="69"/>
      <c r="S1606" s="69"/>
      <c r="T1606" s="69"/>
      <c r="U1606" s="69"/>
      <c r="V1606" s="69"/>
      <c r="W1606" s="69"/>
      <c r="X1606" s="69"/>
      <c r="Y1606" s="69"/>
      <c r="Z1606" s="69"/>
    </row>
    <row r="1607" ht="15.75" customHeight="1" spans="1:26">
      <c r="A1607" s="125"/>
      <c r="B1607" s="125"/>
      <c r="C1607" s="126" t="e">
        <v>#REF!</v>
      </c>
      <c r="D1607" s="125"/>
      <c r="E1607" s="69"/>
      <c r="F1607" s="69"/>
      <c r="G1607" s="69"/>
      <c r="H1607" s="69"/>
      <c r="I1607" s="69"/>
      <c r="J1607" s="69"/>
      <c r="K1607" s="69"/>
      <c r="L1607" s="69"/>
      <c r="M1607" s="69"/>
      <c r="N1607" s="69"/>
      <c r="O1607" s="69"/>
      <c r="P1607" s="69"/>
      <c r="Q1607" s="69"/>
      <c r="R1607" s="69"/>
      <c r="S1607" s="69"/>
      <c r="T1607" s="69"/>
      <c r="U1607" s="69"/>
      <c r="V1607" s="69"/>
      <c r="W1607" s="69"/>
      <c r="X1607" s="69"/>
      <c r="Y1607" s="69"/>
      <c r="Z1607" s="69"/>
    </row>
    <row r="1608" ht="15.75" customHeight="1" spans="1:26">
      <c r="A1608" s="125"/>
      <c r="B1608" s="125"/>
      <c r="C1608" s="126" t="e">
        <v>#REF!</v>
      </c>
      <c r="D1608" s="125"/>
      <c r="E1608" s="69"/>
      <c r="F1608" s="69"/>
      <c r="G1608" s="69"/>
      <c r="H1608" s="69"/>
      <c r="I1608" s="69"/>
      <c r="J1608" s="69"/>
      <c r="K1608" s="69"/>
      <c r="L1608" s="69"/>
      <c r="M1608" s="69"/>
      <c r="N1608" s="69"/>
      <c r="O1608" s="69"/>
      <c r="P1608" s="69"/>
      <c r="Q1608" s="69"/>
      <c r="R1608" s="69"/>
      <c r="S1608" s="69"/>
      <c r="T1608" s="69"/>
      <c r="U1608" s="69"/>
      <c r="V1608" s="69"/>
      <c r="W1608" s="69"/>
      <c r="X1608" s="69"/>
      <c r="Y1608" s="69"/>
      <c r="Z1608" s="69"/>
    </row>
    <row r="1609" ht="15.75" customHeight="1" spans="1:26">
      <c r="A1609" s="125"/>
      <c r="B1609" s="125"/>
      <c r="C1609" s="126" t="e">
        <v>#REF!</v>
      </c>
      <c r="D1609" s="125"/>
      <c r="E1609" s="69"/>
      <c r="F1609" s="69"/>
      <c r="G1609" s="69"/>
      <c r="H1609" s="69"/>
      <c r="I1609" s="69"/>
      <c r="J1609" s="69"/>
      <c r="K1609" s="69"/>
      <c r="L1609" s="69"/>
      <c r="M1609" s="69"/>
      <c r="N1609" s="69"/>
      <c r="O1609" s="69"/>
      <c r="P1609" s="69"/>
      <c r="Q1609" s="69"/>
      <c r="R1609" s="69"/>
      <c r="S1609" s="69"/>
      <c r="T1609" s="69"/>
      <c r="U1609" s="69"/>
      <c r="V1609" s="69"/>
      <c r="W1609" s="69"/>
      <c r="X1609" s="69"/>
      <c r="Y1609" s="69"/>
      <c r="Z1609" s="69"/>
    </row>
    <row r="1610" ht="15.75" customHeight="1" spans="1:26">
      <c r="A1610" s="125"/>
      <c r="B1610" s="125"/>
      <c r="C1610" s="126" t="e">
        <v>#REF!</v>
      </c>
      <c r="D1610" s="125"/>
      <c r="E1610" s="69"/>
      <c r="F1610" s="69"/>
      <c r="G1610" s="69"/>
      <c r="H1610" s="69"/>
      <c r="I1610" s="69"/>
      <c r="J1610" s="69"/>
      <c r="K1610" s="69"/>
      <c r="L1610" s="69"/>
      <c r="M1610" s="69"/>
      <c r="N1610" s="69"/>
      <c r="O1610" s="69"/>
      <c r="P1610" s="69"/>
      <c r="Q1610" s="69"/>
      <c r="R1610" s="69"/>
      <c r="S1610" s="69"/>
      <c r="T1610" s="69"/>
      <c r="U1610" s="69"/>
      <c r="V1610" s="69"/>
      <c r="W1610" s="69"/>
      <c r="X1610" s="69"/>
      <c r="Y1610" s="69"/>
      <c r="Z1610" s="69"/>
    </row>
    <row r="1611" ht="15.75" customHeight="1" spans="1:26">
      <c r="A1611" s="125"/>
      <c r="B1611" s="125"/>
      <c r="C1611" s="126" t="e">
        <v>#REF!</v>
      </c>
      <c r="D1611" s="125"/>
      <c r="E1611" s="69"/>
      <c r="F1611" s="69"/>
      <c r="G1611" s="69"/>
      <c r="H1611" s="69"/>
      <c r="I1611" s="69"/>
      <c r="J1611" s="69"/>
      <c r="K1611" s="69"/>
      <c r="L1611" s="69"/>
      <c r="M1611" s="69"/>
      <c r="N1611" s="69"/>
      <c r="O1611" s="69"/>
      <c r="P1611" s="69"/>
      <c r="Q1611" s="69"/>
      <c r="R1611" s="69"/>
      <c r="S1611" s="69"/>
      <c r="T1611" s="69"/>
      <c r="U1611" s="69"/>
      <c r="V1611" s="69"/>
      <c r="W1611" s="69"/>
      <c r="X1611" s="69"/>
      <c r="Y1611" s="69"/>
      <c r="Z1611" s="69"/>
    </row>
    <row r="1612" ht="15.75" customHeight="1" spans="1:26">
      <c r="A1612" s="125"/>
      <c r="B1612" s="125"/>
      <c r="C1612" s="126" t="e">
        <v>#REF!</v>
      </c>
      <c r="D1612" s="125"/>
      <c r="E1612" s="69"/>
      <c r="F1612" s="69"/>
      <c r="G1612" s="69"/>
      <c r="H1612" s="69"/>
      <c r="I1612" s="69"/>
      <c r="J1612" s="69"/>
      <c r="K1612" s="69"/>
      <c r="L1612" s="69"/>
      <c r="M1612" s="69"/>
      <c r="N1612" s="69"/>
      <c r="O1612" s="69"/>
      <c r="P1612" s="69"/>
      <c r="Q1612" s="69"/>
      <c r="R1612" s="69"/>
      <c r="S1612" s="69"/>
      <c r="T1612" s="69"/>
      <c r="U1612" s="69"/>
      <c r="V1612" s="69"/>
      <c r="W1612" s="69"/>
      <c r="X1612" s="69"/>
      <c r="Y1612" s="69"/>
      <c r="Z1612" s="69"/>
    </row>
    <row r="1613" ht="15.75" customHeight="1" spans="1:26">
      <c r="A1613" s="125"/>
      <c r="B1613" s="125"/>
      <c r="C1613" s="126" t="e">
        <v>#REF!</v>
      </c>
      <c r="D1613" s="125"/>
      <c r="E1613" s="69"/>
      <c r="F1613" s="69"/>
      <c r="G1613" s="69"/>
      <c r="H1613" s="69"/>
      <c r="I1613" s="69"/>
      <c r="J1613" s="69"/>
      <c r="K1613" s="69"/>
      <c r="L1613" s="69"/>
      <c r="M1613" s="69"/>
      <c r="N1613" s="69"/>
      <c r="O1613" s="69"/>
      <c r="P1613" s="69"/>
      <c r="Q1613" s="69"/>
      <c r="R1613" s="69"/>
      <c r="S1613" s="69"/>
      <c r="T1613" s="69"/>
      <c r="U1613" s="69"/>
      <c r="V1613" s="69"/>
      <c r="W1613" s="69"/>
      <c r="X1613" s="69"/>
      <c r="Y1613" s="69"/>
      <c r="Z1613" s="69"/>
    </row>
    <row r="1614" ht="15.75" customHeight="1" spans="1:26">
      <c r="A1614" s="125"/>
      <c r="B1614" s="125"/>
      <c r="C1614" s="126" t="e">
        <v>#REF!</v>
      </c>
      <c r="D1614" s="125"/>
      <c r="E1614" s="69"/>
      <c r="F1614" s="69"/>
      <c r="G1614" s="69"/>
      <c r="H1614" s="69"/>
      <c r="I1614" s="69"/>
      <c r="J1614" s="69"/>
      <c r="K1614" s="69"/>
      <c r="L1614" s="69"/>
      <c r="M1614" s="69"/>
      <c r="N1614" s="69"/>
      <c r="O1614" s="69"/>
      <c r="P1614" s="69"/>
      <c r="Q1614" s="69"/>
      <c r="R1614" s="69"/>
      <c r="S1614" s="69"/>
      <c r="T1614" s="69"/>
      <c r="U1614" s="69"/>
      <c r="V1614" s="69"/>
      <c r="W1614" s="69"/>
      <c r="X1614" s="69"/>
      <c r="Y1614" s="69"/>
      <c r="Z1614" s="69"/>
    </row>
    <row r="1615" ht="15.75" customHeight="1" spans="1:26">
      <c r="A1615" s="125"/>
      <c r="B1615" s="125"/>
      <c r="C1615" s="126" t="e">
        <v>#REF!</v>
      </c>
      <c r="D1615" s="125"/>
      <c r="E1615" s="69"/>
      <c r="F1615" s="69"/>
      <c r="G1615" s="69"/>
      <c r="H1615" s="69"/>
      <c r="I1615" s="69"/>
      <c r="J1615" s="69"/>
      <c r="K1615" s="69"/>
      <c r="L1615" s="69"/>
      <c r="M1615" s="69"/>
      <c r="N1615" s="69"/>
      <c r="O1615" s="69"/>
      <c r="P1615" s="69"/>
      <c r="Q1615" s="69"/>
      <c r="R1615" s="69"/>
      <c r="S1615" s="69"/>
      <c r="T1615" s="69"/>
      <c r="U1615" s="69"/>
      <c r="V1615" s="69"/>
      <c r="W1615" s="69"/>
      <c r="X1615" s="69"/>
      <c r="Y1615" s="69"/>
      <c r="Z1615" s="69"/>
    </row>
    <row r="1616" ht="15.75" customHeight="1" spans="1:26">
      <c r="A1616" s="125"/>
      <c r="B1616" s="125"/>
      <c r="C1616" s="126" t="e">
        <v>#REF!</v>
      </c>
      <c r="D1616" s="125"/>
      <c r="E1616" s="69"/>
      <c r="F1616" s="69"/>
      <c r="G1616" s="69"/>
      <c r="H1616" s="69"/>
      <c r="I1616" s="69"/>
      <c r="J1616" s="69"/>
      <c r="K1616" s="69"/>
      <c r="L1616" s="69"/>
      <c r="M1616" s="69"/>
      <c r="N1616" s="69"/>
      <c r="O1616" s="69"/>
      <c r="P1616" s="69"/>
      <c r="Q1616" s="69"/>
      <c r="R1616" s="69"/>
      <c r="S1616" s="69"/>
      <c r="T1616" s="69"/>
      <c r="U1616" s="69"/>
      <c r="V1616" s="69"/>
      <c r="W1616" s="69"/>
      <c r="X1616" s="69"/>
      <c r="Y1616" s="69"/>
      <c r="Z1616" s="69"/>
    </row>
    <row r="1617" ht="15.75" customHeight="1" spans="1:26">
      <c r="A1617" s="125"/>
      <c r="B1617" s="125"/>
      <c r="C1617" s="126" t="e">
        <v>#REF!</v>
      </c>
      <c r="D1617" s="125"/>
      <c r="E1617" s="69"/>
      <c r="F1617" s="69"/>
      <c r="G1617" s="69"/>
      <c r="H1617" s="69"/>
      <c r="I1617" s="69"/>
      <c r="J1617" s="69"/>
      <c r="K1617" s="69"/>
      <c r="L1617" s="69"/>
      <c r="M1617" s="69"/>
      <c r="N1617" s="69"/>
      <c r="O1617" s="69"/>
      <c r="P1617" s="69"/>
      <c r="Q1617" s="69"/>
      <c r="R1617" s="69"/>
      <c r="S1617" s="69"/>
      <c r="T1617" s="69"/>
      <c r="U1617" s="69"/>
      <c r="V1617" s="69"/>
      <c r="W1617" s="69"/>
      <c r="X1617" s="69"/>
      <c r="Y1617" s="69"/>
      <c r="Z1617" s="69"/>
    </row>
    <row r="1618" ht="15.75" customHeight="1" spans="1:26">
      <c r="A1618" s="125"/>
      <c r="B1618" s="125"/>
      <c r="C1618" s="126" t="e">
        <v>#REF!</v>
      </c>
      <c r="D1618" s="125"/>
      <c r="E1618" s="69"/>
      <c r="F1618" s="69"/>
      <c r="G1618" s="69"/>
      <c r="H1618" s="69"/>
      <c r="I1618" s="69"/>
      <c r="J1618" s="69"/>
      <c r="K1618" s="69"/>
      <c r="L1618" s="69"/>
      <c r="M1618" s="69"/>
      <c r="N1618" s="69"/>
      <c r="O1618" s="69"/>
      <c r="P1618" s="69"/>
      <c r="Q1618" s="69"/>
      <c r="R1618" s="69"/>
      <c r="S1618" s="69"/>
      <c r="T1618" s="69"/>
      <c r="U1618" s="69"/>
      <c r="V1618" s="69"/>
      <c r="W1618" s="69"/>
      <c r="X1618" s="69"/>
      <c r="Y1618" s="69"/>
      <c r="Z1618" s="69"/>
    </row>
    <row r="1619" ht="15.75" customHeight="1" spans="1:26">
      <c r="A1619" s="125"/>
      <c r="B1619" s="125"/>
      <c r="C1619" s="126" t="e">
        <v>#REF!</v>
      </c>
      <c r="D1619" s="125"/>
      <c r="E1619" s="69"/>
      <c r="F1619" s="69"/>
      <c r="G1619" s="69"/>
      <c r="H1619" s="69"/>
      <c r="I1619" s="69"/>
      <c r="J1619" s="69"/>
      <c r="K1619" s="69"/>
      <c r="L1619" s="69"/>
      <c r="M1619" s="69"/>
      <c r="N1619" s="69"/>
      <c r="O1619" s="69"/>
      <c r="P1619" s="69"/>
      <c r="Q1619" s="69"/>
      <c r="R1619" s="69"/>
      <c r="S1619" s="69"/>
      <c r="T1619" s="69"/>
      <c r="U1619" s="69"/>
      <c r="V1619" s="69"/>
      <c r="W1619" s="69"/>
      <c r="X1619" s="69"/>
      <c r="Y1619" s="69"/>
      <c r="Z1619" s="69"/>
    </row>
    <row r="1620" ht="15.75" customHeight="1" spans="1:26">
      <c r="A1620" s="125"/>
      <c r="B1620" s="125"/>
      <c r="C1620" s="126" t="e">
        <v>#REF!</v>
      </c>
      <c r="D1620" s="125"/>
      <c r="E1620" s="69"/>
      <c r="F1620" s="69"/>
      <c r="G1620" s="69"/>
      <c r="H1620" s="69"/>
      <c r="I1620" s="69"/>
      <c r="J1620" s="69"/>
      <c r="K1620" s="69"/>
      <c r="L1620" s="69"/>
      <c r="M1620" s="69"/>
      <c r="N1620" s="69"/>
      <c r="O1620" s="69"/>
      <c r="P1620" s="69"/>
      <c r="Q1620" s="69"/>
      <c r="R1620" s="69"/>
      <c r="S1620" s="69"/>
      <c r="T1620" s="69"/>
      <c r="U1620" s="69"/>
      <c r="V1620" s="69"/>
      <c r="W1620" s="69"/>
      <c r="X1620" s="69"/>
      <c r="Y1620" s="69"/>
      <c r="Z1620" s="69"/>
    </row>
    <row r="1621" ht="15.75" customHeight="1" spans="1:26">
      <c r="A1621" s="125"/>
      <c r="B1621" s="125"/>
      <c r="C1621" s="126" t="e">
        <v>#REF!</v>
      </c>
      <c r="D1621" s="125"/>
      <c r="E1621" s="69"/>
      <c r="F1621" s="69"/>
      <c r="G1621" s="69"/>
      <c r="H1621" s="69"/>
      <c r="I1621" s="69"/>
      <c r="J1621" s="69"/>
      <c r="K1621" s="69"/>
      <c r="L1621" s="69"/>
      <c r="M1621" s="69"/>
      <c r="N1621" s="69"/>
      <c r="O1621" s="69"/>
      <c r="P1621" s="69"/>
      <c r="Q1621" s="69"/>
      <c r="R1621" s="69"/>
      <c r="S1621" s="69"/>
      <c r="T1621" s="69"/>
      <c r="U1621" s="69"/>
      <c r="V1621" s="69"/>
      <c r="W1621" s="69"/>
      <c r="X1621" s="69"/>
      <c r="Y1621" s="69"/>
      <c r="Z1621" s="69"/>
    </row>
    <row r="1622" ht="15.75" customHeight="1" spans="1:26">
      <c r="A1622" s="125"/>
      <c r="B1622" s="125"/>
      <c r="C1622" s="126" t="e">
        <v>#REF!</v>
      </c>
      <c r="D1622" s="125"/>
      <c r="E1622" s="69"/>
      <c r="F1622" s="69"/>
      <c r="G1622" s="69"/>
      <c r="H1622" s="69"/>
      <c r="I1622" s="69"/>
      <c r="J1622" s="69"/>
      <c r="K1622" s="69"/>
      <c r="L1622" s="69"/>
      <c r="M1622" s="69"/>
      <c r="N1622" s="69"/>
      <c r="O1622" s="69"/>
      <c r="P1622" s="69"/>
      <c r="Q1622" s="69"/>
      <c r="R1622" s="69"/>
      <c r="S1622" s="69"/>
      <c r="T1622" s="69"/>
      <c r="U1622" s="69"/>
      <c r="V1622" s="69"/>
      <c r="W1622" s="69"/>
      <c r="X1622" s="69"/>
      <c r="Y1622" s="69"/>
      <c r="Z1622" s="69"/>
    </row>
    <row r="1623" ht="15.75" customHeight="1" spans="1:26">
      <c r="A1623" s="125"/>
      <c r="B1623" s="125"/>
      <c r="C1623" s="126" t="e">
        <v>#REF!</v>
      </c>
      <c r="D1623" s="125"/>
      <c r="E1623" s="69"/>
      <c r="F1623" s="69"/>
      <c r="G1623" s="69"/>
      <c r="H1623" s="69"/>
      <c r="I1623" s="69"/>
      <c r="J1623" s="69"/>
      <c r="K1623" s="69"/>
      <c r="L1623" s="69"/>
      <c r="M1623" s="69"/>
      <c r="N1623" s="69"/>
      <c r="O1623" s="69"/>
      <c r="P1623" s="69"/>
      <c r="Q1623" s="69"/>
      <c r="R1623" s="69"/>
      <c r="S1623" s="69"/>
      <c r="T1623" s="69"/>
      <c r="U1623" s="69"/>
      <c r="V1623" s="69"/>
      <c r="W1623" s="69"/>
      <c r="X1623" s="69"/>
      <c r="Y1623" s="69"/>
      <c r="Z1623" s="69"/>
    </row>
    <row r="1624" ht="15.75" customHeight="1" spans="1:26">
      <c r="A1624" s="125"/>
      <c r="B1624" s="125"/>
      <c r="C1624" s="126" t="e">
        <v>#REF!</v>
      </c>
      <c r="D1624" s="125"/>
      <c r="E1624" s="69"/>
      <c r="F1624" s="69"/>
      <c r="G1624" s="69"/>
      <c r="H1624" s="69"/>
      <c r="I1624" s="69"/>
      <c r="J1624" s="69"/>
      <c r="K1624" s="69"/>
      <c r="L1624" s="69"/>
      <c r="M1624" s="69"/>
      <c r="N1624" s="69"/>
      <c r="O1624" s="69"/>
      <c r="P1624" s="69"/>
      <c r="Q1624" s="69"/>
      <c r="R1624" s="69"/>
      <c r="S1624" s="69"/>
      <c r="T1624" s="69"/>
      <c r="U1624" s="69"/>
      <c r="V1624" s="69"/>
      <c r="W1624" s="69"/>
      <c r="X1624" s="69"/>
      <c r="Y1624" s="69"/>
      <c r="Z1624" s="69"/>
    </row>
    <row r="1625" ht="15.75" customHeight="1" spans="1:26">
      <c r="A1625" s="125"/>
      <c r="B1625" s="125"/>
      <c r="C1625" s="126" t="e">
        <v>#REF!</v>
      </c>
      <c r="D1625" s="125"/>
      <c r="E1625" s="69"/>
      <c r="F1625" s="69"/>
      <c r="G1625" s="69"/>
      <c r="H1625" s="69"/>
      <c r="I1625" s="69"/>
      <c r="J1625" s="69"/>
      <c r="K1625" s="69"/>
      <c r="L1625" s="69"/>
      <c r="M1625" s="69"/>
      <c r="N1625" s="69"/>
      <c r="O1625" s="69"/>
      <c r="P1625" s="69"/>
      <c r="Q1625" s="69"/>
      <c r="R1625" s="69"/>
      <c r="S1625" s="69"/>
      <c r="T1625" s="69"/>
      <c r="U1625" s="69"/>
      <c r="V1625" s="69"/>
      <c r="W1625" s="69"/>
      <c r="X1625" s="69"/>
      <c r="Y1625" s="69"/>
      <c r="Z1625" s="69"/>
    </row>
    <row r="1626" ht="15.75" customHeight="1" spans="1:26">
      <c r="A1626" s="125"/>
      <c r="B1626" s="125"/>
      <c r="C1626" s="126" t="e">
        <v>#REF!</v>
      </c>
      <c r="D1626" s="125"/>
      <c r="E1626" s="69"/>
      <c r="F1626" s="69"/>
      <c r="G1626" s="69"/>
      <c r="H1626" s="69"/>
      <c r="I1626" s="69"/>
      <c r="J1626" s="69"/>
      <c r="K1626" s="69"/>
      <c r="L1626" s="69"/>
      <c r="M1626" s="69"/>
      <c r="N1626" s="69"/>
      <c r="O1626" s="69"/>
      <c r="P1626" s="69"/>
      <c r="Q1626" s="69"/>
      <c r="R1626" s="69"/>
      <c r="S1626" s="69"/>
      <c r="T1626" s="69"/>
      <c r="U1626" s="69"/>
      <c r="V1626" s="69"/>
      <c r="W1626" s="69"/>
      <c r="X1626" s="69"/>
      <c r="Y1626" s="69"/>
      <c r="Z1626" s="69"/>
    </row>
    <row r="1627" ht="15.75" customHeight="1" spans="1:26">
      <c r="A1627" s="125"/>
      <c r="B1627" s="125"/>
      <c r="C1627" s="126" t="e">
        <v>#REF!</v>
      </c>
      <c r="D1627" s="125"/>
      <c r="E1627" s="69"/>
      <c r="F1627" s="69"/>
      <c r="G1627" s="69"/>
      <c r="H1627" s="69"/>
      <c r="I1627" s="69"/>
      <c r="J1627" s="69"/>
      <c r="K1627" s="69"/>
      <c r="L1627" s="69"/>
      <c r="M1627" s="69"/>
      <c r="N1627" s="69"/>
      <c r="O1627" s="69"/>
      <c r="P1627" s="69"/>
      <c r="Q1627" s="69"/>
      <c r="R1627" s="69"/>
      <c r="S1627" s="69"/>
      <c r="T1627" s="69"/>
      <c r="U1627" s="69"/>
      <c r="V1627" s="69"/>
      <c r="W1627" s="69"/>
      <c r="X1627" s="69"/>
      <c r="Y1627" s="69"/>
      <c r="Z1627" s="69"/>
    </row>
    <row r="1628" ht="15.75" customHeight="1" spans="1:26">
      <c r="A1628" s="125"/>
      <c r="B1628" s="125"/>
      <c r="C1628" s="126" t="e">
        <v>#REF!</v>
      </c>
      <c r="D1628" s="125"/>
      <c r="E1628" s="69"/>
      <c r="F1628" s="69"/>
      <c r="G1628" s="69"/>
      <c r="H1628" s="69"/>
      <c r="I1628" s="69"/>
      <c r="J1628" s="69"/>
      <c r="K1628" s="69"/>
      <c r="L1628" s="69"/>
      <c r="M1628" s="69"/>
      <c r="N1628" s="69"/>
      <c r="O1628" s="69"/>
      <c r="P1628" s="69"/>
      <c r="Q1628" s="69"/>
      <c r="R1628" s="69"/>
      <c r="S1628" s="69"/>
      <c r="T1628" s="69"/>
      <c r="U1628" s="69"/>
      <c r="V1628" s="69"/>
      <c r="W1628" s="69"/>
      <c r="X1628" s="69"/>
      <c r="Y1628" s="69"/>
      <c r="Z1628" s="69"/>
    </row>
    <row r="1629" ht="15.75" customHeight="1" spans="1:26">
      <c r="A1629" s="125"/>
      <c r="B1629" s="125"/>
      <c r="C1629" s="126" t="e">
        <v>#REF!</v>
      </c>
      <c r="D1629" s="125"/>
      <c r="E1629" s="69"/>
      <c r="F1629" s="69"/>
      <c r="G1629" s="69"/>
      <c r="H1629" s="69"/>
      <c r="I1629" s="69"/>
      <c r="J1629" s="69"/>
      <c r="K1629" s="69"/>
      <c r="L1629" s="69"/>
      <c r="M1629" s="69"/>
      <c r="N1629" s="69"/>
      <c r="O1629" s="69"/>
      <c r="P1629" s="69"/>
      <c r="Q1629" s="69"/>
      <c r="R1629" s="69"/>
      <c r="S1629" s="69"/>
      <c r="T1629" s="69"/>
      <c r="U1629" s="69"/>
      <c r="V1629" s="69"/>
      <c r="W1629" s="69"/>
      <c r="X1629" s="69"/>
      <c r="Y1629" s="69"/>
      <c r="Z1629" s="69"/>
    </row>
    <row r="1630" ht="15.75" customHeight="1" spans="1:26">
      <c r="A1630" s="125"/>
      <c r="B1630" s="125"/>
      <c r="C1630" s="126" t="e">
        <v>#REF!</v>
      </c>
      <c r="D1630" s="125"/>
      <c r="E1630" s="69"/>
      <c r="F1630" s="69"/>
      <c r="G1630" s="69"/>
      <c r="H1630" s="69"/>
      <c r="I1630" s="69"/>
      <c r="J1630" s="69"/>
      <c r="K1630" s="69"/>
      <c r="L1630" s="69"/>
      <c r="M1630" s="69"/>
      <c r="N1630" s="69"/>
      <c r="O1630" s="69"/>
      <c r="P1630" s="69"/>
      <c r="Q1630" s="69"/>
      <c r="R1630" s="69"/>
      <c r="S1630" s="69"/>
      <c r="T1630" s="69"/>
      <c r="U1630" s="69"/>
      <c r="V1630" s="69"/>
      <c r="W1630" s="69"/>
      <c r="X1630" s="69"/>
      <c r="Y1630" s="69"/>
      <c r="Z1630" s="69"/>
    </row>
    <row r="1631" ht="15.75" customHeight="1" spans="1:26">
      <c r="A1631" s="125"/>
      <c r="B1631" s="125"/>
      <c r="C1631" s="126" t="e">
        <v>#REF!</v>
      </c>
      <c r="D1631" s="125"/>
      <c r="E1631" s="69"/>
      <c r="F1631" s="69"/>
      <c r="G1631" s="69"/>
      <c r="H1631" s="69"/>
      <c r="I1631" s="69"/>
      <c r="J1631" s="69"/>
      <c r="K1631" s="69"/>
      <c r="L1631" s="69"/>
      <c r="M1631" s="69"/>
      <c r="N1631" s="69"/>
      <c r="O1631" s="69"/>
      <c r="P1631" s="69"/>
      <c r="Q1631" s="69"/>
      <c r="R1631" s="69"/>
      <c r="S1631" s="69"/>
      <c r="T1631" s="69"/>
      <c r="U1631" s="69"/>
      <c r="V1631" s="69"/>
      <c r="W1631" s="69"/>
      <c r="X1631" s="69"/>
      <c r="Y1631" s="69"/>
      <c r="Z1631" s="69"/>
    </row>
    <row r="1632" ht="15.75" customHeight="1" spans="1:26">
      <c r="A1632" s="125"/>
      <c r="B1632" s="125"/>
      <c r="C1632" s="126" t="e">
        <v>#REF!</v>
      </c>
      <c r="D1632" s="125"/>
      <c r="E1632" s="69"/>
      <c r="F1632" s="69"/>
      <c r="G1632" s="69"/>
      <c r="H1632" s="69"/>
      <c r="I1632" s="69"/>
      <c r="J1632" s="69"/>
      <c r="K1632" s="69"/>
      <c r="L1632" s="69"/>
      <c r="M1632" s="69"/>
      <c r="N1632" s="69"/>
      <c r="O1632" s="69"/>
      <c r="P1632" s="69"/>
      <c r="Q1632" s="69"/>
      <c r="R1632" s="69"/>
      <c r="S1632" s="69"/>
      <c r="T1632" s="69"/>
      <c r="U1632" s="69"/>
      <c r="V1632" s="69"/>
      <c r="W1632" s="69"/>
      <c r="X1632" s="69"/>
      <c r="Y1632" s="69"/>
      <c r="Z1632" s="69"/>
    </row>
    <row r="1633" ht="15.75" customHeight="1" spans="1:26">
      <c r="A1633" s="125"/>
      <c r="B1633" s="125"/>
      <c r="C1633" s="126" t="e">
        <v>#REF!</v>
      </c>
      <c r="D1633" s="125"/>
      <c r="E1633" s="69"/>
      <c r="F1633" s="69"/>
      <c r="G1633" s="69"/>
      <c r="H1633" s="69"/>
      <c r="I1633" s="69"/>
      <c r="J1633" s="69"/>
      <c r="K1633" s="69"/>
      <c r="L1633" s="69"/>
      <c r="M1633" s="69"/>
      <c r="N1633" s="69"/>
      <c r="O1633" s="69"/>
      <c r="P1633" s="69"/>
      <c r="Q1633" s="69"/>
      <c r="R1633" s="69"/>
      <c r="S1633" s="69"/>
      <c r="T1633" s="69"/>
      <c r="U1633" s="69"/>
      <c r="V1633" s="69"/>
      <c r="W1633" s="69"/>
      <c r="X1633" s="69"/>
      <c r="Y1633" s="69"/>
      <c r="Z1633" s="69"/>
    </row>
    <row r="1634" ht="15.75" customHeight="1" spans="1:26">
      <c r="A1634" s="125"/>
      <c r="B1634" s="125"/>
      <c r="C1634" s="126" t="e">
        <v>#REF!</v>
      </c>
      <c r="D1634" s="125"/>
      <c r="E1634" s="69"/>
      <c r="F1634" s="69"/>
      <c r="G1634" s="69"/>
      <c r="H1634" s="69"/>
      <c r="I1634" s="69"/>
      <c r="J1634" s="69"/>
      <c r="K1634" s="69"/>
      <c r="L1634" s="69"/>
      <c r="M1634" s="69"/>
      <c r="N1634" s="69"/>
      <c r="O1634" s="69"/>
      <c r="P1634" s="69"/>
      <c r="Q1634" s="69"/>
      <c r="R1634" s="69"/>
      <c r="S1634" s="69"/>
      <c r="T1634" s="69"/>
      <c r="U1634" s="69"/>
      <c r="V1634" s="69"/>
      <c r="W1634" s="69"/>
      <c r="X1634" s="69"/>
      <c r="Y1634" s="69"/>
      <c r="Z1634" s="69"/>
    </row>
    <row r="1635" ht="15.75" customHeight="1" spans="1:26">
      <c r="A1635" s="125"/>
      <c r="B1635" s="125"/>
      <c r="C1635" s="126" t="e">
        <v>#REF!</v>
      </c>
      <c r="D1635" s="125"/>
      <c r="E1635" s="69"/>
      <c r="F1635" s="69"/>
      <c r="G1635" s="69"/>
      <c r="H1635" s="69"/>
      <c r="I1635" s="69"/>
      <c r="J1635" s="69"/>
      <c r="K1635" s="69"/>
      <c r="L1635" s="69"/>
      <c r="M1635" s="69"/>
      <c r="N1635" s="69"/>
      <c r="O1635" s="69"/>
      <c r="P1635" s="69"/>
      <c r="Q1635" s="69"/>
      <c r="R1635" s="69"/>
      <c r="S1635" s="69"/>
      <c r="T1635" s="69"/>
      <c r="U1635" s="69"/>
      <c r="V1635" s="69"/>
      <c r="W1635" s="69"/>
      <c r="X1635" s="69"/>
      <c r="Y1635" s="69"/>
      <c r="Z1635" s="69"/>
    </row>
    <row r="1636" ht="15.75" customHeight="1" spans="1:26">
      <c r="A1636" s="125"/>
      <c r="B1636" s="125"/>
      <c r="C1636" s="126" t="e">
        <v>#REF!</v>
      </c>
      <c r="D1636" s="125"/>
      <c r="E1636" s="69"/>
      <c r="F1636" s="69"/>
      <c r="G1636" s="69"/>
      <c r="H1636" s="69"/>
      <c r="I1636" s="69"/>
      <c r="J1636" s="69"/>
      <c r="K1636" s="69"/>
      <c r="L1636" s="69"/>
      <c r="M1636" s="69"/>
      <c r="N1636" s="69"/>
      <c r="O1636" s="69"/>
      <c r="P1636" s="69"/>
      <c r="Q1636" s="69"/>
      <c r="R1636" s="69"/>
      <c r="S1636" s="69"/>
      <c r="T1636" s="69"/>
      <c r="U1636" s="69"/>
      <c r="V1636" s="69"/>
      <c r="W1636" s="69"/>
      <c r="X1636" s="69"/>
      <c r="Y1636" s="69"/>
      <c r="Z1636" s="69"/>
    </row>
    <row r="1637" ht="15.75" customHeight="1" spans="1:26">
      <c r="A1637" s="125"/>
      <c r="B1637" s="125"/>
      <c r="C1637" s="126" t="e">
        <v>#REF!</v>
      </c>
      <c r="D1637" s="125"/>
      <c r="E1637" s="69"/>
      <c r="F1637" s="69"/>
      <c r="G1637" s="69"/>
      <c r="H1637" s="69"/>
      <c r="I1637" s="69"/>
      <c r="J1637" s="69"/>
      <c r="K1637" s="69"/>
      <c r="L1637" s="69"/>
      <c r="M1637" s="69"/>
      <c r="N1637" s="69"/>
      <c r="O1637" s="69"/>
      <c r="P1637" s="69"/>
      <c r="Q1637" s="69"/>
      <c r="R1637" s="69"/>
      <c r="S1637" s="69"/>
      <c r="T1637" s="69"/>
      <c r="U1637" s="69"/>
      <c r="V1637" s="69"/>
      <c r="W1637" s="69"/>
      <c r="X1637" s="69"/>
      <c r="Y1637" s="69"/>
      <c r="Z1637" s="69"/>
    </row>
    <row r="1638" ht="15.75" customHeight="1" spans="1:26">
      <c r="A1638" s="125"/>
      <c r="B1638" s="125"/>
      <c r="C1638" s="126" t="e">
        <v>#REF!</v>
      </c>
      <c r="D1638" s="125"/>
      <c r="E1638" s="69"/>
      <c r="F1638" s="69"/>
      <c r="G1638" s="69"/>
      <c r="H1638" s="69"/>
      <c r="I1638" s="69"/>
      <c r="J1638" s="69"/>
      <c r="K1638" s="69"/>
      <c r="L1638" s="69"/>
      <c r="M1638" s="69"/>
      <c r="N1638" s="69"/>
      <c r="O1638" s="69"/>
      <c r="P1638" s="69"/>
      <c r="Q1638" s="69"/>
      <c r="R1638" s="69"/>
      <c r="S1638" s="69"/>
      <c r="T1638" s="69"/>
      <c r="U1638" s="69"/>
      <c r="V1638" s="69"/>
      <c r="W1638" s="69"/>
      <c r="X1638" s="69"/>
      <c r="Y1638" s="69"/>
      <c r="Z1638" s="69"/>
    </row>
    <row r="1639" ht="15.75" customHeight="1" spans="1:26">
      <c r="A1639" s="125"/>
      <c r="B1639" s="125"/>
      <c r="C1639" s="126" t="e">
        <v>#REF!</v>
      </c>
      <c r="D1639" s="125"/>
      <c r="E1639" s="69"/>
      <c r="F1639" s="69"/>
      <c r="G1639" s="69"/>
      <c r="H1639" s="69"/>
      <c r="I1639" s="69"/>
      <c r="J1639" s="69"/>
      <c r="K1639" s="69"/>
      <c r="L1639" s="69"/>
      <c r="M1639" s="69"/>
      <c r="N1639" s="69"/>
      <c r="O1639" s="69"/>
      <c r="P1639" s="69"/>
      <c r="Q1639" s="69"/>
      <c r="R1639" s="69"/>
      <c r="S1639" s="69"/>
      <c r="T1639" s="69"/>
      <c r="U1639" s="69"/>
      <c r="V1639" s="69"/>
      <c r="W1639" s="69"/>
      <c r="X1639" s="69"/>
      <c r="Y1639" s="69"/>
      <c r="Z1639" s="69"/>
    </row>
    <row r="1640" ht="15.75" customHeight="1" spans="1:26">
      <c r="A1640" s="125"/>
      <c r="B1640" s="125"/>
      <c r="C1640" s="126" t="e">
        <v>#REF!</v>
      </c>
      <c r="D1640" s="125"/>
      <c r="E1640" s="69"/>
      <c r="F1640" s="69"/>
      <c r="G1640" s="69"/>
      <c r="H1640" s="69"/>
      <c r="I1640" s="69"/>
      <c r="J1640" s="69"/>
      <c r="K1640" s="69"/>
      <c r="L1640" s="69"/>
      <c r="M1640" s="69"/>
      <c r="N1640" s="69"/>
      <c r="O1640" s="69"/>
      <c r="P1640" s="69"/>
      <c r="Q1640" s="69"/>
      <c r="R1640" s="69"/>
      <c r="S1640" s="69"/>
      <c r="T1640" s="69"/>
      <c r="U1640" s="69"/>
      <c r="V1640" s="69"/>
      <c r="W1640" s="69"/>
      <c r="X1640" s="69"/>
      <c r="Y1640" s="69"/>
      <c r="Z1640" s="69"/>
    </row>
    <row r="1641" ht="15.75" customHeight="1" spans="1:26">
      <c r="A1641" s="125"/>
      <c r="B1641" s="125"/>
      <c r="C1641" s="126" t="e">
        <v>#REF!</v>
      </c>
      <c r="D1641" s="125"/>
      <c r="E1641" s="69"/>
      <c r="F1641" s="69"/>
      <c r="G1641" s="69"/>
      <c r="H1641" s="69"/>
      <c r="I1641" s="69"/>
      <c r="J1641" s="69"/>
      <c r="K1641" s="69"/>
      <c r="L1641" s="69"/>
      <c r="M1641" s="69"/>
      <c r="N1641" s="69"/>
      <c r="O1641" s="69"/>
      <c r="P1641" s="69"/>
      <c r="Q1641" s="69"/>
      <c r="R1641" s="69"/>
      <c r="S1641" s="69"/>
      <c r="T1641" s="69"/>
      <c r="U1641" s="69"/>
      <c r="V1641" s="69"/>
      <c r="W1641" s="69"/>
      <c r="X1641" s="69"/>
      <c r="Y1641" s="69"/>
      <c r="Z1641" s="69"/>
    </row>
    <row r="1642" ht="15.75" customHeight="1" spans="1:26">
      <c r="A1642" s="125"/>
      <c r="B1642" s="125"/>
      <c r="C1642" s="126" t="e">
        <v>#REF!</v>
      </c>
      <c r="D1642" s="125"/>
      <c r="E1642" s="69"/>
      <c r="F1642" s="69"/>
      <c r="G1642" s="69"/>
      <c r="H1642" s="69"/>
      <c r="I1642" s="69"/>
      <c r="J1642" s="69"/>
      <c r="K1642" s="69"/>
      <c r="L1642" s="69"/>
      <c r="M1642" s="69"/>
      <c r="N1642" s="69"/>
      <c r="O1642" s="69"/>
      <c r="P1642" s="69"/>
      <c r="Q1642" s="69"/>
      <c r="R1642" s="69"/>
      <c r="S1642" s="69"/>
      <c r="T1642" s="69"/>
      <c r="U1642" s="69"/>
      <c r="V1642" s="69"/>
      <c r="W1642" s="69"/>
      <c r="X1642" s="69"/>
      <c r="Y1642" s="69"/>
      <c r="Z1642" s="69"/>
    </row>
    <row r="1643" ht="15.75" customHeight="1" spans="1:26">
      <c r="A1643" s="125"/>
      <c r="B1643" s="125"/>
      <c r="C1643" s="126" t="e">
        <v>#REF!</v>
      </c>
      <c r="D1643" s="125"/>
      <c r="E1643" s="69"/>
      <c r="F1643" s="69"/>
      <c r="G1643" s="69"/>
      <c r="H1643" s="69"/>
      <c r="I1643" s="69"/>
      <c r="J1643" s="69"/>
      <c r="K1643" s="69"/>
      <c r="L1643" s="69"/>
      <c r="M1643" s="69"/>
      <c r="N1643" s="69"/>
      <c r="O1643" s="69"/>
      <c r="P1643" s="69"/>
      <c r="Q1643" s="69"/>
      <c r="R1643" s="69"/>
      <c r="S1643" s="69"/>
      <c r="T1643" s="69"/>
      <c r="U1643" s="69"/>
      <c r="V1643" s="69"/>
      <c r="W1643" s="69"/>
      <c r="X1643" s="69"/>
      <c r="Y1643" s="69"/>
      <c r="Z1643" s="69"/>
    </row>
    <row r="1644" ht="15.75" customHeight="1" spans="1:26">
      <c r="A1644" s="125"/>
      <c r="B1644" s="125"/>
      <c r="C1644" s="126" t="e">
        <v>#REF!</v>
      </c>
      <c r="D1644" s="125"/>
      <c r="E1644" s="69"/>
      <c r="F1644" s="69"/>
      <c r="G1644" s="69"/>
      <c r="H1644" s="69"/>
      <c r="I1644" s="69"/>
      <c r="J1644" s="69"/>
      <c r="K1644" s="69"/>
      <c r="L1644" s="69"/>
      <c r="M1644" s="69"/>
      <c r="N1644" s="69"/>
      <c r="O1644" s="69"/>
      <c r="P1644" s="69"/>
      <c r="Q1644" s="69"/>
      <c r="R1644" s="69"/>
      <c r="S1644" s="69"/>
      <c r="T1644" s="69"/>
      <c r="U1644" s="69"/>
      <c r="V1644" s="69"/>
      <c r="W1644" s="69"/>
      <c r="X1644" s="69"/>
      <c r="Y1644" s="69"/>
      <c r="Z1644" s="69"/>
    </row>
    <row r="1645" ht="15.75" customHeight="1" spans="1:26">
      <c r="A1645" s="125"/>
      <c r="B1645" s="125"/>
      <c r="C1645" s="126" t="e">
        <v>#REF!</v>
      </c>
      <c r="D1645" s="125"/>
      <c r="E1645" s="69"/>
      <c r="F1645" s="69"/>
      <c r="G1645" s="69"/>
      <c r="H1645" s="69"/>
      <c r="I1645" s="69"/>
      <c r="J1645" s="69"/>
      <c r="K1645" s="69"/>
      <c r="L1645" s="69"/>
      <c r="M1645" s="69"/>
      <c r="N1645" s="69"/>
      <c r="O1645" s="69"/>
      <c r="P1645" s="69"/>
      <c r="Q1645" s="69"/>
      <c r="R1645" s="69"/>
      <c r="S1645" s="69"/>
      <c r="T1645" s="69"/>
      <c r="U1645" s="69"/>
      <c r="V1645" s="69"/>
      <c r="W1645" s="69"/>
      <c r="X1645" s="69"/>
      <c r="Y1645" s="69"/>
      <c r="Z1645" s="69"/>
    </row>
    <row r="1646" ht="15.75" customHeight="1" spans="1:26">
      <c r="A1646" s="125"/>
      <c r="B1646" s="125"/>
      <c r="C1646" s="126" t="e">
        <v>#REF!</v>
      </c>
      <c r="D1646" s="125"/>
      <c r="E1646" s="69"/>
      <c r="F1646" s="69"/>
      <c r="G1646" s="69"/>
      <c r="H1646" s="69"/>
      <c r="I1646" s="69"/>
      <c r="J1646" s="69"/>
      <c r="K1646" s="69"/>
      <c r="L1646" s="69"/>
      <c r="M1646" s="69"/>
      <c r="N1646" s="69"/>
      <c r="O1646" s="69"/>
      <c r="P1646" s="69"/>
      <c r="Q1646" s="69"/>
      <c r="R1646" s="69"/>
      <c r="S1646" s="69"/>
      <c r="T1646" s="69"/>
      <c r="U1646" s="69"/>
      <c r="V1646" s="69"/>
      <c r="W1646" s="69"/>
      <c r="X1646" s="69"/>
      <c r="Y1646" s="69"/>
      <c r="Z1646" s="69"/>
    </row>
    <row r="1647" ht="15.75" customHeight="1" spans="1:26">
      <c r="A1647" s="125"/>
      <c r="B1647" s="125"/>
      <c r="C1647" s="126" t="e">
        <v>#REF!</v>
      </c>
      <c r="D1647" s="125"/>
      <c r="E1647" s="69"/>
      <c r="F1647" s="69"/>
      <c r="G1647" s="69"/>
      <c r="H1647" s="69"/>
      <c r="I1647" s="69"/>
      <c r="J1647" s="69"/>
      <c r="K1647" s="69"/>
      <c r="L1647" s="69"/>
      <c r="M1647" s="69"/>
      <c r="N1647" s="69"/>
      <c r="O1647" s="69"/>
      <c r="P1647" s="69"/>
      <c r="Q1647" s="69"/>
      <c r="R1647" s="69"/>
      <c r="S1647" s="69"/>
      <c r="T1647" s="69"/>
      <c r="U1647" s="69"/>
      <c r="V1647" s="69"/>
      <c r="W1647" s="69"/>
      <c r="X1647" s="69"/>
      <c r="Y1647" s="69"/>
      <c r="Z1647" s="69"/>
    </row>
    <row r="1648" ht="15.75" customHeight="1" spans="1:26">
      <c r="A1648" s="125"/>
      <c r="B1648" s="125"/>
      <c r="C1648" s="126" t="e">
        <v>#REF!</v>
      </c>
      <c r="D1648" s="125"/>
      <c r="E1648" s="69"/>
      <c r="F1648" s="69"/>
      <c r="G1648" s="69"/>
      <c r="H1648" s="69"/>
      <c r="I1648" s="69"/>
      <c r="J1648" s="69"/>
      <c r="K1648" s="69"/>
      <c r="L1648" s="69"/>
      <c r="M1648" s="69"/>
      <c r="N1648" s="69"/>
      <c r="O1648" s="69"/>
      <c r="P1648" s="69"/>
      <c r="Q1648" s="69"/>
      <c r="R1648" s="69"/>
      <c r="S1648" s="69"/>
      <c r="T1648" s="69"/>
      <c r="U1648" s="69"/>
      <c r="V1648" s="69"/>
      <c r="W1648" s="69"/>
      <c r="X1648" s="69"/>
      <c r="Y1648" s="69"/>
      <c r="Z1648" s="69"/>
    </row>
    <row r="1649" ht="15.75" customHeight="1" spans="1:26">
      <c r="A1649" s="125"/>
      <c r="B1649" s="125"/>
      <c r="C1649" s="126" t="e">
        <v>#REF!</v>
      </c>
      <c r="D1649" s="125"/>
      <c r="E1649" s="69"/>
      <c r="F1649" s="69"/>
      <c r="G1649" s="69"/>
      <c r="H1649" s="69"/>
      <c r="I1649" s="69"/>
      <c r="J1649" s="69"/>
      <c r="K1649" s="69"/>
      <c r="L1649" s="69"/>
      <c r="M1649" s="69"/>
      <c r="N1649" s="69"/>
      <c r="O1649" s="69"/>
      <c r="P1649" s="69"/>
      <c r="Q1649" s="69"/>
      <c r="R1649" s="69"/>
      <c r="S1649" s="69"/>
      <c r="T1649" s="69"/>
      <c r="U1649" s="69"/>
      <c r="V1649" s="69"/>
      <c r="W1649" s="69"/>
      <c r="X1649" s="69"/>
      <c r="Y1649" s="69"/>
      <c r="Z1649" s="69"/>
    </row>
    <row r="1650" ht="15.75" customHeight="1" spans="1:26">
      <c r="A1650" s="125"/>
      <c r="B1650" s="125"/>
      <c r="C1650" s="126" t="e">
        <v>#REF!</v>
      </c>
      <c r="D1650" s="125"/>
      <c r="E1650" s="69"/>
      <c r="F1650" s="69"/>
      <c r="G1650" s="69"/>
      <c r="H1650" s="69"/>
      <c r="I1650" s="69"/>
      <c r="J1650" s="69"/>
      <c r="K1650" s="69"/>
      <c r="L1650" s="69"/>
      <c r="M1650" s="69"/>
      <c r="N1650" s="69"/>
      <c r="O1650" s="69"/>
      <c r="P1650" s="69"/>
      <c r="Q1650" s="69"/>
      <c r="R1650" s="69"/>
      <c r="S1650" s="69"/>
      <c r="T1650" s="69"/>
      <c r="U1650" s="69"/>
      <c r="V1650" s="69"/>
      <c r="W1650" s="69"/>
      <c r="X1650" s="69"/>
      <c r="Y1650" s="69"/>
      <c r="Z1650" s="69"/>
    </row>
    <row r="1651" ht="15.75" customHeight="1" spans="1:26">
      <c r="A1651" s="125"/>
      <c r="B1651" s="125"/>
      <c r="C1651" s="126" t="e">
        <v>#REF!</v>
      </c>
      <c r="D1651" s="125"/>
      <c r="E1651" s="69"/>
      <c r="F1651" s="69"/>
      <c r="G1651" s="69"/>
      <c r="H1651" s="69"/>
      <c r="I1651" s="69"/>
      <c r="J1651" s="69"/>
      <c r="K1651" s="69"/>
      <c r="L1651" s="69"/>
      <c r="M1651" s="69"/>
      <c r="N1651" s="69"/>
      <c r="O1651" s="69"/>
      <c r="P1651" s="69"/>
      <c r="Q1651" s="69"/>
      <c r="R1651" s="69"/>
      <c r="S1651" s="69"/>
      <c r="T1651" s="69"/>
      <c r="U1651" s="69"/>
      <c r="V1651" s="69"/>
      <c r="W1651" s="69"/>
      <c r="X1651" s="69"/>
      <c r="Y1651" s="69"/>
      <c r="Z1651" s="69"/>
    </row>
    <row r="1652" ht="15.75" customHeight="1" spans="1:26">
      <c r="A1652" s="125"/>
      <c r="B1652" s="125"/>
      <c r="C1652" s="126" t="e">
        <v>#REF!</v>
      </c>
      <c r="D1652" s="125"/>
      <c r="E1652" s="69"/>
      <c r="F1652" s="69"/>
      <c r="G1652" s="69"/>
      <c r="H1652" s="69"/>
      <c r="I1652" s="69"/>
      <c r="J1652" s="69"/>
      <c r="K1652" s="69"/>
      <c r="L1652" s="69"/>
      <c r="M1652" s="69"/>
      <c r="N1652" s="69"/>
      <c r="O1652" s="69"/>
      <c r="P1652" s="69"/>
      <c r="Q1652" s="69"/>
      <c r="R1652" s="69"/>
      <c r="S1652" s="69"/>
      <c r="T1652" s="69"/>
      <c r="U1652" s="69"/>
      <c r="V1652" s="69"/>
      <c r="W1652" s="69"/>
      <c r="X1652" s="69"/>
      <c r="Y1652" s="69"/>
      <c r="Z1652" s="69"/>
    </row>
    <row r="1653" ht="15.75" customHeight="1" spans="1:26">
      <c r="A1653" s="125"/>
      <c r="B1653" s="125"/>
      <c r="C1653" s="126" t="e">
        <v>#REF!</v>
      </c>
      <c r="D1653" s="125"/>
      <c r="E1653" s="69"/>
      <c r="F1653" s="69"/>
      <c r="G1653" s="69"/>
      <c r="H1653" s="69"/>
      <c r="I1653" s="69"/>
      <c r="J1653" s="69"/>
      <c r="K1653" s="69"/>
      <c r="L1653" s="69"/>
      <c r="M1653" s="69"/>
      <c r="N1653" s="69"/>
      <c r="O1653" s="69"/>
      <c r="P1653" s="69"/>
      <c r="Q1653" s="69"/>
      <c r="R1653" s="69"/>
      <c r="S1653" s="69"/>
      <c r="T1653" s="69"/>
      <c r="U1653" s="69"/>
      <c r="V1653" s="69"/>
      <c r="W1653" s="69"/>
      <c r="X1653" s="69"/>
      <c r="Y1653" s="69"/>
      <c r="Z1653" s="69"/>
    </row>
    <row r="1654" ht="15.75" customHeight="1" spans="1:26">
      <c r="A1654" s="125"/>
      <c r="B1654" s="125"/>
      <c r="C1654" s="126" t="e">
        <v>#REF!</v>
      </c>
      <c r="D1654" s="125"/>
      <c r="E1654" s="69"/>
      <c r="F1654" s="69"/>
      <c r="G1654" s="69"/>
      <c r="H1654" s="69"/>
      <c r="I1654" s="69"/>
      <c r="J1654" s="69"/>
      <c r="K1654" s="69"/>
      <c r="L1654" s="69"/>
      <c r="M1654" s="69"/>
      <c r="N1654" s="69"/>
      <c r="O1654" s="69"/>
      <c r="P1654" s="69"/>
      <c r="Q1654" s="69"/>
      <c r="R1654" s="69"/>
      <c r="S1654" s="69"/>
      <c r="T1654" s="69"/>
      <c r="U1654" s="69"/>
      <c r="V1654" s="69"/>
      <c r="W1654" s="69"/>
      <c r="X1654" s="69"/>
      <c r="Y1654" s="69"/>
      <c r="Z1654" s="69"/>
    </row>
    <row r="1655" ht="15.75" customHeight="1" spans="1:26">
      <c r="A1655" s="125"/>
      <c r="B1655" s="125"/>
      <c r="C1655" s="126" t="e">
        <v>#REF!</v>
      </c>
      <c r="D1655" s="125"/>
      <c r="E1655" s="69"/>
      <c r="F1655" s="69"/>
      <c r="G1655" s="69"/>
      <c r="H1655" s="69"/>
      <c r="I1655" s="69"/>
      <c r="J1655" s="69"/>
      <c r="K1655" s="69"/>
      <c r="L1655" s="69"/>
      <c r="M1655" s="69"/>
      <c r="N1655" s="69"/>
      <c r="O1655" s="69"/>
      <c r="P1655" s="69"/>
      <c r="Q1655" s="69"/>
      <c r="R1655" s="69"/>
      <c r="S1655" s="69"/>
      <c r="T1655" s="69"/>
      <c r="U1655" s="69"/>
      <c r="V1655" s="69"/>
      <c r="W1655" s="69"/>
      <c r="X1655" s="69"/>
      <c r="Y1655" s="69"/>
      <c r="Z1655" s="69"/>
    </row>
    <row r="1656" ht="15.75" customHeight="1" spans="1:26">
      <c r="A1656" s="125"/>
      <c r="B1656" s="125"/>
      <c r="C1656" s="126" t="e">
        <v>#REF!</v>
      </c>
      <c r="D1656" s="125"/>
      <c r="E1656" s="69"/>
      <c r="F1656" s="69"/>
      <c r="G1656" s="69"/>
      <c r="H1656" s="69"/>
      <c r="I1656" s="69"/>
      <c r="J1656" s="69"/>
      <c r="K1656" s="69"/>
      <c r="L1656" s="69"/>
      <c r="M1656" s="69"/>
      <c r="N1656" s="69"/>
      <c r="O1656" s="69"/>
      <c r="P1656" s="69"/>
      <c r="Q1656" s="69"/>
      <c r="R1656" s="69"/>
      <c r="S1656" s="69"/>
      <c r="T1656" s="69"/>
      <c r="U1656" s="69"/>
      <c r="V1656" s="69"/>
      <c r="W1656" s="69"/>
      <c r="X1656" s="69"/>
      <c r="Y1656" s="69"/>
      <c r="Z1656" s="69"/>
    </row>
    <row r="1657" ht="15.75" customHeight="1" spans="1:26">
      <c r="A1657" s="125"/>
      <c r="B1657" s="125"/>
      <c r="C1657" s="126" t="e">
        <v>#REF!</v>
      </c>
      <c r="D1657" s="125"/>
      <c r="E1657" s="69"/>
      <c r="F1657" s="69"/>
      <c r="G1657" s="69"/>
      <c r="H1657" s="69"/>
      <c r="I1657" s="69"/>
      <c r="J1657" s="69"/>
      <c r="K1657" s="69"/>
      <c r="L1657" s="69"/>
      <c r="M1657" s="69"/>
      <c r="N1657" s="69"/>
      <c r="O1657" s="69"/>
      <c r="P1657" s="69"/>
      <c r="Q1657" s="69"/>
      <c r="R1657" s="69"/>
      <c r="S1657" s="69"/>
      <c r="T1657" s="69"/>
      <c r="U1657" s="69"/>
      <c r="V1657" s="69"/>
      <c r="W1657" s="69"/>
      <c r="X1657" s="69"/>
      <c r="Y1657" s="69"/>
      <c r="Z1657" s="69"/>
    </row>
    <row r="1658" ht="15.75" customHeight="1" spans="1:26">
      <c r="A1658" s="125"/>
      <c r="B1658" s="125"/>
      <c r="C1658" s="126" t="e">
        <v>#REF!</v>
      </c>
      <c r="D1658" s="125"/>
      <c r="E1658" s="69"/>
      <c r="F1658" s="69"/>
      <c r="G1658" s="69"/>
      <c r="H1658" s="69"/>
      <c r="I1658" s="69"/>
      <c r="J1658" s="69"/>
      <c r="K1658" s="69"/>
      <c r="L1658" s="69"/>
      <c r="M1658" s="69"/>
      <c r="N1658" s="69"/>
      <c r="O1658" s="69"/>
      <c r="P1658" s="69"/>
      <c r="Q1658" s="69"/>
      <c r="R1658" s="69"/>
      <c r="S1658" s="69"/>
      <c r="T1658" s="69"/>
      <c r="U1658" s="69"/>
      <c r="V1658" s="69"/>
      <c r="W1658" s="69"/>
      <c r="X1658" s="69"/>
      <c r="Y1658" s="69"/>
      <c r="Z1658" s="69"/>
    </row>
    <row r="1659" ht="15.75" customHeight="1" spans="1:26">
      <c r="A1659" s="125"/>
      <c r="B1659" s="125"/>
      <c r="C1659" s="126" t="e">
        <v>#REF!</v>
      </c>
      <c r="D1659" s="125"/>
      <c r="E1659" s="69"/>
      <c r="F1659" s="69"/>
      <c r="G1659" s="69"/>
      <c r="H1659" s="69"/>
      <c r="I1659" s="69"/>
      <c r="J1659" s="69"/>
      <c r="K1659" s="69"/>
      <c r="L1659" s="69"/>
      <c r="M1659" s="69"/>
      <c r="N1659" s="69"/>
      <c r="O1659" s="69"/>
      <c r="P1659" s="69"/>
      <c r="Q1659" s="69"/>
      <c r="R1659" s="69"/>
      <c r="S1659" s="69"/>
      <c r="T1659" s="69"/>
      <c r="U1659" s="69"/>
      <c r="V1659" s="69"/>
      <c r="W1659" s="69"/>
      <c r="X1659" s="69"/>
      <c r="Y1659" s="69"/>
      <c r="Z1659" s="69"/>
    </row>
    <row r="1660" ht="15.75" customHeight="1" spans="1:26">
      <c r="A1660" s="125"/>
      <c r="B1660" s="125"/>
      <c r="C1660" s="126" t="e">
        <v>#REF!</v>
      </c>
      <c r="D1660" s="125"/>
      <c r="E1660" s="69"/>
      <c r="F1660" s="69"/>
      <c r="G1660" s="69"/>
      <c r="H1660" s="69"/>
      <c r="I1660" s="69"/>
      <c r="J1660" s="69"/>
      <c r="K1660" s="69"/>
      <c r="L1660" s="69"/>
      <c r="M1660" s="69"/>
      <c r="N1660" s="69"/>
      <c r="O1660" s="69"/>
      <c r="P1660" s="69"/>
      <c r="Q1660" s="69"/>
      <c r="R1660" s="69"/>
      <c r="S1660" s="69"/>
      <c r="T1660" s="69"/>
      <c r="U1660" s="69"/>
      <c r="V1660" s="69"/>
      <c r="W1660" s="69"/>
      <c r="X1660" s="69"/>
      <c r="Y1660" s="69"/>
      <c r="Z1660" s="69"/>
    </row>
    <row r="1661" ht="15.75" customHeight="1" spans="1:26">
      <c r="A1661" s="125"/>
      <c r="B1661" s="125"/>
      <c r="C1661" s="126" t="e">
        <v>#REF!</v>
      </c>
      <c r="D1661" s="125"/>
      <c r="E1661" s="69"/>
      <c r="F1661" s="69"/>
      <c r="G1661" s="69"/>
      <c r="H1661" s="69"/>
      <c r="I1661" s="69"/>
      <c r="J1661" s="69"/>
      <c r="K1661" s="69"/>
      <c r="L1661" s="69"/>
      <c r="M1661" s="69"/>
      <c r="N1661" s="69"/>
      <c r="O1661" s="69"/>
      <c r="P1661" s="69"/>
      <c r="Q1661" s="69"/>
      <c r="R1661" s="69"/>
      <c r="S1661" s="69"/>
      <c r="T1661" s="69"/>
      <c r="U1661" s="69"/>
      <c r="V1661" s="69"/>
      <c r="W1661" s="69"/>
      <c r="X1661" s="69"/>
      <c r="Y1661" s="69"/>
      <c r="Z1661" s="69"/>
    </row>
    <row r="1662" ht="15.75" customHeight="1" spans="1:26">
      <c r="A1662" s="125"/>
      <c r="B1662" s="125"/>
      <c r="C1662" s="126" t="e">
        <v>#REF!</v>
      </c>
      <c r="D1662" s="125"/>
      <c r="E1662" s="69"/>
      <c r="F1662" s="69"/>
      <c r="G1662" s="69"/>
      <c r="H1662" s="69"/>
      <c r="I1662" s="69"/>
      <c r="J1662" s="69"/>
      <c r="K1662" s="69"/>
      <c r="L1662" s="69"/>
      <c r="M1662" s="69"/>
      <c r="N1662" s="69"/>
      <c r="O1662" s="69"/>
      <c r="P1662" s="69"/>
      <c r="Q1662" s="69"/>
      <c r="R1662" s="69"/>
      <c r="S1662" s="69"/>
      <c r="T1662" s="69"/>
      <c r="U1662" s="69"/>
      <c r="V1662" s="69"/>
      <c r="W1662" s="69"/>
      <c r="X1662" s="69"/>
      <c r="Y1662" s="69"/>
      <c r="Z1662" s="69"/>
    </row>
    <row r="1663" ht="15.75" customHeight="1" spans="1:26">
      <c r="A1663" s="125"/>
      <c r="B1663" s="125"/>
      <c r="C1663" s="126" t="e">
        <v>#REF!</v>
      </c>
      <c r="D1663" s="125"/>
      <c r="E1663" s="69"/>
      <c r="F1663" s="69"/>
      <c r="G1663" s="69"/>
      <c r="H1663" s="69"/>
      <c r="I1663" s="69"/>
      <c r="J1663" s="69"/>
      <c r="K1663" s="69"/>
      <c r="L1663" s="69"/>
      <c r="M1663" s="69"/>
      <c r="N1663" s="69"/>
      <c r="O1663" s="69"/>
      <c r="P1663" s="69"/>
      <c r="Q1663" s="69"/>
      <c r="R1663" s="69"/>
      <c r="S1663" s="69"/>
      <c r="T1663" s="69"/>
      <c r="U1663" s="69"/>
      <c r="V1663" s="69"/>
      <c r="W1663" s="69"/>
      <c r="X1663" s="69"/>
      <c r="Y1663" s="69"/>
      <c r="Z1663" s="69"/>
    </row>
    <row r="1664" ht="15.75" customHeight="1" spans="1:26">
      <c r="A1664" s="125"/>
      <c r="B1664" s="125"/>
      <c r="C1664" s="126" t="e">
        <v>#REF!</v>
      </c>
      <c r="D1664" s="125"/>
      <c r="E1664" s="69"/>
      <c r="F1664" s="69"/>
      <c r="G1664" s="69"/>
      <c r="H1664" s="69"/>
      <c r="I1664" s="69"/>
      <c r="J1664" s="69"/>
      <c r="K1664" s="69"/>
      <c r="L1664" s="69"/>
      <c r="M1664" s="69"/>
      <c r="N1664" s="69"/>
      <c r="O1664" s="69"/>
      <c r="P1664" s="69"/>
      <c r="Q1664" s="69"/>
      <c r="R1664" s="69"/>
      <c r="S1664" s="69"/>
      <c r="T1664" s="69"/>
      <c r="U1664" s="69"/>
      <c r="V1664" s="69"/>
      <c r="W1664" s="69"/>
      <c r="X1664" s="69"/>
      <c r="Y1664" s="69"/>
      <c r="Z1664" s="69"/>
    </row>
    <row r="1665" ht="15.75" customHeight="1" spans="1:26">
      <c r="A1665" s="125"/>
      <c r="B1665" s="125"/>
      <c r="C1665" s="126" t="e">
        <v>#REF!</v>
      </c>
      <c r="D1665" s="125"/>
      <c r="E1665" s="69"/>
      <c r="F1665" s="69"/>
      <c r="G1665" s="69"/>
      <c r="H1665" s="69"/>
      <c r="I1665" s="69"/>
      <c r="J1665" s="69"/>
      <c r="K1665" s="69"/>
      <c r="L1665" s="69"/>
      <c r="M1665" s="69"/>
      <c r="N1665" s="69"/>
      <c r="O1665" s="69"/>
      <c r="P1665" s="69"/>
      <c r="Q1665" s="69"/>
      <c r="R1665" s="69"/>
      <c r="S1665" s="69"/>
      <c r="T1665" s="69"/>
      <c r="U1665" s="69"/>
      <c r="V1665" s="69"/>
      <c r="W1665" s="69"/>
      <c r="X1665" s="69"/>
      <c r="Y1665" s="69"/>
      <c r="Z1665" s="69"/>
    </row>
    <row r="1666" ht="15.75" customHeight="1" spans="1:26">
      <c r="A1666" s="125"/>
      <c r="B1666" s="125"/>
      <c r="C1666" s="126" t="e">
        <v>#REF!</v>
      </c>
      <c r="D1666" s="125"/>
      <c r="E1666" s="69"/>
      <c r="F1666" s="69"/>
      <c r="G1666" s="69"/>
      <c r="H1666" s="69"/>
      <c r="I1666" s="69"/>
      <c r="J1666" s="69"/>
      <c r="K1666" s="69"/>
      <c r="L1666" s="69"/>
      <c r="M1666" s="69"/>
      <c r="N1666" s="69"/>
      <c r="O1666" s="69"/>
      <c r="P1666" s="69"/>
      <c r="Q1666" s="69"/>
      <c r="R1666" s="69"/>
      <c r="S1666" s="69"/>
      <c r="T1666" s="69"/>
      <c r="U1666" s="69"/>
      <c r="V1666" s="69"/>
      <c r="W1666" s="69"/>
      <c r="X1666" s="69"/>
      <c r="Y1666" s="69"/>
      <c r="Z1666" s="69"/>
    </row>
    <row r="1667" ht="15.75" customHeight="1" spans="1:26">
      <c r="A1667" s="125"/>
      <c r="B1667" s="125"/>
      <c r="C1667" s="126" t="e">
        <v>#REF!</v>
      </c>
      <c r="D1667" s="125"/>
      <c r="E1667" s="69"/>
      <c r="F1667" s="69"/>
      <c r="G1667" s="69"/>
      <c r="H1667" s="69"/>
      <c r="I1667" s="69"/>
      <c r="J1667" s="69"/>
      <c r="K1667" s="69"/>
      <c r="L1667" s="69"/>
      <c r="M1667" s="69"/>
      <c r="N1667" s="69"/>
      <c r="O1667" s="69"/>
      <c r="P1667" s="69"/>
      <c r="Q1667" s="69"/>
      <c r="R1667" s="69"/>
      <c r="S1667" s="69"/>
      <c r="T1667" s="69"/>
      <c r="U1667" s="69"/>
      <c r="V1667" s="69"/>
      <c r="W1667" s="69"/>
      <c r="X1667" s="69"/>
      <c r="Y1667" s="69"/>
      <c r="Z1667" s="69"/>
    </row>
    <row r="1668" ht="15.75" customHeight="1" spans="1:26">
      <c r="A1668" s="125"/>
      <c r="B1668" s="125"/>
      <c r="C1668" s="126" t="e">
        <v>#REF!</v>
      </c>
      <c r="D1668" s="125"/>
      <c r="E1668" s="69"/>
      <c r="F1668" s="69"/>
      <c r="G1668" s="69"/>
      <c r="H1668" s="69"/>
      <c r="I1668" s="69"/>
      <c r="J1668" s="69"/>
      <c r="K1668" s="69"/>
      <c r="L1668" s="69"/>
      <c r="M1668" s="69"/>
      <c r="N1668" s="69"/>
      <c r="O1668" s="69"/>
      <c r="P1668" s="69"/>
      <c r="Q1668" s="69"/>
      <c r="R1668" s="69"/>
      <c r="S1668" s="69"/>
      <c r="T1668" s="69"/>
      <c r="U1668" s="69"/>
      <c r="V1668" s="69"/>
      <c r="W1668" s="69"/>
      <c r="X1668" s="69"/>
      <c r="Y1668" s="69"/>
      <c r="Z1668" s="69"/>
    </row>
    <row r="1669" ht="15.75" customHeight="1" spans="1:26">
      <c r="A1669" s="125"/>
      <c r="B1669" s="125"/>
      <c r="C1669" s="126" t="e">
        <v>#REF!</v>
      </c>
      <c r="D1669" s="125"/>
      <c r="E1669" s="69"/>
      <c r="F1669" s="69"/>
      <c r="G1669" s="69"/>
      <c r="H1669" s="69"/>
      <c r="I1669" s="69"/>
      <c r="J1669" s="69"/>
      <c r="K1669" s="69"/>
      <c r="L1669" s="69"/>
      <c r="M1669" s="69"/>
      <c r="N1669" s="69"/>
      <c r="O1669" s="69"/>
      <c r="P1669" s="69"/>
      <c r="Q1669" s="69"/>
      <c r="R1669" s="69"/>
      <c r="S1669" s="69"/>
      <c r="T1669" s="69"/>
      <c r="U1669" s="69"/>
      <c r="V1669" s="69"/>
      <c r="W1669" s="69"/>
      <c r="X1669" s="69"/>
      <c r="Y1669" s="69"/>
      <c r="Z1669" s="69"/>
    </row>
    <row r="1670" ht="15.75" customHeight="1" spans="1:26">
      <c r="A1670" s="125"/>
      <c r="B1670" s="125"/>
      <c r="C1670" s="126" t="e">
        <v>#REF!</v>
      </c>
      <c r="D1670" s="125"/>
      <c r="E1670" s="69"/>
      <c r="F1670" s="69"/>
      <c r="G1670" s="69"/>
      <c r="H1670" s="69"/>
      <c r="I1670" s="69"/>
      <c r="J1670" s="69"/>
      <c r="K1670" s="69"/>
      <c r="L1670" s="69"/>
      <c r="M1670" s="69"/>
      <c r="N1670" s="69"/>
      <c r="O1670" s="69"/>
      <c r="P1670" s="69"/>
      <c r="Q1670" s="69"/>
      <c r="R1670" s="69"/>
      <c r="S1670" s="69"/>
      <c r="T1670" s="69"/>
      <c r="U1670" s="69"/>
      <c r="V1670" s="69"/>
      <c r="W1670" s="69"/>
      <c r="X1670" s="69"/>
      <c r="Y1670" s="69"/>
      <c r="Z1670" s="69"/>
    </row>
    <row r="1671" ht="15.75" customHeight="1" spans="1:26">
      <c r="A1671" s="125"/>
      <c r="B1671" s="125"/>
      <c r="C1671" s="126" t="e">
        <v>#REF!</v>
      </c>
      <c r="D1671" s="125"/>
      <c r="E1671" s="69"/>
      <c r="F1671" s="69"/>
      <c r="G1671" s="69"/>
      <c r="H1671" s="69"/>
      <c r="I1671" s="69"/>
      <c r="J1671" s="69"/>
      <c r="K1671" s="69"/>
      <c r="L1671" s="69"/>
      <c r="M1671" s="69"/>
      <c r="N1671" s="69"/>
      <c r="O1671" s="69"/>
      <c r="P1671" s="69"/>
      <c r="Q1671" s="69"/>
      <c r="R1671" s="69"/>
      <c r="S1671" s="69"/>
      <c r="T1671" s="69"/>
      <c r="U1671" s="69"/>
      <c r="V1671" s="69"/>
      <c r="W1671" s="69"/>
      <c r="X1671" s="69"/>
      <c r="Y1671" s="69"/>
      <c r="Z1671" s="69"/>
    </row>
    <row r="1672" ht="15.75" customHeight="1" spans="1:26">
      <c r="A1672" s="125"/>
      <c r="B1672" s="125"/>
      <c r="C1672" s="126" t="e">
        <v>#REF!</v>
      </c>
      <c r="D1672" s="125"/>
      <c r="E1672" s="69"/>
      <c r="F1672" s="69"/>
      <c r="G1672" s="69"/>
      <c r="H1672" s="69"/>
      <c r="I1672" s="69"/>
      <c r="J1672" s="69"/>
      <c r="K1672" s="69"/>
      <c r="L1672" s="69"/>
      <c r="M1672" s="69"/>
      <c r="N1672" s="69"/>
      <c r="O1672" s="69"/>
      <c r="P1672" s="69"/>
      <c r="Q1672" s="69"/>
      <c r="R1672" s="69"/>
      <c r="S1672" s="69"/>
      <c r="T1672" s="69"/>
      <c r="U1672" s="69"/>
      <c r="V1672" s="69"/>
      <c r="W1672" s="69"/>
      <c r="X1672" s="69"/>
      <c r="Y1672" s="69"/>
      <c r="Z1672" s="69"/>
    </row>
    <row r="1673" ht="15.75" customHeight="1" spans="1:26">
      <c r="A1673" s="125"/>
      <c r="B1673" s="125"/>
      <c r="C1673" s="126" t="e">
        <v>#REF!</v>
      </c>
      <c r="D1673" s="125"/>
      <c r="E1673" s="69"/>
      <c r="F1673" s="69"/>
      <c r="G1673" s="69"/>
      <c r="H1673" s="69"/>
      <c r="I1673" s="69"/>
      <c r="J1673" s="69"/>
      <c r="K1673" s="69"/>
      <c r="L1673" s="69"/>
      <c r="M1673" s="69"/>
      <c r="N1673" s="69"/>
      <c r="O1673" s="69"/>
      <c r="P1673" s="69"/>
      <c r="Q1673" s="69"/>
      <c r="R1673" s="69"/>
      <c r="S1673" s="69"/>
      <c r="T1673" s="69"/>
      <c r="U1673" s="69"/>
      <c r="V1673" s="69"/>
      <c r="W1673" s="69"/>
      <c r="X1673" s="69"/>
      <c r="Y1673" s="69"/>
      <c r="Z1673" s="69"/>
    </row>
    <row r="1674" ht="15.75" customHeight="1" spans="1:26">
      <c r="A1674" s="125"/>
      <c r="B1674" s="125"/>
      <c r="C1674" s="126" t="e">
        <v>#REF!</v>
      </c>
      <c r="D1674" s="125"/>
      <c r="E1674" s="69"/>
      <c r="F1674" s="69"/>
      <c r="G1674" s="69"/>
      <c r="H1674" s="69"/>
      <c r="I1674" s="69"/>
      <c r="J1674" s="69"/>
      <c r="K1674" s="69"/>
      <c r="L1674" s="69"/>
      <c r="M1674" s="69"/>
      <c r="N1674" s="69"/>
      <c r="O1674" s="69"/>
      <c r="P1674" s="69"/>
      <c r="Q1674" s="69"/>
      <c r="R1674" s="69"/>
      <c r="S1674" s="69"/>
      <c r="T1674" s="69"/>
      <c r="U1674" s="69"/>
      <c r="V1674" s="69"/>
      <c r="W1674" s="69"/>
      <c r="X1674" s="69"/>
      <c r="Y1674" s="69"/>
      <c r="Z1674" s="69"/>
    </row>
    <row r="1675" ht="15.75" customHeight="1" spans="1:26">
      <c r="A1675" s="125"/>
      <c r="B1675" s="125"/>
      <c r="C1675" s="126" t="e">
        <v>#REF!</v>
      </c>
      <c r="D1675" s="125"/>
      <c r="E1675" s="69"/>
      <c r="F1675" s="69"/>
      <c r="G1675" s="69"/>
      <c r="H1675" s="69"/>
      <c r="I1675" s="69"/>
      <c r="J1675" s="69"/>
      <c r="K1675" s="69"/>
      <c r="L1675" s="69"/>
      <c r="M1675" s="69"/>
      <c r="N1675" s="69"/>
      <c r="O1675" s="69"/>
      <c r="P1675" s="69"/>
      <c r="Q1675" s="69"/>
      <c r="R1675" s="69"/>
      <c r="S1675" s="69"/>
      <c r="T1675" s="69"/>
      <c r="U1675" s="69"/>
      <c r="V1675" s="69"/>
      <c r="W1675" s="69"/>
      <c r="X1675" s="69"/>
      <c r="Y1675" s="69"/>
      <c r="Z1675" s="69"/>
    </row>
    <row r="1676" ht="15.75" customHeight="1" spans="1:26">
      <c r="A1676" s="125"/>
      <c r="B1676" s="125"/>
      <c r="C1676" s="126" t="e">
        <v>#REF!</v>
      </c>
      <c r="D1676" s="125"/>
      <c r="E1676" s="69"/>
      <c r="F1676" s="69"/>
      <c r="G1676" s="69"/>
      <c r="H1676" s="69"/>
      <c r="I1676" s="69"/>
      <c r="J1676" s="69"/>
      <c r="K1676" s="69"/>
      <c r="L1676" s="69"/>
      <c r="M1676" s="69"/>
      <c r="N1676" s="69"/>
      <c r="O1676" s="69"/>
      <c r="P1676" s="69"/>
      <c r="Q1676" s="69"/>
      <c r="R1676" s="69"/>
      <c r="S1676" s="69"/>
      <c r="T1676" s="69"/>
      <c r="U1676" s="69"/>
      <c r="V1676" s="69"/>
      <c r="W1676" s="69"/>
      <c r="X1676" s="69"/>
      <c r="Y1676" s="69"/>
      <c r="Z1676" s="69"/>
    </row>
    <row r="1677" ht="15.75" customHeight="1" spans="1:26">
      <c r="A1677" s="125"/>
      <c r="B1677" s="125"/>
      <c r="C1677" s="126" t="e">
        <v>#REF!</v>
      </c>
      <c r="D1677" s="125"/>
      <c r="E1677" s="69"/>
      <c r="F1677" s="69"/>
      <c r="G1677" s="69"/>
      <c r="H1677" s="69"/>
      <c r="I1677" s="69"/>
      <c r="J1677" s="69"/>
      <c r="K1677" s="69"/>
      <c r="L1677" s="69"/>
      <c r="M1677" s="69"/>
      <c r="N1677" s="69"/>
      <c r="O1677" s="69"/>
      <c r="P1677" s="69"/>
      <c r="Q1677" s="69"/>
      <c r="R1677" s="69"/>
      <c r="S1677" s="69"/>
      <c r="T1677" s="69"/>
      <c r="U1677" s="69"/>
      <c r="V1677" s="69"/>
      <c r="W1677" s="69"/>
      <c r="X1677" s="69"/>
      <c r="Y1677" s="69"/>
      <c r="Z1677" s="69"/>
    </row>
    <row r="1678" ht="15.75" customHeight="1" spans="1:26">
      <c r="A1678" s="125"/>
      <c r="B1678" s="125"/>
      <c r="C1678" s="126" t="e">
        <v>#REF!</v>
      </c>
      <c r="D1678" s="125"/>
      <c r="E1678" s="69"/>
      <c r="F1678" s="69"/>
      <c r="G1678" s="69"/>
      <c r="H1678" s="69"/>
      <c r="I1678" s="69"/>
      <c r="J1678" s="69"/>
      <c r="K1678" s="69"/>
      <c r="L1678" s="69"/>
      <c r="M1678" s="69"/>
      <c r="N1678" s="69"/>
      <c r="O1678" s="69"/>
      <c r="P1678" s="69"/>
      <c r="Q1678" s="69"/>
      <c r="R1678" s="69"/>
      <c r="S1678" s="69"/>
      <c r="T1678" s="69"/>
      <c r="U1678" s="69"/>
      <c r="V1678" s="69"/>
      <c r="W1678" s="69"/>
      <c r="X1678" s="69"/>
      <c r="Y1678" s="69"/>
      <c r="Z1678" s="69"/>
    </row>
    <row r="1679" ht="15.75" customHeight="1" spans="1:26">
      <c r="A1679" s="125"/>
      <c r="B1679" s="125"/>
      <c r="C1679" s="126" t="e">
        <v>#REF!</v>
      </c>
      <c r="D1679" s="125"/>
      <c r="E1679" s="69"/>
      <c r="F1679" s="69"/>
      <c r="G1679" s="69"/>
      <c r="H1679" s="69"/>
      <c r="I1679" s="69"/>
      <c r="J1679" s="69"/>
      <c r="K1679" s="69"/>
      <c r="L1679" s="69"/>
      <c r="M1679" s="69"/>
      <c r="N1679" s="69"/>
      <c r="O1679" s="69"/>
      <c r="P1679" s="69"/>
      <c r="Q1679" s="69"/>
      <c r="R1679" s="69"/>
      <c r="S1679" s="69"/>
      <c r="T1679" s="69"/>
      <c r="U1679" s="69"/>
      <c r="V1679" s="69"/>
      <c r="W1679" s="69"/>
      <c r="X1679" s="69"/>
      <c r="Y1679" s="69"/>
      <c r="Z1679" s="69"/>
    </row>
    <row r="1680" ht="15.75" customHeight="1" spans="1:26">
      <c r="A1680" s="125"/>
      <c r="B1680" s="125"/>
      <c r="C1680" s="126" t="e">
        <v>#REF!</v>
      </c>
      <c r="D1680" s="125"/>
      <c r="E1680" s="69"/>
      <c r="F1680" s="69"/>
      <c r="G1680" s="69"/>
      <c r="H1680" s="69"/>
      <c r="I1680" s="69"/>
      <c r="J1680" s="69"/>
      <c r="K1680" s="69"/>
      <c r="L1680" s="69"/>
      <c r="M1680" s="69"/>
      <c r="N1680" s="69"/>
      <c r="O1680" s="69"/>
      <c r="P1680" s="69"/>
      <c r="Q1680" s="69"/>
      <c r="R1680" s="69"/>
      <c r="S1680" s="69"/>
      <c r="T1680" s="69"/>
      <c r="U1680" s="69"/>
      <c r="V1680" s="69"/>
      <c r="W1680" s="69"/>
      <c r="X1680" s="69"/>
      <c r="Y1680" s="69"/>
      <c r="Z1680" s="69"/>
    </row>
    <row r="1681" ht="15.75" customHeight="1" spans="1:26">
      <c r="A1681" s="125"/>
      <c r="B1681" s="125"/>
      <c r="C1681" s="126" t="e">
        <v>#REF!</v>
      </c>
      <c r="D1681" s="125"/>
      <c r="E1681" s="69"/>
      <c r="F1681" s="69"/>
      <c r="G1681" s="69"/>
      <c r="H1681" s="69"/>
      <c r="I1681" s="69"/>
      <c r="J1681" s="69"/>
      <c r="K1681" s="69"/>
      <c r="L1681" s="69"/>
      <c r="M1681" s="69"/>
      <c r="N1681" s="69"/>
      <c r="O1681" s="69"/>
      <c r="P1681" s="69"/>
      <c r="Q1681" s="69"/>
      <c r="R1681" s="69"/>
      <c r="S1681" s="69"/>
      <c r="T1681" s="69"/>
      <c r="U1681" s="69"/>
      <c r="V1681" s="69"/>
      <c r="W1681" s="69"/>
      <c r="X1681" s="69"/>
      <c r="Y1681" s="69"/>
      <c r="Z1681" s="69"/>
    </row>
    <row r="1682" ht="15.75" customHeight="1" spans="1:26">
      <c r="A1682" s="125"/>
      <c r="B1682" s="125"/>
      <c r="C1682" s="126" t="e">
        <v>#REF!</v>
      </c>
      <c r="D1682" s="125"/>
      <c r="E1682" s="69"/>
      <c r="F1682" s="69"/>
      <c r="G1682" s="69"/>
      <c r="H1682" s="69"/>
      <c r="I1682" s="69"/>
      <c r="J1682" s="69"/>
      <c r="K1682" s="69"/>
      <c r="L1682" s="69"/>
      <c r="M1682" s="69"/>
      <c r="N1682" s="69"/>
      <c r="O1682" s="69"/>
      <c r="P1682" s="69"/>
      <c r="Q1682" s="69"/>
      <c r="R1682" s="69"/>
      <c r="S1682" s="69"/>
      <c r="T1682" s="69"/>
      <c r="U1682" s="69"/>
      <c r="V1682" s="69"/>
      <c r="W1682" s="69"/>
      <c r="X1682" s="69"/>
      <c r="Y1682" s="69"/>
      <c r="Z1682" s="69"/>
    </row>
    <row r="1683" ht="15.75" customHeight="1" spans="1:26">
      <c r="A1683" s="125"/>
      <c r="B1683" s="125"/>
      <c r="C1683" s="126" t="e">
        <v>#REF!</v>
      </c>
      <c r="D1683" s="125"/>
      <c r="E1683" s="69"/>
      <c r="F1683" s="69"/>
      <c r="G1683" s="69"/>
      <c r="H1683" s="69"/>
      <c r="I1683" s="69"/>
      <c r="J1683" s="69"/>
      <c r="K1683" s="69"/>
      <c r="L1683" s="69"/>
      <c r="M1683" s="69"/>
      <c r="N1683" s="69"/>
      <c r="O1683" s="69"/>
      <c r="P1683" s="69"/>
      <c r="Q1683" s="69"/>
      <c r="R1683" s="69"/>
      <c r="S1683" s="69"/>
      <c r="T1683" s="69"/>
      <c r="U1683" s="69"/>
      <c r="V1683" s="69"/>
      <c r="W1683" s="69"/>
      <c r="X1683" s="69"/>
      <c r="Y1683" s="69"/>
      <c r="Z1683" s="69"/>
    </row>
    <row r="1684" ht="15.75" customHeight="1" spans="1:26">
      <c r="A1684" s="125"/>
      <c r="B1684" s="125"/>
      <c r="C1684" s="126" t="e">
        <v>#REF!</v>
      </c>
      <c r="D1684" s="125"/>
      <c r="E1684" s="69"/>
      <c r="F1684" s="69"/>
      <c r="G1684" s="69"/>
      <c r="H1684" s="69"/>
      <c r="I1684" s="69"/>
      <c r="J1684" s="69"/>
      <c r="K1684" s="69"/>
      <c r="L1684" s="69"/>
      <c r="M1684" s="69"/>
      <c r="N1684" s="69"/>
      <c r="O1684" s="69"/>
      <c r="P1684" s="69"/>
      <c r="Q1684" s="69"/>
      <c r="R1684" s="69"/>
      <c r="S1684" s="69"/>
      <c r="T1684" s="69"/>
      <c r="U1684" s="69"/>
      <c r="V1684" s="69"/>
      <c r="W1684" s="69"/>
      <c r="X1684" s="69"/>
      <c r="Y1684" s="69"/>
      <c r="Z1684" s="69"/>
    </row>
    <row r="1685" ht="15.75" customHeight="1" spans="1:26">
      <c r="A1685" s="125"/>
      <c r="B1685" s="125"/>
      <c r="C1685" s="126" t="e">
        <v>#REF!</v>
      </c>
      <c r="D1685" s="125"/>
      <c r="E1685" s="69"/>
      <c r="F1685" s="69"/>
      <c r="G1685" s="69"/>
      <c r="H1685" s="69"/>
      <c r="I1685" s="69"/>
      <c r="J1685" s="69"/>
      <c r="K1685" s="69"/>
      <c r="L1685" s="69"/>
      <c r="M1685" s="69"/>
      <c r="N1685" s="69"/>
      <c r="O1685" s="69"/>
      <c r="P1685" s="69"/>
      <c r="Q1685" s="69"/>
      <c r="R1685" s="69"/>
      <c r="S1685" s="69"/>
      <c r="T1685" s="69"/>
      <c r="U1685" s="69"/>
      <c r="V1685" s="69"/>
      <c r="W1685" s="69"/>
      <c r="X1685" s="69"/>
      <c r="Y1685" s="69"/>
      <c r="Z1685" s="69"/>
    </row>
    <row r="1686" ht="15.75" customHeight="1" spans="1:26">
      <c r="A1686" s="125"/>
      <c r="B1686" s="125"/>
      <c r="C1686" s="126" t="e">
        <v>#REF!</v>
      </c>
      <c r="D1686" s="125"/>
      <c r="E1686" s="69"/>
      <c r="F1686" s="69"/>
      <c r="G1686" s="69"/>
      <c r="H1686" s="69"/>
      <c r="I1686" s="69"/>
      <c r="J1686" s="69"/>
      <c r="K1686" s="69"/>
      <c r="L1686" s="69"/>
      <c r="M1686" s="69"/>
      <c r="N1686" s="69"/>
      <c r="O1686" s="69"/>
      <c r="P1686" s="69"/>
      <c r="Q1686" s="69"/>
      <c r="R1686" s="69"/>
      <c r="S1686" s="69"/>
      <c r="T1686" s="69"/>
      <c r="U1686" s="69"/>
      <c r="V1686" s="69"/>
      <c r="W1686" s="69"/>
      <c r="X1686" s="69"/>
      <c r="Y1686" s="69"/>
      <c r="Z1686" s="69"/>
    </row>
    <row r="1687" ht="15.75" customHeight="1" spans="1:26">
      <c r="A1687" s="125"/>
      <c r="B1687" s="125"/>
      <c r="C1687" s="126" t="e">
        <v>#REF!</v>
      </c>
      <c r="D1687" s="125"/>
      <c r="E1687" s="69"/>
      <c r="F1687" s="69"/>
      <c r="G1687" s="69"/>
      <c r="H1687" s="69"/>
      <c r="I1687" s="69"/>
      <c r="J1687" s="69"/>
      <c r="K1687" s="69"/>
      <c r="L1687" s="69"/>
      <c r="M1687" s="69"/>
      <c r="N1687" s="69"/>
      <c r="O1687" s="69"/>
      <c r="P1687" s="69"/>
      <c r="Q1687" s="69"/>
      <c r="R1687" s="69"/>
      <c r="S1687" s="69"/>
      <c r="T1687" s="69"/>
      <c r="U1687" s="69"/>
      <c r="V1687" s="69"/>
      <c r="W1687" s="69"/>
      <c r="X1687" s="69"/>
      <c r="Y1687" s="69"/>
      <c r="Z1687" s="69"/>
    </row>
    <row r="1688" ht="15.75" customHeight="1" spans="1:26">
      <c r="A1688" s="125"/>
      <c r="B1688" s="125"/>
      <c r="C1688" s="126" t="e">
        <v>#REF!</v>
      </c>
      <c r="D1688" s="125"/>
      <c r="E1688" s="69"/>
      <c r="F1688" s="69"/>
      <c r="G1688" s="69"/>
      <c r="H1688" s="69"/>
      <c r="I1688" s="69"/>
      <c r="J1688" s="69"/>
      <c r="K1688" s="69"/>
      <c r="L1688" s="69"/>
      <c r="M1688" s="69"/>
      <c r="N1688" s="69"/>
      <c r="O1688" s="69"/>
      <c r="P1688" s="69"/>
      <c r="Q1688" s="69"/>
      <c r="R1688" s="69"/>
      <c r="S1688" s="69"/>
      <c r="T1688" s="69"/>
      <c r="U1688" s="69"/>
      <c r="V1688" s="69"/>
      <c r="W1688" s="69"/>
      <c r="X1688" s="69"/>
      <c r="Y1688" s="69"/>
      <c r="Z1688" s="69"/>
    </row>
    <row r="1689" ht="15.75" customHeight="1" spans="1:26">
      <c r="A1689" s="125"/>
      <c r="B1689" s="125"/>
      <c r="C1689" s="126" t="e">
        <v>#REF!</v>
      </c>
      <c r="D1689" s="125"/>
      <c r="E1689" s="69"/>
      <c r="F1689" s="69"/>
      <c r="G1689" s="69"/>
      <c r="H1689" s="69"/>
      <c r="I1689" s="69"/>
      <c r="J1689" s="69"/>
      <c r="K1689" s="69"/>
      <c r="L1689" s="69"/>
      <c r="M1689" s="69"/>
      <c r="N1689" s="69"/>
      <c r="O1689" s="69"/>
      <c r="P1689" s="69"/>
      <c r="Q1689" s="69"/>
      <c r="R1689" s="69"/>
      <c r="S1689" s="69"/>
      <c r="T1689" s="69"/>
      <c r="U1689" s="69"/>
      <c r="V1689" s="69"/>
      <c r="W1689" s="69"/>
      <c r="X1689" s="69"/>
      <c r="Y1689" s="69"/>
      <c r="Z1689" s="69"/>
    </row>
    <row r="1690" ht="15.75" customHeight="1" spans="1:26">
      <c r="A1690" s="125"/>
      <c r="B1690" s="125"/>
      <c r="C1690" s="126" t="e">
        <v>#REF!</v>
      </c>
      <c r="D1690" s="125"/>
      <c r="E1690" s="69"/>
      <c r="F1690" s="69"/>
      <c r="G1690" s="69"/>
      <c r="H1690" s="69"/>
      <c r="I1690" s="69"/>
      <c r="J1690" s="69"/>
      <c r="K1690" s="69"/>
      <c r="L1690" s="69"/>
      <c r="M1690" s="69"/>
      <c r="N1690" s="69"/>
      <c r="O1690" s="69"/>
      <c r="P1690" s="69"/>
      <c r="Q1690" s="69"/>
      <c r="R1690" s="69"/>
      <c r="S1690" s="69"/>
      <c r="T1690" s="69"/>
      <c r="U1690" s="69"/>
      <c r="V1690" s="69"/>
      <c r="W1690" s="69"/>
      <c r="X1690" s="69"/>
      <c r="Y1690" s="69"/>
      <c r="Z1690" s="69"/>
    </row>
    <row r="1691" ht="15.75" customHeight="1" spans="1:26">
      <c r="A1691" s="125"/>
      <c r="B1691" s="125"/>
      <c r="C1691" s="126" t="e">
        <v>#REF!</v>
      </c>
      <c r="D1691" s="125"/>
      <c r="E1691" s="69"/>
      <c r="F1691" s="69"/>
      <c r="G1691" s="69"/>
      <c r="H1691" s="69"/>
      <c r="I1691" s="69"/>
      <c r="J1691" s="69"/>
      <c r="K1691" s="69"/>
      <c r="L1691" s="69"/>
      <c r="M1691" s="69"/>
      <c r="N1691" s="69"/>
      <c r="O1691" s="69"/>
      <c r="P1691" s="69"/>
      <c r="Q1691" s="69"/>
      <c r="R1691" s="69"/>
      <c r="S1691" s="69"/>
      <c r="T1691" s="69"/>
      <c r="U1691" s="69"/>
      <c r="V1691" s="69"/>
      <c r="W1691" s="69"/>
      <c r="X1691" s="69"/>
      <c r="Y1691" s="69"/>
      <c r="Z1691" s="69"/>
    </row>
    <row r="1692" ht="15.75" customHeight="1" spans="1:26">
      <c r="A1692" s="125"/>
      <c r="B1692" s="125"/>
      <c r="C1692" s="126" t="e">
        <v>#REF!</v>
      </c>
      <c r="D1692" s="125"/>
      <c r="E1692" s="69"/>
      <c r="F1692" s="69"/>
      <c r="G1692" s="69"/>
      <c r="H1692" s="69"/>
      <c r="I1692" s="69"/>
      <c r="J1692" s="69"/>
      <c r="K1692" s="69"/>
      <c r="L1692" s="69"/>
      <c r="M1692" s="69"/>
      <c r="N1692" s="69"/>
      <c r="O1692" s="69"/>
      <c r="P1692" s="69"/>
      <c r="Q1692" s="69"/>
      <c r="R1692" s="69"/>
      <c r="S1692" s="69"/>
      <c r="T1692" s="69"/>
      <c r="U1692" s="69"/>
      <c r="V1692" s="69"/>
      <c r="W1692" s="69"/>
      <c r="X1692" s="69"/>
      <c r="Y1692" s="69"/>
      <c r="Z1692" s="69"/>
    </row>
    <row r="1693" ht="15.75" customHeight="1" spans="1:26">
      <c r="A1693" s="125"/>
      <c r="B1693" s="125"/>
      <c r="C1693" s="126" t="e">
        <v>#REF!</v>
      </c>
      <c r="D1693" s="125"/>
      <c r="E1693" s="69"/>
      <c r="F1693" s="69"/>
      <c r="G1693" s="69"/>
      <c r="H1693" s="69"/>
      <c r="I1693" s="69"/>
      <c r="J1693" s="69"/>
      <c r="K1693" s="69"/>
      <c r="L1693" s="69"/>
      <c r="M1693" s="69"/>
      <c r="N1693" s="69"/>
      <c r="O1693" s="69"/>
      <c r="P1693" s="69"/>
      <c r="Q1693" s="69"/>
      <c r="R1693" s="69"/>
      <c r="S1693" s="69"/>
      <c r="T1693" s="69"/>
      <c r="U1693" s="69"/>
      <c r="V1693" s="69"/>
      <c r="W1693" s="69"/>
      <c r="X1693" s="69"/>
      <c r="Y1693" s="69"/>
      <c r="Z1693" s="69"/>
    </row>
    <row r="1694" ht="15.75" customHeight="1" spans="1:26">
      <c r="A1694" s="125"/>
      <c r="B1694" s="125"/>
      <c r="C1694" s="126" t="e">
        <v>#REF!</v>
      </c>
      <c r="D1694" s="125"/>
      <c r="E1694" s="69"/>
      <c r="F1694" s="69"/>
      <c r="G1694" s="69"/>
      <c r="H1694" s="69"/>
      <c r="I1694" s="69"/>
      <c r="J1694" s="69"/>
      <c r="K1694" s="69"/>
      <c r="L1694" s="69"/>
      <c r="M1694" s="69"/>
      <c r="N1694" s="69"/>
      <c r="O1694" s="69"/>
      <c r="P1694" s="69"/>
      <c r="Q1694" s="69"/>
      <c r="R1694" s="69"/>
      <c r="S1694" s="69"/>
      <c r="T1694" s="69"/>
      <c r="U1694" s="69"/>
      <c r="V1694" s="69"/>
      <c r="W1694" s="69"/>
      <c r="X1694" s="69"/>
      <c r="Y1694" s="69"/>
      <c r="Z1694" s="69"/>
    </row>
    <row r="1695" ht="15.75" customHeight="1" spans="1:26">
      <c r="A1695" s="125"/>
      <c r="B1695" s="125"/>
      <c r="C1695" s="126" t="e">
        <v>#REF!</v>
      </c>
      <c r="D1695" s="125"/>
      <c r="E1695" s="69"/>
      <c r="F1695" s="69"/>
      <c r="G1695" s="69"/>
      <c r="H1695" s="69"/>
      <c r="I1695" s="69"/>
      <c r="J1695" s="69"/>
      <c r="K1695" s="69"/>
      <c r="L1695" s="69"/>
      <c r="M1695" s="69"/>
      <c r="N1695" s="69"/>
      <c r="O1695" s="69"/>
      <c r="P1695" s="69"/>
      <c r="Q1695" s="69"/>
      <c r="R1695" s="69"/>
      <c r="S1695" s="69"/>
      <c r="T1695" s="69"/>
      <c r="U1695" s="69"/>
      <c r="V1695" s="69"/>
      <c r="W1695" s="69"/>
      <c r="X1695" s="69"/>
      <c r="Y1695" s="69"/>
      <c r="Z1695" s="69"/>
    </row>
    <row r="1696" ht="15.75" customHeight="1" spans="1:26">
      <c r="A1696" s="125"/>
      <c r="B1696" s="125"/>
      <c r="C1696" s="126" t="e">
        <v>#REF!</v>
      </c>
      <c r="D1696" s="125"/>
      <c r="E1696" s="69"/>
      <c r="F1696" s="69"/>
      <c r="G1696" s="69"/>
      <c r="H1696" s="69"/>
      <c r="I1696" s="69"/>
      <c r="J1696" s="69"/>
      <c r="K1696" s="69"/>
      <c r="L1696" s="69"/>
      <c r="M1696" s="69"/>
      <c r="N1696" s="69"/>
      <c r="O1696" s="69"/>
      <c r="P1696" s="69"/>
      <c r="Q1696" s="69"/>
      <c r="R1696" s="69"/>
      <c r="S1696" s="69"/>
      <c r="T1696" s="69"/>
      <c r="U1696" s="69"/>
      <c r="V1696" s="69"/>
      <c r="W1696" s="69"/>
      <c r="X1696" s="69"/>
      <c r="Y1696" s="69"/>
      <c r="Z1696" s="69"/>
    </row>
    <row r="1697" ht="15.75" customHeight="1" spans="1:26">
      <c r="A1697" s="125"/>
      <c r="B1697" s="125"/>
      <c r="C1697" s="126" t="e">
        <v>#REF!</v>
      </c>
      <c r="D1697" s="125"/>
      <c r="E1697" s="69"/>
      <c r="F1697" s="69"/>
      <c r="G1697" s="69"/>
      <c r="H1697" s="69"/>
      <c r="I1697" s="69"/>
      <c r="J1697" s="69"/>
      <c r="K1697" s="69"/>
      <c r="L1697" s="69"/>
      <c r="M1697" s="69"/>
      <c r="N1697" s="69"/>
      <c r="O1697" s="69"/>
      <c r="P1697" s="69"/>
      <c r="Q1697" s="69"/>
      <c r="R1697" s="69"/>
      <c r="S1697" s="69"/>
      <c r="T1697" s="69"/>
      <c r="U1697" s="69"/>
      <c r="V1697" s="69"/>
      <c r="W1697" s="69"/>
      <c r="X1697" s="69"/>
      <c r="Y1697" s="69"/>
      <c r="Z1697" s="69"/>
    </row>
    <row r="1698" ht="15.75" customHeight="1" spans="1:26">
      <c r="A1698" s="125"/>
      <c r="B1698" s="125"/>
      <c r="C1698" s="126" t="e">
        <v>#REF!</v>
      </c>
      <c r="D1698" s="125"/>
      <c r="E1698" s="69"/>
      <c r="F1698" s="69"/>
      <c r="G1698" s="69"/>
      <c r="H1698" s="69"/>
      <c r="I1698" s="69"/>
      <c r="J1698" s="69"/>
      <c r="K1698" s="69"/>
      <c r="L1698" s="69"/>
      <c r="M1698" s="69"/>
      <c r="N1698" s="69"/>
      <c r="O1698" s="69"/>
      <c r="P1698" s="69"/>
      <c r="Q1698" s="69"/>
      <c r="R1698" s="69"/>
      <c r="S1698" s="69"/>
      <c r="T1698" s="69"/>
      <c r="U1698" s="69"/>
      <c r="V1698" s="69"/>
      <c r="W1698" s="69"/>
      <c r="X1698" s="69"/>
      <c r="Y1698" s="69"/>
      <c r="Z1698" s="69"/>
    </row>
    <row r="1699" ht="15.75" customHeight="1" spans="1:26">
      <c r="A1699" s="125"/>
      <c r="B1699" s="125"/>
      <c r="C1699" s="126" t="e">
        <v>#REF!</v>
      </c>
      <c r="D1699" s="125"/>
      <c r="E1699" s="69"/>
      <c r="F1699" s="69"/>
      <c r="G1699" s="69"/>
      <c r="H1699" s="69"/>
      <c r="I1699" s="69"/>
      <c r="J1699" s="69"/>
      <c r="K1699" s="69"/>
      <c r="L1699" s="69"/>
      <c r="M1699" s="69"/>
      <c r="N1699" s="69"/>
      <c r="O1699" s="69"/>
      <c r="P1699" s="69"/>
      <c r="Q1699" s="69"/>
      <c r="R1699" s="69"/>
      <c r="S1699" s="69"/>
      <c r="T1699" s="69"/>
      <c r="U1699" s="69"/>
      <c r="V1699" s="69"/>
      <c r="W1699" s="69"/>
      <c r="X1699" s="69"/>
      <c r="Y1699" s="69"/>
      <c r="Z1699" s="69"/>
    </row>
    <row r="1700" ht="15.75" customHeight="1" spans="1:26">
      <c r="A1700" s="125"/>
      <c r="B1700" s="125"/>
      <c r="C1700" s="126" t="e">
        <v>#REF!</v>
      </c>
      <c r="D1700" s="125"/>
      <c r="E1700" s="69"/>
      <c r="F1700" s="69"/>
      <c r="G1700" s="69"/>
      <c r="H1700" s="69"/>
      <c r="I1700" s="69"/>
      <c r="J1700" s="69"/>
      <c r="K1700" s="69"/>
      <c r="L1700" s="69"/>
      <c r="M1700" s="69"/>
      <c r="N1700" s="69"/>
      <c r="O1700" s="69"/>
      <c r="P1700" s="69"/>
      <c r="Q1700" s="69"/>
      <c r="R1700" s="69"/>
      <c r="S1700" s="69"/>
      <c r="T1700" s="69"/>
      <c r="U1700" s="69"/>
      <c r="V1700" s="69"/>
      <c r="W1700" s="69"/>
      <c r="X1700" s="69"/>
      <c r="Y1700" s="69"/>
      <c r="Z1700" s="69"/>
    </row>
    <row r="1701" ht="15.75" customHeight="1" spans="1:26">
      <c r="A1701" s="125"/>
      <c r="B1701" s="125"/>
      <c r="C1701" s="126" t="e">
        <v>#REF!</v>
      </c>
      <c r="D1701" s="125"/>
      <c r="E1701" s="69"/>
      <c r="F1701" s="69"/>
      <c r="G1701" s="69"/>
      <c r="H1701" s="69"/>
      <c r="I1701" s="69"/>
      <c r="J1701" s="69"/>
      <c r="K1701" s="69"/>
      <c r="L1701" s="69"/>
      <c r="M1701" s="69"/>
      <c r="N1701" s="69"/>
      <c r="O1701" s="69"/>
      <c r="P1701" s="69"/>
      <c r="Q1701" s="69"/>
      <c r="R1701" s="69"/>
      <c r="S1701" s="69"/>
      <c r="T1701" s="69"/>
      <c r="U1701" s="69"/>
      <c r="V1701" s="69"/>
      <c r="W1701" s="69"/>
      <c r="X1701" s="69"/>
      <c r="Y1701" s="69"/>
      <c r="Z1701" s="69"/>
    </row>
    <row r="1702" ht="15.75" customHeight="1" spans="1:26">
      <c r="A1702" s="125"/>
      <c r="B1702" s="125"/>
      <c r="C1702" s="126" t="e">
        <v>#REF!</v>
      </c>
      <c r="D1702" s="125"/>
      <c r="E1702" s="69"/>
      <c r="F1702" s="69"/>
      <c r="G1702" s="69"/>
      <c r="H1702" s="69"/>
      <c r="I1702" s="69"/>
      <c r="J1702" s="69"/>
      <c r="K1702" s="69"/>
      <c r="L1702" s="69"/>
      <c r="M1702" s="69"/>
      <c r="N1702" s="69"/>
      <c r="O1702" s="69"/>
      <c r="P1702" s="69"/>
      <c r="Q1702" s="69"/>
      <c r="R1702" s="69"/>
      <c r="S1702" s="69"/>
      <c r="T1702" s="69"/>
      <c r="U1702" s="69"/>
      <c r="V1702" s="69"/>
      <c r="W1702" s="69"/>
      <c r="X1702" s="69"/>
      <c r="Y1702" s="69"/>
      <c r="Z1702" s="69"/>
    </row>
    <row r="1703" ht="15.75" customHeight="1" spans="1:26">
      <c r="A1703" s="125"/>
      <c r="B1703" s="125"/>
      <c r="C1703" s="126" t="e">
        <v>#REF!</v>
      </c>
      <c r="D1703" s="125"/>
      <c r="E1703" s="69"/>
      <c r="F1703" s="69"/>
      <c r="G1703" s="69"/>
      <c r="H1703" s="69"/>
      <c r="I1703" s="69"/>
      <c r="J1703" s="69"/>
      <c r="K1703" s="69"/>
      <c r="L1703" s="69"/>
      <c r="M1703" s="69"/>
      <c r="N1703" s="69"/>
      <c r="O1703" s="69"/>
      <c r="P1703" s="69"/>
      <c r="Q1703" s="69"/>
      <c r="R1703" s="69"/>
      <c r="S1703" s="69"/>
      <c r="T1703" s="69"/>
      <c r="U1703" s="69"/>
      <c r="V1703" s="69"/>
      <c r="W1703" s="69"/>
      <c r="X1703" s="69"/>
      <c r="Y1703" s="69"/>
      <c r="Z1703" s="69"/>
    </row>
    <row r="1704" ht="15.75" customHeight="1" spans="1:26">
      <c r="A1704" s="125"/>
      <c r="B1704" s="125"/>
      <c r="C1704" s="126" t="e">
        <v>#REF!</v>
      </c>
      <c r="D1704" s="125"/>
      <c r="E1704" s="69"/>
      <c r="F1704" s="69"/>
      <c r="G1704" s="69"/>
      <c r="H1704" s="69"/>
      <c r="I1704" s="69"/>
      <c r="J1704" s="69"/>
      <c r="K1704" s="69"/>
      <c r="L1704" s="69"/>
      <c r="M1704" s="69"/>
      <c r="N1704" s="69"/>
      <c r="O1704" s="69"/>
      <c r="P1704" s="69"/>
      <c r="Q1704" s="69"/>
      <c r="R1704" s="69"/>
      <c r="S1704" s="69"/>
      <c r="T1704" s="69"/>
      <c r="U1704" s="69"/>
      <c r="V1704" s="69"/>
      <c r="W1704" s="69"/>
      <c r="X1704" s="69"/>
      <c r="Y1704" s="69"/>
      <c r="Z1704" s="69"/>
    </row>
    <row r="1705" ht="15.75" customHeight="1" spans="1:26">
      <c r="A1705" s="125"/>
      <c r="B1705" s="125"/>
      <c r="C1705" s="126" t="e">
        <v>#REF!</v>
      </c>
      <c r="D1705" s="125"/>
      <c r="E1705" s="69"/>
      <c r="F1705" s="69"/>
      <c r="G1705" s="69"/>
      <c r="H1705" s="69"/>
      <c r="I1705" s="69"/>
      <c r="J1705" s="69"/>
      <c r="K1705" s="69"/>
      <c r="L1705" s="69"/>
      <c r="M1705" s="69"/>
      <c r="N1705" s="69"/>
      <c r="O1705" s="69"/>
      <c r="P1705" s="69"/>
      <c r="Q1705" s="69"/>
      <c r="R1705" s="69"/>
      <c r="S1705" s="69"/>
      <c r="T1705" s="69"/>
      <c r="U1705" s="69"/>
      <c r="V1705" s="69"/>
      <c r="W1705" s="69"/>
      <c r="X1705" s="69"/>
      <c r="Y1705" s="69"/>
      <c r="Z1705" s="69"/>
    </row>
    <row r="1706" ht="15.75" customHeight="1" spans="1:26">
      <c r="A1706" s="125"/>
      <c r="B1706" s="125"/>
      <c r="C1706" s="126" t="e">
        <v>#REF!</v>
      </c>
      <c r="D1706" s="125"/>
      <c r="E1706" s="69"/>
      <c r="F1706" s="69"/>
      <c r="G1706" s="69"/>
      <c r="H1706" s="69"/>
      <c r="I1706" s="69"/>
      <c r="J1706" s="69"/>
      <c r="K1706" s="69"/>
      <c r="L1706" s="69"/>
      <c r="M1706" s="69"/>
      <c r="N1706" s="69"/>
      <c r="O1706" s="69"/>
      <c r="P1706" s="69"/>
      <c r="Q1706" s="69"/>
      <c r="R1706" s="69"/>
      <c r="S1706" s="69"/>
      <c r="T1706" s="69"/>
      <c r="U1706" s="69"/>
      <c r="V1706" s="69"/>
      <c r="W1706" s="69"/>
      <c r="X1706" s="69"/>
      <c r="Y1706" s="69"/>
      <c r="Z1706" s="69"/>
    </row>
    <row r="1707" ht="15.75" customHeight="1" spans="1:26">
      <c r="A1707" s="125"/>
      <c r="B1707" s="125"/>
      <c r="C1707" s="126" t="e">
        <v>#REF!</v>
      </c>
      <c r="D1707" s="125"/>
      <c r="E1707" s="69"/>
      <c r="F1707" s="69"/>
      <c r="G1707" s="69"/>
      <c r="H1707" s="69"/>
      <c r="I1707" s="69"/>
      <c r="J1707" s="69"/>
      <c r="K1707" s="69"/>
      <c r="L1707" s="69"/>
      <c r="M1707" s="69"/>
      <c r="N1707" s="69"/>
      <c r="O1707" s="69"/>
      <c r="P1707" s="69"/>
      <c r="Q1707" s="69"/>
      <c r="R1707" s="69"/>
      <c r="S1707" s="69"/>
      <c r="T1707" s="69"/>
      <c r="U1707" s="69"/>
      <c r="V1707" s="69"/>
      <c r="W1707" s="69"/>
      <c r="X1707" s="69"/>
      <c r="Y1707" s="69"/>
      <c r="Z1707" s="69"/>
    </row>
    <row r="1708" ht="15.75" customHeight="1" spans="1:26">
      <c r="A1708" s="125"/>
      <c r="B1708" s="125"/>
      <c r="C1708" s="126" t="e">
        <v>#REF!</v>
      </c>
      <c r="D1708" s="125"/>
      <c r="E1708" s="69"/>
      <c r="F1708" s="69"/>
      <c r="G1708" s="69"/>
      <c r="H1708" s="69"/>
      <c r="I1708" s="69"/>
      <c r="J1708" s="69"/>
      <c r="K1708" s="69"/>
      <c r="L1708" s="69"/>
      <c r="M1708" s="69"/>
      <c r="N1708" s="69"/>
      <c r="O1708" s="69"/>
      <c r="P1708" s="69"/>
      <c r="Q1708" s="69"/>
      <c r="R1708" s="69"/>
      <c r="S1708" s="69"/>
      <c r="T1708" s="69"/>
      <c r="U1708" s="69"/>
      <c r="V1708" s="69"/>
      <c r="W1708" s="69"/>
      <c r="X1708" s="69"/>
      <c r="Y1708" s="69"/>
      <c r="Z1708" s="69"/>
    </row>
    <row r="1709" ht="15.75" customHeight="1" spans="1:26">
      <c r="A1709" s="125"/>
      <c r="B1709" s="125"/>
      <c r="C1709" s="126" t="e">
        <v>#REF!</v>
      </c>
      <c r="D1709" s="125"/>
      <c r="E1709" s="69"/>
      <c r="F1709" s="69"/>
      <c r="G1709" s="69"/>
      <c r="H1709" s="69"/>
      <c r="I1709" s="69"/>
      <c r="J1709" s="69"/>
      <c r="K1709" s="69"/>
      <c r="L1709" s="69"/>
      <c r="M1709" s="69"/>
      <c r="N1709" s="69"/>
      <c r="O1709" s="69"/>
      <c r="P1709" s="69"/>
      <c r="Q1709" s="69"/>
      <c r="R1709" s="69"/>
      <c r="S1709" s="69"/>
      <c r="T1709" s="69"/>
      <c r="U1709" s="69"/>
      <c r="V1709" s="69"/>
      <c r="W1709" s="69"/>
      <c r="X1709" s="69"/>
      <c r="Y1709" s="69"/>
      <c r="Z1709" s="69"/>
    </row>
    <row r="1710" ht="15.75" customHeight="1" spans="1:26">
      <c r="A1710" s="125"/>
      <c r="B1710" s="125"/>
      <c r="C1710" s="126" t="e">
        <v>#REF!</v>
      </c>
      <c r="D1710" s="125"/>
      <c r="E1710" s="69"/>
      <c r="F1710" s="69"/>
      <c r="G1710" s="69"/>
      <c r="H1710" s="69"/>
      <c r="I1710" s="69"/>
      <c r="J1710" s="69"/>
      <c r="K1710" s="69"/>
      <c r="L1710" s="69"/>
      <c r="M1710" s="69"/>
      <c r="N1710" s="69"/>
      <c r="O1710" s="69"/>
      <c r="P1710" s="69"/>
      <c r="Q1710" s="69"/>
      <c r="R1710" s="69"/>
      <c r="S1710" s="69"/>
      <c r="T1710" s="69"/>
      <c r="U1710" s="69"/>
      <c r="V1710" s="69"/>
      <c r="W1710" s="69"/>
      <c r="X1710" s="69"/>
      <c r="Y1710" s="69"/>
      <c r="Z1710" s="69"/>
    </row>
    <row r="1711" ht="15.75" customHeight="1" spans="1:26">
      <c r="A1711" s="125"/>
      <c r="B1711" s="125"/>
      <c r="C1711" s="126" t="e">
        <v>#REF!</v>
      </c>
      <c r="D1711" s="125"/>
      <c r="E1711" s="69"/>
      <c r="F1711" s="69"/>
      <c r="G1711" s="69"/>
      <c r="H1711" s="69"/>
      <c r="I1711" s="69"/>
      <c r="J1711" s="69"/>
      <c r="K1711" s="69"/>
      <c r="L1711" s="69"/>
      <c r="M1711" s="69"/>
      <c r="N1711" s="69"/>
      <c r="O1711" s="69"/>
      <c r="P1711" s="69"/>
      <c r="Q1711" s="69"/>
      <c r="R1711" s="69"/>
      <c r="S1711" s="69"/>
      <c r="T1711" s="69"/>
      <c r="U1711" s="69"/>
      <c r="V1711" s="69"/>
      <c r="W1711" s="69"/>
      <c r="X1711" s="69"/>
      <c r="Y1711" s="69"/>
      <c r="Z1711" s="69"/>
    </row>
    <row r="1712" ht="15.75" customHeight="1" spans="1:26">
      <c r="A1712" s="125"/>
      <c r="B1712" s="125"/>
      <c r="C1712" s="126" t="e">
        <v>#REF!</v>
      </c>
      <c r="D1712" s="125"/>
      <c r="E1712" s="69"/>
      <c r="F1712" s="69"/>
      <c r="G1712" s="69"/>
      <c r="H1712" s="69"/>
      <c r="I1712" s="69"/>
      <c r="J1712" s="69"/>
      <c r="K1712" s="69"/>
      <c r="L1712" s="69"/>
      <c r="M1712" s="69"/>
      <c r="N1712" s="69"/>
      <c r="O1712" s="69"/>
      <c r="P1712" s="69"/>
      <c r="Q1712" s="69"/>
      <c r="R1712" s="69"/>
      <c r="S1712" s="69"/>
      <c r="T1712" s="69"/>
      <c r="U1712" s="69"/>
      <c r="V1712" s="69"/>
      <c r="W1712" s="69"/>
      <c r="X1712" s="69"/>
      <c r="Y1712" s="69"/>
      <c r="Z1712" s="69"/>
    </row>
    <row r="1713" ht="15.75" customHeight="1" spans="1:26">
      <c r="A1713" s="125"/>
      <c r="B1713" s="125"/>
      <c r="C1713" s="126" t="e">
        <v>#REF!</v>
      </c>
      <c r="D1713" s="125"/>
      <c r="E1713" s="69"/>
      <c r="F1713" s="69"/>
      <c r="G1713" s="69"/>
      <c r="H1713" s="69"/>
      <c r="I1713" s="69"/>
      <c r="J1713" s="69"/>
      <c r="K1713" s="69"/>
      <c r="L1713" s="69"/>
      <c r="M1713" s="69"/>
      <c r="N1713" s="69"/>
      <c r="O1713" s="69"/>
      <c r="P1713" s="69"/>
      <c r="Q1713" s="69"/>
      <c r="R1713" s="69"/>
      <c r="S1713" s="69"/>
      <c r="T1713" s="69"/>
      <c r="U1713" s="69"/>
      <c r="V1713" s="69"/>
      <c r="W1713" s="69"/>
      <c r="X1713" s="69"/>
      <c r="Y1713" s="69"/>
      <c r="Z1713" s="69"/>
    </row>
    <row r="1714" ht="15.75" customHeight="1" spans="1:26">
      <c r="A1714" s="125"/>
      <c r="B1714" s="125"/>
      <c r="C1714" s="126" t="e">
        <v>#REF!</v>
      </c>
      <c r="D1714" s="125"/>
      <c r="E1714" s="69"/>
      <c r="F1714" s="69"/>
      <c r="G1714" s="69"/>
      <c r="H1714" s="69"/>
      <c r="I1714" s="69"/>
      <c r="J1714" s="69"/>
      <c r="K1714" s="69"/>
      <c r="L1714" s="69"/>
      <c r="M1714" s="69"/>
      <c r="N1714" s="69"/>
      <c r="O1714" s="69"/>
      <c r="P1714" s="69"/>
      <c r="Q1714" s="69"/>
      <c r="R1714" s="69"/>
      <c r="S1714" s="69"/>
      <c r="T1714" s="69"/>
      <c r="U1714" s="69"/>
      <c r="V1714" s="69"/>
      <c r="W1714" s="69"/>
      <c r="X1714" s="69"/>
      <c r="Y1714" s="69"/>
      <c r="Z1714" s="69"/>
    </row>
    <row r="1715" ht="15.75" customHeight="1" spans="1:26">
      <c r="A1715" s="125"/>
      <c r="B1715" s="125"/>
      <c r="C1715" s="126" t="e">
        <v>#REF!</v>
      </c>
      <c r="D1715" s="125"/>
      <c r="E1715" s="69"/>
      <c r="F1715" s="69"/>
      <c r="G1715" s="69"/>
      <c r="H1715" s="69"/>
      <c r="I1715" s="69"/>
      <c r="J1715" s="69"/>
      <c r="K1715" s="69"/>
      <c r="L1715" s="69"/>
      <c r="M1715" s="69"/>
      <c r="N1715" s="69"/>
      <c r="O1715" s="69"/>
      <c r="P1715" s="69"/>
      <c r="Q1715" s="69"/>
      <c r="R1715" s="69"/>
      <c r="S1715" s="69"/>
      <c r="T1715" s="69"/>
      <c r="U1715" s="69"/>
      <c r="V1715" s="69"/>
      <c r="W1715" s="69"/>
      <c r="X1715" s="69"/>
      <c r="Y1715" s="69"/>
      <c r="Z1715" s="69"/>
    </row>
    <row r="1716" ht="15.75" customHeight="1" spans="1:26">
      <c r="A1716" s="125"/>
      <c r="B1716" s="125"/>
      <c r="C1716" s="126" t="e">
        <v>#REF!</v>
      </c>
      <c r="D1716" s="125"/>
      <c r="E1716" s="69"/>
      <c r="F1716" s="69"/>
      <c r="G1716" s="69"/>
      <c r="H1716" s="69"/>
      <c r="I1716" s="69"/>
      <c r="J1716" s="69"/>
      <c r="K1716" s="69"/>
      <c r="L1716" s="69"/>
      <c r="M1716" s="69"/>
      <c r="N1716" s="69"/>
      <c r="O1716" s="69"/>
      <c r="P1716" s="69"/>
      <c r="Q1716" s="69"/>
      <c r="R1716" s="69"/>
      <c r="S1716" s="69"/>
      <c r="T1716" s="69"/>
      <c r="U1716" s="69"/>
      <c r="V1716" s="69"/>
      <c r="W1716" s="69"/>
      <c r="X1716" s="69"/>
      <c r="Y1716" s="69"/>
      <c r="Z1716" s="69"/>
    </row>
    <row r="1717" ht="15.75" customHeight="1" spans="1:26">
      <c r="A1717" s="125"/>
      <c r="B1717" s="125"/>
      <c r="C1717" s="126" t="e">
        <v>#REF!</v>
      </c>
      <c r="D1717" s="125"/>
      <c r="E1717" s="69"/>
      <c r="F1717" s="69"/>
      <c r="G1717" s="69"/>
      <c r="H1717" s="69"/>
      <c r="I1717" s="69"/>
      <c r="J1717" s="69"/>
      <c r="K1717" s="69"/>
      <c r="L1717" s="69"/>
      <c r="M1717" s="69"/>
      <c r="N1717" s="69"/>
      <c r="O1717" s="69"/>
      <c r="P1717" s="69"/>
      <c r="Q1717" s="69"/>
      <c r="R1717" s="69"/>
      <c r="S1717" s="69"/>
      <c r="T1717" s="69"/>
      <c r="U1717" s="69"/>
      <c r="V1717" s="69"/>
      <c r="W1717" s="69"/>
      <c r="X1717" s="69"/>
      <c r="Y1717" s="69"/>
      <c r="Z1717" s="69"/>
    </row>
    <row r="1718" ht="15.75" customHeight="1" spans="1:26">
      <c r="A1718" s="125"/>
      <c r="B1718" s="125"/>
      <c r="C1718" s="126" t="e">
        <v>#REF!</v>
      </c>
      <c r="D1718" s="125"/>
      <c r="E1718" s="69"/>
      <c r="F1718" s="69"/>
      <c r="G1718" s="69"/>
      <c r="H1718" s="69"/>
      <c r="I1718" s="69"/>
      <c r="J1718" s="69"/>
      <c r="K1718" s="69"/>
      <c r="L1718" s="69"/>
      <c r="M1718" s="69"/>
      <c r="N1718" s="69"/>
      <c r="O1718" s="69"/>
      <c r="P1718" s="69"/>
      <c r="Q1718" s="69"/>
      <c r="R1718" s="69"/>
      <c r="S1718" s="69"/>
      <c r="T1718" s="69"/>
      <c r="U1718" s="69"/>
      <c r="V1718" s="69"/>
      <c r="W1718" s="69"/>
      <c r="X1718" s="69"/>
      <c r="Y1718" s="69"/>
      <c r="Z1718" s="69"/>
    </row>
    <row r="1719" ht="15.75" customHeight="1" spans="1:26">
      <c r="A1719" s="125"/>
      <c r="B1719" s="125"/>
      <c r="C1719" s="126" t="e">
        <v>#REF!</v>
      </c>
      <c r="D1719" s="125"/>
      <c r="E1719" s="69"/>
      <c r="F1719" s="69"/>
      <c r="G1719" s="69"/>
      <c r="H1719" s="69"/>
      <c r="I1719" s="69"/>
      <c r="J1719" s="69"/>
      <c r="K1719" s="69"/>
      <c r="L1719" s="69"/>
      <c r="M1719" s="69"/>
      <c r="N1719" s="69"/>
      <c r="O1719" s="69"/>
      <c r="P1719" s="69"/>
      <c r="Q1719" s="69"/>
      <c r="R1719" s="69"/>
      <c r="S1719" s="69"/>
      <c r="T1719" s="69"/>
      <c r="U1719" s="69"/>
      <c r="V1719" s="69"/>
      <c r="W1719" s="69"/>
      <c r="X1719" s="69"/>
      <c r="Y1719" s="69"/>
      <c r="Z1719" s="69"/>
    </row>
    <row r="1720" ht="15.75" customHeight="1" spans="1:26">
      <c r="A1720" s="125"/>
      <c r="B1720" s="125"/>
      <c r="C1720" s="126" t="e">
        <v>#REF!</v>
      </c>
      <c r="D1720" s="125"/>
      <c r="E1720" s="69"/>
      <c r="F1720" s="69"/>
      <c r="G1720" s="69"/>
      <c r="H1720" s="69"/>
      <c r="I1720" s="69"/>
      <c r="J1720" s="69"/>
      <c r="K1720" s="69"/>
      <c r="L1720" s="69"/>
      <c r="M1720" s="69"/>
      <c r="N1720" s="69"/>
      <c r="O1720" s="69"/>
      <c r="P1720" s="69"/>
      <c r="Q1720" s="69"/>
      <c r="R1720" s="69"/>
      <c r="S1720" s="69"/>
      <c r="T1720" s="69"/>
      <c r="U1720" s="69"/>
      <c r="V1720" s="69"/>
      <c r="W1720" s="69"/>
      <c r="X1720" s="69"/>
      <c r="Y1720" s="69"/>
      <c r="Z1720" s="69"/>
    </row>
    <row r="1721" ht="15.75" customHeight="1" spans="1:26">
      <c r="A1721" s="125"/>
      <c r="B1721" s="125"/>
      <c r="C1721" s="126" t="e">
        <v>#REF!</v>
      </c>
      <c r="D1721" s="125"/>
      <c r="E1721" s="69"/>
      <c r="F1721" s="69"/>
      <c r="G1721" s="69"/>
      <c r="H1721" s="69"/>
      <c r="I1721" s="69"/>
      <c r="J1721" s="69"/>
      <c r="K1721" s="69"/>
      <c r="L1721" s="69"/>
      <c r="M1721" s="69"/>
      <c r="N1721" s="69"/>
      <c r="O1721" s="69"/>
      <c r="P1721" s="69"/>
      <c r="Q1721" s="69"/>
      <c r="R1721" s="69"/>
      <c r="S1721" s="69"/>
      <c r="T1721" s="69"/>
      <c r="U1721" s="69"/>
      <c r="V1721" s="69"/>
      <c r="W1721" s="69"/>
      <c r="X1721" s="69"/>
      <c r="Y1721" s="69"/>
      <c r="Z1721" s="69"/>
    </row>
    <row r="1722" ht="15.75" customHeight="1" spans="1:26">
      <c r="A1722" s="125"/>
      <c r="B1722" s="125"/>
      <c r="C1722" s="126" t="e">
        <v>#REF!</v>
      </c>
      <c r="D1722" s="125"/>
      <c r="E1722" s="69"/>
      <c r="F1722" s="69"/>
      <c r="G1722" s="69"/>
      <c r="H1722" s="69"/>
      <c r="I1722" s="69"/>
      <c r="J1722" s="69"/>
      <c r="K1722" s="69"/>
      <c r="L1722" s="69"/>
      <c r="M1722" s="69"/>
      <c r="N1722" s="69"/>
      <c r="O1722" s="69"/>
      <c r="P1722" s="69"/>
      <c r="Q1722" s="69"/>
      <c r="R1722" s="69"/>
      <c r="S1722" s="69"/>
      <c r="T1722" s="69"/>
      <c r="U1722" s="69"/>
      <c r="V1722" s="69"/>
      <c r="W1722" s="69"/>
      <c r="X1722" s="69"/>
      <c r="Y1722" s="69"/>
      <c r="Z1722" s="69"/>
    </row>
    <row r="1723" ht="15.75" customHeight="1" spans="1:26">
      <c r="A1723" s="125"/>
      <c r="B1723" s="125"/>
      <c r="C1723" s="126" t="e">
        <v>#REF!</v>
      </c>
      <c r="D1723" s="125"/>
      <c r="E1723" s="69"/>
      <c r="F1723" s="69"/>
      <c r="G1723" s="69"/>
      <c r="H1723" s="69"/>
      <c r="I1723" s="69"/>
      <c r="J1723" s="69"/>
      <c r="K1723" s="69"/>
      <c r="L1723" s="69"/>
      <c r="M1723" s="69"/>
      <c r="N1723" s="69"/>
      <c r="O1723" s="69"/>
      <c r="P1723" s="69"/>
      <c r="Q1723" s="69"/>
      <c r="R1723" s="69"/>
      <c r="S1723" s="69"/>
      <c r="T1723" s="69"/>
      <c r="U1723" s="69"/>
      <c r="V1723" s="69"/>
      <c r="W1723" s="69"/>
      <c r="X1723" s="69"/>
      <c r="Y1723" s="69"/>
      <c r="Z1723" s="69"/>
    </row>
    <row r="1724" ht="15.75" customHeight="1" spans="1:26">
      <c r="A1724" s="125"/>
      <c r="B1724" s="125"/>
      <c r="C1724" s="126" t="e">
        <v>#REF!</v>
      </c>
      <c r="D1724" s="125"/>
      <c r="E1724" s="69"/>
      <c r="F1724" s="69"/>
      <c r="G1724" s="69"/>
      <c r="H1724" s="69"/>
      <c r="I1724" s="69"/>
      <c r="J1724" s="69"/>
      <c r="K1724" s="69"/>
      <c r="L1724" s="69"/>
      <c r="M1724" s="69"/>
      <c r="N1724" s="69"/>
      <c r="O1724" s="69"/>
      <c r="P1724" s="69"/>
      <c r="Q1724" s="69"/>
      <c r="R1724" s="69"/>
      <c r="S1724" s="69"/>
      <c r="T1724" s="69"/>
      <c r="U1724" s="69"/>
      <c r="V1724" s="69"/>
      <c r="W1724" s="69"/>
      <c r="X1724" s="69"/>
      <c r="Y1724" s="69"/>
      <c r="Z1724" s="69"/>
    </row>
    <row r="1725" ht="15.75" customHeight="1" spans="1:26">
      <c r="A1725" s="125"/>
      <c r="B1725" s="125"/>
      <c r="C1725" s="126" t="e">
        <v>#REF!</v>
      </c>
      <c r="D1725" s="125"/>
      <c r="E1725" s="69"/>
      <c r="F1725" s="69"/>
      <c r="G1725" s="69"/>
      <c r="H1725" s="69"/>
      <c r="I1725" s="69"/>
      <c r="J1725" s="69"/>
      <c r="K1725" s="69"/>
      <c r="L1725" s="69"/>
      <c r="M1725" s="69"/>
      <c r="N1725" s="69"/>
      <c r="O1725" s="69"/>
      <c r="P1725" s="69"/>
      <c r="Q1725" s="69"/>
      <c r="R1725" s="69"/>
      <c r="S1725" s="69"/>
      <c r="T1725" s="69"/>
      <c r="U1725" s="69"/>
      <c r="V1725" s="69"/>
      <c r="W1725" s="69"/>
      <c r="X1725" s="69"/>
      <c r="Y1725" s="69"/>
      <c r="Z1725" s="69"/>
    </row>
    <row r="1726" ht="15.75" customHeight="1" spans="1:26">
      <c r="A1726" s="125"/>
      <c r="B1726" s="125"/>
      <c r="C1726" s="126" t="e">
        <v>#REF!</v>
      </c>
      <c r="D1726" s="125"/>
      <c r="E1726" s="69"/>
      <c r="F1726" s="69"/>
      <c r="G1726" s="69"/>
      <c r="H1726" s="69"/>
      <c r="I1726" s="69"/>
      <c r="J1726" s="69"/>
      <c r="K1726" s="69"/>
      <c r="L1726" s="69"/>
      <c r="M1726" s="69"/>
      <c r="N1726" s="69"/>
      <c r="O1726" s="69"/>
      <c r="P1726" s="69"/>
      <c r="Q1726" s="69"/>
      <c r="R1726" s="69"/>
      <c r="S1726" s="69"/>
      <c r="T1726" s="69"/>
      <c r="U1726" s="69"/>
      <c r="V1726" s="69"/>
      <c r="W1726" s="69"/>
      <c r="X1726" s="69"/>
      <c r="Y1726" s="69"/>
      <c r="Z1726" s="69"/>
    </row>
    <row r="1727" ht="15.75" customHeight="1" spans="1:26">
      <c r="A1727" s="125"/>
      <c r="B1727" s="125"/>
      <c r="C1727" s="126" t="e">
        <v>#REF!</v>
      </c>
      <c r="D1727" s="125"/>
      <c r="E1727" s="69"/>
      <c r="F1727" s="69"/>
      <c r="G1727" s="69"/>
      <c r="H1727" s="69"/>
      <c r="I1727" s="69"/>
      <c r="J1727" s="69"/>
      <c r="K1727" s="69"/>
      <c r="L1727" s="69"/>
      <c r="M1727" s="69"/>
      <c r="N1727" s="69"/>
      <c r="O1727" s="69"/>
      <c r="P1727" s="69"/>
      <c r="Q1727" s="69"/>
      <c r="R1727" s="69"/>
      <c r="S1727" s="69"/>
      <c r="T1727" s="69"/>
      <c r="U1727" s="69"/>
      <c r="V1727" s="69"/>
      <c r="W1727" s="69"/>
      <c r="X1727" s="69"/>
      <c r="Y1727" s="69"/>
      <c r="Z1727" s="69"/>
    </row>
    <row r="1728" ht="15.75" customHeight="1" spans="1:26">
      <c r="A1728" s="125"/>
      <c r="B1728" s="125"/>
      <c r="C1728" s="126" t="e">
        <v>#REF!</v>
      </c>
      <c r="D1728" s="125"/>
      <c r="E1728" s="69"/>
      <c r="F1728" s="69"/>
      <c r="G1728" s="69"/>
      <c r="H1728" s="69"/>
      <c r="I1728" s="69"/>
      <c r="J1728" s="69"/>
      <c r="K1728" s="69"/>
      <c r="L1728" s="69"/>
      <c r="M1728" s="69"/>
      <c r="N1728" s="69"/>
      <c r="O1728" s="69"/>
      <c r="P1728" s="69"/>
      <c r="Q1728" s="69"/>
      <c r="R1728" s="69"/>
      <c r="S1728" s="69"/>
      <c r="T1728" s="69"/>
      <c r="U1728" s="69"/>
      <c r="V1728" s="69"/>
      <c r="W1728" s="69"/>
      <c r="X1728" s="69"/>
      <c r="Y1728" s="69"/>
      <c r="Z1728" s="69"/>
    </row>
    <row r="1729" ht="15.75" customHeight="1" spans="1:26">
      <c r="A1729" s="125"/>
      <c r="B1729" s="125"/>
      <c r="C1729" s="126" t="e">
        <v>#REF!</v>
      </c>
      <c r="D1729" s="125"/>
      <c r="E1729" s="69"/>
      <c r="F1729" s="69"/>
      <c r="G1729" s="69"/>
      <c r="H1729" s="69"/>
      <c r="I1729" s="69"/>
      <c r="J1729" s="69"/>
      <c r="K1729" s="69"/>
      <c r="L1729" s="69"/>
      <c r="M1729" s="69"/>
      <c r="N1729" s="69"/>
      <c r="O1729" s="69"/>
      <c r="P1729" s="69"/>
      <c r="Q1729" s="69"/>
      <c r="R1729" s="69"/>
      <c r="S1729" s="69"/>
      <c r="T1729" s="69"/>
      <c r="U1729" s="69"/>
      <c r="V1729" s="69"/>
      <c r="W1729" s="69"/>
      <c r="X1729" s="69"/>
      <c r="Y1729" s="69"/>
      <c r="Z1729" s="69"/>
    </row>
    <row r="1730" ht="15.75" customHeight="1" spans="1:26">
      <c r="A1730" s="125"/>
      <c r="B1730" s="125"/>
      <c r="C1730" s="126" t="e">
        <v>#REF!</v>
      </c>
      <c r="D1730" s="125"/>
      <c r="E1730" s="69"/>
      <c r="F1730" s="69"/>
      <c r="G1730" s="69"/>
      <c r="H1730" s="69"/>
      <c r="I1730" s="69"/>
      <c r="J1730" s="69"/>
      <c r="K1730" s="69"/>
      <c r="L1730" s="69"/>
      <c r="M1730" s="69"/>
      <c r="N1730" s="69"/>
      <c r="O1730" s="69"/>
      <c r="P1730" s="69"/>
      <c r="Q1730" s="69"/>
      <c r="R1730" s="69"/>
      <c r="S1730" s="69"/>
      <c r="T1730" s="69"/>
      <c r="U1730" s="69"/>
      <c r="V1730" s="69"/>
      <c r="W1730" s="69"/>
      <c r="X1730" s="69"/>
      <c r="Y1730" s="69"/>
      <c r="Z1730" s="69"/>
    </row>
    <row r="1731" ht="15.75" customHeight="1" spans="1:26">
      <c r="A1731" s="125"/>
      <c r="B1731" s="125"/>
      <c r="C1731" s="126" t="e">
        <v>#REF!</v>
      </c>
      <c r="D1731" s="125"/>
      <c r="E1731" s="69"/>
      <c r="F1731" s="69"/>
      <c r="G1731" s="69"/>
      <c r="H1731" s="69"/>
      <c r="I1731" s="69"/>
      <c r="J1731" s="69"/>
      <c r="K1731" s="69"/>
      <c r="L1731" s="69"/>
      <c r="M1731" s="69"/>
      <c r="N1731" s="69"/>
      <c r="O1731" s="69"/>
      <c r="P1731" s="69"/>
      <c r="Q1731" s="69"/>
      <c r="R1731" s="69"/>
      <c r="S1731" s="69"/>
      <c r="T1731" s="69"/>
      <c r="U1731" s="69"/>
      <c r="V1731" s="69"/>
      <c r="W1731" s="69"/>
      <c r="X1731" s="69"/>
      <c r="Y1731" s="69"/>
      <c r="Z1731" s="69"/>
    </row>
    <row r="1732" ht="15.75" customHeight="1" spans="1:26">
      <c r="A1732" s="125"/>
      <c r="B1732" s="125"/>
      <c r="C1732" s="126" t="e">
        <v>#REF!</v>
      </c>
      <c r="D1732" s="125"/>
      <c r="E1732" s="69"/>
      <c r="F1732" s="69"/>
      <c r="G1732" s="69"/>
      <c r="H1732" s="69"/>
      <c r="I1732" s="69"/>
      <c r="J1732" s="69"/>
      <c r="K1732" s="69"/>
      <c r="L1732" s="69"/>
      <c r="M1732" s="69"/>
      <c r="N1732" s="69"/>
      <c r="O1732" s="69"/>
      <c r="P1732" s="69"/>
      <c r="Q1732" s="69"/>
      <c r="R1732" s="69"/>
      <c r="S1732" s="69"/>
      <c r="T1732" s="69"/>
      <c r="U1732" s="69"/>
      <c r="V1732" s="69"/>
      <c r="W1732" s="69"/>
      <c r="X1732" s="69"/>
      <c r="Y1732" s="69"/>
      <c r="Z1732" s="69"/>
    </row>
    <row r="1733" ht="15.75" customHeight="1" spans="1:26">
      <c r="A1733" s="125"/>
      <c r="B1733" s="125"/>
      <c r="C1733" s="126" t="e">
        <v>#REF!</v>
      </c>
      <c r="D1733" s="125"/>
      <c r="E1733" s="69"/>
      <c r="F1733" s="69"/>
      <c r="G1733" s="69"/>
      <c r="H1733" s="69"/>
      <c r="I1733" s="69"/>
      <c r="J1733" s="69"/>
      <c r="K1733" s="69"/>
      <c r="L1733" s="69"/>
      <c r="M1733" s="69"/>
      <c r="N1733" s="69"/>
      <c r="O1733" s="69"/>
      <c r="P1733" s="69"/>
      <c r="Q1733" s="69"/>
      <c r="R1733" s="69"/>
      <c r="S1733" s="69"/>
      <c r="T1733" s="69"/>
      <c r="U1733" s="69"/>
      <c r="V1733" s="69"/>
      <c r="W1733" s="69"/>
      <c r="X1733" s="69"/>
      <c r="Y1733" s="69"/>
      <c r="Z1733" s="69"/>
    </row>
    <row r="1734" ht="15.75" customHeight="1" spans="1:26">
      <c r="A1734" s="125"/>
      <c r="B1734" s="125"/>
      <c r="C1734" s="126" t="e">
        <v>#REF!</v>
      </c>
      <c r="D1734" s="125"/>
      <c r="E1734" s="69"/>
      <c r="F1734" s="69"/>
      <c r="G1734" s="69"/>
      <c r="H1734" s="69"/>
      <c r="I1734" s="69"/>
      <c r="J1734" s="69"/>
      <c r="K1734" s="69"/>
      <c r="L1734" s="69"/>
      <c r="M1734" s="69"/>
      <c r="N1734" s="69"/>
      <c r="O1734" s="69"/>
      <c r="P1734" s="69"/>
      <c r="Q1734" s="69"/>
      <c r="R1734" s="69"/>
      <c r="S1734" s="69"/>
      <c r="T1734" s="69"/>
      <c r="U1734" s="69"/>
      <c r="V1734" s="69"/>
      <c r="W1734" s="69"/>
      <c r="X1734" s="69"/>
      <c r="Y1734" s="69"/>
      <c r="Z1734" s="69"/>
    </row>
    <row r="1735" ht="15.75" customHeight="1" spans="1:26">
      <c r="A1735" s="125"/>
      <c r="B1735" s="125"/>
      <c r="C1735" s="126" t="e">
        <v>#REF!</v>
      </c>
      <c r="D1735" s="125"/>
      <c r="E1735" s="69"/>
      <c r="F1735" s="69"/>
      <c r="G1735" s="69"/>
      <c r="H1735" s="69"/>
      <c r="I1735" s="69"/>
      <c r="J1735" s="69"/>
      <c r="K1735" s="69"/>
      <c r="L1735" s="69"/>
      <c r="M1735" s="69"/>
      <c r="N1735" s="69"/>
      <c r="O1735" s="69"/>
      <c r="P1735" s="69"/>
      <c r="Q1735" s="69"/>
      <c r="R1735" s="69"/>
      <c r="S1735" s="69"/>
      <c r="T1735" s="69"/>
      <c r="U1735" s="69"/>
      <c r="V1735" s="69"/>
      <c r="W1735" s="69"/>
      <c r="X1735" s="69"/>
      <c r="Y1735" s="69"/>
      <c r="Z1735" s="69"/>
    </row>
    <row r="1736" ht="15.75" customHeight="1" spans="1:26">
      <c r="A1736" s="125"/>
      <c r="B1736" s="125"/>
      <c r="C1736" s="126" t="e">
        <v>#REF!</v>
      </c>
      <c r="D1736" s="125"/>
      <c r="E1736" s="69"/>
      <c r="F1736" s="69"/>
      <c r="G1736" s="69"/>
      <c r="H1736" s="69"/>
      <c r="I1736" s="69"/>
      <c r="J1736" s="69"/>
      <c r="K1736" s="69"/>
      <c r="L1736" s="69"/>
      <c r="M1736" s="69"/>
      <c r="N1736" s="69"/>
      <c r="O1736" s="69"/>
      <c r="P1736" s="69"/>
      <c r="Q1736" s="69"/>
      <c r="R1736" s="69"/>
      <c r="S1736" s="69"/>
      <c r="T1736" s="69"/>
      <c r="U1736" s="69"/>
      <c r="V1736" s="69"/>
      <c r="W1736" s="69"/>
      <c r="X1736" s="69"/>
      <c r="Y1736" s="69"/>
      <c r="Z1736" s="69"/>
    </row>
    <row r="1737" ht="15.75" customHeight="1" spans="1:26">
      <c r="A1737" s="125"/>
      <c r="B1737" s="125"/>
      <c r="C1737" s="126" t="e">
        <v>#REF!</v>
      </c>
      <c r="D1737" s="125"/>
      <c r="E1737" s="69"/>
      <c r="F1737" s="69"/>
      <c r="G1737" s="69"/>
      <c r="H1737" s="69"/>
      <c r="I1737" s="69"/>
      <c r="J1737" s="69"/>
      <c r="K1737" s="69"/>
      <c r="L1737" s="69"/>
      <c r="M1737" s="69"/>
      <c r="N1737" s="69"/>
      <c r="O1737" s="69"/>
      <c r="P1737" s="69"/>
      <c r="Q1737" s="69"/>
      <c r="R1737" s="69"/>
      <c r="S1737" s="69"/>
      <c r="T1737" s="69"/>
      <c r="U1737" s="69"/>
      <c r="V1737" s="69"/>
      <c r="W1737" s="69"/>
      <c r="X1737" s="69"/>
      <c r="Y1737" s="69"/>
      <c r="Z1737" s="69"/>
    </row>
    <row r="1738" ht="15.75" customHeight="1" spans="1:26">
      <c r="A1738" s="125"/>
      <c r="B1738" s="125"/>
      <c r="C1738" s="126" t="e">
        <v>#REF!</v>
      </c>
      <c r="D1738" s="125"/>
      <c r="E1738" s="69"/>
      <c r="F1738" s="69"/>
      <c r="G1738" s="69"/>
      <c r="H1738" s="69"/>
      <c r="I1738" s="69"/>
      <c r="J1738" s="69"/>
      <c r="K1738" s="69"/>
      <c r="L1738" s="69"/>
      <c r="M1738" s="69"/>
      <c r="N1738" s="69"/>
      <c r="O1738" s="69"/>
      <c r="P1738" s="69"/>
      <c r="Q1738" s="69"/>
      <c r="R1738" s="69"/>
      <c r="S1738" s="69"/>
      <c r="T1738" s="69"/>
      <c r="U1738" s="69"/>
      <c r="V1738" s="69"/>
      <c r="W1738" s="69"/>
      <c r="X1738" s="69"/>
      <c r="Y1738" s="69"/>
      <c r="Z1738" s="69"/>
    </row>
    <row r="1739" ht="15.75" customHeight="1" spans="1:26">
      <c r="A1739" s="125"/>
      <c r="B1739" s="125"/>
      <c r="C1739" s="126" t="e">
        <v>#REF!</v>
      </c>
      <c r="D1739" s="125"/>
      <c r="E1739" s="69"/>
      <c r="F1739" s="69"/>
      <c r="G1739" s="69"/>
      <c r="H1739" s="69"/>
      <c r="I1739" s="69"/>
      <c r="J1739" s="69"/>
      <c r="K1739" s="69"/>
      <c r="L1739" s="69"/>
      <c r="M1739" s="69"/>
      <c r="N1739" s="69"/>
      <c r="O1739" s="69"/>
      <c r="P1739" s="69"/>
      <c r="Q1739" s="69"/>
      <c r="R1739" s="69"/>
      <c r="S1739" s="69"/>
      <c r="T1739" s="69"/>
      <c r="U1739" s="69"/>
      <c r="V1739" s="69"/>
      <c r="W1739" s="69"/>
      <c r="X1739" s="69"/>
      <c r="Y1739" s="69"/>
      <c r="Z1739" s="69"/>
    </row>
    <row r="1740" ht="15.75" customHeight="1" spans="1:26">
      <c r="A1740" s="125"/>
      <c r="B1740" s="125"/>
      <c r="C1740" s="126" t="e">
        <v>#REF!</v>
      </c>
      <c r="D1740" s="125"/>
      <c r="E1740" s="69"/>
      <c r="F1740" s="69"/>
      <c r="G1740" s="69"/>
      <c r="H1740" s="69"/>
      <c r="I1740" s="69"/>
      <c r="J1740" s="69"/>
      <c r="K1740" s="69"/>
      <c r="L1740" s="69"/>
      <c r="M1740" s="69"/>
      <c r="N1740" s="69"/>
      <c r="O1740" s="69"/>
      <c r="P1740" s="69"/>
      <c r="Q1740" s="69"/>
      <c r="R1740" s="69"/>
      <c r="S1740" s="69"/>
      <c r="T1740" s="69"/>
      <c r="U1740" s="69"/>
      <c r="V1740" s="69"/>
      <c r="W1740" s="69"/>
      <c r="X1740" s="69"/>
      <c r="Y1740" s="69"/>
      <c r="Z1740" s="69"/>
    </row>
    <row r="1741" ht="15.75" customHeight="1" spans="1:26">
      <c r="A1741" s="125"/>
      <c r="B1741" s="125"/>
      <c r="C1741" s="126" t="e">
        <v>#REF!</v>
      </c>
      <c r="D1741" s="125"/>
      <c r="E1741" s="69"/>
      <c r="F1741" s="69"/>
      <c r="G1741" s="69"/>
      <c r="H1741" s="69"/>
      <c r="I1741" s="69"/>
      <c r="J1741" s="69"/>
      <c r="K1741" s="69"/>
      <c r="L1741" s="69"/>
      <c r="M1741" s="69"/>
      <c r="N1741" s="69"/>
      <c r="O1741" s="69"/>
      <c r="P1741" s="69"/>
      <c r="Q1741" s="69"/>
      <c r="R1741" s="69"/>
      <c r="S1741" s="69"/>
      <c r="T1741" s="69"/>
      <c r="U1741" s="69"/>
      <c r="V1741" s="69"/>
      <c r="W1741" s="69"/>
      <c r="X1741" s="69"/>
      <c r="Y1741" s="69"/>
      <c r="Z1741" s="69"/>
    </row>
    <row r="1742" ht="15.75" customHeight="1" spans="1:26">
      <c r="A1742" s="125"/>
      <c r="B1742" s="125"/>
      <c r="C1742" s="126" t="e">
        <v>#REF!</v>
      </c>
      <c r="D1742" s="125"/>
      <c r="E1742" s="69"/>
      <c r="F1742" s="69"/>
      <c r="G1742" s="69"/>
      <c r="H1742" s="69"/>
      <c r="I1742" s="69"/>
      <c r="J1742" s="69"/>
      <c r="K1742" s="69"/>
      <c r="L1742" s="69"/>
      <c r="M1742" s="69"/>
      <c r="N1742" s="69"/>
      <c r="O1742" s="69"/>
      <c r="P1742" s="69"/>
      <c r="Q1742" s="69"/>
      <c r="R1742" s="69"/>
      <c r="S1742" s="69"/>
      <c r="T1742" s="69"/>
      <c r="U1742" s="69"/>
      <c r="V1742" s="69"/>
      <c r="W1742" s="69"/>
      <c r="X1742" s="69"/>
      <c r="Y1742" s="69"/>
      <c r="Z1742" s="69"/>
    </row>
    <row r="1743" ht="15.75" customHeight="1" spans="1:26">
      <c r="A1743" s="125"/>
      <c r="B1743" s="125"/>
      <c r="C1743" s="126" t="e">
        <v>#REF!</v>
      </c>
      <c r="D1743" s="125"/>
      <c r="E1743" s="69"/>
      <c r="F1743" s="69"/>
      <c r="G1743" s="69"/>
      <c r="H1743" s="69"/>
      <c r="I1743" s="69"/>
      <c r="J1743" s="69"/>
      <c r="K1743" s="69"/>
      <c r="L1743" s="69"/>
      <c r="M1743" s="69"/>
      <c r="N1743" s="69"/>
      <c r="O1743" s="69"/>
      <c r="P1743" s="69"/>
      <c r="Q1743" s="69"/>
      <c r="R1743" s="69"/>
      <c r="S1743" s="69"/>
      <c r="T1743" s="69"/>
      <c r="U1743" s="69"/>
      <c r="V1743" s="69"/>
      <c r="W1743" s="69"/>
      <c r="X1743" s="69"/>
      <c r="Y1743" s="69"/>
      <c r="Z1743" s="69"/>
    </row>
    <row r="1744" ht="15.75" customHeight="1" spans="1:26">
      <c r="A1744" s="125"/>
      <c r="B1744" s="125"/>
      <c r="C1744" s="126" t="e">
        <v>#REF!</v>
      </c>
      <c r="D1744" s="125"/>
      <c r="E1744" s="69"/>
      <c r="F1744" s="69"/>
      <c r="G1744" s="69"/>
      <c r="H1744" s="69"/>
      <c r="I1744" s="69"/>
      <c r="J1744" s="69"/>
      <c r="K1744" s="69"/>
      <c r="L1744" s="69"/>
      <c r="M1744" s="69"/>
      <c r="N1744" s="69"/>
      <c r="O1744" s="69"/>
      <c r="P1744" s="69"/>
      <c r="Q1744" s="69"/>
      <c r="R1744" s="69"/>
      <c r="S1744" s="69"/>
      <c r="T1744" s="69"/>
      <c r="U1744" s="69"/>
      <c r="V1744" s="69"/>
      <c r="W1744" s="69"/>
      <c r="X1744" s="69"/>
      <c r="Y1744" s="69"/>
      <c r="Z1744" s="69"/>
    </row>
    <row r="1745" ht="15.75" customHeight="1" spans="1:26">
      <c r="A1745" s="125"/>
      <c r="B1745" s="125"/>
      <c r="C1745" s="126" t="e">
        <v>#REF!</v>
      </c>
      <c r="D1745" s="125"/>
      <c r="E1745" s="69"/>
      <c r="F1745" s="69"/>
      <c r="G1745" s="69"/>
      <c r="H1745" s="69"/>
      <c r="I1745" s="69"/>
      <c r="J1745" s="69"/>
      <c r="K1745" s="69"/>
      <c r="L1745" s="69"/>
      <c r="M1745" s="69"/>
      <c r="N1745" s="69"/>
      <c r="O1745" s="69"/>
      <c r="P1745" s="69"/>
      <c r="Q1745" s="69"/>
      <c r="R1745" s="69"/>
      <c r="S1745" s="69"/>
      <c r="T1745" s="69"/>
      <c r="U1745" s="69"/>
      <c r="V1745" s="69"/>
      <c r="W1745" s="69"/>
      <c r="X1745" s="69"/>
      <c r="Y1745" s="69"/>
      <c r="Z1745" s="69"/>
    </row>
    <row r="1746" ht="15.75" customHeight="1" spans="1:26">
      <c r="A1746" s="125"/>
      <c r="B1746" s="125"/>
      <c r="C1746" s="126" t="e">
        <v>#REF!</v>
      </c>
      <c r="D1746" s="125"/>
      <c r="E1746" s="69"/>
      <c r="F1746" s="69"/>
      <c r="G1746" s="69"/>
      <c r="H1746" s="69"/>
      <c r="I1746" s="69"/>
      <c r="J1746" s="69"/>
      <c r="K1746" s="69"/>
      <c r="L1746" s="69"/>
      <c r="M1746" s="69"/>
      <c r="N1746" s="69"/>
      <c r="O1746" s="69"/>
      <c r="P1746" s="69"/>
      <c r="Q1746" s="69"/>
      <c r="R1746" s="69"/>
      <c r="S1746" s="69"/>
      <c r="T1746" s="69"/>
      <c r="U1746" s="69"/>
      <c r="V1746" s="69"/>
      <c r="W1746" s="69"/>
      <c r="X1746" s="69"/>
      <c r="Y1746" s="69"/>
      <c r="Z1746" s="69"/>
    </row>
    <row r="1747" ht="15.75" customHeight="1" spans="1:26">
      <c r="A1747" s="125"/>
      <c r="B1747" s="125"/>
      <c r="C1747" s="126" t="e">
        <v>#REF!</v>
      </c>
      <c r="D1747" s="125"/>
      <c r="E1747" s="69"/>
      <c r="F1747" s="69"/>
      <c r="G1747" s="69"/>
      <c r="H1747" s="69"/>
      <c r="I1747" s="69"/>
      <c r="J1747" s="69"/>
      <c r="K1747" s="69"/>
      <c r="L1747" s="69"/>
      <c r="M1747" s="69"/>
      <c r="N1747" s="69"/>
      <c r="O1747" s="69"/>
      <c r="P1747" s="69"/>
      <c r="Q1747" s="69"/>
      <c r="R1747" s="69"/>
      <c r="S1747" s="69"/>
      <c r="T1747" s="69"/>
      <c r="U1747" s="69"/>
      <c r="V1747" s="69"/>
      <c r="W1747" s="69"/>
      <c r="X1747" s="69"/>
      <c r="Y1747" s="69"/>
      <c r="Z1747" s="69"/>
    </row>
    <row r="1748" ht="15.75" customHeight="1" spans="1:26">
      <c r="A1748" s="125"/>
      <c r="B1748" s="125"/>
      <c r="C1748" s="126" t="e">
        <v>#REF!</v>
      </c>
      <c r="D1748" s="125"/>
      <c r="E1748" s="69"/>
      <c r="F1748" s="69"/>
      <c r="G1748" s="69"/>
      <c r="H1748" s="69"/>
      <c r="I1748" s="69"/>
      <c r="J1748" s="69"/>
      <c r="K1748" s="69"/>
      <c r="L1748" s="69"/>
      <c r="M1748" s="69"/>
      <c r="N1748" s="69"/>
      <c r="O1748" s="69"/>
      <c r="P1748" s="69"/>
      <c r="Q1748" s="69"/>
      <c r="R1748" s="69"/>
      <c r="S1748" s="69"/>
      <c r="T1748" s="69"/>
      <c r="U1748" s="69"/>
      <c r="V1748" s="69"/>
      <c r="W1748" s="69"/>
      <c r="X1748" s="69"/>
      <c r="Y1748" s="69"/>
      <c r="Z1748" s="69"/>
    </row>
    <row r="1749" ht="15.75" customHeight="1" spans="1:26">
      <c r="A1749" s="125"/>
      <c r="B1749" s="125"/>
      <c r="C1749" s="126" t="e">
        <v>#REF!</v>
      </c>
      <c r="D1749" s="125"/>
      <c r="E1749" s="69"/>
      <c r="F1749" s="69"/>
      <c r="G1749" s="69"/>
      <c r="H1749" s="69"/>
      <c r="I1749" s="69"/>
      <c r="J1749" s="69"/>
      <c r="K1749" s="69"/>
      <c r="L1749" s="69"/>
      <c r="M1749" s="69"/>
      <c r="N1749" s="69"/>
      <c r="O1749" s="69"/>
      <c r="P1749" s="69"/>
      <c r="Q1749" s="69"/>
      <c r="R1749" s="69"/>
      <c r="S1749" s="69"/>
      <c r="T1749" s="69"/>
      <c r="U1749" s="69"/>
      <c r="V1749" s="69"/>
      <c r="W1749" s="69"/>
      <c r="X1749" s="69"/>
      <c r="Y1749" s="69"/>
      <c r="Z1749" s="69"/>
    </row>
    <row r="1750" ht="15.75" customHeight="1" spans="1:26">
      <c r="A1750" s="125"/>
      <c r="B1750" s="125"/>
      <c r="C1750" s="126" t="e">
        <v>#REF!</v>
      </c>
      <c r="D1750" s="125"/>
      <c r="E1750" s="69"/>
      <c r="F1750" s="69"/>
      <c r="G1750" s="69"/>
      <c r="H1750" s="69"/>
      <c r="I1750" s="69"/>
      <c r="J1750" s="69"/>
      <c r="K1750" s="69"/>
      <c r="L1750" s="69"/>
      <c r="M1750" s="69"/>
      <c r="N1750" s="69"/>
      <c r="O1750" s="69"/>
      <c r="P1750" s="69"/>
      <c r="Q1750" s="69"/>
      <c r="R1750" s="69"/>
      <c r="S1750" s="69"/>
      <c r="T1750" s="69"/>
      <c r="U1750" s="69"/>
      <c r="V1750" s="69"/>
      <c r="W1750" s="69"/>
      <c r="X1750" s="69"/>
      <c r="Y1750" s="69"/>
      <c r="Z1750" s="69"/>
    </row>
    <row r="1751" ht="15.75" customHeight="1" spans="1:26">
      <c r="A1751" s="125"/>
      <c r="B1751" s="125"/>
      <c r="C1751" s="126" t="e">
        <v>#REF!</v>
      </c>
      <c r="D1751" s="125"/>
      <c r="E1751" s="69"/>
      <c r="F1751" s="69"/>
      <c r="G1751" s="69"/>
      <c r="H1751" s="69"/>
      <c r="I1751" s="69"/>
      <c r="J1751" s="69"/>
      <c r="K1751" s="69"/>
      <c r="L1751" s="69"/>
      <c r="M1751" s="69"/>
      <c r="N1751" s="69"/>
      <c r="O1751" s="69"/>
      <c r="P1751" s="69"/>
      <c r="Q1751" s="69"/>
      <c r="R1751" s="69"/>
      <c r="S1751" s="69"/>
      <c r="T1751" s="69"/>
      <c r="U1751" s="69"/>
      <c r="V1751" s="69"/>
      <c r="W1751" s="69"/>
      <c r="X1751" s="69"/>
      <c r="Y1751" s="69"/>
      <c r="Z1751" s="69"/>
    </row>
    <row r="1752" ht="15.75" customHeight="1" spans="1:26">
      <c r="A1752" s="125"/>
      <c r="B1752" s="125"/>
      <c r="C1752" s="126" t="e">
        <v>#REF!</v>
      </c>
      <c r="D1752" s="125"/>
      <c r="E1752" s="69"/>
      <c r="F1752" s="69"/>
      <c r="G1752" s="69"/>
      <c r="H1752" s="69"/>
      <c r="I1752" s="69"/>
      <c r="J1752" s="69"/>
      <c r="K1752" s="69"/>
      <c r="L1752" s="69"/>
      <c r="M1752" s="69"/>
      <c r="N1752" s="69"/>
      <c r="O1752" s="69"/>
      <c r="P1752" s="69"/>
      <c r="Q1752" s="69"/>
      <c r="R1752" s="69"/>
      <c r="S1752" s="69"/>
      <c r="T1752" s="69"/>
      <c r="U1752" s="69"/>
      <c r="V1752" s="69"/>
      <c r="W1752" s="69"/>
      <c r="X1752" s="69"/>
      <c r="Y1752" s="69"/>
      <c r="Z1752" s="69"/>
    </row>
    <row r="1753" ht="15.75" customHeight="1" spans="1:26">
      <c r="A1753" s="125"/>
      <c r="B1753" s="125"/>
      <c r="C1753" s="126" t="e">
        <v>#REF!</v>
      </c>
      <c r="D1753" s="125"/>
      <c r="E1753" s="69"/>
      <c r="F1753" s="69"/>
      <c r="G1753" s="69"/>
      <c r="H1753" s="69"/>
      <c r="I1753" s="69"/>
      <c r="J1753" s="69"/>
      <c r="K1753" s="69"/>
      <c r="L1753" s="69"/>
      <c r="M1753" s="69"/>
      <c r="N1753" s="69"/>
      <c r="O1753" s="69"/>
      <c r="P1753" s="69"/>
      <c r="Q1753" s="69"/>
      <c r="R1753" s="69"/>
      <c r="S1753" s="69"/>
      <c r="T1753" s="69"/>
      <c r="U1753" s="69"/>
      <c r="V1753" s="69"/>
      <c r="W1753" s="69"/>
      <c r="X1753" s="69"/>
      <c r="Y1753" s="69"/>
      <c r="Z1753" s="69"/>
    </row>
    <row r="1754" ht="15.75" customHeight="1" spans="1:26">
      <c r="A1754" s="125"/>
      <c r="B1754" s="125"/>
      <c r="C1754" s="126" t="e">
        <v>#REF!</v>
      </c>
      <c r="D1754" s="125"/>
      <c r="E1754" s="69"/>
      <c r="F1754" s="69"/>
      <c r="G1754" s="69"/>
      <c r="H1754" s="69"/>
      <c r="I1754" s="69"/>
      <c r="J1754" s="69"/>
      <c r="K1754" s="69"/>
      <c r="L1754" s="69"/>
      <c r="M1754" s="69"/>
      <c r="N1754" s="69"/>
      <c r="O1754" s="69"/>
      <c r="P1754" s="69"/>
      <c r="Q1754" s="69"/>
      <c r="R1754" s="69"/>
      <c r="S1754" s="69"/>
      <c r="T1754" s="69"/>
      <c r="U1754" s="69"/>
      <c r="V1754" s="69"/>
      <c r="W1754" s="69"/>
      <c r="X1754" s="69"/>
      <c r="Y1754" s="69"/>
      <c r="Z1754" s="69"/>
    </row>
    <row r="1755" ht="15.75" customHeight="1" spans="1:26">
      <c r="A1755" s="125"/>
      <c r="B1755" s="125"/>
      <c r="C1755" s="126" t="e">
        <v>#REF!</v>
      </c>
      <c r="D1755" s="125"/>
      <c r="E1755" s="69"/>
      <c r="F1755" s="69"/>
      <c r="G1755" s="69"/>
      <c r="H1755" s="69"/>
      <c r="I1755" s="69"/>
      <c r="J1755" s="69"/>
      <c r="K1755" s="69"/>
      <c r="L1755" s="69"/>
      <c r="M1755" s="69"/>
      <c r="N1755" s="69"/>
      <c r="O1755" s="69"/>
      <c r="P1755" s="69"/>
      <c r="Q1755" s="69"/>
      <c r="R1755" s="69"/>
      <c r="S1755" s="69"/>
      <c r="T1755" s="69"/>
      <c r="U1755" s="69"/>
      <c r="V1755" s="69"/>
      <c r="W1755" s="69"/>
      <c r="X1755" s="69"/>
      <c r="Y1755" s="69"/>
      <c r="Z1755" s="69"/>
    </row>
    <row r="1756" ht="15.75" customHeight="1" spans="1:26">
      <c r="A1756" s="125"/>
      <c r="B1756" s="125"/>
      <c r="C1756" s="126" t="e">
        <v>#REF!</v>
      </c>
      <c r="D1756" s="125"/>
      <c r="E1756" s="69"/>
      <c r="F1756" s="69"/>
      <c r="G1756" s="69"/>
      <c r="H1756" s="69"/>
      <c r="I1756" s="69"/>
      <c r="J1756" s="69"/>
      <c r="K1756" s="69"/>
      <c r="L1756" s="69"/>
      <c r="M1756" s="69"/>
      <c r="N1756" s="69"/>
      <c r="O1756" s="69"/>
      <c r="P1756" s="69"/>
      <c r="Q1756" s="69"/>
      <c r="R1756" s="69"/>
      <c r="S1756" s="69"/>
      <c r="T1756" s="69"/>
      <c r="U1756" s="69"/>
      <c r="V1756" s="69"/>
      <c r="W1756" s="69"/>
      <c r="X1756" s="69"/>
      <c r="Y1756" s="69"/>
      <c r="Z1756" s="69"/>
    </row>
    <row r="1757" ht="15.75" customHeight="1" spans="1:26">
      <c r="A1757" s="125"/>
      <c r="B1757" s="125"/>
      <c r="C1757" s="126" t="e">
        <v>#REF!</v>
      </c>
      <c r="D1757" s="125"/>
      <c r="E1757" s="69"/>
      <c r="F1757" s="69"/>
      <c r="G1757" s="69"/>
      <c r="H1757" s="69"/>
      <c r="I1757" s="69"/>
      <c r="J1757" s="69"/>
      <c r="K1757" s="69"/>
      <c r="L1757" s="69"/>
      <c r="M1757" s="69"/>
      <c r="N1757" s="69"/>
      <c r="O1757" s="69"/>
      <c r="P1757" s="69"/>
      <c r="Q1757" s="69"/>
      <c r="R1757" s="69"/>
      <c r="S1757" s="69"/>
      <c r="T1757" s="69"/>
      <c r="U1757" s="69"/>
      <c r="V1757" s="69"/>
      <c r="W1757" s="69"/>
      <c r="X1757" s="69"/>
      <c r="Y1757" s="69"/>
      <c r="Z1757" s="69"/>
    </row>
    <row r="1758" ht="15.75" customHeight="1" spans="1:26">
      <c r="A1758" s="125"/>
      <c r="B1758" s="125"/>
      <c r="C1758" s="126" t="e">
        <v>#REF!</v>
      </c>
      <c r="D1758" s="125"/>
      <c r="E1758" s="69"/>
      <c r="F1758" s="69"/>
      <c r="G1758" s="69"/>
      <c r="H1758" s="69"/>
      <c r="I1758" s="69"/>
      <c r="J1758" s="69"/>
      <c r="K1758" s="69"/>
      <c r="L1758" s="69"/>
      <c r="M1758" s="69"/>
      <c r="N1758" s="69"/>
      <c r="O1758" s="69"/>
      <c r="P1758" s="69"/>
      <c r="Q1758" s="69"/>
      <c r="R1758" s="69"/>
      <c r="S1758" s="69"/>
      <c r="T1758" s="69"/>
      <c r="U1758" s="69"/>
      <c r="V1758" s="69"/>
      <c r="W1758" s="69"/>
      <c r="X1758" s="69"/>
      <c r="Y1758" s="69"/>
      <c r="Z1758" s="69"/>
    </row>
    <row r="1759" ht="15.75" customHeight="1" spans="1:26">
      <c r="A1759" s="125"/>
      <c r="B1759" s="125"/>
      <c r="C1759" s="126" t="e">
        <v>#REF!</v>
      </c>
      <c r="D1759" s="125"/>
      <c r="E1759" s="69"/>
      <c r="F1759" s="69"/>
      <c r="G1759" s="69"/>
      <c r="H1759" s="69"/>
      <c r="I1759" s="69"/>
      <c r="J1759" s="69"/>
      <c r="K1759" s="69"/>
      <c r="L1759" s="69"/>
      <c r="M1759" s="69"/>
      <c r="N1759" s="69"/>
      <c r="O1759" s="69"/>
      <c r="P1759" s="69"/>
      <c r="Q1759" s="69"/>
      <c r="R1759" s="69"/>
      <c r="S1759" s="69"/>
      <c r="T1759" s="69"/>
      <c r="U1759" s="69"/>
      <c r="V1759" s="69"/>
      <c r="W1759" s="69"/>
      <c r="X1759" s="69"/>
      <c r="Y1759" s="69"/>
      <c r="Z1759" s="69"/>
    </row>
    <row r="1760" ht="15.75" customHeight="1" spans="1:26">
      <c r="A1760" s="125"/>
      <c r="B1760" s="125"/>
      <c r="C1760" s="126" t="e">
        <v>#REF!</v>
      </c>
      <c r="D1760" s="125"/>
      <c r="E1760" s="69"/>
      <c r="F1760" s="69"/>
      <c r="G1760" s="69"/>
      <c r="H1760" s="69"/>
      <c r="I1760" s="69"/>
      <c r="J1760" s="69"/>
      <c r="K1760" s="69"/>
      <c r="L1760" s="69"/>
      <c r="M1760" s="69"/>
      <c r="N1760" s="69"/>
      <c r="O1760" s="69"/>
      <c r="P1760" s="69"/>
      <c r="Q1760" s="69"/>
      <c r="R1760" s="69"/>
      <c r="S1760" s="69"/>
      <c r="T1760" s="69"/>
      <c r="U1760" s="69"/>
      <c r="V1760" s="69"/>
      <c r="W1760" s="69"/>
      <c r="X1760" s="69"/>
      <c r="Y1760" s="69"/>
      <c r="Z1760" s="69"/>
    </row>
    <row r="1761" ht="15.75" customHeight="1" spans="1:26">
      <c r="A1761" s="125"/>
      <c r="B1761" s="125"/>
      <c r="C1761" s="126" t="e">
        <v>#REF!</v>
      </c>
      <c r="D1761" s="125"/>
      <c r="E1761" s="69"/>
      <c r="F1761" s="69"/>
      <c r="G1761" s="69"/>
      <c r="H1761" s="69"/>
      <c r="I1761" s="69"/>
      <c r="J1761" s="69"/>
      <c r="K1761" s="69"/>
      <c r="L1761" s="69"/>
      <c r="M1761" s="69"/>
      <c r="N1761" s="69"/>
      <c r="O1761" s="69"/>
      <c r="P1761" s="69"/>
      <c r="Q1761" s="69"/>
      <c r="R1761" s="69"/>
      <c r="S1761" s="69"/>
      <c r="T1761" s="69"/>
      <c r="U1761" s="69"/>
      <c r="V1761" s="69"/>
      <c r="W1761" s="69"/>
      <c r="X1761" s="69"/>
      <c r="Y1761" s="69"/>
      <c r="Z1761" s="69"/>
    </row>
    <row r="1762" ht="15.75" customHeight="1" spans="1:26">
      <c r="A1762" s="125"/>
      <c r="B1762" s="125"/>
      <c r="C1762" s="126" t="e">
        <v>#REF!</v>
      </c>
      <c r="D1762" s="125"/>
      <c r="E1762" s="69"/>
      <c r="F1762" s="69"/>
      <c r="G1762" s="69"/>
      <c r="H1762" s="69"/>
      <c r="I1762" s="69"/>
      <c r="J1762" s="69"/>
      <c r="K1762" s="69"/>
      <c r="L1762" s="69"/>
      <c r="M1762" s="69"/>
      <c r="N1762" s="69"/>
      <c r="O1762" s="69"/>
      <c r="P1762" s="69"/>
      <c r="Q1762" s="69"/>
      <c r="R1762" s="69"/>
      <c r="S1762" s="69"/>
      <c r="T1762" s="69"/>
      <c r="U1762" s="69"/>
      <c r="V1762" s="69"/>
      <c r="W1762" s="69"/>
      <c r="X1762" s="69"/>
      <c r="Y1762" s="69"/>
      <c r="Z1762" s="69"/>
    </row>
    <row r="1763" ht="15.75" customHeight="1" spans="1:26">
      <c r="A1763" s="125"/>
      <c r="B1763" s="125"/>
      <c r="C1763" s="126" t="e">
        <v>#REF!</v>
      </c>
      <c r="D1763" s="125"/>
      <c r="E1763" s="69"/>
      <c r="F1763" s="69"/>
      <c r="G1763" s="69"/>
      <c r="H1763" s="69"/>
      <c r="I1763" s="69"/>
      <c r="J1763" s="69"/>
      <c r="K1763" s="69"/>
      <c r="L1763" s="69"/>
      <c r="M1763" s="69"/>
      <c r="N1763" s="69"/>
      <c r="O1763" s="69"/>
      <c r="P1763" s="69"/>
      <c r="Q1763" s="69"/>
      <c r="R1763" s="69"/>
      <c r="S1763" s="69"/>
      <c r="T1763" s="69"/>
      <c r="U1763" s="69"/>
      <c r="V1763" s="69"/>
      <c r="W1763" s="69"/>
      <c r="X1763" s="69"/>
      <c r="Y1763" s="69"/>
      <c r="Z1763" s="69"/>
    </row>
    <row r="1764" ht="15.75" customHeight="1" spans="1:26">
      <c r="A1764" s="125"/>
      <c r="B1764" s="125"/>
      <c r="C1764" s="126" t="e">
        <v>#REF!</v>
      </c>
      <c r="D1764" s="125"/>
      <c r="E1764" s="69"/>
      <c r="F1764" s="69"/>
      <c r="G1764" s="69"/>
      <c r="H1764" s="69"/>
      <c r="I1764" s="69"/>
      <c r="J1764" s="69"/>
      <c r="K1764" s="69"/>
      <c r="L1764" s="69"/>
      <c r="M1764" s="69"/>
      <c r="N1764" s="69"/>
      <c r="O1764" s="69"/>
      <c r="P1764" s="69"/>
      <c r="Q1764" s="69"/>
      <c r="R1764" s="69"/>
      <c r="S1764" s="69"/>
      <c r="T1764" s="69"/>
      <c r="U1764" s="69"/>
      <c r="V1764" s="69"/>
      <c r="W1764" s="69"/>
      <c r="X1764" s="69"/>
      <c r="Y1764" s="69"/>
      <c r="Z1764" s="69"/>
    </row>
    <row r="1765" ht="15.75" customHeight="1" spans="1:26">
      <c r="A1765" s="125"/>
      <c r="B1765" s="125"/>
      <c r="C1765" s="126" t="e">
        <v>#REF!</v>
      </c>
      <c r="D1765" s="125"/>
      <c r="E1765" s="69"/>
      <c r="F1765" s="69"/>
      <c r="G1765" s="69"/>
      <c r="H1765" s="69"/>
      <c r="I1765" s="69"/>
      <c r="J1765" s="69"/>
      <c r="K1765" s="69"/>
      <c r="L1765" s="69"/>
      <c r="M1765" s="69"/>
      <c r="N1765" s="69"/>
      <c r="O1765" s="69"/>
      <c r="P1765" s="69"/>
      <c r="Q1765" s="69"/>
      <c r="R1765" s="69"/>
      <c r="S1765" s="69"/>
      <c r="T1765" s="69"/>
      <c r="U1765" s="69"/>
      <c r="V1765" s="69"/>
      <c r="W1765" s="69"/>
      <c r="X1765" s="69"/>
      <c r="Y1765" s="69"/>
      <c r="Z1765" s="69"/>
    </row>
    <row r="1766" ht="15.75" customHeight="1" spans="1:26">
      <c r="A1766" s="125"/>
      <c r="B1766" s="125"/>
      <c r="C1766" s="126" t="e">
        <v>#REF!</v>
      </c>
      <c r="D1766" s="125"/>
      <c r="E1766" s="69"/>
      <c r="F1766" s="69"/>
      <c r="G1766" s="69"/>
      <c r="H1766" s="69"/>
      <c r="I1766" s="69"/>
      <c r="J1766" s="69"/>
      <c r="K1766" s="69"/>
      <c r="L1766" s="69"/>
      <c r="M1766" s="69"/>
      <c r="N1766" s="69"/>
      <c r="O1766" s="69"/>
      <c r="P1766" s="69"/>
      <c r="Q1766" s="69"/>
      <c r="R1766" s="69"/>
      <c r="S1766" s="69"/>
      <c r="T1766" s="69"/>
      <c r="U1766" s="69"/>
      <c r="V1766" s="69"/>
      <c r="W1766" s="69"/>
      <c r="X1766" s="69"/>
      <c r="Y1766" s="69"/>
      <c r="Z1766" s="69"/>
    </row>
    <row r="1767" ht="15.75" customHeight="1" spans="1:26">
      <c r="A1767" s="125"/>
      <c r="B1767" s="125"/>
      <c r="C1767" s="126" t="e">
        <v>#REF!</v>
      </c>
      <c r="D1767" s="125"/>
      <c r="E1767" s="69"/>
      <c r="F1767" s="69"/>
      <c r="G1767" s="69"/>
      <c r="H1767" s="69"/>
      <c r="I1767" s="69"/>
      <c r="J1767" s="69"/>
      <c r="K1767" s="69"/>
      <c r="L1767" s="69"/>
      <c r="M1767" s="69"/>
      <c r="N1767" s="69"/>
      <c r="O1767" s="69"/>
      <c r="P1767" s="69"/>
      <c r="Q1767" s="69"/>
      <c r="R1767" s="69"/>
      <c r="S1767" s="69"/>
      <c r="T1767" s="69"/>
      <c r="U1767" s="69"/>
      <c r="V1767" s="69"/>
      <c r="W1767" s="69"/>
      <c r="X1767" s="69"/>
      <c r="Y1767" s="69"/>
      <c r="Z1767" s="69"/>
    </row>
    <row r="1768" ht="15.75" customHeight="1" spans="1:26">
      <c r="A1768" s="125"/>
      <c r="B1768" s="125"/>
      <c r="C1768" s="126" t="e">
        <v>#REF!</v>
      </c>
      <c r="D1768" s="125"/>
      <c r="E1768" s="69"/>
      <c r="F1768" s="69"/>
      <c r="G1768" s="69"/>
      <c r="H1768" s="69"/>
      <c r="I1768" s="69"/>
      <c r="J1768" s="69"/>
      <c r="K1768" s="69"/>
      <c r="L1768" s="69"/>
      <c r="M1768" s="69"/>
      <c r="N1768" s="69"/>
      <c r="O1768" s="69"/>
      <c r="P1768" s="69"/>
      <c r="Q1768" s="69"/>
      <c r="R1768" s="69"/>
      <c r="S1768" s="69"/>
      <c r="T1768" s="69"/>
      <c r="U1768" s="69"/>
      <c r="V1768" s="69"/>
      <c r="W1768" s="69"/>
      <c r="X1768" s="69"/>
      <c r="Y1768" s="69"/>
      <c r="Z1768" s="69"/>
    </row>
    <row r="1769" ht="15.75" customHeight="1" spans="1:26">
      <c r="A1769" s="125"/>
      <c r="B1769" s="125"/>
      <c r="C1769" s="126" t="e">
        <v>#REF!</v>
      </c>
      <c r="D1769" s="125"/>
      <c r="E1769" s="69"/>
      <c r="F1769" s="69"/>
      <c r="G1769" s="69"/>
      <c r="H1769" s="69"/>
      <c r="I1769" s="69"/>
      <c r="J1769" s="69"/>
      <c r="K1769" s="69"/>
      <c r="L1769" s="69"/>
      <c r="M1769" s="69"/>
      <c r="N1769" s="69"/>
      <c r="O1769" s="69"/>
      <c r="P1769" s="69"/>
      <c r="Q1769" s="69"/>
      <c r="R1769" s="69"/>
      <c r="S1769" s="69"/>
      <c r="T1769" s="69"/>
      <c r="U1769" s="69"/>
      <c r="V1769" s="69"/>
      <c r="W1769" s="69"/>
      <c r="X1769" s="69"/>
      <c r="Y1769" s="69"/>
      <c r="Z1769" s="69"/>
    </row>
    <row r="1770" ht="15.75" customHeight="1" spans="1:26">
      <c r="A1770" s="125"/>
      <c r="B1770" s="125"/>
      <c r="C1770" s="126" t="e">
        <v>#REF!</v>
      </c>
      <c r="D1770" s="125"/>
      <c r="E1770" s="69"/>
      <c r="F1770" s="69"/>
      <c r="G1770" s="69"/>
      <c r="H1770" s="69"/>
      <c r="I1770" s="69"/>
      <c r="J1770" s="69"/>
      <c r="K1770" s="69"/>
      <c r="L1770" s="69"/>
      <c r="M1770" s="69"/>
      <c r="N1770" s="69"/>
      <c r="O1770" s="69"/>
      <c r="P1770" s="69"/>
      <c r="Q1770" s="69"/>
      <c r="R1770" s="69"/>
      <c r="S1770" s="69"/>
      <c r="T1770" s="69"/>
      <c r="U1770" s="69"/>
      <c r="V1770" s="69"/>
      <c r="W1770" s="69"/>
      <c r="X1770" s="69"/>
      <c r="Y1770" s="69"/>
      <c r="Z1770" s="69"/>
    </row>
    <row r="1771" ht="15.75" customHeight="1" spans="1:26">
      <c r="A1771" s="125"/>
      <c r="B1771" s="125"/>
      <c r="C1771" s="126" t="e">
        <v>#REF!</v>
      </c>
      <c r="D1771" s="125"/>
      <c r="E1771" s="69"/>
      <c r="F1771" s="69"/>
      <c r="G1771" s="69"/>
      <c r="H1771" s="69"/>
      <c r="I1771" s="69"/>
      <c r="J1771" s="69"/>
      <c r="K1771" s="69"/>
      <c r="L1771" s="69"/>
      <c r="M1771" s="69"/>
      <c r="N1771" s="69"/>
      <c r="O1771" s="69"/>
      <c r="P1771" s="69"/>
      <c r="Q1771" s="69"/>
      <c r="R1771" s="69"/>
      <c r="S1771" s="69"/>
      <c r="T1771" s="69"/>
      <c r="U1771" s="69"/>
      <c r="V1771" s="69"/>
      <c r="W1771" s="69"/>
      <c r="X1771" s="69"/>
      <c r="Y1771" s="69"/>
      <c r="Z1771" s="69"/>
    </row>
    <row r="1772" ht="15.75" customHeight="1" spans="1:26">
      <c r="A1772" s="125"/>
      <c r="B1772" s="125"/>
      <c r="C1772" s="126" t="e">
        <v>#REF!</v>
      </c>
      <c r="D1772" s="125"/>
      <c r="E1772" s="69"/>
      <c r="F1772" s="69"/>
      <c r="G1772" s="69"/>
      <c r="H1772" s="69"/>
      <c r="I1772" s="69"/>
      <c r="J1772" s="69"/>
      <c r="K1772" s="69"/>
      <c r="L1772" s="69"/>
      <c r="M1772" s="69"/>
      <c r="N1772" s="69"/>
      <c r="O1772" s="69"/>
      <c r="P1772" s="69"/>
      <c r="Q1772" s="69"/>
      <c r="R1772" s="69"/>
      <c r="S1772" s="69"/>
      <c r="T1772" s="69"/>
      <c r="U1772" s="69"/>
      <c r="V1772" s="69"/>
      <c r="W1772" s="69"/>
      <c r="X1772" s="69"/>
      <c r="Y1772" s="69"/>
      <c r="Z1772" s="69"/>
    </row>
    <row r="1773" ht="15.75" customHeight="1" spans="1:26">
      <c r="A1773" s="125"/>
      <c r="B1773" s="125"/>
      <c r="C1773" s="126" t="e">
        <v>#REF!</v>
      </c>
      <c r="D1773" s="125"/>
      <c r="E1773" s="69"/>
      <c r="F1773" s="69"/>
      <c r="G1773" s="69"/>
      <c r="H1773" s="69"/>
      <c r="I1773" s="69"/>
      <c r="J1773" s="69"/>
      <c r="K1773" s="69"/>
      <c r="L1773" s="69"/>
      <c r="M1773" s="69"/>
      <c r="N1773" s="69"/>
      <c r="O1773" s="69"/>
      <c r="P1773" s="69"/>
      <c r="Q1773" s="69"/>
      <c r="R1773" s="69"/>
      <c r="S1773" s="69"/>
      <c r="T1773" s="69"/>
      <c r="U1773" s="69"/>
      <c r="V1773" s="69"/>
      <c r="W1773" s="69"/>
      <c r="X1773" s="69"/>
      <c r="Y1773" s="69"/>
      <c r="Z1773" s="69"/>
    </row>
    <row r="1774" ht="15.75" customHeight="1" spans="1:26">
      <c r="A1774" s="125"/>
      <c r="B1774" s="125"/>
      <c r="C1774" s="126" t="e">
        <v>#REF!</v>
      </c>
      <c r="D1774" s="125"/>
      <c r="E1774" s="69"/>
      <c r="F1774" s="69"/>
      <c r="G1774" s="69"/>
      <c r="H1774" s="69"/>
      <c r="I1774" s="69"/>
      <c r="J1774" s="69"/>
      <c r="K1774" s="69"/>
      <c r="L1774" s="69"/>
      <c r="M1774" s="69"/>
      <c r="N1774" s="69"/>
      <c r="O1774" s="69"/>
      <c r="P1774" s="69"/>
      <c r="Q1774" s="69"/>
      <c r="R1774" s="69"/>
      <c r="S1774" s="69"/>
      <c r="T1774" s="69"/>
      <c r="U1774" s="69"/>
      <c r="V1774" s="69"/>
      <c r="W1774" s="69"/>
      <c r="X1774" s="69"/>
      <c r="Y1774" s="69"/>
      <c r="Z1774" s="69"/>
    </row>
    <row r="1775" ht="15.75" customHeight="1" spans="1:26">
      <c r="A1775" s="125"/>
      <c r="B1775" s="125"/>
      <c r="C1775" s="126" t="e">
        <v>#REF!</v>
      </c>
      <c r="D1775" s="125"/>
      <c r="E1775" s="69"/>
      <c r="F1775" s="69"/>
      <c r="G1775" s="69"/>
      <c r="H1775" s="69"/>
      <c r="I1775" s="69"/>
      <c r="J1775" s="69"/>
      <c r="K1775" s="69"/>
      <c r="L1775" s="69"/>
      <c r="M1775" s="69"/>
      <c r="N1775" s="69"/>
      <c r="O1775" s="69"/>
      <c r="P1775" s="69"/>
      <c r="Q1775" s="69"/>
      <c r="R1775" s="69"/>
      <c r="S1775" s="69"/>
      <c r="T1775" s="69"/>
      <c r="U1775" s="69"/>
      <c r="V1775" s="69"/>
      <c r="W1775" s="69"/>
      <c r="X1775" s="69"/>
      <c r="Y1775" s="69"/>
      <c r="Z1775" s="69"/>
    </row>
    <row r="1776" ht="15.75" customHeight="1" spans="1:26">
      <c r="A1776" s="125"/>
      <c r="B1776" s="125"/>
      <c r="C1776" s="126" t="e">
        <v>#REF!</v>
      </c>
      <c r="D1776" s="125"/>
      <c r="E1776" s="69"/>
      <c r="F1776" s="69"/>
      <c r="G1776" s="69"/>
      <c r="H1776" s="69"/>
      <c r="I1776" s="69"/>
      <c r="J1776" s="69"/>
      <c r="K1776" s="69"/>
      <c r="L1776" s="69"/>
      <c r="M1776" s="69"/>
      <c r="N1776" s="69"/>
      <c r="O1776" s="69"/>
      <c r="P1776" s="69"/>
      <c r="Q1776" s="69"/>
      <c r="R1776" s="69"/>
      <c r="S1776" s="69"/>
      <c r="T1776" s="69"/>
      <c r="U1776" s="69"/>
      <c r="V1776" s="69"/>
      <c r="W1776" s="69"/>
      <c r="X1776" s="69"/>
      <c r="Y1776" s="69"/>
      <c r="Z1776" s="69"/>
    </row>
    <row r="1777" ht="15.75" customHeight="1" spans="1:26">
      <c r="A1777" s="125"/>
      <c r="B1777" s="125"/>
      <c r="C1777" s="126" t="e">
        <v>#REF!</v>
      </c>
      <c r="D1777" s="125"/>
      <c r="E1777" s="69"/>
      <c r="F1777" s="69"/>
      <c r="G1777" s="69"/>
      <c r="H1777" s="69"/>
      <c r="I1777" s="69"/>
      <c r="J1777" s="69"/>
      <c r="K1777" s="69"/>
      <c r="L1777" s="69"/>
      <c r="M1777" s="69"/>
      <c r="N1777" s="69"/>
      <c r="O1777" s="69"/>
      <c r="P1777" s="69"/>
      <c r="Q1777" s="69"/>
      <c r="R1777" s="69"/>
      <c r="S1777" s="69"/>
      <c r="T1777" s="69"/>
      <c r="U1777" s="69"/>
      <c r="V1777" s="69"/>
      <c r="W1777" s="69"/>
      <c r="X1777" s="69"/>
      <c r="Y1777" s="69"/>
      <c r="Z1777" s="69"/>
    </row>
    <row r="1778" ht="15.75" customHeight="1" spans="1:26">
      <c r="A1778" s="125"/>
      <c r="B1778" s="125"/>
      <c r="C1778" s="126" t="e">
        <v>#REF!</v>
      </c>
      <c r="D1778" s="125"/>
      <c r="E1778" s="69"/>
      <c r="F1778" s="69"/>
      <c r="G1778" s="69"/>
      <c r="H1778" s="69"/>
      <c r="I1778" s="69"/>
      <c r="J1778" s="69"/>
      <c r="K1778" s="69"/>
      <c r="L1778" s="69"/>
      <c r="M1778" s="69"/>
      <c r="N1778" s="69"/>
      <c r="O1778" s="69"/>
      <c r="P1778" s="69"/>
      <c r="Q1778" s="69"/>
      <c r="R1778" s="69"/>
      <c r="S1778" s="69"/>
      <c r="T1778" s="69"/>
      <c r="U1778" s="69"/>
      <c r="V1778" s="69"/>
      <c r="W1778" s="69"/>
      <c r="X1778" s="69"/>
      <c r="Y1778" s="69"/>
      <c r="Z1778" s="69"/>
    </row>
    <row r="1779" ht="15.75" customHeight="1" spans="1:26">
      <c r="A1779" s="125"/>
      <c r="B1779" s="125"/>
      <c r="C1779" s="126" t="e">
        <v>#REF!</v>
      </c>
      <c r="D1779" s="125"/>
      <c r="E1779" s="69"/>
      <c r="F1779" s="69"/>
      <c r="G1779" s="69"/>
      <c r="H1779" s="69"/>
      <c r="I1779" s="69"/>
      <c r="J1779" s="69"/>
      <c r="K1779" s="69"/>
      <c r="L1779" s="69"/>
      <c r="M1779" s="69"/>
      <c r="N1779" s="69"/>
      <c r="O1779" s="69"/>
      <c r="P1779" s="69"/>
      <c r="Q1779" s="69"/>
      <c r="R1779" s="69"/>
      <c r="S1779" s="69"/>
      <c r="T1779" s="69"/>
      <c r="U1779" s="69"/>
      <c r="V1779" s="69"/>
      <c r="W1779" s="69"/>
      <c r="X1779" s="69"/>
      <c r="Y1779" s="69"/>
      <c r="Z1779" s="69"/>
    </row>
    <row r="1780" ht="15.75" customHeight="1" spans="1:26">
      <c r="A1780" s="125"/>
      <c r="B1780" s="125"/>
      <c r="C1780" s="126" t="e">
        <v>#REF!</v>
      </c>
      <c r="D1780" s="125"/>
      <c r="E1780" s="69"/>
      <c r="F1780" s="69"/>
      <c r="G1780" s="69"/>
      <c r="H1780" s="69"/>
      <c r="I1780" s="69"/>
      <c r="J1780" s="69"/>
      <c r="K1780" s="69"/>
      <c r="L1780" s="69"/>
      <c r="M1780" s="69"/>
      <c r="N1780" s="69"/>
      <c r="O1780" s="69"/>
      <c r="P1780" s="69"/>
      <c r="Q1780" s="69"/>
      <c r="R1780" s="69"/>
      <c r="S1780" s="69"/>
      <c r="T1780" s="69"/>
      <c r="U1780" s="69"/>
      <c r="V1780" s="69"/>
      <c r="W1780" s="69"/>
      <c r="X1780" s="69"/>
      <c r="Y1780" s="69"/>
      <c r="Z1780" s="69"/>
    </row>
    <row r="1781" ht="15.75" customHeight="1" spans="1:26">
      <c r="A1781" s="125"/>
      <c r="B1781" s="125"/>
      <c r="C1781" s="126" t="e">
        <v>#REF!</v>
      </c>
      <c r="D1781" s="125"/>
      <c r="E1781" s="69"/>
      <c r="F1781" s="69"/>
      <c r="G1781" s="69"/>
      <c r="H1781" s="69"/>
      <c r="I1781" s="69"/>
      <c r="J1781" s="69"/>
      <c r="K1781" s="69"/>
      <c r="L1781" s="69"/>
      <c r="M1781" s="69"/>
      <c r="N1781" s="69"/>
      <c r="O1781" s="69"/>
      <c r="P1781" s="69"/>
      <c r="Q1781" s="69"/>
      <c r="R1781" s="69"/>
      <c r="S1781" s="69"/>
      <c r="T1781" s="69"/>
      <c r="U1781" s="69"/>
      <c r="V1781" s="69"/>
      <c r="W1781" s="69"/>
      <c r="X1781" s="69"/>
      <c r="Y1781" s="69"/>
      <c r="Z1781" s="69"/>
    </row>
    <row r="1782" ht="15.75" customHeight="1" spans="1:26">
      <c r="A1782" s="125"/>
      <c r="B1782" s="125"/>
      <c r="C1782" s="126" t="e">
        <v>#REF!</v>
      </c>
      <c r="D1782" s="125"/>
      <c r="E1782" s="69"/>
      <c r="F1782" s="69"/>
      <c r="G1782" s="69"/>
      <c r="H1782" s="69"/>
      <c r="I1782" s="69"/>
      <c r="J1782" s="69"/>
      <c r="K1782" s="69"/>
      <c r="L1782" s="69"/>
      <c r="M1782" s="69"/>
      <c r="N1782" s="69"/>
      <c r="O1782" s="69"/>
      <c r="P1782" s="69"/>
      <c r="Q1782" s="69"/>
      <c r="R1782" s="69"/>
      <c r="S1782" s="69"/>
      <c r="T1782" s="69"/>
      <c r="U1782" s="69"/>
      <c r="V1782" s="69"/>
      <c r="W1782" s="69"/>
      <c r="X1782" s="69"/>
      <c r="Y1782" s="69"/>
      <c r="Z1782" s="69"/>
    </row>
    <row r="1783" ht="15.75" customHeight="1" spans="1:26">
      <c r="A1783" s="125"/>
      <c r="B1783" s="125"/>
      <c r="C1783" s="126" t="e">
        <v>#REF!</v>
      </c>
      <c r="D1783" s="125"/>
      <c r="E1783" s="69"/>
      <c r="F1783" s="69"/>
      <c r="G1783" s="69"/>
      <c r="H1783" s="69"/>
      <c r="I1783" s="69"/>
      <c r="J1783" s="69"/>
      <c r="K1783" s="69"/>
      <c r="L1783" s="69"/>
      <c r="M1783" s="69"/>
      <c r="N1783" s="69"/>
      <c r="O1783" s="69"/>
      <c r="P1783" s="69"/>
      <c r="Q1783" s="69"/>
      <c r="R1783" s="69"/>
      <c r="S1783" s="69"/>
      <c r="T1783" s="69"/>
      <c r="U1783" s="69"/>
      <c r="V1783" s="69"/>
      <c r="W1783" s="69"/>
      <c r="X1783" s="69"/>
      <c r="Y1783" s="69"/>
      <c r="Z1783" s="69"/>
    </row>
    <row r="1784" ht="15.75" customHeight="1" spans="1:26">
      <c r="A1784" s="125"/>
      <c r="B1784" s="125"/>
      <c r="C1784" s="126" t="e">
        <v>#REF!</v>
      </c>
      <c r="D1784" s="125"/>
      <c r="E1784" s="69"/>
      <c r="F1784" s="69"/>
      <c r="G1784" s="69"/>
      <c r="H1784" s="69"/>
      <c r="I1784" s="69"/>
      <c r="J1784" s="69"/>
      <c r="K1784" s="69"/>
      <c r="L1784" s="69"/>
      <c r="M1784" s="69"/>
      <c r="N1784" s="69"/>
      <c r="O1784" s="69"/>
      <c r="P1784" s="69"/>
      <c r="Q1784" s="69"/>
      <c r="R1784" s="69"/>
      <c r="S1784" s="69"/>
      <c r="T1784" s="69"/>
      <c r="U1784" s="69"/>
      <c r="V1784" s="69"/>
      <c r="W1784" s="69"/>
      <c r="X1784" s="69"/>
      <c r="Y1784" s="69"/>
      <c r="Z1784" s="69"/>
    </row>
    <row r="1785" ht="15.75" customHeight="1" spans="1:26">
      <c r="A1785" s="125"/>
      <c r="B1785" s="125"/>
      <c r="C1785" s="126" t="e">
        <v>#REF!</v>
      </c>
      <c r="D1785" s="125"/>
      <c r="E1785" s="69"/>
      <c r="F1785" s="69"/>
      <c r="G1785" s="69"/>
      <c r="H1785" s="69"/>
      <c r="I1785" s="69"/>
      <c r="J1785" s="69"/>
      <c r="K1785" s="69"/>
      <c r="L1785" s="69"/>
      <c r="M1785" s="69"/>
      <c r="N1785" s="69"/>
      <c r="O1785" s="69"/>
      <c r="P1785" s="69"/>
      <c r="Q1785" s="69"/>
      <c r="R1785" s="69"/>
      <c r="S1785" s="69"/>
      <c r="T1785" s="69"/>
      <c r="U1785" s="69"/>
      <c r="V1785" s="69"/>
      <c r="W1785" s="69"/>
      <c r="X1785" s="69"/>
      <c r="Y1785" s="69"/>
      <c r="Z1785" s="69"/>
    </row>
    <row r="1786" ht="15.75" customHeight="1" spans="1:26">
      <c r="A1786" s="125"/>
      <c r="B1786" s="125"/>
      <c r="C1786" s="126" t="e">
        <v>#REF!</v>
      </c>
      <c r="D1786" s="125"/>
      <c r="E1786" s="69"/>
      <c r="F1786" s="69"/>
      <c r="G1786" s="69"/>
      <c r="H1786" s="69"/>
      <c r="I1786" s="69"/>
      <c r="J1786" s="69"/>
      <c r="K1786" s="69"/>
      <c r="L1786" s="69"/>
      <c r="M1786" s="69"/>
      <c r="N1786" s="69"/>
      <c r="O1786" s="69"/>
      <c r="P1786" s="69"/>
      <c r="Q1786" s="69"/>
      <c r="R1786" s="69"/>
      <c r="S1786" s="69"/>
      <c r="T1786" s="69"/>
      <c r="U1786" s="69"/>
      <c r="V1786" s="69"/>
      <c r="W1786" s="69"/>
      <c r="X1786" s="69"/>
      <c r="Y1786" s="69"/>
      <c r="Z1786" s="69"/>
    </row>
    <row r="1787" ht="15.75" customHeight="1" spans="1:26">
      <c r="A1787" s="125"/>
      <c r="B1787" s="125"/>
      <c r="C1787" s="126" t="e">
        <v>#REF!</v>
      </c>
      <c r="D1787" s="125"/>
      <c r="E1787" s="69"/>
      <c r="F1787" s="69"/>
      <c r="G1787" s="69"/>
      <c r="H1787" s="69"/>
      <c r="I1787" s="69"/>
      <c r="J1787" s="69"/>
      <c r="K1787" s="69"/>
      <c r="L1787" s="69"/>
      <c r="M1787" s="69"/>
      <c r="N1787" s="69"/>
      <c r="O1787" s="69"/>
      <c r="P1787" s="69"/>
      <c r="Q1787" s="69"/>
      <c r="R1787" s="69"/>
      <c r="S1787" s="69"/>
      <c r="T1787" s="69"/>
      <c r="U1787" s="69"/>
      <c r="V1787" s="69"/>
      <c r="W1787" s="69"/>
      <c r="X1787" s="69"/>
      <c r="Y1787" s="69"/>
      <c r="Z1787" s="69"/>
    </row>
    <row r="1788" ht="15.75" customHeight="1" spans="1:26">
      <c r="A1788" s="125"/>
      <c r="B1788" s="125"/>
      <c r="C1788" s="126" t="e">
        <v>#REF!</v>
      </c>
      <c r="D1788" s="125"/>
      <c r="E1788" s="69"/>
      <c r="F1788" s="69"/>
      <c r="G1788" s="69"/>
      <c r="H1788" s="69"/>
      <c r="I1788" s="69"/>
      <c r="J1788" s="69"/>
      <c r="K1788" s="69"/>
      <c r="L1788" s="69"/>
      <c r="M1788" s="69"/>
      <c r="N1788" s="69"/>
      <c r="O1788" s="69"/>
      <c r="P1788" s="69"/>
      <c r="Q1788" s="69"/>
      <c r="R1788" s="69"/>
      <c r="S1788" s="69"/>
      <c r="T1788" s="69"/>
      <c r="U1788" s="69"/>
      <c r="V1788" s="69"/>
      <c r="W1788" s="69"/>
      <c r="X1788" s="69"/>
      <c r="Y1788" s="69"/>
      <c r="Z1788" s="69"/>
    </row>
    <row r="1789" ht="15.75" customHeight="1" spans="1:26">
      <c r="A1789" s="125"/>
      <c r="B1789" s="125"/>
      <c r="C1789" s="126" t="e">
        <v>#REF!</v>
      </c>
      <c r="D1789" s="125"/>
      <c r="E1789" s="69"/>
      <c r="F1789" s="69"/>
      <c r="G1789" s="69"/>
      <c r="H1789" s="69"/>
      <c r="I1789" s="69"/>
      <c r="J1789" s="69"/>
      <c r="K1789" s="69"/>
      <c r="L1789" s="69"/>
      <c r="M1789" s="69"/>
      <c r="N1789" s="69"/>
      <c r="O1789" s="69"/>
      <c r="P1789" s="69"/>
      <c r="Q1789" s="69"/>
      <c r="R1789" s="69"/>
      <c r="S1789" s="69"/>
      <c r="T1789" s="69"/>
      <c r="U1789" s="69"/>
      <c r="V1789" s="69"/>
      <c r="W1789" s="69"/>
      <c r="X1789" s="69"/>
      <c r="Y1789" s="69"/>
      <c r="Z1789" s="69"/>
    </row>
    <row r="1790" ht="15.75" customHeight="1" spans="1:26">
      <c r="A1790" s="125"/>
      <c r="B1790" s="125"/>
      <c r="C1790" s="126" t="e">
        <v>#REF!</v>
      </c>
      <c r="D1790" s="125"/>
      <c r="E1790" s="69"/>
      <c r="F1790" s="69"/>
      <c r="G1790" s="69"/>
      <c r="H1790" s="69"/>
      <c r="I1790" s="69"/>
      <c r="J1790" s="69"/>
      <c r="K1790" s="69"/>
      <c r="L1790" s="69"/>
      <c r="M1790" s="69"/>
      <c r="N1790" s="69"/>
      <c r="O1790" s="69"/>
      <c r="P1790" s="69"/>
      <c r="Q1790" s="69"/>
      <c r="R1790" s="69"/>
      <c r="S1790" s="69"/>
      <c r="T1790" s="69"/>
      <c r="U1790" s="69"/>
      <c r="V1790" s="69"/>
      <c r="W1790" s="69"/>
      <c r="X1790" s="69"/>
      <c r="Y1790" s="69"/>
      <c r="Z1790" s="69"/>
    </row>
    <row r="1791" ht="15.75" customHeight="1" spans="1:26">
      <c r="A1791" s="125"/>
      <c r="B1791" s="125"/>
      <c r="C1791" s="126" t="e">
        <v>#REF!</v>
      </c>
      <c r="D1791" s="125"/>
      <c r="E1791" s="69"/>
      <c r="F1791" s="69"/>
      <c r="G1791" s="69"/>
      <c r="H1791" s="69"/>
      <c r="I1791" s="69"/>
      <c r="J1791" s="69"/>
      <c r="K1791" s="69"/>
      <c r="L1791" s="69"/>
      <c r="M1791" s="69"/>
      <c r="N1791" s="69"/>
      <c r="O1791" s="69"/>
      <c r="P1791" s="69"/>
      <c r="Q1791" s="69"/>
      <c r="R1791" s="69"/>
      <c r="S1791" s="69"/>
      <c r="T1791" s="69"/>
      <c r="U1791" s="69"/>
      <c r="V1791" s="69"/>
      <c r="W1791" s="69"/>
      <c r="X1791" s="69"/>
      <c r="Y1791" s="69"/>
      <c r="Z1791" s="69"/>
    </row>
    <row r="1792" ht="15.75" customHeight="1" spans="1:26">
      <c r="A1792" s="125"/>
      <c r="B1792" s="125"/>
      <c r="C1792" s="126" t="e">
        <v>#REF!</v>
      </c>
      <c r="D1792" s="125"/>
      <c r="E1792" s="69"/>
      <c r="F1792" s="69"/>
      <c r="G1792" s="69"/>
      <c r="H1792" s="69"/>
      <c r="I1792" s="69"/>
      <c r="J1792" s="69"/>
      <c r="K1792" s="69"/>
      <c r="L1792" s="69"/>
      <c r="M1792" s="69"/>
      <c r="N1792" s="69"/>
      <c r="O1792" s="69"/>
      <c r="P1792" s="69"/>
      <c r="Q1792" s="69"/>
      <c r="R1792" s="69"/>
      <c r="S1792" s="69"/>
      <c r="T1792" s="69"/>
      <c r="U1792" s="69"/>
      <c r="V1792" s="69"/>
      <c r="W1792" s="69"/>
      <c r="X1792" s="69"/>
      <c r="Y1792" s="69"/>
      <c r="Z1792" s="69"/>
    </row>
    <row r="1793" ht="15.75" customHeight="1" spans="1:26">
      <c r="A1793" s="125"/>
      <c r="B1793" s="125"/>
      <c r="C1793" s="126" t="e">
        <v>#REF!</v>
      </c>
      <c r="D1793" s="125"/>
      <c r="E1793" s="69"/>
      <c r="F1793" s="69"/>
      <c r="G1793" s="69"/>
      <c r="H1793" s="69"/>
      <c r="I1793" s="69"/>
      <c r="J1793" s="69"/>
      <c r="K1793" s="69"/>
      <c r="L1793" s="69"/>
      <c r="M1793" s="69"/>
      <c r="N1793" s="69"/>
      <c r="O1793" s="69"/>
      <c r="P1793" s="69"/>
      <c r="Q1793" s="69"/>
      <c r="R1793" s="69"/>
      <c r="S1793" s="69"/>
      <c r="T1793" s="69"/>
      <c r="U1793" s="69"/>
      <c r="V1793" s="69"/>
      <c r="W1793" s="69"/>
      <c r="X1793" s="69"/>
      <c r="Y1793" s="69"/>
      <c r="Z1793" s="69"/>
    </row>
    <row r="1794" ht="15.75" customHeight="1" spans="1:26">
      <c r="A1794" s="125"/>
      <c r="B1794" s="125"/>
      <c r="C1794" s="126" t="e">
        <v>#REF!</v>
      </c>
      <c r="D1794" s="125"/>
      <c r="E1794" s="69"/>
      <c r="F1794" s="69"/>
      <c r="G1794" s="69"/>
      <c r="H1794" s="69"/>
      <c r="I1794" s="69"/>
      <c r="J1794" s="69"/>
      <c r="K1794" s="69"/>
      <c r="L1794" s="69"/>
      <c r="M1794" s="69"/>
      <c r="N1794" s="69"/>
      <c r="O1794" s="69"/>
      <c r="P1794" s="69"/>
      <c r="Q1794" s="69"/>
      <c r="R1794" s="69"/>
      <c r="S1794" s="69"/>
      <c r="T1794" s="69"/>
      <c r="U1794" s="69"/>
      <c r="V1794" s="69"/>
      <c r="W1794" s="69"/>
      <c r="X1794" s="69"/>
      <c r="Y1794" s="69"/>
      <c r="Z1794" s="69"/>
    </row>
    <row r="1795" ht="15.75" customHeight="1" spans="1:26">
      <c r="A1795" s="125"/>
      <c r="B1795" s="125"/>
      <c r="C1795" s="126" t="e">
        <v>#REF!</v>
      </c>
      <c r="D1795" s="125"/>
      <c r="E1795" s="69"/>
      <c r="F1795" s="69"/>
      <c r="G1795" s="69"/>
      <c r="H1795" s="69"/>
      <c r="I1795" s="69"/>
      <c r="J1795" s="69"/>
      <c r="K1795" s="69"/>
      <c r="L1795" s="69"/>
      <c r="M1795" s="69"/>
      <c r="N1795" s="69"/>
      <c r="O1795" s="69"/>
      <c r="P1795" s="69"/>
      <c r="Q1795" s="69"/>
      <c r="R1795" s="69"/>
      <c r="S1795" s="69"/>
      <c r="T1795" s="69"/>
      <c r="U1795" s="69"/>
      <c r="V1795" s="69"/>
      <c r="W1795" s="69"/>
      <c r="X1795" s="69"/>
      <c r="Y1795" s="69"/>
      <c r="Z1795" s="69"/>
    </row>
    <row r="1796" ht="15.75" customHeight="1" spans="1:26">
      <c r="A1796" s="125"/>
      <c r="B1796" s="125"/>
      <c r="C1796" s="126" t="e">
        <v>#REF!</v>
      </c>
      <c r="D1796" s="125"/>
      <c r="E1796" s="69"/>
      <c r="F1796" s="69"/>
      <c r="G1796" s="69"/>
      <c r="H1796" s="69"/>
      <c r="I1796" s="69"/>
      <c r="J1796" s="69"/>
      <c r="K1796" s="69"/>
      <c r="L1796" s="69"/>
      <c r="M1796" s="69"/>
      <c r="N1796" s="69"/>
      <c r="O1796" s="69"/>
      <c r="P1796" s="69"/>
      <c r="Q1796" s="69"/>
      <c r="R1796" s="69"/>
      <c r="S1796" s="69"/>
      <c r="T1796" s="69"/>
      <c r="U1796" s="69"/>
      <c r="V1796" s="69"/>
      <c r="W1796" s="69"/>
      <c r="X1796" s="69"/>
      <c r="Y1796" s="69"/>
      <c r="Z1796" s="69"/>
    </row>
    <row r="1797" ht="15.75" customHeight="1" spans="1:26">
      <c r="A1797" s="125"/>
      <c r="B1797" s="125"/>
      <c r="C1797" s="126" t="e">
        <v>#REF!</v>
      </c>
      <c r="D1797" s="125"/>
      <c r="E1797" s="69"/>
      <c r="F1797" s="69"/>
      <c r="G1797" s="69"/>
      <c r="H1797" s="69"/>
      <c r="I1797" s="69"/>
      <c r="J1797" s="69"/>
      <c r="K1797" s="69"/>
      <c r="L1797" s="69"/>
      <c r="M1797" s="69"/>
      <c r="N1797" s="69"/>
      <c r="O1797" s="69"/>
      <c r="P1797" s="69"/>
      <c r="Q1797" s="69"/>
      <c r="R1797" s="69"/>
      <c r="S1797" s="69"/>
      <c r="T1797" s="69"/>
      <c r="U1797" s="69"/>
      <c r="V1797" s="69"/>
      <c r="W1797" s="69"/>
      <c r="X1797" s="69"/>
      <c r="Y1797" s="69"/>
      <c r="Z1797" s="69"/>
    </row>
    <row r="1798" ht="15.75" customHeight="1" spans="1:26">
      <c r="A1798" s="125"/>
      <c r="B1798" s="125"/>
      <c r="C1798" s="126" t="e">
        <v>#REF!</v>
      </c>
      <c r="D1798" s="125"/>
      <c r="E1798" s="69"/>
      <c r="F1798" s="69"/>
      <c r="G1798" s="69"/>
      <c r="H1798" s="69"/>
      <c r="I1798" s="69"/>
      <c r="J1798" s="69"/>
      <c r="K1798" s="69"/>
      <c r="L1798" s="69"/>
      <c r="M1798" s="69"/>
      <c r="N1798" s="69"/>
      <c r="O1798" s="69"/>
      <c r="P1798" s="69"/>
      <c r="Q1798" s="69"/>
      <c r="R1798" s="69"/>
      <c r="S1798" s="69"/>
      <c r="T1798" s="69"/>
      <c r="U1798" s="69"/>
      <c r="V1798" s="69"/>
      <c r="W1798" s="69"/>
      <c r="X1798" s="69"/>
      <c r="Y1798" s="69"/>
      <c r="Z1798" s="69"/>
    </row>
    <row r="1799" ht="15.75" customHeight="1" spans="1:26">
      <c r="A1799" s="125"/>
      <c r="B1799" s="125"/>
      <c r="C1799" s="126" t="e">
        <v>#REF!</v>
      </c>
      <c r="D1799" s="125"/>
      <c r="E1799" s="69"/>
      <c r="F1799" s="69"/>
      <c r="G1799" s="69"/>
      <c r="H1799" s="69"/>
      <c r="I1799" s="69"/>
      <c r="J1799" s="69"/>
      <c r="K1799" s="69"/>
      <c r="L1799" s="69"/>
      <c r="M1799" s="69"/>
      <c r="N1799" s="69"/>
      <c r="O1799" s="69"/>
      <c r="P1799" s="69"/>
      <c r="Q1799" s="69"/>
      <c r="R1799" s="69"/>
      <c r="S1799" s="69"/>
      <c r="T1799" s="69"/>
      <c r="U1799" s="69"/>
      <c r="V1799" s="69"/>
      <c r="W1799" s="69"/>
      <c r="X1799" s="69"/>
      <c r="Y1799" s="69"/>
      <c r="Z1799" s="69"/>
    </row>
    <row r="1800" ht="15.75" customHeight="1" spans="1:26">
      <c r="A1800" s="125"/>
      <c r="B1800" s="125"/>
      <c r="C1800" s="126" t="e">
        <v>#REF!</v>
      </c>
      <c r="D1800" s="125"/>
      <c r="E1800" s="69"/>
      <c r="F1800" s="69"/>
      <c r="G1800" s="69"/>
      <c r="H1800" s="69"/>
      <c r="I1800" s="69"/>
      <c r="J1800" s="69"/>
      <c r="K1800" s="69"/>
      <c r="L1800" s="69"/>
      <c r="M1800" s="69"/>
      <c r="N1800" s="69"/>
      <c r="O1800" s="69"/>
      <c r="P1800" s="69"/>
      <c r="Q1800" s="69"/>
      <c r="R1800" s="69"/>
      <c r="S1800" s="69"/>
      <c r="T1800" s="69"/>
      <c r="U1800" s="69"/>
      <c r="V1800" s="69"/>
      <c r="W1800" s="69"/>
      <c r="X1800" s="69"/>
      <c r="Y1800" s="69"/>
      <c r="Z1800" s="69"/>
    </row>
    <row r="1801" ht="15.75" customHeight="1" spans="1:26">
      <c r="A1801" s="125"/>
      <c r="B1801" s="125"/>
      <c r="C1801" s="126" t="e">
        <v>#REF!</v>
      </c>
      <c r="D1801" s="125"/>
      <c r="E1801" s="69"/>
      <c r="F1801" s="69"/>
      <c r="G1801" s="69"/>
      <c r="H1801" s="69"/>
      <c r="I1801" s="69"/>
      <c r="J1801" s="69"/>
      <c r="K1801" s="69"/>
      <c r="L1801" s="69"/>
      <c r="M1801" s="69"/>
      <c r="N1801" s="69"/>
      <c r="O1801" s="69"/>
      <c r="P1801" s="69"/>
      <c r="Q1801" s="69"/>
      <c r="R1801" s="69"/>
      <c r="S1801" s="69"/>
      <c r="T1801" s="69"/>
      <c r="U1801" s="69"/>
      <c r="V1801" s="69"/>
      <c r="W1801" s="69"/>
      <c r="X1801" s="69"/>
      <c r="Y1801" s="69"/>
      <c r="Z1801" s="69"/>
    </row>
    <row r="1802" ht="15.75" customHeight="1" spans="1:26">
      <c r="A1802" s="125"/>
      <c r="B1802" s="125"/>
      <c r="C1802" s="126" t="e">
        <v>#REF!</v>
      </c>
      <c r="D1802" s="125"/>
      <c r="E1802" s="69"/>
      <c r="F1802" s="69"/>
      <c r="G1802" s="69"/>
      <c r="H1802" s="69"/>
      <c r="I1802" s="69"/>
      <c r="J1802" s="69"/>
      <c r="K1802" s="69"/>
      <c r="L1802" s="69"/>
      <c r="M1802" s="69"/>
      <c r="N1802" s="69"/>
      <c r="O1802" s="69"/>
      <c r="P1802" s="69"/>
      <c r="Q1802" s="69"/>
      <c r="R1802" s="69"/>
      <c r="S1802" s="69"/>
      <c r="T1802" s="69"/>
      <c r="U1802" s="69"/>
      <c r="V1802" s="69"/>
      <c r="W1802" s="69"/>
      <c r="X1802" s="69"/>
      <c r="Y1802" s="69"/>
      <c r="Z1802" s="69"/>
    </row>
    <row r="1803" ht="15.75" customHeight="1" spans="1:26">
      <c r="A1803" s="125"/>
      <c r="B1803" s="125"/>
      <c r="C1803" s="126" t="e">
        <v>#REF!</v>
      </c>
      <c r="D1803" s="125"/>
      <c r="E1803" s="69"/>
      <c r="F1803" s="69"/>
      <c r="G1803" s="69"/>
      <c r="H1803" s="69"/>
      <c r="I1803" s="69"/>
      <c r="J1803" s="69"/>
      <c r="K1803" s="69"/>
      <c r="L1803" s="69"/>
      <c r="M1803" s="69"/>
      <c r="N1803" s="69"/>
      <c r="O1803" s="69"/>
      <c r="P1803" s="69"/>
      <c r="Q1803" s="69"/>
      <c r="R1803" s="69"/>
      <c r="S1803" s="69"/>
      <c r="T1803" s="69"/>
      <c r="U1803" s="69"/>
      <c r="V1803" s="69"/>
      <c r="W1803" s="69"/>
      <c r="X1803" s="69"/>
      <c r="Y1803" s="69"/>
      <c r="Z1803" s="69"/>
    </row>
    <row r="1804" ht="15.75" customHeight="1" spans="1:26">
      <c r="A1804" s="125"/>
      <c r="B1804" s="125"/>
      <c r="C1804" s="126" t="e">
        <v>#REF!</v>
      </c>
      <c r="D1804" s="125"/>
      <c r="E1804" s="69"/>
      <c r="F1804" s="69"/>
      <c r="G1804" s="69"/>
      <c r="H1804" s="69"/>
      <c r="I1804" s="69"/>
      <c r="J1804" s="69"/>
      <c r="K1804" s="69"/>
      <c r="L1804" s="69"/>
      <c r="M1804" s="69"/>
      <c r="N1804" s="69"/>
      <c r="O1804" s="69"/>
      <c r="P1804" s="69"/>
      <c r="Q1804" s="69"/>
      <c r="R1804" s="69"/>
      <c r="S1804" s="69"/>
      <c r="T1804" s="69"/>
      <c r="U1804" s="69"/>
      <c r="V1804" s="69"/>
      <c r="W1804" s="69"/>
      <c r="X1804" s="69"/>
      <c r="Y1804" s="69"/>
      <c r="Z1804" s="69"/>
    </row>
    <row r="1805" ht="15.75" customHeight="1" spans="1:26">
      <c r="A1805" s="125"/>
      <c r="B1805" s="125"/>
      <c r="C1805" s="126" t="e">
        <v>#REF!</v>
      </c>
      <c r="D1805" s="125"/>
      <c r="E1805" s="69"/>
      <c r="F1805" s="69"/>
      <c r="G1805" s="69"/>
      <c r="H1805" s="69"/>
      <c r="I1805" s="69"/>
      <c r="J1805" s="69"/>
      <c r="K1805" s="69"/>
      <c r="L1805" s="69"/>
      <c r="M1805" s="69"/>
      <c r="N1805" s="69"/>
      <c r="O1805" s="69"/>
      <c r="P1805" s="69"/>
      <c r="Q1805" s="69"/>
      <c r="R1805" s="69"/>
      <c r="S1805" s="69"/>
      <c r="T1805" s="69"/>
      <c r="U1805" s="69"/>
      <c r="V1805" s="69"/>
      <c r="W1805" s="69"/>
      <c r="X1805" s="69"/>
      <c r="Y1805" s="69"/>
      <c r="Z1805" s="69"/>
    </row>
    <row r="1806" ht="15.75" customHeight="1" spans="1:26">
      <c r="A1806" s="125"/>
      <c r="B1806" s="125"/>
      <c r="C1806" s="126" t="e">
        <v>#REF!</v>
      </c>
      <c r="D1806" s="125"/>
      <c r="E1806" s="69"/>
      <c r="F1806" s="69"/>
      <c r="G1806" s="69"/>
      <c r="H1806" s="69"/>
      <c r="I1806" s="69"/>
      <c r="J1806" s="69"/>
      <c r="K1806" s="69"/>
      <c r="L1806" s="69"/>
      <c r="M1806" s="69"/>
      <c r="N1806" s="69"/>
      <c r="O1806" s="69"/>
      <c r="P1806" s="69"/>
      <c r="Q1806" s="69"/>
      <c r="R1806" s="69"/>
      <c r="S1806" s="69"/>
      <c r="T1806" s="69"/>
      <c r="U1806" s="69"/>
      <c r="V1806" s="69"/>
      <c r="W1806" s="69"/>
      <c r="X1806" s="69"/>
      <c r="Y1806" s="69"/>
      <c r="Z1806" s="69"/>
    </row>
    <row r="1807" ht="15.75" customHeight="1" spans="1:26">
      <c r="A1807" s="125"/>
      <c r="B1807" s="125"/>
      <c r="C1807" s="126" t="e">
        <v>#REF!</v>
      </c>
      <c r="D1807" s="125"/>
      <c r="E1807" s="69"/>
      <c r="F1807" s="69"/>
      <c r="G1807" s="69"/>
      <c r="H1807" s="69"/>
      <c r="I1807" s="69"/>
      <c r="J1807" s="69"/>
      <c r="K1807" s="69"/>
      <c r="L1807" s="69"/>
      <c r="M1807" s="69"/>
      <c r="N1807" s="69"/>
      <c r="O1807" s="69"/>
      <c r="P1807" s="69"/>
      <c r="Q1807" s="69"/>
      <c r="R1807" s="69"/>
      <c r="S1807" s="69"/>
      <c r="T1807" s="69"/>
      <c r="U1807" s="69"/>
      <c r="V1807" s="69"/>
      <c r="W1807" s="69"/>
      <c r="X1807" s="69"/>
      <c r="Y1807" s="69"/>
      <c r="Z1807" s="69"/>
    </row>
    <row r="1808" ht="15.75" customHeight="1" spans="1:26">
      <c r="A1808" s="125"/>
      <c r="B1808" s="125"/>
      <c r="C1808" s="126" t="e">
        <v>#REF!</v>
      </c>
      <c r="D1808" s="125"/>
      <c r="E1808" s="69"/>
      <c r="F1808" s="69"/>
      <c r="G1808" s="69"/>
      <c r="H1808" s="69"/>
      <c r="I1808" s="69"/>
      <c r="J1808" s="69"/>
      <c r="K1808" s="69"/>
      <c r="L1808" s="69"/>
      <c r="M1808" s="69"/>
      <c r="N1808" s="69"/>
      <c r="O1808" s="69"/>
      <c r="P1808" s="69"/>
      <c r="Q1808" s="69"/>
      <c r="R1808" s="69"/>
      <c r="S1808" s="69"/>
      <c r="T1808" s="69"/>
      <c r="U1808" s="69"/>
      <c r="V1808" s="69"/>
      <c r="W1808" s="69"/>
      <c r="X1808" s="69"/>
      <c r="Y1808" s="69"/>
      <c r="Z1808" s="69"/>
    </row>
    <row r="1809" ht="15.75" customHeight="1" spans="1:26">
      <c r="A1809" s="125"/>
      <c r="B1809" s="125"/>
      <c r="C1809" s="126" t="e">
        <v>#REF!</v>
      </c>
      <c r="D1809" s="125"/>
      <c r="E1809" s="69"/>
      <c r="F1809" s="69"/>
      <c r="G1809" s="69"/>
      <c r="H1809" s="69"/>
      <c r="I1809" s="69"/>
      <c r="J1809" s="69"/>
      <c r="K1809" s="69"/>
      <c r="L1809" s="69"/>
      <c r="M1809" s="69"/>
      <c r="N1809" s="69"/>
      <c r="O1809" s="69"/>
      <c r="P1809" s="69"/>
      <c r="Q1809" s="69"/>
      <c r="R1809" s="69"/>
      <c r="S1809" s="69"/>
      <c r="T1809" s="69"/>
      <c r="U1809" s="69"/>
      <c r="V1809" s="69"/>
      <c r="W1809" s="69"/>
      <c r="X1809" s="69"/>
      <c r="Y1809" s="69"/>
      <c r="Z1809" s="69"/>
    </row>
    <row r="1810" ht="15.75" customHeight="1" spans="1:26">
      <c r="A1810" s="125"/>
      <c r="B1810" s="125"/>
      <c r="C1810" s="126" t="e">
        <v>#REF!</v>
      </c>
      <c r="D1810" s="125"/>
      <c r="E1810" s="69"/>
      <c r="F1810" s="69"/>
      <c r="G1810" s="69"/>
      <c r="H1810" s="69"/>
      <c r="I1810" s="69"/>
      <c r="J1810" s="69"/>
      <c r="K1810" s="69"/>
      <c r="L1810" s="69"/>
      <c r="M1810" s="69"/>
      <c r="N1810" s="69"/>
      <c r="O1810" s="69"/>
      <c r="P1810" s="69"/>
      <c r="Q1810" s="69"/>
      <c r="R1810" s="69"/>
      <c r="S1810" s="69"/>
      <c r="T1810" s="69"/>
      <c r="U1810" s="69"/>
      <c r="V1810" s="69"/>
      <c r="W1810" s="69"/>
      <c r="X1810" s="69"/>
      <c r="Y1810" s="69"/>
      <c r="Z1810" s="69"/>
    </row>
    <row r="1811" ht="15.75" customHeight="1" spans="1:26">
      <c r="A1811" s="125"/>
      <c r="B1811" s="125"/>
      <c r="C1811" s="126" t="e">
        <v>#REF!</v>
      </c>
      <c r="D1811" s="125"/>
      <c r="E1811" s="69"/>
      <c r="F1811" s="69"/>
      <c r="G1811" s="69"/>
      <c r="H1811" s="69"/>
      <c r="I1811" s="69"/>
      <c r="J1811" s="69"/>
      <c r="K1811" s="69"/>
      <c r="L1811" s="69"/>
      <c r="M1811" s="69"/>
      <c r="N1811" s="69"/>
      <c r="O1811" s="69"/>
      <c r="P1811" s="69"/>
      <c r="Q1811" s="69"/>
      <c r="R1811" s="69"/>
      <c r="S1811" s="69"/>
      <c r="T1811" s="69"/>
      <c r="U1811" s="69"/>
      <c r="V1811" s="69"/>
      <c r="W1811" s="69"/>
      <c r="X1811" s="69"/>
      <c r="Y1811" s="69"/>
      <c r="Z1811" s="69"/>
    </row>
    <row r="1812" ht="15.75" customHeight="1" spans="1:26">
      <c r="A1812" s="125"/>
      <c r="B1812" s="125"/>
      <c r="C1812" s="126" t="e">
        <v>#REF!</v>
      </c>
      <c r="D1812" s="125"/>
      <c r="E1812" s="69"/>
      <c r="F1812" s="69"/>
      <c r="G1812" s="69"/>
      <c r="H1812" s="69"/>
      <c r="I1812" s="69"/>
      <c r="J1812" s="69"/>
      <c r="K1812" s="69"/>
      <c r="L1812" s="69"/>
      <c r="M1812" s="69"/>
      <c r="N1812" s="69"/>
      <c r="O1812" s="69"/>
      <c r="P1812" s="69"/>
      <c r="Q1812" s="69"/>
      <c r="R1812" s="69"/>
      <c r="S1812" s="69"/>
      <c r="T1812" s="69"/>
      <c r="U1812" s="69"/>
      <c r="V1812" s="69"/>
      <c r="W1812" s="69"/>
      <c r="X1812" s="69"/>
      <c r="Y1812" s="69"/>
      <c r="Z1812" s="69"/>
    </row>
    <row r="1813" ht="15.75" customHeight="1" spans="1:26">
      <c r="A1813" s="125"/>
      <c r="B1813" s="125"/>
      <c r="C1813" s="126" t="e">
        <v>#REF!</v>
      </c>
      <c r="D1813" s="125"/>
      <c r="E1813" s="69"/>
      <c r="F1813" s="69"/>
      <c r="G1813" s="69"/>
      <c r="H1813" s="69"/>
      <c r="I1813" s="69"/>
      <c r="J1813" s="69"/>
      <c r="K1813" s="69"/>
      <c r="L1813" s="69"/>
      <c r="M1813" s="69"/>
      <c r="N1813" s="69"/>
      <c r="O1813" s="69"/>
      <c r="P1813" s="69"/>
      <c r="Q1813" s="69"/>
      <c r="R1813" s="69"/>
      <c r="S1813" s="69"/>
      <c r="T1813" s="69"/>
      <c r="U1813" s="69"/>
      <c r="V1813" s="69"/>
      <c r="W1813" s="69"/>
      <c r="X1813" s="69"/>
      <c r="Y1813" s="69"/>
      <c r="Z1813" s="69"/>
    </row>
    <row r="1814" ht="15.75" customHeight="1" spans="1:26">
      <c r="A1814" s="125"/>
      <c r="B1814" s="125"/>
      <c r="C1814" s="126" t="e">
        <v>#REF!</v>
      </c>
      <c r="D1814" s="125"/>
      <c r="E1814" s="69"/>
      <c r="F1814" s="69"/>
      <c r="G1814" s="69"/>
      <c r="H1814" s="69"/>
      <c r="I1814" s="69"/>
      <c r="J1814" s="69"/>
      <c r="K1814" s="69"/>
      <c r="L1814" s="69"/>
      <c r="M1814" s="69"/>
      <c r="N1814" s="69"/>
      <c r="O1814" s="69"/>
      <c r="P1814" s="69"/>
      <c r="Q1814" s="69"/>
      <c r="R1814" s="69"/>
      <c r="S1814" s="69"/>
      <c r="T1814" s="69"/>
      <c r="U1814" s="69"/>
      <c r="V1814" s="69"/>
      <c r="W1814" s="69"/>
      <c r="X1814" s="69"/>
      <c r="Y1814" s="69"/>
      <c r="Z1814" s="69"/>
    </row>
    <row r="1815" ht="15.75" customHeight="1" spans="1:26">
      <c r="A1815" s="125"/>
      <c r="B1815" s="125"/>
      <c r="C1815" s="126" t="e">
        <v>#REF!</v>
      </c>
      <c r="D1815" s="125"/>
      <c r="E1815" s="69"/>
      <c r="F1815" s="69"/>
      <c r="G1815" s="69"/>
      <c r="H1815" s="69"/>
      <c r="I1815" s="69"/>
      <c r="J1815" s="69"/>
      <c r="K1815" s="69"/>
      <c r="L1815" s="69"/>
      <c r="M1815" s="69"/>
      <c r="N1815" s="69"/>
      <c r="O1815" s="69"/>
      <c r="P1815" s="69"/>
      <c r="Q1815" s="69"/>
      <c r="R1815" s="69"/>
      <c r="S1815" s="69"/>
      <c r="T1815" s="69"/>
      <c r="U1815" s="69"/>
      <c r="V1815" s="69"/>
      <c r="W1815" s="69"/>
      <c r="X1815" s="69"/>
      <c r="Y1815" s="69"/>
      <c r="Z1815" s="69"/>
    </row>
    <row r="1816" ht="15.75" customHeight="1" spans="1:26">
      <c r="A1816" s="125"/>
      <c r="B1816" s="125"/>
      <c r="C1816" s="126" t="e">
        <v>#REF!</v>
      </c>
      <c r="D1816" s="125"/>
      <c r="E1816" s="69"/>
      <c r="F1816" s="69"/>
      <c r="G1816" s="69"/>
      <c r="H1816" s="69"/>
      <c r="I1816" s="69"/>
      <c r="J1816" s="69"/>
      <c r="K1816" s="69"/>
      <c r="L1816" s="69"/>
      <c r="M1816" s="69"/>
      <c r="N1816" s="69"/>
      <c r="O1816" s="69"/>
      <c r="P1816" s="69"/>
      <c r="Q1816" s="69"/>
      <c r="R1816" s="69"/>
      <c r="S1816" s="69"/>
      <c r="T1816" s="69"/>
      <c r="U1816" s="69"/>
      <c r="V1816" s="69"/>
      <c r="W1816" s="69"/>
      <c r="X1816" s="69"/>
      <c r="Y1816" s="69"/>
      <c r="Z1816" s="69"/>
    </row>
    <row r="1817" ht="15.75" customHeight="1" spans="1:26">
      <c r="A1817" s="125"/>
      <c r="B1817" s="125"/>
      <c r="C1817" s="126" t="e">
        <v>#REF!</v>
      </c>
      <c r="D1817" s="125"/>
      <c r="E1817" s="69"/>
      <c r="F1817" s="69"/>
      <c r="G1817" s="69"/>
      <c r="H1817" s="69"/>
      <c r="I1817" s="69"/>
      <c r="J1817" s="69"/>
      <c r="K1817" s="69"/>
      <c r="L1817" s="69"/>
      <c r="M1817" s="69"/>
      <c r="N1817" s="69"/>
      <c r="O1817" s="69"/>
      <c r="P1817" s="69"/>
      <c r="Q1817" s="69"/>
      <c r="R1817" s="69"/>
      <c r="S1817" s="69"/>
      <c r="T1817" s="69"/>
      <c r="U1817" s="69"/>
      <c r="V1817" s="69"/>
      <c r="W1817" s="69"/>
      <c r="X1817" s="69"/>
      <c r="Y1817" s="69"/>
      <c r="Z1817" s="69"/>
    </row>
    <row r="1818" ht="15.75" customHeight="1" spans="1:26">
      <c r="A1818" s="125"/>
      <c r="B1818" s="125"/>
      <c r="C1818" s="126" t="e">
        <v>#REF!</v>
      </c>
      <c r="D1818" s="125"/>
      <c r="E1818" s="69"/>
      <c r="F1818" s="69"/>
      <c r="G1818" s="69"/>
      <c r="H1818" s="69"/>
      <c r="I1818" s="69"/>
      <c r="J1818" s="69"/>
      <c r="K1818" s="69"/>
      <c r="L1818" s="69"/>
      <c r="M1818" s="69"/>
      <c r="N1818" s="69"/>
      <c r="O1818" s="69"/>
      <c r="P1818" s="69"/>
      <c r="Q1818" s="69"/>
      <c r="R1818" s="69"/>
      <c r="S1818" s="69"/>
      <c r="T1818" s="69"/>
      <c r="U1818" s="69"/>
      <c r="V1818" s="69"/>
      <c r="W1818" s="69"/>
      <c r="X1818" s="69"/>
      <c r="Y1818" s="69"/>
      <c r="Z1818" s="69"/>
    </row>
    <row r="1819" ht="15.75" customHeight="1" spans="1:26">
      <c r="A1819" s="125"/>
      <c r="B1819" s="125"/>
      <c r="C1819" s="126" t="e">
        <v>#REF!</v>
      </c>
      <c r="D1819" s="125"/>
      <c r="E1819" s="69"/>
      <c r="F1819" s="69"/>
      <c r="G1819" s="69"/>
      <c r="H1819" s="69"/>
      <c r="I1819" s="69"/>
      <c r="J1819" s="69"/>
      <c r="K1819" s="69"/>
      <c r="L1819" s="69"/>
      <c r="M1819" s="69"/>
      <c r="N1819" s="69"/>
      <c r="O1819" s="69"/>
      <c r="P1819" s="69"/>
      <c r="Q1819" s="69"/>
      <c r="R1819" s="69"/>
      <c r="S1819" s="69"/>
      <c r="T1819" s="69"/>
      <c r="U1819" s="69"/>
      <c r="V1819" s="69"/>
      <c r="W1819" s="69"/>
      <c r="X1819" s="69"/>
      <c r="Y1819" s="69"/>
      <c r="Z1819" s="69"/>
    </row>
    <row r="1820" ht="15.75" customHeight="1" spans="1:26">
      <c r="A1820" s="125"/>
      <c r="B1820" s="125"/>
      <c r="C1820" s="126" t="e">
        <v>#REF!</v>
      </c>
      <c r="D1820" s="125"/>
      <c r="E1820" s="69"/>
      <c r="F1820" s="69"/>
      <c r="G1820" s="69"/>
      <c r="H1820" s="69"/>
      <c r="I1820" s="69"/>
      <c r="J1820" s="69"/>
      <c r="K1820" s="69"/>
      <c r="L1820" s="69"/>
      <c r="M1820" s="69"/>
      <c r="N1820" s="69"/>
      <c r="O1820" s="69"/>
      <c r="P1820" s="69"/>
      <c r="Q1820" s="69"/>
      <c r="R1820" s="69"/>
      <c r="S1820" s="69"/>
      <c r="T1820" s="69"/>
      <c r="U1820" s="69"/>
      <c r="V1820" s="69"/>
      <c r="W1820" s="69"/>
      <c r="X1820" s="69"/>
      <c r="Y1820" s="69"/>
      <c r="Z1820" s="69"/>
    </row>
    <row r="1821" ht="15.75" customHeight="1" spans="1:26">
      <c r="A1821" s="125"/>
      <c r="B1821" s="125"/>
      <c r="C1821" s="126" t="e">
        <v>#REF!</v>
      </c>
      <c r="D1821" s="125"/>
      <c r="E1821" s="69"/>
      <c r="F1821" s="69"/>
      <c r="G1821" s="69"/>
      <c r="H1821" s="69"/>
      <c r="I1821" s="69"/>
      <c r="J1821" s="69"/>
      <c r="K1821" s="69"/>
      <c r="L1821" s="69"/>
      <c r="M1821" s="69"/>
      <c r="N1821" s="69"/>
      <c r="O1821" s="69"/>
      <c r="P1821" s="69"/>
      <c r="Q1821" s="69"/>
      <c r="R1821" s="69"/>
      <c r="S1821" s="69"/>
      <c r="T1821" s="69"/>
      <c r="U1821" s="69"/>
      <c r="V1821" s="69"/>
      <c r="W1821" s="69"/>
      <c r="X1821" s="69"/>
      <c r="Y1821" s="69"/>
      <c r="Z1821" s="69"/>
    </row>
    <row r="1822" ht="15.75" customHeight="1" spans="1:26">
      <c r="A1822" s="125"/>
      <c r="B1822" s="125"/>
      <c r="C1822" s="126" t="e">
        <v>#REF!</v>
      </c>
      <c r="D1822" s="125"/>
      <c r="E1822" s="69"/>
      <c r="F1822" s="69"/>
      <c r="G1822" s="69"/>
      <c r="H1822" s="69"/>
      <c r="I1822" s="69"/>
      <c r="J1822" s="69"/>
      <c r="K1822" s="69"/>
      <c r="L1822" s="69"/>
      <c r="M1822" s="69"/>
      <c r="N1822" s="69"/>
      <c r="O1822" s="69"/>
      <c r="P1822" s="69"/>
      <c r="Q1822" s="69"/>
      <c r="R1822" s="69"/>
      <c r="S1822" s="69"/>
      <c r="T1822" s="69"/>
      <c r="U1822" s="69"/>
      <c r="V1822" s="69"/>
      <c r="W1822" s="69"/>
      <c r="X1822" s="69"/>
      <c r="Y1822" s="69"/>
      <c r="Z1822" s="69"/>
    </row>
    <row r="1823" ht="15.75" customHeight="1" spans="1:26">
      <c r="A1823" s="125"/>
      <c r="B1823" s="125"/>
      <c r="C1823" s="126" t="e">
        <v>#REF!</v>
      </c>
      <c r="D1823" s="125"/>
      <c r="E1823" s="69"/>
      <c r="F1823" s="69"/>
      <c r="G1823" s="69"/>
      <c r="H1823" s="69"/>
      <c r="I1823" s="69"/>
      <c r="J1823" s="69"/>
      <c r="K1823" s="69"/>
      <c r="L1823" s="69"/>
      <c r="M1823" s="69"/>
      <c r="N1823" s="69"/>
      <c r="O1823" s="69"/>
      <c r="P1823" s="69"/>
      <c r="Q1823" s="69"/>
      <c r="R1823" s="69"/>
      <c r="S1823" s="69"/>
      <c r="T1823" s="69"/>
      <c r="U1823" s="69"/>
      <c r="V1823" s="69"/>
      <c r="W1823" s="69"/>
      <c r="X1823" s="69"/>
      <c r="Y1823" s="69"/>
      <c r="Z1823" s="69"/>
    </row>
    <row r="1824" ht="15.75" customHeight="1" spans="1:26">
      <c r="A1824" s="125"/>
      <c r="B1824" s="125"/>
      <c r="C1824" s="126" t="e">
        <v>#REF!</v>
      </c>
      <c r="D1824" s="125"/>
      <c r="E1824" s="69"/>
      <c r="F1824" s="69"/>
      <c r="G1824" s="69"/>
      <c r="H1824" s="69"/>
      <c r="I1824" s="69"/>
      <c r="J1824" s="69"/>
      <c r="K1824" s="69"/>
      <c r="L1824" s="69"/>
      <c r="M1824" s="69"/>
      <c r="N1824" s="69"/>
      <c r="O1824" s="69"/>
      <c r="P1824" s="69"/>
      <c r="Q1824" s="69"/>
      <c r="R1824" s="69"/>
      <c r="S1824" s="69"/>
      <c r="T1824" s="69"/>
      <c r="U1824" s="69"/>
      <c r="V1824" s="69"/>
      <c r="W1824" s="69"/>
      <c r="X1824" s="69"/>
      <c r="Y1824" s="69"/>
      <c r="Z1824" s="69"/>
    </row>
    <row r="1825" ht="15.75" customHeight="1" spans="1:26">
      <c r="A1825" s="125"/>
      <c r="B1825" s="125"/>
      <c r="C1825" s="126" t="e">
        <v>#REF!</v>
      </c>
      <c r="D1825" s="125"/>
      <c r="E1825" s="69"/>
      <c r="F1825" s="69"/>
      <c r="G1825" s="69"/>
      <c r="H1825" s="69"/>
      <c r="I1825" s="69"/>
      <c r="J1825" s="69"/>
      <c r="K1825" s="69"/>
      <c r="L1825" s="69"/>
      <c r="M1825" s="69"/>
      <c r="N1825" s="69"/>
      <c r="O1825" s="69"/>
      <c r="P1825" s="69"/>
      <c r="Q1825" s="69"/>
      <c r="R1825" s="69"/>
      <c r="S1825" s="69"/>
      <c r="T1825" s="69"/>
      <c r="U1825" s="69"/>
      <c r="V1825" s="69"/>
      <c r="W1825" s="69"/>
      <c r="X1825" s="69"/>
      <c r="Y1825" s="69"/>
      <c r="Z1825" s="69"/>
    </row>
    <row r="1826" ht="15.75" customHeight="1" spans="1:26">
      <c r="A1826" s="125"/>
      <c r="B1826" s="125"/>
      <c r="C1826" s="126" t="e">
        <v>#REF!</v>
      </c>
      <c r="D1826" s="125"/>
      <c r="E1826" s="69"/>
      <c r="F1826" s="69"/>
      <c r="G1826" s="69"/>
      <c r="H1826" s="69"/>
      <c r="I1826" s="69"/>
      <c r="J1826" s="69"/>
      <c r="K1826" s="69"/>
      <c r="L1826" s="69"/>
      <c r="M1826" s="69"/>
      <c r="N1826" s="69"/>
      <c r="O1826" s="69"/>
      <c r="P1826" s="69"/>
      <c r="Q1826" s="69"/>
      <c r="R1826" s="69"/>
      <c r="S1826" s="69"/>
      <c r="T1826" s="69"/>
      <c r="U1826" s="69"/>
      <c r="V1826" s="69"/>
      <c r="W1826" s="69"/>
      <c r="X1826" s="69"/>
      <c r="Y1826" s="69"/>
      <c r="Z1826" s="69"/>
    </row>
    <row r="1827" ht="15.75" customHeight="1" spans="1:26">
      <c r="A1827" s="125"/>
      <c r="B1827" s="125"/>
      <c r="C1827" s="126" t="e">
        <v>#REF!</v>
      </c>
      <c r="D1827" s="125"/>
      <c r="E1827" s="69"/>
      <c r="F1827" s="69"/>
      <c r="G1827" s="69"/>
      <c r="H1827" s="69"/>
      <c r="I1827" s="69"/>
      <c r="J1827" s="69"/>
      <c r="K1827" s="69"/>
      <c r="L1827" s="69"/>
      <c r="M1827" s="69"/>
      <c r="N1827" s="69"/>
      <c r="O1827" s="69"/>
      <c r="P1827" s="69"/>
      <c r="Q1827" s="69"/>
      <c r="R1827" s="69"/>
      <c r="S1827" s="69"/>
      <c r="T1827" s="69"/>
      <c r="U1827" s="69"/>
      <c r="V1827" s="69"/>
      <c r="W1827" s="69"/>
      <c r="X1827" s="69"/>
      <c r="Y1827" s="69"/>
      <c r="Z1827" s="69"/>
    </row>
    <row r="1828" ht="15.75" customHeight="1" spans="1:26">
      <c r="A1828" s="125"/>
      <c r="B1828" s="125"/>
      <c r="C1828" s="126" t="e">
        <v>#REF!</v>
      </c>
      <c r="D1828" s="125"/>
      <c r="E1828" s="69"/>
      <c r="F1828" s="69"/>
      <c r="G1828" s="69"/>
      <c r="H1828" s="69"/>
      <c r="I1828" s="69"/>
      <c r="J1828" s="69"/>
      <c r="K1828" s="69"/>
      <c r="L1828" s="69"/>
      <c r="M1828" s="69"/>
      <c r="N1828" s="69"/>
      <c r="O1828" s="69"/>
      <c r="P1828" s="69"/>
      <c r="Q1828" s="69"/>
      <c r="R1828" s="69"/>
      <c r="S1828" s="69"/>
      <c r="T1828" s="69"/>
      <c r="U1828" s="69"/>
      <c r="V1828" s="69"/>
      <c r="W1828" s="69"/>
      <c r="X1828" s="69"/>
      <c r="Y1828" s="69"/>
      <c r="Z1828" s="69"/>
    </row>
    <row r="1829" ht="15.75" customHeight="1" spans="1:26">
      <c r="A1829" s="125"/>
      <c r="B1829" s="125"/>
      <c r="C1829" s="126" t="e">
        <v>#REF!</v>
      </c>
      <c r="D1829" s="125"/>
      <c r="E1829" s="69"/>
      <c r="F1829" s="69"/>
      <c r="G1829" s="69"/>
      <c r="H1829" s="69"/>
      <c r="I1829" s="69"/>
      <c r="J1829" s="69"/>
      <c r="K1829" s="69"/>
      <c r="L1829" s="69"/>
      <c r="M1829" s="69"/>
      <c r="N1829" s="69"/>
      <c r="O1829" s="69"/>
      <c r="P1829" s="69"/>
      <c r="Q1829" s="69"/>
      <c r="R1829" s="69"/>
      <c r="S1829" s="69"/>
      <c r="T1829" s="69"/>
      <c r="U1829" s="69"/>
      <c r="V1829" s="69"/>
      <c r="W1829" s="69"/>
      <c r="X1829" s="69"/>
      <c r="Y1829" s="69"/>
      <c r="Z1829" s="69"/>
    </row>
    <row r="1830" ht="15.75" customHeight="1" spans="1:26">
      <c r="A1830" s="125"/>
      <c r="B1830" s="125"/>
      <c r="C1830" s="126" t="e">
        <v>#REF!</v>
      </c>
      <c r="D1830" s="125"/>
      <c r="E1830" s="69"/>
      <c r="F1830" s="69"/>
      <c r="G1830" s="69"/>
      <c r="H1830" s="69"/>
      <c r="I1830" s="69"/>
      <c r="J1830" s="69"/>
      <c r="K1830" s="69"/>
      <c r="L1830" s="69"/>
      <c r="M1830" s="69"/>
      <c r="N1830" s="69"/>
      <c r="O1830" s="69"/>
      <c r="P1830" s="69"/>
      <c r="Q1830" s="69"/>
      <c r="R1830" s="69"/>
      <c r="S1830" s="69"/>
      <c r="T1830" s="69"/>
      <c r="U1830" s="69"/>
      <c r="V1830" s="69"/>
      <c r="W1830" s="69"/>
      <c r="X1830" s="69"/>
      <c r="Y1830" s="69"/>
      <c r="Z1830" s="69"/>
    </row>
    <row r="1831" ht="15.75" customHeight="1" spans="1:26">
      <c r="A1831" s="125"/>
      <c r="B1831" s="125"/>
      <c r="C1831" s="126" t="e">
        <v>#REF!</v>
      </c>
      <c r="D1831" s="125"/>
      <c r="E1831" s="69"/>
      <c r="F1831" s="69"/>
      <c r="G1831" s="69"/>
      <c r="H1831" s="69"/>
      <c r="I1831" s="69"/>
      <c r="J1831" s="69"/>
      <c r="K1831" s="69"/>
      <c r="L1831" s="69"/>
      <c r="M1831" s="69"/>
      <c r="N1831" s="69"/>
      <c r="O1831" s="69"/>
      <c r="P1831" s="69"/>
      <c r="Q1831" s="69"/>
      <c r="R1831" s="69"/>
      <c r="S1831" s="69"/>
      <c r="T1831" s="69"/>
      <c r="U1831" s="69"/>
      <c r="V1831" s="69"/>
      <c r="W1831" s="69"/>
      <c r="X1831" s="69"/>
      <c r="Y1831" s="69"/>
      <c r="Z1831" s="69"/>
    </row>
    <row r="1832" ht="15.75" customHeight="1" spans="1:26">
      <c r="A1832" s="125"/>
      <c r="B1832" s="125"/>
      <c r="C1832" s="126" t="e">
        <v>#REF!</v>
      </c>
      <c r="D1832" s="125"/>
      <c r="E1832" s="69"/>
      <c r="F1832" s="69"/>
      <c r="G1832" s="69"/>
      <c r="H1832" s="69"/>
      <c r="I1832" s="69"/>
      <c r="J1832" s="69"/>
      <c r="K1832" s="69"/>
      <c r="L1832" s="69"/>
      <c r="M1832" s="69"/>
      <c r="N1832" s="69"/>
      <c r="O1832" s="69"/>
      <c r="P1832" s="69"/>
      <c r="Q1832" s="69"/>
      <c r="R1832" s="69"/>
      <c r="S1832" s="69"/>
      <c r="T1832" s="69"/>
      <c r="U1832" s="69"/>
      <c r="V1832" s="69"/>
      <c r="W1832" s="69"/>
      <c r="X1832" s="69"/>
      <c r="Y1832" s="69"/>
      <c r="Z1832" s="69"/>
    </row>
    <row r="1833" ht="15.75" customHeight="1" spans="1:26">
      <c r="A1833" s="125"/>
      <c r="B1833" s="125"/>
      <c r="C1833" s="126" t="e">
        <v>#REF!</v>
      </c>
      <c r="D1833" s="125"/>
      <c r="E1833" s="69"/>
      <c r="F1833" s="69"/>
      <c r="G1833" s="69"/>
      <c r="H1833" s="69"/>
      <c r="I1833" s="69"/>
      <c r="J1833" s="69"/>
      <c r="K1833" s="69"/>
      <c r="L1833" s="69"/>
      <c r="M1833" s="69"/>
      <c r="N1833" s="69"/>
      <c r="O1833" s="69"/>
      <c r="P1833" s="69"/>
      <c r="Q1833" s="69"/>
      <c r="R1833" s="69"/>
      <c r="S1833" s="69"/>
      <c r="T1833" s="69"/>
      <c r="U1833" s="69"/>
      <c r="V1833" s="69"/>
      <c r="W1833" s="69"/>
      <c r="X1833" s="69"/>
      <c r="Y1833" s="69"/>
      <c r="Z1833" s="69"/>
    </row>
    <row r="1834" ht="15.75" customHeight="1" spans="1:26">
      <c r="A1834" s="125"/>
      <c r="B1834" s="125"/>
      <c r="C1834" s="126" t="e">
        <v>#REF!</v>
      </c>
      <c r="D1834" s="125"/>
      <c r="E1834" s="69"/>
      <c r="F1834" s="69"/>
      <c r="G1834" s="69"/>
      <c r="H1834" s="69"/>
      <c r="I1834" s="69"/>
      <c r="J1834" s="69"/>
      <c r="K1834" s="69"/>
      <c r="L1834" s="69"/>
      <c r="M1834" s="69"/>
      <c r="N1834" s="69"/>
      <c r="O1834" s="69"/>
      <c r="P1834" s="69"/>
      <c r="Q1834" s="69"/>
      <c r="R1834" s="69"/>
      <c r="S1834" s="69"/>
      <c r="T1834" s="69"/>
      <c r="U1834" s="69"/>
      <c r="V1834" s="69"/>
      <c r="W1834" s="69"/>
      <c r="X1834" s="69"/>
      <c r="Y1834" s="69"/>
      <c r="Z1834" s="69"/>
    </row>
    <row r="1835" ht="15.75" customHeight="1" spans="1:26">
      <c r="A1835" s="125"/>
      <c r="B1835" s="125"/>
      <c r="C1835" s="126" t="e">
        <v>#REF!</v>
      </c>
      <c r="D1835" s="125"/>
      <c r="E1835" s="69"/>
      <c r="F1835" s="69"/>
      <c r="G1835" s="69"/>
      <c r="H1835" s="69"/>
      <c r="I1835" s="69"/>
      <c r="J1835" s="69"/>
      <c r="K1835" s="69"/>
      <c r="L1835" s="69"/>
      <c r="M1835" s="69"/>
      <c r="N1835" s="69"/>
      <c r="O1835" s="69"/>
      <c r="P1835" s="69"/>
      <c r="Q1835" s="69"/>
      <c r="R1835" s="69"/>
      <c r="S1835" s="69"/>
      <c r="T1835" s="69"/>
      <c r="U1835" s="69"/>
      <c r="V1835" s="69"/>
      <c r="W1835" s="69"/>
      <c r="X1835" s="69"/>
      <c r="Y1835" s="69"/>
      <c r="Z1835" s="69"/>
    </row>
    <row r="1836" ht="15.75" customHeight="1" spans="1:26">
      <c r="A1836" s="125"/>
      <c r="B1836" s="125"/>
      <c r="C1836" s="126" t="e">
        <v>#REF!</v>
      </c>
      <c r="D1836" s="125"/>
      <c r="E1836" s="69"/>
      <c r="F1836" s="69"/>
      <c r="G1836" s="69"/>
      <c r="H1836" s="69"/>
      <c r="I1836" s="69"/>
      <c r="J1836" s="69"/>
      <c r="K1836" s="69"/>
      <c r="L1836" s="69"/>
      <c r="M1836" s="69"/>
      <c r="N1836" s="69"/>
      <c r="O1836" s="69"/>
      <c r="P1836" s="69"/>
      <c r="Q1836" s="69"/>
      <c r="R1836" s="69"/>
      <c r="S1836" s="69"/>
      <c r="T1836" s="69"/>
      <c r="U1836" s="69"/>
      <c r="V1836" s="69"/>
      <c r="W1836" s="69"/>
      <c r="X1836" s="69"/>
      <c r="Y1836" s="69"/>
      <c r="Z1836" s="69"/>
    </row>
    <row r="1837" ht="15.75" customHeight="1" spans="1:26">
      <c r="A1837" s="125"/>
      <c r="B1837" s="125"/>
      <c r="C1837" s="126" t="e">
        <v>#REF!</v>
      </c>
      <c r="D1837" s="125"/>
      <c r="E1837" s="69"/>
      <c r="F1837" s="69"/>
      <c r="G1837" s="69"/>
      <c r="H1837" s="69"/>
      <c r="I1837" s="69"/>
      <c r="J1837" s="69"/>
      <c r="K1837" s="69"/>
      <c r="L1837" s="69"/>
      <c r="M1837" s="69"/>
      <c r="N1837" s="69"/>
      <c r="O1837" s="69"/>
      <c r="P1837" s="69"/>
      <c r="Q1837" s="69"/>
      <c r="R1837" s="69"/>
      <c r="S1837" s="69"/>
      <c r="T1837" s="69"/>
      <c r="U1837" s="69"/>
      <c r="V1837" s="69"/>
      <c r="W1837" s="69"/>
      <c r="X1837" s="69"/>
      <c r="Y1837" s="69"/>
      <c r="Z1837" s="69"/>
    </row>
    <row r="1838" ht="15.75" customHeight="1" spans="1:26">
      <c r="A1838" s="125"/>
      <c r="B1838" s="125"/>
      <c r="C1838" s="126" t="e">
        <v>#REF!</v>
      </c>
      <c r="D1838" s="125"/>
      <c r="E1838" s="69"/>
      <c r="F1838" s="69"/>
      <c r="G1838" s="69"/>
      <c r="H1838" s="69"/>
      <c r="I1838" s="69"/>
      <c r="J1838" s="69"/>
      <c r="K1838" s="69"/>
      <c r="L1838" s="69"/>
      <c r="M1838" s="69"/>
      <c r="N1838" s="69"/>
      <c r="O1838" s="69"/>
      <c r="P1838" s="69"/>
      <c r="Q1838" s="69"/>
      <c r="R1838" s="69"/>
      <c r="S1838" s="69"/>
      <c r="T1838" s="69"/>
      <c r="U1838" s="69"/>
      <c r="V1838" s="69"/>
      <c r="W1838" s="69"/>
      <c r="X1838" s="69"/>
      <c r="Y1838" s="69"/>
      <c r="Z1838" s="69"/>
    </row>
    <row r="1839" ht="15.75" customHeight="1" spans="1:26">
      <c r="A1839" s="125"/>
      <c r="B1839" s="125"/>
      <c r="C1839" s="126" t="e">
        <v>#REF!</v>
      </c>
      <c r="D1839" s="125"/>
      <c r="E1839" s="69"/>
      <c r="F1839" s="69"/>
      <c r="G1839" s="69"/>
      <c r="H1839" s="69"/>
      <c r="I1839" s="69"/>
      <c r="J1839" s="69"/>
      <c r="K1839" s="69"/>
      <c r="L1839" s="69"/>
      <c r="M1839" s="69"/>
      <c r="N1839" s="69"/>
      <c r="O1839" s="69"/>
      <c r="P1839" s="69"/>
      <c r="Q1839" s="69"/>
      <c r="R1839" s="69"/>
      <c r="S1839" s="69"/>
      <c r="T1839" s="69"/>
      <c r="U1839" s="69"/>
      <c r="V1839" s="69"/>
      <c r="W1839" s="69"/>
      <c r="X1839" s="69"/>
      <c r="Y1839" s="69"/>
      <c r="Z1839" s="69"/>
    </row>
    <row r="1840" ht="15.75" customHeight="1" spans="1:26">
      <c r="A1840" s="125"/>
      <c r="B1840" s="125"/>
      <c r="C1840" s="126" t="e">
        <v>#REF!</v>
      </c>
      <c r="D1840" s="125"/>
      <c r="E1840" s="69"/>
      <c r="F1840" s="69"/>
      <c r="G1840" s="69"/>
      <c r="H1840" s="69"/>
      <c r="I1840" s="69"/>
      <c r="J1840" s="69"/>
      <c r="K1840" s="69"/>
      <c r="L1840" s="69"/>
      <c r="M1840" s="69"/>
      <c r="N1840" s="69"/>
      <c r="O1840" s="69"/>
      <c r="P1840" s="69"/>
      <c r="Q1840" s="69"/>
      <c r="R1840" s="69"/>
      <c r="S1840" s="69"/>
      <c r="T1840" s="69"/>
      <c r="U1840" s="69"/>
      <c r="V1840" s="69"/>
      <c r="W1840" s="69"/>
      <c r="X1840" s="69"/>
      <c r="Y1840" s="69"/>
      <c r="Z1840" s="69"/>
    </row>
    <row r="1841" ht="15.75" customHeight="1" spans="1:26">
      <c r="A1841" s="125"/>
      <c r="B1841" s="125"/>
      <c r="C1841" s="126" t="e">
        <v>#REF!</v>
      </c>
      <c r="D1841" s="125"/>
      <c r="E1841" s="69"/>
      <c r="F1841" s="69"/>
      <c r="G1841" s="69"/>
      <c r="H1841" s="69"/>
      <c r="I1841" s="69"/>
      <c r="J1841" s="69"/>
      <c r="K1841" s="69"/>
      <c r="L1841" s="69"/>
      <c r="M1841" s="69"/>
      <c r="N1841" s="69"/>
      <c r="O1841" s="69"/>
      <c r="P1841" s="69"/>
      <c r="Q1841" s="69"/>
      <c r="R1841" s="69"/>
      <c r="S1841" s="69"/>
      <c r="T1841" s="69"/>
      <c r="U1841" s="69"/>
      <c r="V1841" s="69"/>
      <c r="W1841" s="69"/>
      <c r="X1841" s="69"/>
      <c r="Y1841" s="69"/>
      <c r="Z1841" s="69"/>
    </row>
    <row r="1842" ht="15.75" customHeight="1" spans="1:26">
      <c r="A1842" s="125"/>
      <c r="B1842" s="125"/>
      <c r="C1842" s="126" t="e">
        <v>#REF!</v>
      </c>
      <c r="D1842" s="125"/>
      <c r="E1842" s="69"/>
      <c r="F1842" s="69"/>
      <c r="G1842" s="69"/>
      <c r="H1842" s="69"/>
      <c r="I1842" s="69"/>
      <c r="J1842" s="69"/>
      <c r="K1842" s="69"/>
      <c r="L1842" s="69"/>
      <c r="M1842" s="69"/>
      <c r="N1842" s="69"/>
      <c r="O1842" s="69"/>
      <c r="P1842" s="69"/>
      <c r="Q1842" s="69"/>
      <c r="R1842" s="69"/>
      <c r="S1842" s="69"/>
      <c r="T1842" s="69"/>
      <c r="U1842" s="69"/>
      <c r="V1842" s="69"/>
      <c r="W1842" s="69"/>
      <c r="X1842" s="69"/>
      <c r="Y1842" s="69"/>
      <c r="Z1842" s="69"/>
    </row>
    <row r="1843" ht="15.75" customHeight="1" spans="1:26">
      <c r="A1843" s="125"/>
      <c r="B1843" s="125"/>
      <c r="C1843" s="126" t="e">
        <v>#REF!</v>
      </c>
      <c r="D1843" s="125"/>
      <c r="E1843" s="69"/>
      <c r="F1843" s="69"/>
      <c r="G1843" s="69"/>
      <c r="H1843" s="69"/>
      <c r="I1843" s="69"/>
      <c r="J1843" s="69"/>
      <c r="K1843" s="69"/>
      <c r="L1843" s="69"/>
      <c r="M1843" s="69"/>
      <c r="N1843" s="69"/>
      <c r="O1843" s="69"/>
      <c r="P1843" s="69"/>
      <c r="Q1843" s="69"/>
      <c r="R1843" s="69"/>
      <c r="S1843" s="69"/>
      <c r="T1843" s="69"/>
      <c r="U1843" s="69"/>
      <c r="V1843" s="69"/>
      <c r="W1843" s="69"/>
      <c r="X1843" s="69"/>
      <c r="Y1843" s="69"/>
      <c r="Z1843" s="69"/>
    </row>
    <row r="1844" ht="15.75" customHeight="1" spans="1:26">
      <c r="A1844" s="125"/>
      <c r="B1844" s="125"/>
      <c r="C1844" s="126" t="e">
        <v>#REF!</v>
      </c>
      <c r="D1844" s="125"/>
      <c r="E1844" s="69"/>
      <c r="F1844" s="69"/>
      <c r="G1844" s="69"/>
      <c r="H1844" s="69"/>
      <c r="I1844" s="69"/>
      <c r="J1844" s="69"/>
      <c r="K1844" s="69"/>
      <c r="L1844" s="69"/>
      <c r="M1844" s="69"/>
      <c r="N1844" s="69"/>
      <c r="O1844" s="69"/>
      <c r="P1844" s="69"/>
      <c r="Q1844" s="69"/>
      <c r="R1844" s="69"/>
      <c r="S1844" s="69"/>
      <c r="T1844" s="69"/>
      <c r="U1844" s="69"/>
      <c r="V1844" s="69"/>
      <c r="W1844" s="69"/>
      <c r="X1844" s="69"/>
      <c r="Y1844" s="69"/>
      <c r="Z1844" s="69"/>
    </row>
    <row r="1845" ht="15.75" customHeight="1" spans="1:26">
      <c r="A1845" s="125"/>
      <c r="B1845" s="125"/>
      <c r="C1845" s="126" t="e">
        <v>#REF!</v>
      </c>
      <c r="D1845" s="125"/>
      <c r="E1845" s="69"/>
      <c r="F1845" s="69"/>
      <c r="G1845" s="69"/>
      <c r="H1845" s="69"/>
      <c r="I1845" s="69"/>
      <c r="J1845" s="69"/>
      <c r="K1845" s="69"/>
      <c r="L1845" s="69"/>
      <c r="M1845" s="69"/>
      <c r="N1845" s="69"/>
      <c r="O1845" s="69"/>
      <c r="P1845" s="69"/>
      <c r="Q1845" s="69"/>
      <c r="R1845" s="69"/>
      <c r="S1845" s="69"/>
      <c r="T1845" s="69"/>
      <c r="U1845" s="69"/>
      <c r="V1845" s="69"/>
      <c r="W1845" s="69"/>
      <c r="X1845" s="69"/>
      <c r="Y1845" s="69"/>
      <c r="Z1845" s="69"/>
    </row>
    <row r="1846" ht="15.75" customHeight="1" spans="1:26">
      <c r="A1846" s="125"/>
      <c r="B1846" s="125"/>
      <c r="C1846" s="126" t="e">
        <v>#REF!</v>
      </c>
      <c r="D1846" s="125"/>
      <c r="E1846" s="69"/>
      <c r="F1846" s="69"/>
      <c r="G1846" s="69"/>
      <c r="H1846" s="69"/>
      <c r="I1846" s="69"/>
      <c r="J1846" s="69"/>
      <c r="K1846" s="69"/>
      <c r="L1846" s="69"/>
      <c r="M1846" s="69"/>
      <c r="N1846" s="69"/>
      <c r="O1846" s="69"/>
      <c r="P1846" s="69"/>
      <c r="Q1846" s="69"/>
      <c r="R1846" s="69"/>
      <c r="S1846" s="69"/>
      <c r="T1846" s="69"/>
      <c r="U1846" s="69"/>
      <c r="V1846" s="69"/>
      <c r="W1846" s="69"/>
      <c r="X1846" s="69"/>
      <c r="Y1846" s="69"/>
      <c r="Z1846" s="69"/>
    </row>
    <row r="1847" ht="15.75" customHeight="1" spans="1:26">
      <c r="A1847" s="125"/>
      <c r="B1847" s="125"/>
      <c r="C1847" s="126" t="e">
        <v>#REF!</v>
      </c>
      <c r="D1847" s="125"/>
      <c r="E1847" s="69"/>
      <c r="F1847" s="69"/>
      <c r="G1847" s="69"/>
      <c r="H1847" s="69"/>
      <c r="I1847" s="69"/>
      <c r="J1847" s="69"/>
      <c r="K1847" s="69"/>
      <c r="L1847" s="69"/>
      <c r="M1847" s="69"/>
      <c r="N1847" s="69"/>
      <c r="O1847" s="69"/>
      <c r="P1847" s="69"/>
      <c r="Q1847" s="69"/>
      <c r="R1847" s="69"/>
      <c r="S1847" s="69"/>
      <c r="T1847" s="69"/>
      <c r="U1847" s="69"/>
      <c r="V1847" s="69"/>
      <c r="W1847" s="69"/>
      <c r="X1847" s="69"/>
      <c r="Y1847" s="69"/>
      <c r="Z1847" s="69"/>
    </row>
    <row r="1848" ht="15.75" customHeight="1" spans="1:26">
      <c r="A1848" s="125"/>
      <c r="B1848" s="125"/>
      <c r="C1848" s="126" t="e">
        <v>#REF!</v>
      </c>
      <c r="D1848" s="125"/>
      <c r="E1848" s="69"/>
      <c r="F1848" s="69"/>
      <c r="G1848" s="69"/>
      <c r="H1848" s="69"/>
      <c r="I1848" s="69"/>
      <c r="J1848" s="69"/>
      <c r="K1848" s="69"/>
      <c r="L1848" s="69"/>
      <c r="M1848" s="69"/>
      <c r="N1848" s="69"/>
      <c r="O1848" s="69"/>
      <c r="P1848" s="69"/>
      <c r="Q1848" s="69"/>
      <c r="R1848" s="69"/>
      <c r="S1848" s="69"/>
      <c r="T1848" s="69"/>
      <c r="U1848" s="69"/>
      <c r="V1848" s="69"/>
      <c r="W1848" s="69"/>
      <c r="X1848" s="69"/>
      <c r="Y1848" s="69"/>
      <c r="Z1848" s="69"/>
    </row>
    <row r="1849" ht="15.75" customHeight="1" spans="1:26">
      <c r="A1849" s="125"/>
      <c r="B1849" s="125"/>
      <c r="C1849" s="126" t="e">
        <v>#REF!</v>
      </c>
      <c r="D1849" s="125"/>
      <c r="E1849" s="69"/>
      <c r="F1849" s="69"/>
      <c r="G1849" s="69"/>
      <c r="H1849" s="69"/>
      <c r="I1849" s="69"/>
      <c r="J1849" s="69"/>
      <c r="K1849" s="69"/>
      <c r="L1849" s="69"/>
      <c r="M1849" s="69"/>
      <c r="N1849" s="69"/>
      <c r="O1849" s="69"/>
      <c r="P1849" s="69"/>
      <c r="Q1849" s="69"/>
      <c r="R1849" s="69"/>
      <c r="S1849" s="69"/>
      <c r="T1849" s="69"/>
      <c r="U1849" s="69"/>
      <c r="V1849" s="69"/>
      <c r="W1849" s="69"/>
      <c r="X1849" s="69"/>
      <c r="Y1849" s="69"/>
      <c r="Z1849" s="69"/>
    </row>
    <row r="1850" ht="15.75" customHeight="1" spans="1:26">
      <c r="A1850" s="125"/>
      <c r="B1850" s="125"/>
      <c r="C1850" s="126" t="e">
        <v>#REF!</v>
      </c>
      <c r="D1850" s="125"/>
      <c r="E1850" s="69"/>
      <c r="F1850" s="69"/>
      <c r="G1850" s="69"/>
      <c r="H1850" s="69"/>
      <c r="I1850" s="69"/>
      <c r="J1850" s="69"/>
      <c r="K1850" s="69"/>
      <c r="L1850" s="69"/>
      <c r="M1850" s="69"/>
      <c r="N1850" s="69"/>
      <c r="O1850" s="69"/>
      <c r="P1850" s="69"/>
      <c r="Q1850" s="69"/>
      <c r="R1850" s="69"/>
      <c r="S1850" s="69"/>
      <c r="T1850" s="69"/>
      <c r="U1850" s="69"/>
      <c r="V1850" s="69"/>
      <c r="W1850" s="69"/>
      <c r="X1850" s="69"/>
      <c r="Y1850" s="69"/>
      <c r="Z1850" s="69"/>
    </row>
    <row r="1851" ht="15.75" customHeight="1" spans="1:26">
      <c r="A1851" s="125"/>
      <c r="B1851" s="125"/>
      <c r="C1851" s="126" t="e">
        <v>#REF!</v>
      </c>
      <c r="D1851" s="125"/>
      <c r="E1851" s="69"/>
      <c r="F1851" s="69"/>
      <c r="G1851" s="69"/>
      <c r="H1851" s="69"/>
      <c r="I1851" s="69"/>
      <c r="J1851" s="69"/>
      <c r="K1851" s="69"/>
      <c r="L1851" s="69"/>
      <c r="M1851" s="69"/>
      <c r="N1851" s="69"/>
      <c r="O1851" s="69"/>
      <c r="P1851" s="69"/>
      <c r="Q1851" s="69"/>
      <c r="R1851" s="69"/>
      <c r="S1851" s="69"/>
      <c r="T1851" s="69"/>
      <c r="U1851" s="69"/>
      <c r="V1851" s="69"/>
      <c r="W1851" s="69"/>
      <c r="X1851" s="69"/>
      <c r="Y1851" s="69"/>
      <c r="Z1851" s="69"/>
    </row>
    <row r="1852" ht="15.75" customHeight="1" spans="1:26">
      <c r="A1852" s="125"/>
      <c r="B1852" s="125"/>
      <c r="C1852" s="126" t="e">
        <v>#REF!</v>
      </c>
      <c r="D1852" s="125"/>
      <c r="E1852" s="69"/>
      <c r="F1852" s="69"/>
      <c r="G1852" s="69"/>
      <c r="H1852" s="69"/>
      <c r="I1852" s="69"/>
      <c r="J1852" s="69"/>
      <c r="K1852" s="69"/>
      <c r="L1852" s="69"/>
      <c r="M1852" s="69"/>
      <c r="N1852" s="69"/>
      <c r="O1852" s="69"/>
      <c r="P1852" s="69"/>
      <c r="Q1852" s="69"/>
      <c r="R1852" s="69"/>
      <c r="S1852" s="69"/>
      <c r="T1852" s="69"/>
      <c r="U1852" s="69"/>
      <c r="V1852" s="69"/>
      <c r="W1852" s="69"/>
      <c r="X1852" s="69"/>
      <c r="Y1852" s="69"/>
      <c r="Z1852" s="69"/>
    </row>
    <row r="1853" ht="15.75" customHeight="1" spans="1:26">
      <c r="A1853" s="125"/>
      <c r="B1853" s="125"/>
      <c r="C1853" s="126" t="e">
        <v>#REF!</v>
      </c>
      <c r="D1853" s="125"/>
      <c r="E1853" s="69"/>
      <c r="F1853" s="69"/>
      <c r="G1853" s="69"/>
      <c r="H1853" s="69"/>
      <c r="I1853" s="69"/>
      <c r="J1853" s="69"/>
      <c r="K1853" s="69"/>
      <c r="L1853" s="69"/>
      <c r="M1853" s="69"/>
      <c r="N1853" s="69"/>
      <c r="O1853" s="69"/>
      <c r="P1853" s="69"/>
      <c r="Q1853" s="69"/>
      <c r="R1853" s="69"/>
      <c r="S1853" s="69"/>
      <c r="T1853" s="69"/>
      <c r="U1853" s="69"/>
      <c r="V1853" s="69"/>
      <c r="W1853" s="69"/>
      <c r="X1853" s="69"/>
      <c r="Y1853" s="69"/>
      <c r="Z1853" s="69"/>
    </row>
    <row r="1854" ht="15.75" customHeight="1" spans="1:26">
      <c r="A1854" s="125"/>
      <c r="B1854" s="125"/>
      <c r="C1854" s="126" t="e">
        <v>#REF!</v>
      </c>
      <c r="D1854" s="125"/>
      <c r="E1854" s="69"/>
      <c r="F1854" s="69"/>
      <c r="G1854" s="69"/>
      <c r="H1854" s="69"/>
      <c r="I1854" s="69"/>
      <c r="J1854" s="69"/>
      <c r="K1854" s="69"/>
      <c r="L1854" s="69"/>
      <c r="M1854" s="69"/>
      <c r="N1854" s="69"/>
      <c r="O1854" s="69"/>
      <c r="P1854" s="69"/>
      <c r="Q1854" s="69"/>
      <c r="R1854" s="69"/>
      <c r="S1854" s="69"/>
      <c r="T1854" s="69"/>
      <c r="U1854" s="69"/>
      <c r="V1854" s="69"/>
      <c r="W1854" s="69"/>
      <c r="X1854" s="69"/>
      <c r="Y1854" s="69"/>
      <c r="Z1854" s="69"/>
    </row>
    <row r="1855" ht="15.75" customHeight="1" spans="1:26">
      <c r="A1855" s="125"/>
      <c r="B1855" s="125"/>
      <c r="C1855" s="126" t="e">
        <v>#REF!</v>
      </c>
      <c r="D1855" s="125"/>
      <c r="E1855" s="69"/>
      <c r="F1855" s="69"/>
      <c r="G1855" s="69"/>
      <c r="H1855" s="69"/>
      <c r="I1855" s="69"/>
      <c r="J1855" s="69"/>
      <c r="K1855" s="69"/>
      <c r="L1855" s="69"/>
      <c r="M1855" s="69"/>
      <c r="N1855" s="69"/>
      <c r="O1855" s="69"/>
      <c r="P1855" s="69"/>
      <c r="Q1855" s="69"/>
      <c r="R1855" s="69"/>
      <c r="S1855" s="69"/>
      <c r="T1855" s="69"/>
      <c r="U1855" s="69"/>
      <c r="V1855" s="69"/>
      <c r="W1855" s="69"/>
      <c r="X1855" s="69"/>
      <c r="Y1855" s="69"/>
      <c r="Z1855" s="69"/>
    </row>
    <row r="1856" ht="15.75" customHeight="1" spans="1:26">
      <c r="A1856" s="125"/>
      <c r="B1856" s="125"/>
      <c r="C1856" s="126" t="e">
        <v>#REF!</v>
      </c>
      <c r="D1856" s="125"/>
      <c r="E1856" s="69"/>
      <c r="F1856" s="69"/>
      <c r="G1856" s="69"/>
      <c r="H1856" s="69"/>
      <c r="I1856" s="69"/>
      <c r="J1856" s="69"/>
      <c r="K1856" s="69"/>
      <c r="L1856" s="69"/>
      <c r="M1856" s="69"/>
      <c r="N1856" s="69"/>
      <c r="O1856" s="69"/>
      <c r="P1856" s="69"/>
      <c r="Q1856" s="69"/>
      <c r="R1856" s="69"/>
      <c r="S1856" s="69"/>
      <c r="T1856" s="69"/>
      <c r="U1856" s="69"/>
      <c r="V1856" s="69"/>
      <c r="W1856" s="69"/>
      <c r="X1856" s="69"/>
      <c r="Y1856" s="69"/>
      <c r="Z1856" s="69"/>
    </row>
    <row r="1857" ht="15.75" customHeight="1" spans="1:26">
      <c r="A1857" s="125"/>
      <c r="B1857" s="125"/>
      <c r="C1857" s="126" t="e">
        <v>#REF!</v>
      </c>
      <c r="D1857" s="125"/>
      <c r="E1857" s="69"/>
      <c r="F1857" s="69"/>
      <c r="G1857" s="69"/>
      <c r="H1857" s="69"/>
      <c r="I1857" s="69"/>
      <c r="J1857" s="69"/>
      <c r="K1857" s="69"/>
      <c r="L1857" s="69"/>
      <c r="M1857" s="69"/>
      <c r="N1857" s="69"/>
      <c r="O1857" s="69"/>
      <c r="P1857" s="69"/>
      <c r="Q1857" s="69"/>
      <c r="R1857" s="69"/>
      <c r="S1857" s="69"/>
      <c r="T1857" s="69"/>
      <c r="U1857" s="69"/>
      <c r="V1857" s="69"/>
      <c r="W1857" s="69"/>
      <c r="X1857" s="69"/>
      <c r="Y1857" s="69"/>
      <c r="Z1857" s="69"/>
    </row>
    <row r="1858" ht="15.75" customHeight="1" spans="1:26">
      <c r="A1858" s="125"/>
      <c r="B1858" s="125"/>
      <c r="C1858" s="126" t="e">
        <v>#REF!</v>
      </c>
      <c r="D1858" s="125"/>
      <c r="E1858" s="69"/>
      <c r="F1858" s="69"/>
      <c r="G1858" s="69"/>
      <c r="H1858" s="69"/>
      <c r="I1858" s="69"/>
      <c r="J1858" s="69"/>
      <c r="K1858" s="69"/>
      <c r="L1858" s="69"/>
      <c r="M1858" s="69"/>
      <c r="N1858" s="69"/>
      <c r="O1858" s="69"/>
      <c r="P1858" s="69"/>
      <c r="Q1858" s="69"/>
      <c r="R1858" s="69"/>
      <c r="S1858" s="69"/>
      <c r="T1858" s="69"/>
      <c r="U1858" s="69"/>
      <c r="V1858" s="69"/>
      <c r="W1858" s="69"/>
      <c r="X1858" s="69"/>
      <c r="Y1858" s="69"/>
      <c r="Z1858" s="69"/>
    </row>
    <row r="1859" ht="15.75" customHeight="1" spans="1:26">
      <c r="A1859" s="125"/>
      <c r="B1859" s="125"/>
      <c r="C1859" s="126" t="e">
        <v>#REF!</v>
      </c>
      <c r="D1859" s="125"/>
      <c r="E1859" s="69"/>
      <c r="F1859" s="69"/>
      <c r="G1859" s="69"/>
      <c r="H1859" s="69"/>
      <c r="I1859" s="69"/>
      <c r="J1859" s="69"/>
      <c r="K1859" s="69"/>
      <c r="L1859" s="69"/>
      <c r="M1859" s="69"/>
      <c r="N1859" s="69"/>
      <c r="O1859" s="69"/>
      <c r="P1859" s="69"/>
      <c r="Q1859" s="69"/>
      <c r="R1859" s="69"/>
      <c r="S1859" s="69"/>
      <c r="T1859" s="69"/>
      <c r="U1859" s="69"/>
      <c r="V1859" s="69"/>
      <c r="W1859" s="69"/>
      <c r="X1859" s="69"/>
      <c r="Y1859" s="69"/>
      <c r="Z1859" s="69"/>
    </row>
    <row r="1860" ht="15.75" customHeight="1" spans="1:26">
      <c r="A1860" s="125"/>
      <c r="B1860" s="125"/>
      <c r="C1860" s="126" t="e">
        <v>#REF!</v>
      </c>
      <c r="D1860" s="125"/>
      <c r="E1860" s="69"/>
      <c r="F1860" s="69"/>
      <c r="G1860" s="69"/>
      <c r="H1860" s="69"/>
      <c r="I1860" s="69"/>
      <c r="J1860" s="69"/>
      <c r="K1860" s="69"/>
      <c r="L1860" s="69"/>
      <c r="M1860" s="69"/>
      <c r="N1860" s="69"/>
      <c r="O1860" s="69"/>
      <c r="P1860" s="69"/>
      <c r="Q1860" s="69"/>
      <c r="R1860" s="69"/>
      <c r="S1860" s="69"/>
      <c r="T1860" s="69"/>
      <c r="U1860" s="69"/>
      <c r="V1860" s="69"/>
      <c r="W1860" s="69"/>
      <c r="X1860" s="69"/>
      <c r="Y1860" s="69"/>
      <c r="Z1860" s="69"/>
    </row>
    <row r="1861" ht="15.75" customHeight="1" spans="1:26">
      <c r="A1861" s="125"/>
      <c r="B1861" s="125"/>
      <c r="C1861" s="126" t="e">
        <v>#REF!</v>
      </c>
      <c r="D1861" s="125"/>
      <c r="E1861" s="69"/>
      <c r="F1861" s="69"/>
      <c r="G1861" s="69"/>
      <c r="H1861" s="69"/>
      <c r="I1861" s="69"/>
      <c r="J1861" s="69"/>
      <c r="K1861" s="69"/>
      <c r="L1861" s="69"/>
      <c r="M1861" s="69"/>
      <c r="N1861" s="69"/>
      <c r="O1861" s="69"/>
      <c r="P1861" s="69"/>
      <c r="Q1861" s="69"/>
      <c r="R1861" s="69"/>
      <c r="S1861" s="69"/>
      <c r="T1861" s="69"/>
      <c r="U1861" s="69"/>
      <c r="V1861" s="69"/>
      <c r="W1861" s="69"/>
      <c r="X1861" s="69"/>
      <c r="Y1861" s="69"/>
      <c r="Z1861" s="69"/>
    </row>
    <row r="1862" ht="15.75" customHeight="1" spans="1:26">
      <c r="A1862" s="125"/>
      <c r="B1862" s="125"/>
      <c r="C1862" s="126" t="e">
        <v>#REF!</v>
      </c>
      <c r="D1862" s="125"/>
      <c r="E1862" s="69"/>
      <c r="F1862" s="69"/>
      <c r="G1862" s="69"/>
      <c r="H1862" s="69"/>
      <c r="I1862" s="69"/>
      <c r="J1862" s="69"/>
      <c r="K1862" s="69"/>
      <c r="L1862" s="69"/>
      <c r="M1862" s="69"/>
      <c r="N1862" s="69"/>
      <c r="O1862" s="69"/>
      <c r="P1862" s="69"/>
      <c r="Q1862" s="69"/>
      <c r="R1862" s="69"/>
      <c r="S1862" s="69"/>
      <c r="T1862" s="69"/>
      <c r="U1862" s="69"/>
      <c r="V1862" s="69"/>
      <c r="W1862" s="69"/>
      <c r="X1862" s="69"/>
      <c r="Y1862" s="69"/>
      <c r="Z1862" s="69"/>
    </row>
    <row r="1863" ht="15.75" customHeight="1" spans="1:26">
      <c r="A1863" s="125"/>
      <c r="B1863" s="125"/>
      <c r="C1863" s="126" t="e">
        <v>#REF!</v>
      </c>
      <c r="D1863" s="125"/>
      <c r="E1863" s="69"/>
      <c r="F1863" s="69"/>
      <c r="G1863" s="69"/>
      <c r="H1863" s="69"/>
      <c r="I1863" s="69"/>
      <c r="J1863" s="69"/>
      <c r="K1863" s="69"/>
      <c r="L1863" s="69"/>
      <c r="M1863" s="69"/>
      <c r="N1863" s="69"/>
      <c r="O1863" s="69"/>
      <c r="P1863" s="69"/>
      <c r="Q1863" s="69"/>
      <c r="R1863" s="69"/>
      <c r="S1863" s="69"/>
      <c r="T1863" s="69"/>
      <c r="U1863" s="69"/>
      <c r="V1863" s="69"/>
      <c r="W1863" s="69"/>
      <c r="X1863" s="69"/>
      <c r="Y1863" s="69"/>
      <c r="Z1863" s="69"/>
    </row>
    <row r="1864" ht="15.75" customHeight="1" spans="1:26">
      <c r="A1864" s="125"/>
      <c r="B1864" s="125"/>
      <c r="C1864" s="126" t="e">
        <v>#REF!</v>
      </c>
      <c r="D1864" s="125"/>
      <c r="E1864" s="69"/>
      <c r="F1864" s="69"/>
      <c r="G1864" s="69"/>
      <c r="H1864" s="69"/>
      <c r="I1864" s="69"/>
      <c r="J1864" s="69"/>
      <c r="K1864" s="69"/>
      <c r="L1864" s="69"/>
      <c r="M1864" s="69"/>
      <c r="N1864" s="69"/>
      <c r="O1864" s="69"/>
      <c r="P1864" s="69"/>
      <c r="Q1864" s="69"/>
      <c r="R1864" s="69"/>
      <c r="S1864" s="69"/>
      <c r="T1864" s="69"/>
      <c r="U1864" s="69"/>
      <c r="V1864" s="69"/>
      <c r="W1864" s="69"/>
      <c r="X1864" s="69"/>
      <c r="Y1864" s="69"/>
      <c r="Z1864" s="69"/>
    </row>
    <row r="1865" ht="15.75" customHeight="1" spans="1:26">
      <c r="A1865" s="125"/>
      <c r="B1865" s="125"/>
      <c r="C1865" s="126" t="e">
        <v>#REF!</v>
      </c>
      <c r="D1865" s="125"/>
      <c r="E1865" s="69"/>
      <c r="F1865" s="69"/>
      <c r="G1865" s="69"/>
      <c r="H1865" s="69"/>
      <c r="I1865" s="69"/>
      <c r="J1865" s="69"/>
      <c r="K1865" s="69"/>
      <c r="L1865" s="69"/>
      <c r="M1865" s="69"/>
      <c r="N1865" s="69"/>
      <c r="O1865" s="69"/>
      <c r="P1865" s="69"/>
      <c r="Q1865" s="69"/>
      <c r="R1865" s="69"/>
      <c r="S1865" s="69"/>
      <c r="T1865" s="69"/>
      <c r="U1865" s="69"/>
      <c r="V1865" s="69"/>
      <c r="W1865" s="69"/>
      <c r="X1865" s="69"/>
      <c r="Y1865" s="69"/>
      <c r="Z1865" s="69"/>
    </row>
    <row r="1866" ht="15.75" customHeight="1" spans="1:26">
      <c r="A1866" s="125"/>
      <c r="B1866" s="125"/>
      <c r="C1866" s="126" t="e">
        <v>#REF!</v>
      </c>
      <c r="D1866" s="125"/>
      <c r="E1866" s="69"/>
      <c r="F1866" s="69"/>
      <c r="G1866" s="69"/>
      <c r="H1866" s="69"/>
      <c r="I1866" s="69"/>
      <c r="J1866" s="69"/>
      <c r="K1866" s="69"/>
      <c r="L1866" s="69"/>
      <c r="M1866" s="69"/>
      <c r="N1866" s="69"/>
      <c r="O1866" s="69"/>
      <c r="P1866" s="69"/>
      <c r="Q1866" s="69"/>
      <c r="R1866" s="69"/>
      <c r="S1866" s="69"/>
      <c r="T1866" s="69"/>
      <c r="U1866" s="69"/>
      <c r="V1866" s="69"/>
      <c r="W1866" s="69"/>
      <c r="X1866" s="69"/>
      <c r="Y1866" s="69"/>
      <c r="Z1866" s="69"/>
    </row>
    <row r="1867" ht="15.75" customHeight="1" spans="1:26">
      <c r="A1867" s="125"/>
      <c r="B1867" s="125"/>
      <c r="C1867" s="126" t="e">
        <v>#REF!</v>
      </c>
      <c r="D1867" s="125"/>
      <c r="E1867" s="69"/>
      <c r="F1867" s="69"/>
      <c r="G1867" s="69"/>
      <c r="H1867" s="69"/>
      <c r="I1867" s="69"/>
      <c r="J1867" s="69"/>
      <c r="K1867" s="69"/>
      <c r="L1867" s="69"/>
      <c r="M1867" s="69"/>
      <c r="N1867" s="69"/>
      <c r="O1867" s="69"/>
      <c r="P1867" s="69"/>
      <c r="Q1867" s="69"/>
      <c r="R1867" s="69"/>
      <c r="S1867" s="69"/>
      <c r="T1867" s="69"/>
      <c r="U1867" s="69"/>
      <c r="V1867" s="69"/>
      <c r="W1867" s="69"/>
      <c r="X1867" s="69"/>
      <c r="Y1867" s="69"/>
      <c r="Z1867" s="69"/>
    </row>
    <row r="1868" ht="15.75" customHeight="1" spans="1:26">
      <c r="A1868" s="125"/>
      <c r="B1868" s="125"/>
      <c r="C1868" s="126" t="e">
        <v>#REF!</v>
      </c>
      <c r="D1868" s="125"/>
      <c r="E1868" s="69"/>
      <c r="F1868" s="69"/>
      <c r="G1868" s="69"/>
      <c r="H1868" s="69"/>
      <c r="I1868" s="69"/>
      <c r="J1868" s="69"/>
      <c r="K1868" s="69"/>
      <c r="L1868" s="69"/>
      <c r="M1868" s="69"/>
      <c r="N1868" s="69"/>
      <c r="O1868" s="69"/>
      <c r="P1868" s="69"/>
      <c r="Q1868" s="69"/>
      <c r="R1868" s="69"/>
      <c r="S1868" s="69"/>
      <c r="T1868" s="69"/>
      <c r="U1868" s="69"/>
      <c r="V1868" s="69"/>
      <c r="W1868" s="69"/>
      <c r="X1868" s="69"/>
      <c r="Y1868" s="69"/>
      <c r="Z1868" s="69"/>
    </row>
    <row r="1869" ht="15.75" customHeight="1" spans="1:26">
      <c r="A1869" s="125"/>
      <c r="B1869" s="125"/>
      <c r="C1869" s="126" t="e">
        <v>#REF!</v>
      </c>
      <c r="D1869" s="125"/>
      <c r="E1869" s="69"/>
      <c r="F1869" s="69"/>
      <c r="G1869" s="69"/>
      <c r="H1869" s="69"/>
      <c r="I1869" s="69"/>
      <c r="J1869" s="69"/>
      <c r="K1869" s="69"/>
      <c r="L1869" s="69"/>
      <c r="M1869" s="69"/>
      <c r="N1869" s="69"/>
      <c r="O1869" s="69"/>
      <c r="P1869" s="69"/>
      <c r="Q1869" s="69"/>
      <c r="R1869" s="69"/>
      <c r="S1869" s="69"/>
      <c r="T1869" s="69"/>
      <c r="U1869" s="69"/>
      <c r="V1869" s="69"/>
      <c r="W1869" s="69"/>
      <c r="X1869" s="69"/>
      <c r="Y1869" s="69"/>
      <c r="Z1869" s="69"/>
    </row>
    <row r="1870" ht="15.75" customHeight="1" spans="1:26">
      <c r="A1870" s="125"/>
      <c r="B1870" s="125"/>
      <c r="C1870" s="126" t="e">
        <v>#REF!</v>
      </c>
      <c r="D1870" s="125"/>
      <c r="E1870" s="69"/>
      <c r="F1870" s="69"/>
      <c r="G1870" s="69"/>
      <c r="H1870" s="69"/>
      <c r="I1870" s="69"/>
      <c r="J1870" s="69"/>
      <c r="K1870" s="69"/>
      <c r="L1870" s="69"/>
      <c r="M1870" s="69"/>
      <c r="N1870" s="69"/>
      <c r="O1870" s="69"/>
      <c r="P1870" s="69"/>
      <c r="Q1870" s="69"/>
      <c r="R1870" s="69"/>
      <c r="S1870" s="69"/>
      <c r="T1870" s="69"/>
      <c r="U1870" s="69"/>
      <c r="V1870" s="69"/>
      <c r="W1870" s="69"/>
      <c r="X1870" s="69"/>
      <c r="Y1870" s="69"/>
      <c r="Z1870" s="69"/>
    </row>
    <row r="1871" ht="15.75" customHeight="1" spans="1:26">
      <c r="A1871" s="125"/>
      <c r="B1871" s="125"/>
      <c r="C1871" s="126" t="e">
        <v>#REF!</v>
      </c>
      <c r="D1871" s="125"/>
      <c r="E1871" s="69"/>
      <c r="F1871" s="69"/>
      <c r="G1871" s="69"/>
      <c r="H1871" s="69"/>
      <c r="I1871" s="69"/>
      <c r="J1871" s="69"/>
      <c r="K1871" s="69"/>
      <c r="L1871" s="69"/>
      <c r="M1871" s="69"/>
      <c r="N1871" s="69"/>
      <c r="O1871" s="69"/>
      <c r="P1871" s="69"/>
      <c r="Q1871" s="69"/>
      <c r="R1871" s="69"/>
      <c r="S1871" s="69"/>
      <c r="T1871" s="69"/>
      <c r="U1871" s="69"/>
      <c r="V1871" s="69"/>
      <c r="W1871" s="69"/>
      <c r="X1871" s="69"/>
      <c r="Y1871" s="69"/>
      <c r="Z1871" s="69"/>
    </row>
    <row r="1872" ht="15.75" customHeight="1" spans="1:26">
      <c r="A1872" s="125"/>
      <c r="B1872" s="125"/>
      <c r="C1872" s="126" t="e">
        <v>#REF!</v>
      </c>
      <c r="D1872" s="125"/>
      <c r="E1872" s="69"/>
      <c r="F1872" s="69"/>
      <c r="G1872" s="69"/>
      <c r="H1872" s="69"/>
      <c r="I1872" s="69"/>
      <c r="J1872" s="69"/>
      <c r="K1872" s="69"/>
      <c r="L1872" s="69"/>
      <c r="M1872" s="69"/>
      <c r="N1872" s="69"/>
      <c r="O1872" s="69"/>
      <c r="P1872" s="69"/>
      <c r="Q1872" s="69"/>
      <c r="R1872" s="69"/>
      <c r="S1872" s="69"/>
      <c r="T1872" s="69"/>
      <c r="U1872" s="69"/>
      <c r="V1872" s="69"/>
      <c r="W1872" s="69"/>
      <c r="X1872" s="69"/>
      <c r="Y1872" s="69"/>
      <c r="Z1872" s="69"/>
    </row>
    <row r="1873" ht="15.75" customHeight="1" spans="1:26">
      <c r="A1873" s="125"/>
      <c r="B1873" s="125"/>
      <c r="C1873" s="126" t="e">
        <v>#REF!</v>
      </c>
      <c r="D1873" s="125"/>
      <c r="E1873" s="69"/>
      <c r="F1873" s="69"/>
      <c r="G1873" s="69"/>
      <c r="H1873" s="69"/>
      <c r="I1873" s="69"/>
      <c r="J1873" s="69"/>
      <c r="K1873" s="69"/>
      <c r="L1873" s="69"/>
      <c r="M1873" s="69"/>
      <c r="N1873" s="69"/>
      <c r="O1873" s="69"/>
      <c r="P1873" s="69"/>
      <c r="Q1873" s="69"/>
      <c r="R1873" s="69"/>
      <c r="S1873" s="69"/>
      <c r="T1873" s="69"/>
      <c r="U1873" s="69"/>
      <c r="V1873" s="69"/>
      <c r="W1873" s="69"/>
      <c r="X1873" s="69"/>
      <c r="Y1873" s="69"/>
      <c r="Z1873" s="69"/>
    </row>
    <row r="1874" ht="15.75" customHeight="1" spans="1:26">
      <c r="A1874" s="125"/>
      <c r="B1874" s="125"/>
      <c r="C1874" s="126" t="e">
        <v>#REF!</v>
      </c>
      <c r="D1874" s="125"/>
      <c r="E1874" s="69"/>
      <c r="F1874" s="69"/>
      <c r="G1874" s="69"/>
      <c r="H1874" s="69"/>
      <c r="I1874" s="69"/>
      <c r="J1874" s="69"/>
      <c r="K1874" s="69"/>
      <c r="L1874" s="69"/>
      <c r="M1874" s="69"/>
      <c r="N1874" s="69"/>
      <c r="O1874" s="69"/>
      <c r="P1874" s="69"/>
      <c r="Q1874" s="69"/>
      <c r="R1874" s="69"/>
      <c r="S1874" s="69"/>
      <c r="T1874" s="69"/>
      <c r="U1874" s="69"/>
      <c r="V1874" s="69"/>
      <c r="W1874" s="69"/>
      <c r="X1874" s="69"/>
      <c r="Y1874" s="69"/>
      <c r="Z1874" s="69"/>
    </row>
    <row r="1875" ht="15.75" customHeight="1" spans="1:26">
      <c r="A1875" s="125"/>
      <c r="B1875" s="125"/>
      <c r="C1875" s="126" t="e">
        <v>#REF!</v>
      </c>
      <c r="D1875" s="125"/>
      <c r="E1875" s="69"/>
      <c r="F1875" s="69"/>
      <c r="G1875" s="69"/>
      <c r="H1875" s="69"/>
      <c r="I1875" s="69"/>
      <c r="J1875" s="69"/>
      <c r="K1875" s="69"/>
      <c r="L1875" s="69"/>
      <c r="M1875" s="69"/>
      <c r="N1875" s="69"/>
      <c r="O1875" s="69"/>
      <c r="P1875" s="69"/>
      <c r="Q1875" s="69"/>
      <c r="R1875" s="69"/>
      <c r="S1875" s="69"/>
      <c r="T1875" s="69"/>
      <c r="U1875" s="69"/>
      <c r="V1875" s="69"/>
      <c r="W1875" s="69"/>
      <c r="X1875" s="69"/>
      <c r="Y1875" s="69"/>
      <c r="Z1875" s="69"/>
    </row>
    <row r="1876" ht="15.75" customHeight="1" spans="1:26">
      <c r="A1876" s="125"/>
      <c r="B1876" s="125"/>
      <c r="C1876" s="126" t="e">
        <v>#REF!</v>
      </c>
      <c r="D1876" s="125"/>
      <c r="E1876" s="69"/>
      <c r="F1876" s="69"/>
      <c r="G1876" s="69"/>
      <c r="H1876" s="69"/>
      <c r="I1876" s="69"/>
      <c r="J1876" s="69"/>
      <c r="K1876" s="69"/>
      <c r="L1876" s="69"/>
      <c r="M1876" s="69"/>
      <c r="N1876" s="69"/>
      <c r="O1876" s="69"/>
      <c r="P1876" s="69"/>
      <c r="Q1876" s="69"/>
      <c r="R1876" s="69"/>
      <c r="S1876" s="69"/>
      <c r="T1876" s="69"/>
      <c r="U1876" s="69"/>
      <c r="V1876" s="69"/>
      <c r="W1876" s="69"/>
      <c r="X1876" s="69"/>
      <c r="Y1876" s="69"/>
      <c r="Z1876" s="69"/>
    </row>
    <row r="1877" ht="15.75" customHeight="1" spans="1:26">
      <c r="A1877" s="125"/>
      <c r="B1877" s="125"/>
      <c r="C1877" s="126" t="e">
        <v>#REF!</v>
      </c>
      <c r="D1877" s="125"/>
      <c r="E1877" s="69"/>
      <c r="F1877" s="69"/>
      <c r="G1877" s="69"/>
      <c r="H1877" s="69"/>
      <c r="I1877" s="69"/>
      <c r="J1877" s="69"/>
      <c r="K1877" s="69"/>
      <c r="L1877" s="69"/>
      <c r="M1877" s="69"/>
      <c r="N1877" s="69"/>
      <c r="O1877" s="69"/>
      <c r="P1877" s="69"/>
      <c r="Q1877" s="69"/>
      <c r="R1877" s="69"/>
      <c r="S1877" s="69"/>
      <c r="T1877" s="69"/>
      <c r="U1877" s="69"/>
      <c r="V1877" s="69"/>
      <c r="W1877" s="69"/>
      <c r="X1877" s="69"/>
      <c r="Y1877" s="69"/>
      <c r="Z1877" s="69"/>
    </row>
    <row r="1878" ht="15.75" customHeight="1" spans="1:26">
      <c r="A1878" s="125"/>
      <c r="B1878" s="125"/>
      <c r="C1878" s="126" t="e">
        <v>#REF!</v>
      </c>
      <c r="D1878" s="125"/>
      <c r="E1878" s="69"/>
      <c r="F1878" s="69"/>
      <c r="G1878" s="69"/>
      <c r="H1878" s="69"/>
      <c r="I1878" s="69"/>
      <c r="J1878" s="69"/>
      <c r="K1878" s="69"/>
      <c r="L1878" s="69"/>
      <c r="M1878" s="69"/>
      <c r="N1878" s="69"/>
      <c r="O1878" s="69"/>
      <c r="P1878" s="69"/>
      <c r="Q1878" s="69"/>
      <c r="R1878" s="69"/>
      <c r="S1878" s="69"/>
      <c r="T1878" s="69"/>
      <c r="U1878" s="69"/>
      <c r="V1878" s="69"/>
      <c r="W1878" s="69"/>
      <c r="X1878" s="69"/>
      <c r="Y1878" s="69"/>
      <c r="Z1878" s="69"/>
    </row>
    <row r="1879" ht="15.75" customHeight="1" spans="1:26">
      <c r="A1879" s="125"/>
      <c r="B1879" s="125"/>
      <c r="C1879" s="126" t="e">
        <v>#REF!</v>
      </c>
      <c r="D1879" s="125"/>
      <c r="E1879" s="69"/>
      <c r="F1879" s="69"/>
      <c r="G1879" s="69"/>
      <c r="H1879" s="69"/>
      <c r="I1879" s="69"/>
      <c r="J1879" s="69"/>
      <c r="K1879" s="69"/>
      <c r="L1879" s="69"/>
      <c r="M1879" s="69"/>
      <c r="N1879" s="69"/>
      <c r="O1879" s="69"/>
      <c r="P1879" s="69"/>
      <c r="Q1879" s="69"/>
      <c r="R1879" s="69"/>
      <c r="S1879" s="69"/>
      <c r="T1879" s="69"/>
      <c r="U1879" s="69"/>
      <c r="V1879" s="69"/>
      <c r="W1879" s="69"/>
      <c r="X1879" s="69"/>
      <c r="Y1879" s="69"/>
      <c r="Z1879" s="69"/>
    </row>
    <row r="1880" ht="15.75" customHeight="1" spans="1:26">
      <c r="A1880" s="125"/>
      <c r="B1880" s="125"/>
      <c r="C1880" s="126" t="e">
        <v>#REF!</v>
      </c>
      <c r="D1880" s="125"/>
      <c r="E1880" s="69"/>
      <c r="F1880" s="69"/>
      <c r="G1880" s="69"/>
      <c r="H1880" s="69"/>
      <c r="I1880" s="69"/>
      <c r="J1880" s="69"/>
      <c r="K1880" s="69"/>
      <c r="L1880" s="69"/>
      <c r="M1880" s="69"/>
      <c r="N1880" s="69"/>
      <c r="O1880" s="69"/>
      <c r="P1880" s="69"/>
      <c r="Q1880" s="69"/>
      <c r="R1880" s="69"/>
      <c r="S1880" s="69"/>
      <c r="T1880" s="69"/>
      <c r="U1880" s="69"/>
      <c r="V1880" s="69"/>
      <c r="W1880" s="69"/>
      <c r="X1880" s="69"/>
      <c r="Y1880" s="69"/>
      <c r="Z1880" s="69"/>
    </row>
    <row r="1881" ht="15.75" customHeight="1" spans="1:26">
      <c r="A1881" s="125"/>
      <c r="B1881" s="125"/>
      <c r="C1881" s="126" t="e">
        <v>#REF!</v>
      </c>
      <c r="D1881" s="125"/>
      <c r="E1881" s="69"/>
      <c r="F1881" s="69"/>
      <c r="G1881" s="69"/>
      <c r="H1881" s="69"/>
      <c r="I1881" s="69"/>
      <c r="J1881" s="69"/>
      <c r="K1881" s="69"/>
      <c r="L1881" s="69"/>
      <c r="M1881" s="69"/>
      <c r="N1881" s="69"/>
      <c r="O1881" s="69"/>
      <c r="P1881" s="69"/>
      <c r="Q1881" s="69"/>
      <c r="R1881" s="69"/>
      <c r="S1881" s="69"/>
      <c r="T1881" s="69"/>
      <c r="U1881" s="69"/>
      <c r="V1881" s="69"/>
      <c r="W1881" s="69"/>
      <c r="X1881" s="69"/>
      <c r="Y1881" s="69"/>
      <c r="Z1881" s="69"/>
    </row>
    <row r="1882" ht="15.75" customHeight="1" spans="1:26">
      <c r="A1882" s="125"/>
      <c r="B1882" s="125"/>
      <c r="C1882" s="126" t="e">
        <v>#REF!</v>
      </c>
      <c r="D1882" s="125"/>
      <c r="E1882" s="69"/>
      <c r="F1882" s="69"/>
      <c r="G1882" s="69"/>
      <c r="H1882" s="69"/>
      <c r="I1882" s="69"/>
      <c r="J1882" s="69"/>
      <c r="K1882" s="69"/>
      <c r="L1882" s="69"/>
      <c r="M1882" s="69"/>
      <c r="N1882" s="69"/>
      <c r="O1882" s="69"/>
      <c r="P1882" s="69"/>
      <c r="Q1882" s="69"/>
      <c r="R1882" s="69"/>
      <c r="S1882" s="69"/>
      <c r="T1882" s="69"/>
      <c r="U1882" s="69"/>
      <c r="V1882" s="69"/>
      <c r="W1882" s="69"/>
      <c r="X1882" s="69"/>
      <c r="Y1882" s="69"/>
      <c r="Z1882" s="69"/>
    </row>
    <row r="1883" ht="15.75" customHeight="1" spans="1:26">
      <c r="A1883" s="125"/>
      <c r="B1883" s="125"/>
      <c r="C1883" s="126" t="e">
        <v>#REF!</v>
      </c>
      <c r="D1883" s="125"/>
      <c r="E1883" s="69"/>
      <c r="F1883" s="69"/>
      <c r="G1883" s="69"/>
      <c r="H1883" s="69"/>
      <c r="I1883" s="69"/>
      <c r="J1883" s="69"/>
      <c r="K1883" s="69"/>
      <c r="L1883" s="69"/>
      <c r="M1883" s="69"/>
      <c r="N1883" s="69"/>
      <c r="O1883" s="69"/>
      <c r="P1883" s="69"/>
      <c r="Q1883" s="69"/>
      <c r="R1883" s="69"/>
      <c r="S1883" s="69"/>
      <c r="T1883" s="69"/>
      <c r="U1883" s="69"/>
      <c r="V1883" s="69"/>
      <c r="W1883" s="69"/>
      <c r="X1883" s="69"/>
      <c r="Y1883" s="69"/>
      <c r="Z1883" s="69"/>
    </row>
    <row r="1884" ht="15.75" customHeight="1" spans="1:26">
      <c r="A1884" s="125"/>
      <c r="B1884" s="125"/>
      <c r="C1884" s="126" t="e">
        <v>#REF!</v>
      </c>
      <c r="D1884" s="125"/>
      <c r="E1884" s="69"/>
      <c r="F1884" s="69"/>
      <c r="G1884" s="69"/>
      <c r="H1884" s="69"/>
      <c r="I1884" s="69"/>
      <c r="J1884" s="69"/>
      <c r="K1884" s="69"/>
      <c r="L1884" s="69"/>
      <c r="M1884" s="69"/>
      <c r="N1884" s="69"/>
      <c r="O1884" s="69"/>
      <c r="P1884" s="69"/>
      <c r="Q1884" s="69"/>
      <c r="R1884" s="69"/>
      <c r="S1884" s="69"/>
      <c r="T1884" s="69"/>
      <c r="U1884" s="69"/>
      <c r="V1884" s="69"/>
      <c r="W1884" s="69"/>
      <c r="X1884" s="69"/>
      <c r="Y1884" s="69"/>
      <c r="Z1884" s="69"/>
    </row>
    <row r="1885" ht="15.75" customHeight="1" spans="1:26">
      <c r="A1885" s="125"/>
      <c r="B1885" s="125"/>
      <c r="C1885" s="126" t="e">
        <v>#REF!</v>
      </c>
      <c r="D1885" s="125"/>
      <c r="E1885" s="69"/>
      <c r="F1885" s="69"/>
      <c r="G1885" s="69"/>
      <c r="H1885" s="69"/>
      <c r="I1885" s="69"/>
      <c r="J1885" s="69"/>
      <c r="K1885" s="69"/>
      <c r="L1885" s="69"/>
      <c r="M1885" s="69"/>
      <c r="N1885" s="69"/>
      <c r="O1885" s="69"/>
      <c r="P1885" s="69"/>
      <c r="Q1885" s="69"/>
      <c r="R1885" s="69"/>
      <c r="S1885" s="69"/>
      <c r="T1885" s="69"/>
      <c r="U1885" s="69"/>
      <c r="V1885" s="69"/>
      <c r="W1885" s="69"/>
      <c r="X1885" s="69"/>
      <c r="Y1885" s="69"/>
      <c r="Z1885" s="69"/>
    </row>
    <row r="1886" ht="15.75" customHeight="1" spans="1:26">
      <c r="A1886" s="125"/>
      <c r="B1886" s="125"/>
      <c r="C1886" s="126" t="e">
        <v>#REF!</v>
      </c>
      <c r="D1886" s="125"/>
      <c r="E1886" s="69"/>
      <c r="F1886" s="69"/>
      <c r="G1886" s="69"/>
      <c r="H1886" s="69"/>
      <c r="I1886" s="69"/>
      <c r="J1886" s="69"/>
      <c r="K1886" s="69"/>
      <c r="L1886" s="69"/>
      <c r="M1886" s="69"/>
      <c r="N1886" s="69"/>
      <c r="O1886" s="69"/>
      <c r="P1886" s="69"/>
      <c r="Q1886" s="69"/>
      <c r="R1886" s="69"/>
      <c r="S1886" s="69"/>
      <c r="T1886" s="69"/>
      <c r="U1886" s="69"/>
      <c r="V1886" s="69"/>
      <c r="W1886" s="69"/>
      <c r="X1886" s="69"/>
      <c r="Y1886" s="69"/>
      <c r="Z1886" s="69"/>
    </row>
    <row r="1887" ht="15.75" customHeight="1" spans="1:26">
      <c r="A1887" s="125"/>
      <c r="B1887" s="125"/>
      <c r="C1887" s="126" t="e">
        <v>#REF!</v>
      </c>
      <c r="D1887" s="125"/>
      <c r="E1887" s="69"/>
      <c r="F1887" s="69"/>
      <c r="G1887" s="69"/>
      <c r="H1887" s="69"/>
      <c r="I1887" s="69"/>
      <c r="J1887" s="69"/>
      <c r="K1887" s="69"/>
      <c r="L1887" s="69"/>
      <c r="M1887" s="69"/>
      <c r="N1887" s="69"/>
      <c r="O1887" s="69"/>
      <c r="P1887" s="69"/>
      <c r="Q1887" s="69"/>
      <c r="R1887" s="69"/>
      <c r="S1887" s="69"/>
      <c r="T1887" s="69"/>
      <c r="U1887" s="69"/>
      <c r="V1887" s="69"/>
      <c r="W1887" s="69"/>
      <c r="X1887" s="69"/>
      <c r="Y1887" s="69"/>
      <c r="Z1887" s="69"/>
    </row>
    <row r="1888" ht="15.75" customHeight="1" spans="1:26">
      <c r="A1888" s="125"/>
      <c r="B1888" s="125"/>
      <c r="C1888" s="126" t="e">
        <v>#REF!</v>
      </c>
      <c r="D1888" s="125"/>
      <c r="E1888" s="69"/>
      <c r="F1888" s="69"/>
      <c r="G1888" s="69"/>
      <c r="H1888" s="69"/>
      <c r="I1888" s="69"/>
      <c r="J1888" s="69"/>
      <c r="K1888" s="69"/>
      <c r="L1888" s="69"/>
      <c r="M1888" s="69"/>
      <c r="N1888" s="69"/>
      <c r="O1888" s="69"/>
      <c r="P1888" s="69"/>
      <c r="Q1888" s="69"/>
      <c r="R1888" s="69"/>
      <c r="S1888" s="69"/>
      <c r="T1888" s="69"/>
      <c r="U1888" s="69"/>
      <c r="V1888" s="69"/>
      <c r="W1888" s="69"/>
      <c r="X1888" s="69"/>
      <c r="Y1888" s="69"/>
      <c r="Z1888" s="69"/>
    </row>
    <row r="1889" ht="15.75" customHeight="1" spans="1:26">
      <c r="A1889" s="125"/>
      <c r="B1889" s="125"/>
      <c r="C1889" s="126" t="e">
        <v>#REF!</v>
      </c>
      <c r="D1889" s="125"/>
      <c r="E1889" s="69"/>
      <c r="F1889" s="69"/>
      <c r="G1889" s="69"/>
      <c r="H1889" s="69"/>
      <c r="I1889" s="69"/>
      <c r="J1889" s="69"/>
      <c r="K1889" s="69"/>
      <c r="L1889" s="69"/>
      <c r="M1889" s="69"/>
      <c r="N1889" s="69"/>
      <c r="O1889" s="69"/>
      <c r="P1889" s="69"/>
      <c r="Q1889" s="69"/>
      <c r="R1889" s="69"/>
      <c r="S1889" s="69"/>
      <c r="T1889" s="69"/>
      <c r="U1889" s="69"/>
      <c r="V1889" s="69"/>
      <c r="W1889" s="69"/>
      <c r="X1889" s="69"/>
      <c r="Y1889" s="69"/>
      <c r="Z1889" s="69"/>
    </row>
    <row r="1890" ht="15.75" customHeight="1" spans="1:26">
      <c r="A1890" s="125"/>
      <c r="B1890" s="125"/>
      <c r="C1890" s="126" t="e">
        <v>#REF!</v>
      </c>
      <c r="D1890" s="125"/>
      <c r="E1890" s="69"/>
      <c r="F1890" s="69"/>
      <c r="G1890" s="69"/>
      <c r="H1890" s="69"/>
      <c r="I1890" s="69"/>
      <c r="J1890" s="69"/>
      <c r="K1890" s="69"/>
      <c r="L1890" s="69"/>
      <c r="M1890" s="69"/>
      <c r="N1890" s="69"/>
      <c r="O1890" s="69"/>
      <c r="P1890" s="69"/>
      <c r="Q1890" s="69"/>
      <c r="R1890" s="69"/>
      <c r="S1890" s="69"/>
      <c r="T1890" s="69"/>
      <c r="U1890" s="69"/>
      <c r="V1890" s="69"/>
      <c r="W1890" s="69"/>
      <c r="X1890" s="69"/>
      <c r="Y1890" s="69"/>
      <c r="Z1890" s="69"/>
    </row>
    <row r="1891" ht="15.75" customHeight="1" spans="1:26">
      <c r="A1891" s="125"/>
      <c r="B1891" s="125"/>
      <c r="C1891" s="126" t="e">
        <v>#REF!</v>
      </c>
      <c r="D1891" s="125"/>
      <c r="E1891" s="69"/>
      <c r="F1891" s="69"/>
      <c r="G1891" s="69"/>
      <c r="H1891" s="69"/>
      <c r="I1891" s="69"/>
      <c r="J1891" s="69"/>
      <c r="K1891" s="69"/>
      <c r="L1891" s="69"/>
      <c r="M1891" s="69"/>
      <c r="N1891" s="69"/>
      <c r="O1891" s="69"/>
      <c r="P1891" s="69"/>
      <c r="Q1891" s="69"/>
      <c r="R1891" s="69"/>
      <c r="S1891" s="69"/>
      <c r="T1891" s="69"/>
      <c r="U1891" s="69"/>
      <c r="V1891" s="69"/>
      <c r="W1891" s="69"/>
      <c r="X1891" s="69"/>
      <c r="Y1891" s="69"/>
      <c r="Z1891" s="69"/>
    </row>
    <row r="1892" ht="15.75" customHeight="1" spans="1:26">
      <c r="A1892" s="125"/>
      <c r="B1892" s="125"/>
      <c r="C1892" s="126" t="e">
        <v>#REF!</v>
      </c>
      <c r="D1892" s="125"/>
      <c r="E1892" s="69"/>
      <c r="F1892" s="69"/>
      <c r="G1892" s="69"/>
      <c r="H1892" s="69"/>
      <c r="I1892" s="69"/>
      <c r="J1892" s="69"/>
      <c r="K1892" s="69"/>
      <c r="L1892" s="69"/>
      <c r="M1892" s="69"/>
      <c r="N1892" s="69"/>
      <c r="O1892" s="69"/>
      <c r="P1892" s="69"/>
      <c r="Q1892" s="69"/>
      <c r="R1892" s="69"/>
      <c r="S1892" s="69"/>
      <c r="T1892" s="69"/>
      <c r="U1892" s="69"/>
      <c r="V1892" s="69"/>
      <c r="W1892" s="69"/>
      <c r="X1892" s="69"/>
      <c r="Y1892" s="69"/>
      <c r="Z1892" s="69"/>
    </row>
    <row r="1893" ht="15.75" customHeight="1" spans="1:26">
      <c r="A1893" s="125"/>
      <c r="B1893" s="125"/>
      <c r="C1893" s="126" t="e">
        <v>#REF!</v>
      </c>
      <c r="D1893" s="125"/>
      <c r="E1893" s="69"/>
      <c r="F1893" s="69"/>
      <c r="G1893" s="69"/>
      <c r="H1893" s="69"/>
      <c r="I1893" s="69"/>
      <c r="J1893" s="69"/>
      <c r="K1893" s="69"/>
      <c r="L1893" s="69"/>
      <c r="M1893" s="69"/>
      <c r="N1893" s="69"/>
      <c r="O1893" s="69"/>
      <c r="P1893" s="69"/>
      <c r="Q1893" s="69"/>
      <c r="R1893" s="69"/>
      <c r="S1893" s="69"/>
      <c r="T1893" s="69"/>
      <c r="U1893" s="69"/>
      <c r="V1893" s="69"/>
      <c r="W1893" s="69"/>
      <c r="X1893" s="69"/>
      <c r="Y1893" s="69"/>
      <c r="Z1893" s="69"/>
    </row>
    <row r="1894" ht="15.75" customHeight="1" spans="1:26">
      <c r="A1894" s="125"/>
      <c r="B1894" s="125"/>
      <c r="C1894" s="126" t="e">
        <v>#REF!</v>
      </c>
      <c r="D1894" s="125"/>
      <c r="E1894" s="69"/>
      <c r="F1894" s="69"/>
      <c r="G1894" s="69"/>
      <c r="H1894" s="69"/>
      <c r="I1894" s="69"/>
      <c r="J1894" s="69"/>
      <c r="K1894" s="69"/>
      <c r="L1894" s="69"/>
      <c r="M1894" s="69"/>
      <c r="N1894" s="69"/>
      <c r="O1894" s="69"/>
      <c r="P1894" s="69"/>
      <c r="Q1894" s="69"/>
      <c r="R1894" s="69"/>
      <c r="S1894" s="69"/>
      <c r="T1894" s="69"/>
      <c r="U1894" s="69"/>
      <c r="V1894" s="69"/>
      <c r="W1894" s="69"/>
      <c r="X1894" s="69"/>
      <c r="Y1894" s="69"/>
      <c r="Z1894" s="69"/>
    </row>
    <row r="1895" ht="15.75" customHeight="1" spans="1:26">
      <c r="A1895" s="125"/>
      <c r="B1895" s="125"/>
      <c r="C1895" s="126" t="e">
        <v>#REF!</v>
      </c>
      <c r="D1895" s="125"/>
      <c r="E1895" s="69"/>
      <c r="F1895" s="69"/>
      <c r="G1895" s="69"/>
      <c r="H1895" s="69"/>
      <c r="I1895" s="69"/>
      <c r="J1895" s="69"/>
      <c r="K1895" s="69"/>
      <c r="L1895" s="69"/>
      <c r="M1895" s="69"/>
      <c r="N1895" s="69"/>
      <c r="O1895" s="69"/>
      <c r="P1895" s="69"/>
      <c r="Q1895" s="69"/>
      <c r="R1895" s="69"/>
      <c r="S1895" s="69"/>
      <c r="T1895" s="69"/>
      <c r="U1895" s="69"/>
      <c r="V1895" s="69"/>
      <c r="W1895" s="69"/>
      <c r="X1895" s="69"/>
      <c r="Y1895" s="69"/>
      <c r="Z1895" s="69"/>
    </row>
    <row r="1896" ht="15.75" customHeight="1" spans="1:26">
      <c r="A1896" s="125"/>
      <c r="B1896" s="125"/>
      <c r="C1896" s="126" t="e">
        <v>#REF!</v>
      </c>
      <c r="D1896" s="125"/>
      <c r="E1896" s="69"/>
      <c r="F1896" s="69"/>
      <c r="G1896" s="69"/>
      <c r="H1896" s="69"/>
      <c r="I1896" s="69"/>
      <c r="J1896" s="69"/>
      <c r="K1896" s="69"/>
      <c r="L1896" s="69"/>
      <c r="M1896" s="69"/>
      <c r="N1896" s="69"/>
      <c r="O1896" s="69"/>
      <c r="P1896" s="69"/>
      <c r="Q1896" s="69"/>
      <c r="R1896" s="69"/>
      <c r="S1896" s="69"/>
      <c r="T1896" s="69"/>
      <c r="U1896" s="69"/>
      <c r="V1896" s="69"/>
      <c r="W1896" s="69"/>
      <c r="X1896" s="69"/>
      <c r="Y1896" s="69"/>
      <c r="Z1896" s="69"/>
    </row>
    <row r="1897" ht="15.75" customHeight="1" spans="1:26">
      <c r="A1897" s="125"/>
      <c r="B1897" s="125"/>
      <c r="C1897" s="126" t="e">
        <v>#REF!</v>
      </c>
      <c r="D1897" s="125"/>
      <c r="E1897" s="69"/>
      <c r="F1897" s="69"/>
      <c r="G1897" s="69"/>
      <c r="H1897" s="69"/>
      <c r="I1897" s="69"/>
      <c r="J1897" s="69"/>
      <c r="K1897" s="69"/>
      <c r="L1897" s="69"/>
      <c r="M1897" s="69"/>
      <c r="N1897" s="69"/>
      <c r="O1897" s="69"/>
      <c r="P1897" s="69"/>
      <c r="Q1897" s="69"/>
      <c r="R1897" s="69"/>
      <c r="S1897" s="69"/>
      <c r="T1897" s="69"/>
      <c r="U1897" s="69"/>
      <c r="V1897" s="69"/>
      <c r="W1897" s="69"/>
      <c r="X1897" s="69"/>
      <c r="Y1897" s="69"/>
      <c r="Z1897" s="69"/>
    </row>
    <row r="1898" ht="15.75" customHeight="1" spans="1:26">
      <c r="A1898" s="125"/>
      <c r="B1898" s="125"/>
      <c r="C1898" s="126" t="e">
        <v>#REF!</v>
      </c>
      <c r="D1898" s="125"/>
      <c r="E1898" s="69"/>
      <c r="F1898" s="69"/>
      <c r="G1898" s="69"/>
      <c r="H1898" s="69"/>
      <c r="I1898" s="69"/>
      <c r="J1898" s="69"/>
      <c r="K1898" s="69"/>
      <c r="L1898" s="69"/>
      <c r="M1898" s="69"/>
      <c r="N1898" s="69"/>
      <c r="O1898" s="69"/>
      <c r="P1898" s="69"/>
      <c r="Q1898" s="69"/>
      <c r="R1898" s="69"/>
      <c r="S1898" s="69"/>
      <c r="T1898" s="69"/>
      <c r="U1898" s="69"/>
      <c r="V1898" s="69"/>
      <c r="W1898" s="69"/>
      <c r="X1898" s="69"/>
      <c r="Y1898" s="69"/>
      <c r="Z1898" s="69"/>
    </row>
    <row r="1899" ht="15.75" customHeight="1" spans="1:26">
      <c r="A1899" s="125"/>
      <c r="B1899" s="125"/>
      <c r="C1899" s="126" t="e">
        <v>#REF!</v>
      </c>
      <c r="D1899" s="125"/>
      <c r="E1899" s="69"/>
      <c r="F1899" s="69"/>
      <c r="G1899" s="69"/>
      <c r="H1899" s="69"/>
      <c r="I1899" s="69"/>
      <c r="J1899" s="69"/>
      <c r="K1899" s="69"/>
      <c r="L1899" s="69"/>
      <c r="M1899" s="69"/>
      <c r="N1899" s="69"/>
      <c r="O1899" s="69"/>
      <c r="P1899" s="69"/>
      <c r="Q1899" s="69"/>
      <c r="R1899" s="69"/>
      <c r="S1899" s="69"/>
      <c r="T1899" s="69"/>
      <c r="U1899" s="69"/>
      <c r="V1899" s="69"/>
      <c r="W1899" s="69"/>
      <c r="X1899" s="69"/>
      <c r="Y1899" s="69"/>
      <c r="Z1899" s="69"/>
    </row>
    <row r="1900" ht="15.75" customHeight="1" spans="1:26">
      <c r="A1900" s="125"/>
      <c r="B1900" s="125"/>
      <c r="C1900" s="126" t="e">
        <v>#REF!</v>
      </c>
      <c r="D1900" s="125"/>
      <c r="E1900" s="69"/>
      <c r="F1900" s="69"/>
      <c r="G1900" s="69"/>
      <c r="H1900" s="69"/>
      <c r="I1900" s="69"/>
      <c r="J1900" s="69"/>
      <c r="K1900" s="69"/>
      <c r="L1900" s="69"/>
      <c r="M1900" s="69"/>
      <c r="N1900" s="69"/>
      <c r="O1900" s="69"/>
      <c r="P1900" s="69"/>
      <c r="Q1900" s="69"/>
      <c r="R1900" s="69"/>
      <c r="S1900" s="69"/>
      <c r="T1900" s="69"/>
      <c r="U1900" s="69"/>
      <c r="V1900" s="69"/>
      <c r="W1900" s="69"/>
      <c r="X1900" s="69"/>
      <c r="Y1900" s="69"/>
      <c r="Z1900" s="69"/>
    </row>
    <row r="1901" ht="15.75" customHeight="1" spans="1:26">
      <c r="A1901" s="125"/>
      <c r="B1901" s="125"/>
      <c r="C1901" s="126" t="e">
        <v>#REF!</v>
      </c>
      <c r="D1901" s="125"/>
      <c r="E1901" s="69"/>
      <c r="F1901" s="69"/>
      <c r="G1901" s="69"/>
      <c r="H1901" s="69"/>
      <c r="I1901" s="69"/>
      <c r="J1901" s="69"/>
      <c r="K1901" s="69"/>
      <c r="L1901" s="69"/>
      <c r="M1901" s="69"/>
      <c r="N1901" s="69"/>
      <c r="O1901" s="69"/>
      <c r="P1901" s="69"/>
      <c r="Q1901" s="69"/>
      <c r="R1901" s="69"/>
      <c r="S1901" s="69"/>
      <c r="T1901" s="69"/>
      <c r="U1901" s="69"/>
      <c r="V1901" s="69"/>
      <c r="W1901" s="69"/>
      <c r="X1901" s="69"/>
      <c r="Y1901" s="69"/>
      <c r="Z1901" s="69"/>
    </row>
    <row r="1902" ht="15.75" customHeight="1" spans="1:26">
      <c r="A1902" s="125"/>
      <c r="B1902" s="125"/>
      <c r="C1902" s="126" t="e">
        <v>#REF!</v>
      </c>
      <c r="D1902" s="125"/>
      <c r="E1902" s="69"/>
      <c r="F1902" s="69"/>
      <c r="G1902" s="69"/>
      <c r="H1902" s="69"/>
      <c r="I1902" s="69"/>
      <c r="J1902" s="69"/>
      <c r="K1902" s="69"/>
      <c r="L1902" s="69"/>
      <c r="M1902" s="69"/>
      <c r="N1902" s="69"/>
      <c r="O1902" s="69"/>
      <c r="P1902" s="69"/>
      <c r="Q1902" s="69"/>
      <c r="R1902" s="69"/>
      <c r="S1902" s="69"/>
      <c r="T1902" s="69"/>
      <c r="U1902" s="69"/>
      <c r="V1902" s="69"/>
      <c r="W1902" s="69"/>
      <c r="X1902" s="69"/>
      <c r="Y1902" s="69"/>
      <c r="Z1902" s="69"/>
    </row>
    <row r="1903" ht="15.75" customHeight="1" spans="1:26">
      <c r="A1903" s="125"/>
      <c r="B1903" s="125"/>
      <c r="C1903" s="126" t="e">
        <v>#REF!</v>
      </c>
      <c r="D1903" s="125"/>
      <c r="E1903" s="69"/>
      <c r="F1903" s="69"/>
      <c r="G1903" s="69"/>
      <c r="H1903" s="69"/>
      <c r="I1903" s="69"/>
      <c r="J1903" s="69"/>
      <c r="K1903" s="69"/>
      <c r="L1903" s="69"/>
      <c r="M1903" s="69"/>
      <c r="N1903" s="69"/>
      <c r="O1903" s="69"/>
      <c r="P1903" s="69"/>
      <c r="Q1903" s="69"/>
      <c r="R1903" s="69"/>
      <c r="S1903" s="69"/>
      <c r="T1903" s="69"/>
      <c r="U1903" s="69"/>
      <c r="V1903" s="69"/>
      <c r="W1903" s="69"/>
      <c r="X1903" s="69"/>
      <c r="Y1903" s="69"/>
      <c r="Z1903" s="69"/>
    </row>
    <row r="1904" ht="15.75" customHeight="1" spans="1:26">
      <c r="A1904" s="125"/>
      <c r="B1904" s="125"/>
      <c r="C1904" s="126" t="e">
        <v>#REF!</v>
      </c>
      <c r="D1904" s="125"/>
      <c r="E1904" s="69"/>
      <c r="F1904" s="69"/>
      <c r="G1904" s="69"/>
      <c r="H1904" s="69"/>
      <c r="I1904" s="69"/>
      <c r="J1904" s="69"/>
      <c r="K1904" s="69"/>
      <c r="L1904" s="69"/>
      <c r="M1904" s="69"/>
      <c r="N1904" s="69"/>
      <c r="O1904" s="69"/>
      <c r="P1904" s="69"/>
      <c r="Q1904" s="69"/>
      <c r="R1904" s="69"/>
      <c r="S1904" s="69"/>
      <c r="T1904" s="69"/>
      <c r="U1904" s="69"/>
      <c r="V1904" s="69"/>
      <c r="W1904" s="69"/>
      <c r="X1904" s="69"/>
      <c r="Y1904" s="69"/>
      <c r="Z1904" s="69"/>
    </row>
    <row r="1905" ht="15.75" customHeight="1" spans="1:26">
      <c r="A1905" s="125"/>
      <c r="B1905" s="125"/>
      <c r="C1905" s="126" t="e">
        <v>#REF!</v>
      </c>
      <c r="D1905" s="125"/>
      <c r="E1905" s="69"/>
      <c r="F1905" s="69"/>
      <c r="G1905" s="69"/>
      <c r="H1905" s="69"/>
      <c r="I1905" s="69"/>
      <c r="J1905" s="69"/>
      <c r="K1905" s="69"/>
      <c r="L1905" s="69"/>
      <c r="M1905" s="69"/>
      <c r="N1905" s="69"/>
      <c r="O1905" s="69"/>
      <c r="P1905" s="69"/>
      <c r="Q1905" s="69"/>
      <c r="R1905" s="69"/>
      <c r="S1905" s="69"/>
      <c r="T1905" s="69"/>
      <c r="U1905" s="69"/>
      <c r="V1905" s="69"/>
      <c r="W1905" s="69"/>
      <c r="X1905" s="69"/>
      <c r="Y1905" s="69"/>
      <c r="Z1905" s="69"/>
    </row>
    <row r="1906" ht="15.75" customHeight="1" spans="1:26">
      <c r="A1906" s="125"/>
      <c r="B1906" s="125"/>
      <c r="C1906" s="126" t="e">
        <v>#REF!</v>
      </c>
      <c r="D1906" s="125"/>
      <c r="E1906" s="69"/>
      <c r="F1906" s="69"/>
      <c r="G1906" s="69"/>
      <c r="H1906" s="69"/>
      <c r="I1906" s="69"/>
      <c r="J1906" s="69"/>
      <c r="K1906" s="69"/>
      <c r="L1906" s="69"/>
      <c r="M1906" s="69"/>
      <c r="N1906" s="69"/>
      <c r="O1906" s="69"/>
      <c r="P1906" s="69"/>
      <c r="Q1906" s="69"/>
      <c r="R1906" s="69"/>
      <c r="S1906" s="69"/>
      <c r="T1906" s="69"/>
      <c r="U1906" s="69"/>
      <c r="V1906" s="69"/>
      <c r="W1906" s="69"/>
      <c r="X1906" s="69"/>
      <c r="Y1906" s="69"/>
      <c r="Z1906" s="69"/>
    </row>
    <row r="1907" ht="15.75" customHeight="1" spans="1:26">
      <c r="A1907" s="125"/>
      <c r="B1907" s="125"/>
      <c r="C1907" s="126" t="e">
        <v>#REF!</v>
      </c>
      <c r="D1907" s="125"/>
      <c r="E1907" s="69"/>
      <c r="F1907" s="69"/>
      <c r="G1907" s="69"/>
      <c r="H1907" s="69"/>
      <c r="I1907" s="69"/>
      <c r="J1907" s="69"/>
      <c r="K1907" s="69"/>
      <c r="L1907" s="69"/>
      <c r="M1907" s="69"/>
      <c r="N1907" s="69"/>
      <c r="O1907" s="69"/>
      <c r="P1907" s="69"/>
      <c r="Q1907" s="69"/>
      <c r="R1907" s="69"/>
      <c r="S1907" s="69"/>
      <c r="T1907" s="69"/>
      <c r="U1907" s="69"/>
      <c r="V1907" s="69"/>
      <c r="W1907" s="69"/>
      <c r="X1907" s="69"/>
      <c r="Y1907" s="69"/>
      <c r="Z1907" s="69"/>
    </row>
    <row r="1908" ht="15.75" customHeight="1" spans="1:26">
      <c r="A1908" s="125"/>
      <c r="B1908" s="125"/>
      <c r="C1908" s="126" t="e">
        <v>#REF!</v>
      </c>
      <c r="D1908" s="125"/>
      <c r="E1908" s="69"/>
      <c r="F1908" s="69"/>
      <c r="G1908" s="69"/>
      <c r="H1908" s="69"/>
      <c r="I1908" s="69"/>
      <c r="J1908" s="69"/>
      <c r="K1908" s="69"/>
      <c r="L1908" s="69"/>
      <c r="M1908" s="69"/>
      <c r="N1908" s="69"/>
      <c r="O1908" s="69"/>
      <c r="P1908" s="69"/>
      <c r="Q1908" s="69"/>
      <c r="R1908" s="69"/>
      <c r="S1908" s="69"/>
      <c r="T1908" s="69"/>
      <c r="U1908" s="69"/>
      <c r="V1908" s="69"/>
      <c r="W1908" s="69"/>
      <c r="X1908" s="69"/>
      <c r="Y1908" s="69"/>
      <c r="Z1908" s="69"/>
    </row>
    <row r="1909" ht="15.75" customHeight="1" spans="1:26">
      <c r="A1909" s="125"/>
      <c r="B1909" s="125"/>
      <c r="C1909" s="126" t="e">
        <v>#REF!</v>
      </c>
      <c r="D1909" s="125"/>
      <c r="E1909" s="69"/>
      <c r="F1909" s="69"/>
      <c r="G1909" s="69"/>
      <c r="H1909" s="69"/>
      <c r="I1909" s="69"/>
      <c r="J1909" s="69"/>
      <c r="K1909" s="69"/>
      <c r="L1909" s="69"/>
      <c r="M1909" s="69"/>
      <c r="N1909" s="69"/>
      <c r="O1909" s="69"/>
      <c r="P1909" s="69"/>
      <c r="Q1909" s="69"/>
      <c r="R1909" s="69"/>
      <c r="S1909" s="69"/>
      <c r="T1909" s="69"/>
      <c r="U1909" s="69"/>
      <c r="V1909" s="69"/>
      <c r="W1909" s="69"/>
      <c r="X1909" s="69"/>
      <c r="Y1909" s="69"/>
      <c r="Z1909" s="69"/>
    </row>
    <row r="1910" ht="15.75" customHeight="1" spans="1:26">
      <c r="A1910" s="125"/>
      <c r="B1910" s="125"/>
      <c r="C1910" s="126" t="e">
        <v>#REF!</v>
      </c>
      <c r="D1910" s="125"/>
      <c r="E1910" s="69"/>
      <c r="F1910" s="69"/>
      <c r="G1910" s="69"/>
      <c r="H1910" s="69"/>
      <c r="I1910" s="69"/>
      <c r="J1910" s="69"/>
      <c r="K1910" s="69"/>
      <c r="L1910" s="69"/>
      <c r="M1910" s="69"/>
      <c r="N1910" s="69"/>
      <c r="O1910" s="69"/>
      <c r="P1910" s="69"/>
      <c r="Q1910" s="69"/>
      <c r="R1910" s="69"/>
      <c r="S1910" s="69"/>
      <c r="T1910" s="69"/>
      <c r="U1910" s="69"/>
      <c r="V1910" s="69"/>
      <c r="W1910" s="69"/>
      <c r="X1910" s="69"/>
      <c r="Y1910" s="69"/>
      <c r="Z1910" s="69"/>
    </row>
    <row r="1911" ht="15.75" customHeight="1" spans="1:26">
      <c r="A1911" s="125"/>
      <c r="B1911" s="125"/>
      <c r="C1911" s="126" t="e">
        <v>#REF!</v>
      </c>
      <c r="D1911" s="125"/>
      <c r="E1911" s="69"/>
      <c r="F1911" s="69"/>
      <c r="G1911" s="69"/>
      <c r="H1911" s="69"/>
      <c r="I1911" s="69"/>
      <c r="J1911" s="69"/>
      <c r="K1911" s="69"/>
      <c r="L1911" s="69"/>
      <c r="M1911" s="69"/>
      <c r="N1911" s="69"/>
      <c r="O1911" s="69"/>
      <c r="P1911" s="69"/>
      <c r="Q1911" s="69"/>
      <c r="R1911" s="69"/>
      <c r="S1911" s="69"/>
      <c r="T1911" s="69"/>
      <c r="U1911" s="69"/>
      <c r="V1911" s="69"/>
      <c r="W1911" s="69"/>
      <c r="X1911" s="69"/>
      <c r="Y1911" s="69"/>
      <c r="Z1911" s="69"/>
    </row>
    <row r="1912" ht="15.75" customHeight="1" spans="1:26">
      <c r="A1912" s="125"/>
      <c r="B1912" s="125"/>
      <c r="C1912" s="126" t="e">
        <v>#REF!</v>
      </c>
      <c r="D1912" s="125"/>
      <c r="E1912" s="69"/>
      <c r="F1912" s="69"/>
      <c r="G1912" s="69"/>
      <c r="H1912" s="69"/>
      <c r="I1912" s="69"/>
      <c r="J1912" s="69"/>
      <c r="K1912" s="69"/>
      <c r="L1912" s="69"/>
      <c r="M1912" s="69"/>
      <c r="N1912" s="69"/>
      <c r="O1912" s="69"/>
      <c r="P1912" s="69"/>
      <c r="Q1912" s="69"/>
      <c r="R1912" s="69"/>
      <c r="S1912" s="69"/>
      <c r="T1912" s="69"/>
      <c r="U1912" s="69"/>
      <c r="V1912" s="69"/>
      <c r="W1912" s="69"/>
      <c r="X1912" s="69"/>
      <c r="Y1912" s="69"/>
      <c r="Z1912" s="69"/>
    </row>
    <row r="1913" ht="15.75" customHeight="1" spans="1:26">
      <c r="A1913" s="125"/>
      <c r="B1913" s="125"/>
      <c r="C1913" s="126" t="e">
        <v>#REF!</v>
      </c>
      <c r="D1913" s="125"/>
      <c r="E1913" s="69"/>
      <c r="F1913" s="69"/>
      <c r="G1913" s="69"/>
      <c r="H1913" s="69"/>
      <c r="I1913" s="69"/>
      <c r="J1913" s="69"/>
      <c r="K1913" s="69"/>
      <c r="L1913" s="69"/>
      <c r="M1913" s="69"/>
      <c r="N1913" s="69"/>
      <c r="O1913" s="69"/>
      <c r="P1913" s="69"/>
      <c r="Q1913" s="69"/>
      <c r="R1913" s="69"/>
      <c r="S1913" s="69"/>
      <c r="T1913" s="69"/>
      <c r="U1913" s="69"/>
      <c r="V1913" s="69"/>
      <c r="W1913" s="69"/>
      <c r="X1913" s="69"/>
      <c r="Y1913" s="69"/>
      <c r="Z1913" s="69"/>
    </row>
    <row r="1914" ht="15.75" customHeight="1" spans="1:26">
      <c r="A1914" s="125"/>
      <c r="B1914" s="125"/>
      <c r="C1914" s="126" t="e">
        <v>#REF!</v>
      </c>
      <c r="D1914" s="125"/>
      <c r="E1914" s="69"/>
      <c r="F1914" s="69"/>
      <c r="G1914" s="69"/>
      <c r="H1914" s="69"/>
      <c r="I1914" s="69"/>
      <c r="J1914" s="69"/>
      <c r="K1914" s="69"/>
      <c r="L1914" s="69"/>
      <c r="M1914" s="69"/>
      <c r="N1914" s="69"/>
      <c r="O1914" s="69"/>
      <c r="P1914" s="69"/>
      <c r="Q1914" s="69"/>
      <c r="R1914" s="69"/>
      <c r="S1914" s="69"/>
      <c r="T1914" s="69"/>
      <c r="U1914" s="69"/>
      <c r="V1914" s="69"/>
      <c r="W1914" s="69"/>
      <c r="X1914" s="69"/>
      <c r="Y1914" s="69"/>
      <c r="Z1914" s="69"/>
    </row>
    <row r="1915" ht="15.75" customHeight="1" spans="1:26">
      <c r="A1915" s="125"/>
      <c r="B1915" s="125"/>
      <c r="C1915" s="126" t="e">
        <v>#REF!</v>
      </c>
      <c r="D1915" s="125"/>
      <c r="E1915" s="69"/>
      <c r="F1915" s="69"/>
      <c r="G1915" s="69"/>
      <c r="H1915" s="69"/>
      <c r="I1915" s="69"/>
      <c r="J1915" s="69"/>
      <c r="K1915" s="69"/>
      <c r="L1915" s="69"/>
      <c r="M1915" s="69"/>
      <c r="N1915" s="69"/>
      <c r="O1915" s="69"/>
      <c r="P1915" s="69"/>
      <c r="Q1915" s="69"/>
      <c r="R1915" s="69"/>
      <c r="S1915" s="69"/>
      <c r="T1915" s="69"/>
      <c r="U1915" s="69"/>
      <c r="V1915" s="69"/>
      <c r="W1915" s="69"/>
      <c r="X1915" s="69"/>
      <c r="Y1915" s="69"/>
      <c r="Z1915" s="69"/>
    </row>
    <row r="1916" ht="15.75" customHeight="1" spans="1:26">
      <c r="A1916" s="125"/>
      <c r="B1916" s="125"/>
      <c r="C1916" s="126" t="e">
        <v>#REF!</v>
      </c>
      <c r="D1916" s="125"/>
      <c r="E1916" s="69"/>
      <c r="F1916" s="69"/>
      <c r="G1916" s="69"/>
      <c r="H1916" s="69"/>
      <c r="I1916" s="69"/>
      <c r="J1916" s="69"/>
      <c r="K1916" s="69"/>
      <c r="L1916" s="69"/>
      <c r="M1916" s="69"/>
      <c r="N1916" s="69"/>
      <c r="O1916" s="69"/>
      <c r="P1916" s="69"/>
      <c r="Q1916" s="69"/>
      <c r="R1916" s="69"/>
      <c r="S1916" s="69"/>
      <c r="T1916" s="69"/>
      <c r="U1916" s="69"/>
      <c r="V1916" s="69"/>
      <c r="W1916" s="69"/>
      <c r="X1916" s="69"/>
      <c r="Y1916" s="69"/>
      <c r="Z1916" s="69"/>
    </row>
    <row r="1917" ht="15.75" customHeight="1" spans="1:26">
      <c r="A1917" s="125"/>
      <c r="B1917" s="125"/>
      <c r="C1917" s="126" t="e">
        <v>#REF!</v>
      </c>
      <c r="D1917" s="125"/>
      <c r="E1917" s="69"/>
      <c r="F1917" s="69"/>
      <c r="G1917" s="69"/>
      <c r="H1917" s="69"/>
      <c r="I1917" s="69"/>
      <c r="J1917" s="69"/>
      <c r="K1917" s="69"/>
      <c r="L1917" s="69"/>
      <c r="M1917" s="69"/>
      <c r="N1917" s="69"/>
      <c r="O1917" s="69"/>
      <c r="P1917" s="69"/>
      <c r="Q1917" s="69"/>
      <c r="R1917" s="69"/>
      <c r="S1917" s="69"/>
      <c r="T1917" s="69"/>
      <c r="U1917" s="69"/>
      <c r="V1917" s="69"/>
      <c r="W1917" s="69"/>
      <c r="X1917" s="69"/>
      <c r="Y1917" s="69"/>
      <c r="Z1917" s="69"/>
    </row>
    <row r="1918" ht="15.75" customHeight="1" spans="1:26">
      <c r="A1918" s="125"/>
      <c r="B1918" s="125"/>
      <c r="C1918" s="126" t="e">
        <v>#REF!</v>
      </c>
      <c r="D1918" s="125"/>
      <c r="E1918" s="69"/>
      <c r="F1918" s="69"/>
      <c r="G1918" s="69"/>
      <c r="H1918" s="69"/>
      <c r="I1918" s="69"/>
      <c r="J1918" s="69"/>
      <c r="K1918" s="69"/>
      <c r="L1918" s="69"/>
      <c r="M1918" s="69"/>
      <c r="N1918" s="69"/>
      <c r="O1918" s="69"/>
      <c r="P1918" s="69"/>
      <c r="Q1918" s="69"/>
      <c r="R1918" s="69"/>
      <c r="S1918" s="69"/>
      <c r="T1918" s="69"/>
      <c r="U1918" s="69"/>
      <c r="V1918" s="69"/>
      <c r="W1918" s="69"/>
      <c r="X1918" s="69"/>
      <c r="Y1918" s="69"/>
      <c r="Z1918" s="69"/>
    </row>
    <row r="1919" ht="15.75" customHeight="1" spans="1:26">
      <c r="A1919" s="125"/>
      <c r="B1919" s="125"/>
      <c r="C1919" s="126" t="e">
        <v>#REF!</v>
      </c>
      <c r="D1919" s="125"/>
      <c r="E1919" s="69"/>
      <c r="F1919" s="69"/>
      <c r="G1919" s="69"/>
      <c r="H1919" s="69"/>
      <c r="I1919" s="69"/>
      <c r="J1919" s="69"/>
      <c r="K1919" s="69"/>
      <c r="L1919" s="69"/>
      <c r="M1919" s="69"/>
      <c r="N1919" s="69"/>
      <c r="O1919" s="69"/>
      <c r="P1919" s="69"/>
      <c r="Q1919" s="69"/>
      <c r="R1919" s="69"/>
      <c r="S1919" s="69"/>
      <c r="T1919" s="69"/>
      <c r="U1919" s="69"/>
      <c r="V1919" s="69"/>
      <c r="W1919" s="69"/>
      <c r="X1919" s="69"/>
      <c r="Y1919" s="69"/>
      <c r="Z1919" s="69"/>
    </row>
    <row r="1920" ht="15.75" customHeight="1" spans="1:26">
      <c r="A1920" s="125"/>
      <c r="B1920" s="125"/>
      <c r="C1920" s="126" t="e">
        <v>#REF!</v>
      </c>
      <c r="D1920" s="125"/>
      <c r="E1920" s="69"/>
      <c r="F1920" s="69"/>
      <c r="G1920" s="69"/>
      <c r="H1920" s="69"/>
      <c r="I1920" s="69"/>
      <c r="J1920" s="69"/>
      <c r="K1920" s="69"/>
      <c r="L1920" s="69"/>
      <c r="M1920" s="69"/>
      <c r="N1920" s="69"/>
      <c r="O1920" s="69"/>
      <c r="P1920" s="69"/>
      <c r="Q1920" s="69"/>
      <c r="R1920" s="69"/>
      <c r="S1920" s="69"/>
      <c r="T1920" s="69"/>
      <c r="U1920" s="69"/>
      <c r="V1920" s="69"/>
      <c r="W1920" s="69"/>
      <c r="X1920" s="69"/>
      <c r="Y1920" s="69"/>
      <c r="Z1920" s="69"/>
    </row>
    <row r="1921" ht="15.75" customHeight="1" spans="1:26">
      <c r="A1921" s="125"/>
      <c r="B1921" s="125"/>
      <c r="C1921" s="126" t="e">
        <v>#REF!</v>
      </c>
      <c r="D1921" s="125"/>
      <c r="E1921" s="69"/>
      <c r="F1921" s="69"/>
      <c r="G1921" s="69"/>
      <c r="H1921" s="69"/>
      <c r="I1921" s="69"/>
      <c r="J1921" s="69"/>
      <c r="K1921" s="69"/>
      <c r="L1921" s="69"/>
      <c r="M1921" s="69"/>
      <c r="N1921" s="69"/>
      <c r="O1921" s="69"/>
      <c r="P1921" s="69"/>
      <c r="Q1921" s="69"/>
      <c r="R1921" s="69"/>
      <c r="S1921" s="69"/>
      <c r="T1921" s="69"/>
      <c r="U1921" s="69"/>
      <c r="V1921" s="69"/>
      <c r="W1921" s="69"/>
      <c r="X1921" s="69"/>
      <c r="Y1921" s="69"/>
      <c r="Z1921" s="69"/>
    </row>
    <row r="1922" ht="15.75" customHeight="1" spans="1:26">
      <c r="A1922" s="125"/>
      <c r="B1922" s="125"/>
      <c r="C1922" s="126" t="e">
        <v>#REF!</v>
      </c>
      <c r="D1922" s="125"/>
      <c r="E1922" s="69"/>
      <c r="F1922" s="69"/>
      <c r="G1922" s="69"/>
      <c r="H1922" s="69"/>
      <c r="I1922" s="69"/>
      <c r="J1922" s="69"/>
      <c r="K1922" s="69"/>
      <c r="L1922" s="69"/>
      <c r="M1922" s="69"/>
      <c r="N1922" s="69"/>
      <c r="O1922" s="69"/>
      <c r="P1922" s="69"/>
      <c r="Q1922" s="69"/>
      <c r="R1922" s="69"/>
      <c r="S1922" s="69"/>
      <c r="T1922" s="69"/>
      <c r="U1922" s="69"/>
      <c r="V1922" s="69"/>
      <c r="W1922" s="69"/>
      <c r="X1922" s="69"/>
      <c r="Y1922" s="69"/>
      <c r="Z1922" s="69"/>
    </row>
    <row r="1923" ht="15.75" customHeight="1" spans="1:26">
      <c r="A1923" s="125"/>
      <c r="B1923" s="125"/>
      <c r="C1923" s="126" t="e">
        <v>#REF!</v>
      </c>
      <c r="D1923" s="125"/>
      <c r="E1923" s="69"/>
      <c r="F1923" s="69"/>
      <c r="G1923" s="69"/>
      <c r="H1923" s="69"/>
      <c r="I1923" s="69"/>
      <c r="J1923" s="69"/>
      <c r="K1923" s="69"/>
      <c r="L1923" s="69"/>
      <c r="M1923" s="69"/>
      <c r="N1923" s="69"/>
      <c r="O1923" s="69"/>
      <c r="P1923" s="69"/>
      <c r="Q1923" s="69"/>
      <c r="R1923" s="69"/>
      <c r="S1923" s="69"/>
      <c r="T1923" s="69"/>
      <c r="U1923" s="69"/>
      <c r="V1923" s="69"/>
      <c r="W1923" s="69"/>
      <c r="X1923" s="69"/>
      <c r="Y1923" s="69"/>
      <c r="Z1923" s="69"/>
    </row>
    <row r="1924" ht="15.75" customHeight="1" spans="1:26">
      <c r="A1924" s="125"/>
      <c r="B1924" s="125"/>
      <c r="C1924" s="126" t="e">
        <v>#REF!</v>
      </c>
      <c r="D1924" s="125"/>
      <c r="E1924" s="69"/>
      <c r="F1924" s="69"/>
      <c r="G1924" s="69"/>
      <c r="H1924" s="69"/>
      <c r="I1924" s="69"/>
      <c r="J1924" s="69"/>
      <c r="K1924" s="69"/>
      <c r="L1924" s="69"/>
      <c r="M1924" s="69"/>
      <c r="N1924" s="69"/>
      <c r="O1924" s="69"/>
      <c r="P1924" s="69"/>
      <c r="Q1924" s="69"/>
      <c r="R1924" s="69"/>
      <c r="S1924" s="69"/>
      <c r="T1924" s="69"/>
      <c r="U1924" s="69"/>
      <c r="V1924" s="69"/>
      <c r="W1924" s="69"/>
      <c r="X1924" s="69"/>
      <c r="Y1924" s="69"/>
      <c r="Z1924" s="69"/>
    </row>
    <row r="1925" ht="15.75" customHeight="1" spans="1:26">
      <c r="A1925" s="125"/>
      <c r="B1925" s="125"/>
      <c r="C1925" s="126" t="e">
        <v>#REF!</v>
      </c>
      <c r="D1925" s="125"/>
      <c r="E1925" s="69"/>
      <c r="F1925" s="69"/>
      <c r="G1925" s="69"/>
      <c r="H1925" s="69"/>
      <c r="I1925" s="69"/>
      <c r="J1925" s="69"/>
      <c r="K1925" s="69"/>
      <c r="L1925" s="69"/>
      <c r="M1925" s="69"/>
      <c r="N1925" s="69"/>
      <c r="O1925" s="69"/>
      <c r="P1925" s="69"/>
      <c r="Q1925" s="69"/>
      <c r="R1925" s="69"/>
      <c r="S1925" s="69"/>
      <c r="T1925" s="69"/>
      <c r="U1925" s="69"/>
      <c r="V1925" s="69"/>
      <c r="W1925" s="69"/>
      <c r="X1925" s="69"/>
      <c r="Y1925" s="69"/>
      <c r="Z1925" s="69"/>
    </row>
    <row r="1926" ht="15.75" customHeight="1" spans="1:26">
      <c r="A1926" s="125"/>
      <c r="B1926" s="125"/>
      <c r="C1926" s="126" t="e">
        <v>#REF!</v>
      </c>
      <c r="D1926" s="125"/>
      <c r="E1926" s="69"/>
      <c r="F1926" s="69"/>
      <c r="G1926" s="69"/>
      <c r="H1926" s="69"/>
      <c r="I1926" s="69"/>
      <c r="J1926" s="69"/>
      <c r="K1926" s="69"/>
      <c r="L1926" s="69"/>
      <c r="M1926" s="69"/>
      <c r="N1926" s="69"/>
      <c r="O1926" s="69"/>
      <c r="P1926" s="69"/>
      <c r="Q1926" s="69"/>
      <c r="R1926" s="69"/>
      <c r="S1926" s="69"/>
      <c r="T1926" s="69"/>
      <c r="U1926" s="69"/>
      <c r="V1926" s="69"/>
      <c r="W1926" s="69"/>
      <c r="X1926" s="69"/>
      <c r="Y1926" s="69"/>
      <c r="Z1926" s="69"/>
    </row>
    <row r="1927" ht="15.75" customHeight="1" spans="1:26">
      <c r="A1927" s="125"/>
      <c r="B1927" s="125"/>
      <c r="C1927" s="126" t="e">
        <v>#REF!</v>
      </c>
      <c r="D1927" s="125"/>
      <c r="E1927" s="69"/>
      <c r="F1927" s="69"/>
      <c r="G1927" s="69"/>
      <c r="H1927" s="69"/>
      <c r="I1927" s="69"/>
      <c r="J1927" s="69"/>
      <c r="K1927" s="69"/>
      <c r="L1927" s="69"/>
      <c r="M1927" s="69"/>
      <c r="N1927" s="69"/>
      <c r="O1927" s="69"/>
      <c r="P1927" s="69"/>
      <c r="Q1927" s="69"/>
      <c r="R1927" s="69"/>
      <c r="S1927" s="69"/>
      <c r="T1927" s="69"/>
      <c r="U1927" s="69"/>
      <c r="V1927" s="69"/>
      <c r="W1927" s="69"/>
      <c r="X1927" s="69"/>
      <c r="Y1927" s="69"/>
      <c r="Z1927" s="69"/>
    </row>
    <row r="1928" ht="15.75" customHeight="1" spans="1:26">
      <c r="A1928" s="125"/>
      <c r="B1928" s="125"/>
      <c r="C1928" s="126" t="e">
        <v>#REF!</v>
      </c>
      <c r="D1928" s="125"/>
      <c r="E1928" s="69"/>
      <c r="F1928" s="69"/>
      <c r="G1928" s="69"/>
      <c r="H1928" s="69"/>
      <c r="I1928" s="69"/>
      <c r="J1928" s="69"/>
      <c r="K1928" s="69"/>
      <c r="L1928" s="69"/>
      <c r="M1928" s="69"/>
      <c r="N1928" s="69"/>
      <c r="O1928" s="69"/>
      <c r="P1928" s="69"/>
      <c r="Q1928" s="69"/>
      <c r="R1928" s="69"/>
      <c r="S1928" s="69"/>
      <c r="T1928" s="69"/>
      <c r="U1928" s="69"/>
      <c r="V1928" s="69"/>
      <c r="W1928" s="69"/>
      <c r="X1928" s="69"/>
      <c r="Y1928" s="69"/>
      <c r="Z1928" s="69"/>
    </row>
    <row r="1929" ht="15.75" customHeight="1" spans="1:26">
      <c r="A1929" s="125"/>
      <c r="B1929" s="125"/>
      <c r="C1929" s="126" t="e">
        <v>#REF!</v>
      </c>
      <c r="D1929" s="125"/>
      <c r="E1929" s="69"/>
      <c r="F1929" s="69"/>
      <c r="G1929" s="69"/>
      <c r="H1929" s="69"/>
      <c r="I1929" s="69"/>
      <c r="J1929" s="69"/>
      <c r="K1929" s="69"/>
      <c r="L1929" s="69"/>
      <c r="M1929" s="69"/>
      <c r="N1929" s="69"/>
      <c r="O1929" s="69"/>
      <c r="P1929" s="69"/>
      <c r="Q1929" s="69"/>
      <c r="R1929" s="69"/>
      <c r="S1929" s="69"/>
      <c r="T1929" s="69"/>
      <c r="U1929" s="69"/>
      <c r="V1929" s="69"/>
      <c r="W1929" s="69"/>
      <c r="X1929" s="69"/>
      <c r="Y1929" s="69"/>
      <c r="Z1929" s="69"/>
    </row>
    <row r="1930" ht="15.75" customHeight="1" spans="1:26">
      <c r="A1930" s="125"/>
      <c r="B1930" s="125"/>
      <c r="C1930" s="126" t="e">
        <v>#REF!</v>
      </c>
      <c r="D1930" s="125"/>
      <c r="E1930" s="69"/>
      <c r="F1930" s="69"/>
      <c r="G1930" s="69"/>
      <c r="H1930" s="69"/>
      <c r="I1930" s="69"/>
      <c r="J1930" s="69"/>
      <c r="K1930" s="69"/>
      <c r="L1930" s="69"/>
      <c r="M1930" s="69"/>
      <c r="N1930" s="69"/>
      <c r="O1930" s="69"/>
      <c r="P1930" s="69"/>
      <c r="Q1930" s="69"/>
      <c r="R1930" s="69"/>
      <c r="S1930" s="69"/>
      <c r="T1930" s="69"/>
      <c r="U1930" s="69"/>
      <c r="V1930" s="69"/>
      <c r="W1930" s="69"/>
      <c r="X1930" s="69"/>
      <c r="Y1930" s="69"/>
      <c r="Z1930" s="69"/>
    </row>
    <row r="1931" ht="15.75" customHeight="1" spans="1:26">
      <c r="A1931" s="125"/>
      <c r="B1931" s="125"/>
      <c r="C1931" s="126" t="e">
        <v>#REF!</v>
      </c>
      <c r="D1931" s="125"/>
      <c r="E1931" s="69"/>
      <c r="F1931" s="69"/>
      <c r="G1931" s="69"/>
      <c r="H1931" s="69"/>
      <c r="I1931" s="69"/>
      <c r="J1931" s="69"/>
      <c r="K1931" s="69"/>
      <c r="L1931" s="69"/>
      <c r="M1931" s="69"/>
      <c r="N1931" s="69"/>
      <c r="O1931" s="69"/>
      <c r="P1931" s="69"/>
      <c r="Q1931" s="69"/>
      <c r="R1931" s="69"/>
      <c r="S1931" s="69"/>
      <c r="T1931" s="69"/>
      <c r="U1931" s="69"/>
      <c r="V1931" s="69"/>
      <c r="W1931" s="69"/>
      <c r="X1931" s="69"/>
      <c r="Y1931" s="69"/>
      <c r="Z1931" s="69"/>
    </row>
    <row r="1932" ht="15.75" customHeight="1" spans="1:26">
      <c r="A1932" s="125"/>
      <c r="B1932" s="125"/>
      <c r="C1932" s="126" t="e">
        <v>#REF!</v>
      </c>
      <c r="D1932" s="125"/>
      <c r="E1932" s="69"/>
      <c r="F1932" s="69"/>
      <c r="G1932" s="69"/>
      <c r="H1932" s="69"/>
      <c r="I1932" s="69"/>
      <c r="J1932" s="69"/>
      <c r="K1932" s="69"/>
      <c r="L1932" s="69"/>
      <c r="M1932" s="69"/>
      <c r="N1932" s="69"/>
      <c r="O1932" s="69"/>
      <c r="P1932" s="69"/>
      <c r="Q1932" s="69"/>
      <c r="R1932" s="69"/>
      <c r="S1932" s="69"/>
      <c r="T1932" s="69"/>
      <c r="U1932" s="69"/>
      <c r="V1932" s="69"/>
      <c r="W1932" s="69"/>
      <c r="X1932" s="69"/>
      <c r="Y1932" s="69"/>
      <c r="Z1932" s="69"/>
    </row>
    <row r="1933" ht="15.75" customHeight="1" spans="1:26">
      <c r="A1933" s="125"/>
      <c r="B1933" s="125"/>
      <c r="C1933" s="126" t="e">
        <v>#REF!</v>
      </c>
      <c r="D1933" s="125"/>
      <c r="E1933" s="69"/>
      <c r="F1933" s="69"/>
      <c r="G1933" s="69"/>
      <c r="H1933" s="69"/>
      <c r="I1933" s="69"/>
      <c r="J1933" s="69"/>
      <c r="K1933" s="69"/>
      <c r="L1933" s="69"/>
      <c r="M1933" s="69"/>
      <c r="N1933" s="69"/>
      <c r="O1933" s="69"/>
      <c r="P1933" s="69"/>
      <c r="Q1933" s="69"/>
      <c r="R1933" s="69"/>
      <c r="S1933" s="69"/>
      <c r="T1933" s="69"/>
      <c r="U1933" s="69"/>
      <c r="V1933" s="69"/>
      <c r="W1933" s="69"/>
      <c r="X1933" s="69"/>
      <c r="Y1933" s="69"/>
      <c r="Z1933" s="69"/>
    </row>
    <row r="1934" ht="15.75" customHeight="1" spans="1:26">
      <c r="A1934" s="125"/>
      <c r="B1934" s="125"/>
      <c r="C1934" s="126" t="e">
        <v>#REF!</v>
      </c>
      <c r="D1934" s="125"/>
      <c r="E1934" s="69"/>
      <c r="F1934" s="69"/>
      <c r="G1934" s="69"/>
      <c r="H1934" s="69"/>
      <c r="I1934" s="69"/>
      <c r="J1934" s="69"/>
      <c r="K1934" s="69"/>
      <c r="L1934" s="69"/>
      <c r="M1934" s="69"/>
      <c r="N1934" s="69"/>
      <c r="O1934" s="69"/>
      <c r="P1934" s="69"/>
      <c r="Q1934" s="69"/>
      <c r="R1934" s="69"/>
      <c r="S1934" s="69"/>
      <c r="T1934" s="69"/>
      <c r="U1934" s="69"/>
      <c r="V1934" s="69"/>
      <c r="W1934" s="69"/>
      <c r="X1934" s="69"/>
      <c r="Y1934" s="69"/>
      <c r="Z1934" s="69"/>
    </row>
    <row r="1935" ht="15.75" customHeight="1" spans="1:26">
      <c r="A1935" s="125"/>
      <c r="B1935" s="125"/>
      <c r="C1935" s="126" t="e">
        <v>#REF!</v>
      </c>
      <c r="D1935" s="125"/>
      <c r="E1935" s="69"/>
      <c r="F1935" s="69"/>
      <c r="G1935" s="69"/>
      <c r="H1935" s="69"/>
      <c r="I1935" s="69"/>
      <c r="J1935" s="69"/>
      <c r="K1935" s="69"/>
      <c r="L1935" s="69"/>
      <c r="M1935" s="69"/>
      <c r="N1935" s="69"/>
      <c r="O1935" s="69"/>
      <c r="P1935" s="69"/>
      <c r="Q1935" s="69"/>
      <c r="R1935" s="69"/>
      <c r="S1935" s="69"/>
      <c r="T1935" s="69"/>
      <c r="U1935" s="69"/>
      <c r="V1935" s="69"/>
      <c r="W1935" s="69"/>
      <c r="X1935" s="69"/>
      <c r="Y1935" s="69"/>
      <c r="Z1935" s="69"/>
    </row>
    <row r="1936" ht="15.75" customHeight="1" spans="1:26">
      <c r="A1936" s="125"/>
      <c r="B1936" s="125"/>
      <c r="C1936" s="126" t="e">
        <v>#REF!</v>
      </c>
      <c r="D1936" s="125"/>
      <c r="E1936" s="69"/>
      <c r="F1936" s="69"/>
      <c r="G1936" s="69"/>
      <c r="H1936" s="69"/>
      <c r="I1936" s="69"/>
      <c r="J1936" s="69"/>
      <c r="K1936" s="69"/>
      <c r="L1936" s="69"/>
      <c r="M1936" s="69"/>
      <c r="N1936" s="69"/>
      <c r="O1936" s="69"/>
      <c r="P1936" s="69"/>
      <c r="Q1936" s="69"/>
      <c r="R1936" s="69"/>
      <c r="S1936" s="69"/>
      <c r="T1936" s="69"/>
      <c r="U1936" s="69"/>
      <c r="V1936" s="69"/>
      <c r="W1936" s="69"/>
      <c r="X1936" s="69"/>
      <c r="Y1936" s="69"/>
      <c r="Z1936" s="69"/>
    </row>
    <row r="1937" ht="15.75" customHeight="1" spans="1:26">
      <c r="A1937" s="125"/>
      <c r="B1937" s="125"/>
      <c r="C1937" s="126" t="e">
        <v>#REF!</v>
      </c>
      <c r="D1937" s="125"/>
      <c r="E1937" s="69"/>
      <c r="F1937" s="69"/>
      <c r="G1937" s="69"/>
      <c r="H1937" s="69"/>
      <c r="I1937" s="69"/>
      <c r="J1937" s="69"/>
      <c r="K1937" s="69"/>
      <c r="L1937" s="69"/>
      <c r="M1937" s="69"/>
      <c r="N1937" s="69"/>
      <c r="O1937" s="69"/>
      <c r="P1937" s="69"/>
      <c r="Q1937" s="69"/>
      <c r="R1937" s="69"/>
      <c r="S1937" s="69"/>
      <c r="T1937" s="69"/>
      <c r="U1937" s="69"/>
      <c r="V1937" s="69"/>
      <c r="W1937" s="69"/>
      <c r="X1937" s="69"/>
      <c r="Y1937" s="69"/>
      <c r="Z1937" s="69"/>
    </row>
    <row r="1938" ht="15.75" customHeight="1" spans="1:26">
      <c r="A1938" s="125"/>
      <c r="B1938" s="125"/>
      <c r="C1938" s="126" t="e">
        <v>#REF!</v>
      </c>
      <c r="D1938" s="125"/>
      <c r="E1938" s="69"/>
      <c r="F1938" s="69"/>
      <c r="G1938" s="69"/>
      <c r="H1938" s="69"/>
      <c r="I1938" s="69"/>
      <c r="J1938" s="69"/>
      <c r="K1938" s="69"/>
      <c r="L1938" s="69"/>
      <c r="M1938" s="69"/>
      <c r="N1938" s="69"/>
      <c r="O1938" s="69"/>
      <c r="P1938" s="69"/>
      <c r="Q1938" s="69"/>
      <c r="R1938" s="69"/>
      <c r="S1938" s="69"/>
      <c r="T1938" s="69"/>
      <c r="U1938" s="69"/>
      <c r="V1938" s="69"/>
      <c r="W1938" s="69"/>
      <c r="X1938" s="69"/>
      <c r="Y1938" s="69"/>
      <c r="Z1938" s="69"/>
    </row>
    <row r="1939" ht="15.75" customHeight="1" spans="1:26">
      <c r="A1939" s="125"/>
      <c r="B1939" s="125"/>
      <c r="C1939" s="126" t="e">
        <v>#REF!</v>
      </c>
      <c r="D1939" s="125"/>
      <c r="E1939" s="69"/>
      <c r="F1939" s="69"/>
      <c r="G1939" s="69"/>
      <c r="H1939" s="69"/>
      <c r="I1939" s="69"/>
      <c r="J1939" s="69"/>
      <c r="K1939" s="69"/>
      <c r="L1939" s="69"/>
      <c r="M1939" s="69"/>
      <c r="N1939" s="69"/>
      <c r="O1939" s="69"/>
      <c r="P1939" s="69"/>
      <c r="Q1939" s="69"/>
      <c r="R1939" s="69"/>
      <c r="S1939" s="69"/>
      <c r="T1939" s="69"/>
      <c r="U1939" s="69"/>
      <c r="V1939" s="69"/>
      <c r="W1939" s="69"/>
      <c r="X1939" s="69"/>
      <c r="Y1939" s="69"/>
      <c r="Z1939" s="69"/>
    </row>
    <row r="1940" ht="15.75" customHeight="1" spans="1:26">
      <c r="A1940" s="125"/>
      <c r="B1940" s="125"/>
      <c r="C1940" s="126" t="e">
        <v>#REF!</v>
      </c>
      <c r="D1940" s="125"/>
      <c r="E1940" s="69"/>
      <c r="F1940" s="69"/>
      <c r="G1940" s="69"/>
      <c r="H1940" s="69"/>
      <c r="I1940" s="69"/>
      <c r="J1940" s="69"/>
      <c r="K1940" s="69"/>
      <c r="L1940" s="69"/>
      <c r="M1940" s="69"/>
      <c r="N1940" s="69"/>
      <c r="O1940" s="69"/>
      <c r="P1940" s="69"/>
      <c r="Q1940" s="69"/>
      <c r="R1940" s="69"/>
      <c r="S1940" s="69"/>
      <c r="T1940" s="69"/>
      <c r="U1940" s="69"/>
      <c r="V1940" s="69"/>
      <c r="W1940" s="69"/>
      <c r="X1940" s="69"/>
      <c r="Y1940" s="69"/>
      <c r="Z1940" s="69"/>
    </row>
    <row r="1941" ht="15.75" customHeight="1" spans="1:26">
      <c r="A1941" s="125"/>
      <c r="B1941" s="125"/>
      <c r="C1941" s="126" t="e">
        <v>#REF!</v>
      </c>
      <c r="D1941" s="125"/>
      <c r="E1941" s="69"/>
      <c r="F1941" s="69"/>
      <c r="G1941" s="69"/>
      <c r="H1941" s="69"/>
      <c r="I1941" s="69"/>
      <c r="J1941" s="69"/>
      <c r="K1941" s="69"/>
      <c r="L1941" s="69"/>
      <c r="M1941" s="69"/>
      <c r="N1941" s="69"/>
      <c r="O1941" s="69"/>
      <c r="P1941" s="69"/>
      <c r="Q1941" s="69"/>
      <c r="R1941" s="69"/>
      <c r="S1941" s="69"/>
      <c r="T1941" s="69"/>
      <c r="U1941" s="69"/>
      <c r="V1941" s="69"/>
      <c r="W1941" s="69"/>
      <c r="X1941" s="69"/>
      <c r="Y1941" s="69"/>
      <c r="Z1941" s="69"/>
    </row>
    <row r="1942" ht="15.75" customHeight="1" spans="1:26">
      <c r="A1942" s="125"/>
      <c r="B1942" s="125"/>
      <c r="C1942" s="126" t="e">
        <v>#REF!</v>
      </c>
      <c r="D1942" s="125"/>
      <c r="E1942" s="69"/>
      <c r="F1942" s="69"/>
      <c r="G1942" s="69"/>
      <c r="H1942" s="69"/>
      <c r="I1942" s="69"/>
      <c r="J1942" s="69"/>
      <c r="K1942" s="69"/>
      <c r="L1942" s="69"/>
      <c r="M1942" s="69"/>
      <c r="N1942" s="69"/>
      <c r="O1942" s="69"/>
      <c r="P1942" s="69"/>
      <c r="Q1942" s="69"/>
      <c r="R1942" s="69"/>
      <c r="S1942" s="69"/>
      <c r="T1942" s="69"/>
      <c r="U1942" s="69"/>
      <c r="V1942" s="69"/>
      <c r="W1942" s="69"/>
      <c r="X1942" s="69"/>
      <c r="Y1942" s="69"/>
      <c r="Z1942" s="69"/>
    </row>
    <row r="1943" ht="15.75" customHeight="1" spans="1:26">
      <c r="A1943" s="125"/>
      <c r="B1943" s="125"/>
      <c r="C1943" s="126" t="e">
        <v>#REF!</v>
      </c>
      <c r="D1943" s="125"/>
      <c r="E1943" s="69"/>
      <c r="F1943" s="69"/>
      <c r="G1943" s="69"/>
      <c r="H1943" s="69"/>
      <c r="I1943" s="69"/>
      <c r="J1943" s="69"/>
      <c r="K1943" s="69"/>
      <c r="L1943" s="69"/>
      <c r="M1943" s="69"/>
      <c r="N1943" s="69"/>
      <c r="O1943" s="69"/>
      <c r="P1943" s="69"/>
      <c r="Q1943" s="69"/>
      <c r="R1943" s="69"/>
      <c r="S1943" s="69"/>
      <c r="T1943" s="69"/>
      <c r="U1943" s="69"/>
      <c r="V1943" s="69"/>
      <c r="W1943" s="69"/>
      <c r="X1943" s="69"/>
      <c r="Y1943" s="69"/>
      <c r="Z1943" s="69"/>
    </row>
    <row r="1944" ht="15.75" customHeight="1" spans="1:26">
      <c r="A1944" s="125"/>
      <c r="B1944" s="125"/>
      <c r="C1944" s="126" t="e">
        <v>#REF!</v>
      </c>
      <c r="D1944" s="125"/>
      <c r="E1944" s="69"/>
      <c r="F1944" s="69"/>
      <c r="G1944" s="69"/>
      <c r="H1944" s="69"/>
      <c r="I1944" s="69"/>
      <c r="J1944" s="69"/>
      <c r="K1944" s="69"/>
      <c r="L1944" s="69"/>
      <c r="M1944" s="69"/>
      <c r="N1944" s="69"/>
      <c r="O1944" s="69"/>
      <c r="P1944" s="69"/>
      <c r="Q1944" s="69"/>
      <c r="R1944" s="69"/>
      <c r="S1944" s="69"/>
      <c r="T1944" s="69"/>
      <c r="U1944" s="69"/>
      <c r="V1944" s="69"/>
      <c r="W1944" s="69"/>
      <c r="X1944" s="69"/>
      <c r="Y1944" s="69"/>
      <c r="Z1944" s="69"/>
    </row>
    <row r="1945" ht="15.75" customHeight="1" spans="1:26">
      <c r="A1945" s="125"/>
      <c r="B1945" s="125"/>
      <c r="C1945" s="126" t="e">
        <v>#REF!</v>
      </c>
      <c r="D1945" s="125"/>
      <c r="E1945" s="69"/>
      <c r="F1945" s="69"/>
      <c r="G1945" s="69"/>
      <c r="H1945" s="69"/>
      <c r="I1945" s="69"/>
      <c r="J1945" s="69"/>
      <c r="K1945" s="69"/>
      <c r="L1945" s="69"/>
      <c r="M1945" s="69"/>
      <c r="N1945" s="69"/>
      <c r="O1945" s="69"/>
      <c r="P1945" s="69"/>
      <c r="Q1945" s="69"/>
      <c r="R1945" s="69"/>
      <c r="S1945" s="69"/>
      <c r="T1945" s="69"/>
      <c r="U1945" s="69"/>
      <c r="V1945" s="69"/>
      <c r="W1945" s="69"/>
      <c r="X1945" s="69"/>
      <c r="Y1945" s="69"/>
      <c r="Z1945" s="69"/>
    </row>
    <row r="1946" ht="15.75" customHeight="1" spans="1:26">
      <c r="A1946" s="125"/>
      <c r="B1946" s="125"/>
      <c r="C1946" s="126" t="e">
        <v>#REF!</v>
      </c>
      <c r="D1946" s="125"/>
      <c r="E1946" s="69"/>
      <c r="F1946" s="69"/>
      <c r="G1946" s="69"/>
      <c r="H1946" s="69"/>
      <c r="I1946" s="69"/>
      <c r="J1946" s="69"/>
      <c r="K1946" s="69"/>
      <c r="L1946" s="69"/>
      <c r="M1946" s="69"/>
      <c r="N1946" s="69"/>
      <c r="O1946" s="69"/>
      <c r="P1946" s="69"/>
      <c r="Q1946" s="69"/>
      <c r="R1946" s="69"/>
      <c r="S1946" s="69"/>
      <c r="T1946" s="69"/>
      <c r="U1946" s="69"/>
      <c r="V1946" s="69"/>
      <c r="W1946" s="69"/>
      <c r="X1946" s="69"/>
      <c r="Y1946" s="69"/>
      <c r="Z1946" s="69"/>
    </row>
    <row r="1947" ht="15.75" customHeight="1" spans="1:26">
      <c r="A1947" s="125"/>
      <c r="B1947" s="125"/>
      <c r="C1947" s="126" t="e">
        <v>#REF!</v>
      </c>
      <c r="D1947" s="125"/>
      <c r="E1947" s="69"/>
      <c r="F1947" s="69"/>
      <c r="G1947" s="69"/>
      <c r="H1947" s="69"/>
      <c r="I1947" s="69"/>
      <c r="J1947" s="69"/>
      <c r="K1947" s="69"/>
      <c r="L1947" s="69"/>
      <c r="M1947" s="69"/>
      <c r="N1947" s="69"/>
      <c r="O1947" s="69"/>
      <c r="P1947" s="69"/>
      <c r="Q1947" s="69"/>
      <c r="R1947" s="69"/>
      <c r="S1947" s="69"/>
      <c r="T1947" s="69"/>
      <c r="U1947" s="69"/>
      <c r="V1947" s="69"/>
      <c r="W1947" s="69"/>
      <c r="X1947" s="69"/>
      <c r="Y1947" s="69"/>
      <c r="Z1947" s="69"/>
    </row>
    <row r="1948" ht="15.75" customHeight="1" spans="1:26">
      <c r="A1948" s="125"/>
      <c r="B1948" s="125"/>
      <c r="C1948" s="126" t="e">
        <v>#REF!</v>
      </c>
      <c r="D1948" s="125"/>
      <c r="E1948" s="69"/>
      <c r="F1948" s="69"/>
      <c r="G1948" s="69"/>
      <c r="H1948" s="69"/>
      <c r="I1948" s="69"/>
      <c r="J1948" s="69"/>
      <c r="K1948" s="69"/>
      <c r="L1948" s="69"/>
      <c r="M1948" s="69"/>
      <c r="N1948" s="69"/>
      <c r="O1948" s="69"/>
      <c r="P1948" s="69"/>
      <c r="Q1948" s="69"/>
      <c r="R1948" s="69"/>
      <c r="S1948" s="69"/>
      <c r="T1948" s="69"/>
      <c r="U1948" s="69"/>
      <c r="V1948" s="69"/>
      <c r="W1948" s="69"/>
      <c r="X1948" s="69"/>
      <c r="Y1948" s="69"/>
      <c r="Z1948" s="69"/>
    </row>
    <row r="1949" ht="15.75" customHeight="1" spans="1:26">
      <c r="A1949" s="125"/>
      <c r="B1949" s="125"/>
      <c r="C1949" s="126" t="e">
        <v>#REF!</v>
      </c>
      <c r="D1949" s="125"/>
      <c r="E1949" s="69"/>
      <c r="F1949" s="69"/>
      <c r="G1949" s="69"/>
      <c r="H1949" s="69"/>
      <c r="I1949" s="69"/>
      <c r="J1949" s="69"/>
      <c r="K1949" s="69"/>
      <c r="L1949" s="69"/>
      <c r="M1949" s="69"/>
      <c r="N1949" s="69"/>
      <c r="O1949" s="69"/>
      <c r="P1949" s="69"/>
      <c r="Q1949" s="69"/>
      <c r="R1949" s="69"/>
      <c r="S1949" s="69"/>
      <c r="T1949" s="69"/>
      <c r="U1949" s="69"/>
      <c r="V1949" s="69"/>
      <c r="W1949" s="69"/>
      <c r="X1949" s="69"/>
      <c r="Y1949" s="69"/>
      <c r="Z1949" s="69"/>
    </row>
    <row r="1950" ht="15.75" customHeight="1" spans="1:26">
      <c r="A1950" s="125"/>
      <c r="B1950" s="125"/>
      <c r="C1950" s="126" t="e">
        <v>#REF!</v>
      </c>
      <c r="D1950" s="125"/>
      <c r="E1950" s="69"/>
      <c r="F1950" s="69"/>
      <c r="G1950" s="69"/>
      <c r="H1950" s="69"/>
      <c r="I1950" s="69"/>
      <c r="J1950" s="69"/>
      <c r="K1950" s="69"/>
      <c r="L1950" s="69"/>
      <c r="M1950" s="69"/>
      <c r="N1950" s="69"/>
      <c r="O1950" s="69"/>
      <c r="P1950" s="69"/>
      <c r="Q1950" s="69"/>
      <c r="R1950" s="69"/>
      <c r="S1950" s="69"/>
      <c r="T1950" s="69"/>
      <c r="U1950" s="69"/>
      <c r="V1950" s="69"/>
      <c r="W1950" s="69"/>
      <c r="X1950" s="69"/>
      <c r="Y1950" s="69"/>
      <c r="Z1950" s="69"/>
    </row>
    <row r="1951" ht="15.75" customHeight="1" spans="1:26">
      <c r="A1951" s="125"/>
      <c r="B1951" s="125"/>
      <c r="C1951" s="126" t="e">
        <v>#REF!</v>
      </c>
      <c r="D1951" s="125"/>
      <c r="E1951" s="69"/>
      <c r="F1951" s="69"/>
      <c r="G1951" s="69"/>
      <c r="H1951" s="69"/>
      <c r="I1951" s="69"/>
      <c r="J1951" s="69"/>
      <c r="K1951" s="69"/>
      <c r="L1951" s="69"/>
      <c r="M1951" s="69"/>
      <c r="N1951" s="69"/>
      <c r="O1951" s="69"/>
      <c r="P1951" s="69"/>
      <c r="Q1951" s="69"/>
      <c r="R1951" s="69"/>
      <c r="S1951" s="69"/>
      <c r="T1951" s="69"/>
      <c r="U1951" s="69"/>
      <c r="V1951" s="69"/>
      <c r="W1951" s="69"/>
      <c r="X1951" s="69"/>
      <c r="Y1951" s="69"/>
      <c r="Z1951" s="69"/>
    </row>
    <row r="1952" ht="15.75" customHeight="1" spans="1:26">
      <c r="A1952" s="125"/>
      <c r="B1952" s="125"/>
      <c r="C1952" s="126" t="e">
        <v>#REF!</v>
      </c>
      <c r="D1952" s="125"/>
      <c r="E1952" s="69"/>
      <c r="F1952" s="69"/>
      <c r="G1952" s="69"/>
      <c r="H1952" s="69"/>
      <c r="I1952" s="69"/>
      <c r="J1952" s="69"/>
      <c r="K1952" s="69"/>
      <c r="L1952" s="69"/>
      <c r="M1952" s="69"/>
      <c r="N1952" s="69"/>
      <c r="O1952" s="69"/>
      <c r="P1952" s="69"/>
      <c r="Q1952" s="69"/>
      <c r="R1952" s="69"/>
      <c r="S1952" s="69"/>
      <c r="T1952" s="69"/>
      <c r="U1952" s="69"/>
      <c r="V1952" s="69"/>
      <c r="W1952" s="69"/>
      <c r="X1952" s="69"/>
      <c r="Y1952" s="69"/>
      <c r="Z1952" s="69"/>
    </row>
    <row r="1953" ht="15.75" customHeight="1" spans="1:26">
      <c r="A1953" s="125"/>
      <c r="B1953" s="125"/>
      <c r="C1953" s="126" t="e">
        <v>#REF!</v>
      </c>
      <c r="D1953" s="125"/>
      <c r="E1953" s="69"/>
      <c r="F1953" s="69"/>
      <c r="G1953" s="69"/>
      <c r="H1953" s="69"/>
      <c r="I1953" s="69"/>
      <c r="J1953" s="69"/>
      <c r="K1953" s="69"/>
      <c r="L1953" s="69"/>
      <c r="M1953" s="69"/>
      <c r="N1953" s="69"/>
      <c r="O1953" s="69"/>
      <c r="P1953" s="69"/>
      <c r="Q1953" s="69"/>
      <c r="R1953" s="69"/>
      <c r="S1953" s="69"/>
      <c r="T1953" s="69"/>
      <c r="U1953" s="69"/>
      <c r="V1953" s="69"/>
      <c r="W1953" s="69"/>
      <c r="X1953" s="69"/>
      <c r="Y1953" s="69"/>
      <c r="Z1953" s="69"/>
    </row>
    <row r="1954" ht="15.75" customHeight="1" spans="1:26">
      <c r="A1954" s="125"/>
      <c r="B1954" s="125"/>
      <c r="C1954" s="126" t="e">
        <v>#REF!</v>
      </c>
      <c r="D1954" s="125"/>
      <c r="E1954" s="69"/>
      <c r="F1954" s="69"/>
      <c r="G1954" s="69"/>
      <c r="H1954" s="69"/>
      <c r="I1954" s="69"/>
      <c r="J1954" s="69"/>
      <c r="K1954" s="69"/>
      <c r="L1954" s="69"/>
      <c r="M1954" s="69"/>
      <c r="N1954" s="69"/>
      <c r="O1954" s="69"/>
      <c r="P1954" s="69"/>
      <c r="Q1954" s="69"/>
      <c r="R1954" s="69"/>
      <c r="S1954" s="69"/>
      <c r="T1954" s="69"/>
      <c r="U1954" s="69"/>
      <c r="V1954" s="69"/>
      <c r="W1954" s="69"/>
      <c r="X1954" s="69"/>
      <c r="Y1954" s="69"/>
      <c r="Z1954" s="69"/>
    </row>
    <row r="1955" ht="15.75" customHeight="1" spans="1:26">
      <c r="A1955" s="125"/>
      <c r="B1955" s="125"/>
      <c r="C1955" s="126" t="e">
        <v>#REF!</v>
      </c>
      <c r="D1955" s="125"/>
      <c r="E1955" s="69"/>
      <c r="F1955" s="69"/>
      <c r="G1955" s="69"/>
      <c r="H1955" s="69"/>
      <c r="I1955" s="69"/>
      <c r="J1955" s="69"/>
      <c r="K1955" s="69"/>
      <c r="L1955" s="69"/>
      <c r="M1955" s="69"/>
      <c r="N1955" s="69"/>
      <c r="O1955" s="69"/>
      <c r="P1955" s="69"/>
      <c r="Q1955" s="69"/>
      <c r="R1955" s="69"/>
      <c r="S1955" s="69"/>
      <c r="T1955" s="69"/>
      <c r="U1955" s="69"/>
      <c r="V1955" s="69"/>
      <c r="W1955" s="69"/>
      <c r="X1955" s="69"/>
      <c r="Y1955" s="69"/>
      <c r="Z1955" s="69"/>
    </row>
    <row r="1956" ht="15.75" customHeight="1" spans="1:26">
      <c r="A1956" s="125"/>
      <c r="B1956" s="125"/>
      <c r="C1956" s="126" t="e">
        <v>#REF!</v>
      </c>
      <c r="D1956" s="125"/>
      <c r="E1956" s="69"/>
      <c r="F1956" s="69"/>
      <c r="G1956" s="69"/>
      <c r="H1956" s="69"/>
      <c r="I1956" s="69"/>
      <c r="J1956" s="69"/>
      <c r="K1956" s="69"/>
      <c r="L1956" s="69"/>
      <c r="M1956" s="69"/>
      <c r="N1956" s="69"/>
      <c r="O1956" s="69"/>
      <c r="P1956" s="69"/>
      <c r="Q1956" s="69"/>
      <c r="R1956" s="69"/>
      <c r="S1956" s="69"/>
      <c r="T1956" s="69"/>
      <c r="U1956" s="69"/>
      <c r="V1956" s="69"/>
      <c r="W1956" s="69"/>
      <c r="X1956" s="69"/>
      <c r="Y1956" s="69"/>
      <c r="Z1956" s="69"/>
    </row>
    <row r="1957" ht="15.75" customHeight="1" spans="1:26">
      <c r="A1957" s="125"/>
      <c r="B1957" s="125"/>
      <c r="C1957" s="126" t="e">
        <v>#REF!</v>
      </c>
      <c r="D1957" s="125"/>
      <c r="E1957" s="69"/>
      <c r="F1957" s="69"/>
      <c r="G1957" s="69"/>
      <c r="H1957" s="69"/>
      <c r="I1957" s="69"/>
      <c r="J1957" s="69"/>
      <c r="K1957" s="69"/>
      <c r="L1957" s="69"/>
      <c r="M1957" s="69"/>
      <c r="N1957" s="69"/>
      <c r="O1957" s="69"/>
      <c r="P1957" s="69"/>
      <c r="Q1957" s="69"/>
      <c r="R1957" s="69"/>
      <c r="S1957" s="69"/>
      <c r="T1957" s="69"/>
      <c r="U1957" s="69"/>
      <c r="V1957" s="69"/>
      <c r="W1957" s="69"/>
      <c r="X1957" s="69"/>
      <c r="Y1957" s="69"/>
      <c r="Z1957" s="69"/>
    </row>
    <row r="1958" ht="15.75" customHeight="1" spans="1:26">
      <c r="A1958" s="125"/>
      <c r="B1958" s="125"/>
      <c r="C1958" s="126" t="e">
        <v>#REF!</v>
      </c>
      <c r="D1958" s="125"/>
      <c r="E1958" s="69"/>
      <c r="F1958" s="69"/>
      <c r="G1958" s="69"/>
      <c r="H1958" s="69"/>
      <c r="I1958" s="69"/>
      <c r="J1958" s="69"/>
      <c r="K1958" s="69"/>
      <c r="L1958" s="69"/>
      <c r="M1958" s="69"/>
      <c r="N1958" s="69"/>
      <c r="O1958" s="69"/>
      <c r="P1958" s="69"/>
      <c r="Q1958" s="69"/>
      <c r="R1958" s="69"/>
      <c r="S1958" s="69"/>
      <c r="T1958" s="69"/>
      <c r="U1958" s="69"/>
      <c r="V1958" s="69"/>
      <c r="W1958" s="69"/>
      <c r="X1958" s="69"/>
      <c r="Y1958" s="69"/>
      <c r="Z1958" s="69"/>
    </row>
    <row r="1959" ht="15.75" customHeight="1" spans="1:26">
      <c r="A1959" s="125"/>
      <c r="B1959" s="125"/>
      <c r="C1959" s="126" t="e">
        <v>#REF!</v>
      </c>
      <c r="D1959" s="125"/>
      <c r="E1959" s="69"/>
      <c r="F1959" s="69"/>
      <c r="G1959" s="69"/>
      <c r="H1959" s="69"/>
      <c r="I1959" s="69"/>
      <c r="J1959" s="69"/>
      <c r="K1959" s="69"/>
      <c r="L1959" s="69"/>
      <c r="M1959" s="69"/>
      <c r="N1959" s="69"/>
      <c r="O1959" s="69"/>
      <c r="P1959" s="69"/>
      <c r="Q1959" s="69"/>
      <c r="R1959" s="69"/>
      <c r="S1959" s="69"/>
      <c r="T1959" s="69"/>
      <c r="U1959" s="69"/>
      <c r="V1959" s="69"/>
      <c r="W1959" s="69"/>
      <c r="X1959" s="69"/>
      <c r="Y1959" s="69"/>
      <c r="Z1959" s="69"/>
    </row>
    <row r="1960" ht="15.75" customHeight="1" spans="1:26">
      <c r="A1960" s="125"/>
      <c r="B1960" s="125"/>
      <c r="C1960" s="126" t="e">
        <v>#REF!</v>
      </c>
      <c r="D1960" s="125"/>
      <c r="E1960" s="69"/>
      <c r="F1960" s="69"/>
      <c r="G1960" s="69"/>
      <c r="H1960" s="69"/>
      <c r="I1960" s="69"/>
      <c r="J1960" s="69"/>
      <c r="K1960" s="69"/>
      <c r="L1960" s="69"/>
      <c r="M1960" s="69"/>
      <c r="N1960" s="69"/>
      <c r="O1960" s="69"/>
      <c r="P1960" s="69"/>
      <c r="Q1960" s="69"/>
      <c r="R1960" s="69"/>
      <c r="S1960" s="69"/>
      <c r="T1960" s="69"/>
      <c r="U1960" s="69"/>
      <c r="V1960" s="69"/>
      <c r="W1960" s="69"/>
      <c r="X1960" s="69"/>
      <c r="Y1960" s="69"/>
      <c r="Z1960" s="69"/>
    </row>
    <row r="1961" ht="15.75" customHeight="1" spans="1:26">
      <c r="A1961" s="125"/>
      <c r="B1961" s="125"/>
      <c r="C1961" s="126" t="e">
        <v>#REF!</v>
      </c>
      <c r="D1961" s="125"/>
      <c r="E1961" s="69"/>
      <c r="F1961" s="69"/>
      <c r="G1961" s="69"/>
      <c r="H1961" s="69"/>
      <c r="I1961" s="69"/>
      <c r="J1961" s="69"/>
      <c r="K1961" s="69"/>
      <c r="L1961" s="69"/>
      <c r="M1961" s="69"/>
      <c r="N1961" s="69"/>
      <c r="O1961" s="69"/>
      <c r="P1961" s="69"/>
      <c r="Q1961" s="69"/>
      <c r="R1961" s="69"/>
      <c r="S1961" s="69"/>
      <c r="T1961" s="69"/>
      <c r="U1961" s="69"/>
      <c r="V1961" s="69"/>
      <c r="W1961" s="69"/>
      <c r="X1961" s="69"/>
      <c r="Y1961" s="69"/>
      <c r="Z1961" s="69"/>
    </row>
    <row r="1962" ht="15.75" customHeight="1" spans="1:26">
      <c r="A1962" s="125"/>
      <c r="B1962" s="125"/>
      <c r="C1962" s="126" t="e">
        <v>#REF!</v>
      </c>
      <c r="D1962" s="125"/>
      <c r="E1962" s="69"/>
      <c r="F1962" s="69"/>
      <c r="G1962" s="69"/>
      <c r="H1962" s="69"/>
      <c r="I1962" s="69"/>
      <c r="J1962" s="69"/>
      <c r="K1962" s="69"/>
      <c r="L1962" s="69"/>
      <c r="M1962" s="69"/>
      <c r="N1962" s="69"/>
      <c r="O1962" s="69"/>
      <c r="P1962" s="69"/>
      <c r="Q1962" s="69"/>
      <c r="R1962" s="69"/>
      <c r="S1962" s="69"/>
      <c r="T1962" s="69"/>
      <c r="U1962" s="69"/>
      <c r="V1962" s="69"/>
      <c r="W1962" s="69"/>
      <c r="X1962" s="69"/>
      <c r="Y1962" s="69"/>
      <c r="Z1962" s="69"/>
    </row>
    <row r="1963" ht="15.75" customHeight="1" spans="1:26">
      <c r="A1963" s="125"/>
      <c r="B1963" s="125"/>
      <c r="C1963" s="126" t="e">
        <v>#REF!</v>
      </c>
      <c r="D1963" s="125"/>
      <c r="E1963" s="69"/>
      <c r="F1963" s="69"/>
      <c r="G1963" s="69"/>
      <c r="H1963" s="69"/>
      <c r="I1963" s="69"/>
      <c r="J1963" s="69"/>
      <c r="K1963" s="69"/>
      <c r="L1963" s="69"/>
      <c r="M1963" s="69"/>
      <c r="N1963" s="69"/>
      <c r="O1963" s="69"/>
      <c r="P1963" s="69"/>
      <c r="Q1963" s="69"/>
      <c r="R1963" s="69"/>
      <c r="S1963" s="69"/>
      <c r="T1963" s="69"/>
      <c r="U1963" s="69"/>
      <c r="V1963" s="69"/>
      <c r="W1963" s="69"/>
      <c r="X1963" s="69"/>
      <c r="Y1963" s="69"/>
      <c r="Z1963" s="69"/>
    </row>
    <row r="1964" ht="15.75" customHeight="1" spans="1:26">
      <c r="A1964" s="125"/>
      <c r="B1964" s="125"/>
      <c r="C1964" s="126" t="e">
        <v>#REF!</v>
      </c>
      <c r="D1964" s="125"/>
      <c r="E1964" s="69"/>
      <c r="F1964" s="69"/>
      <c r="G1964" s="69"/>
      <c r="H1964" s="69"/>
      <c r="I1964" s="69"/>
      <c r="J1964" s="69"/>
      <c r="K1964" s="69"/>
      <c r="L1964" s="69"/>
      <c r="M1964" s="69"/>
      <c r="N1964" s="69"/>
      <c r="O1964" s="69"/>
      <c r="P1964" s="69"/>
      <c r="Q1964" s="69"/>
      <c r="R1964" s="69"/>
      <c r="S1964" s="69"/>
      <c r="T1964" s="69"/>
      <c r="U1964" s="69"/>
      <c r="V1964" s="69"/>
      <c r="W1964" s="69"/>
      <c r="X1964" s="69"/>
      <c r="Y1964" s="69"/>
      <c r="Z1964" s="69"/>
    </row>
    <row r="1965" ht="15.75" customHeight="1" spans="1:26">
      <c r="A1965" s="125"/>
      <c r="B1965" s="125"/>
      <c r="C1965" s="126" t="e">
        <v>#REF!</v>
      </c>
      <c r="D1965" s="125"/>
      <c r="E1965" s="69"/>
      <c r="F1965" s="69"/>
      <c r="G1965" s="69"/>
      <c r="H1965" s="69"/>
      <c r="I1965" s="69"/>
      <c r="J1965" s="69"/>
      <c r="K1965" s="69"/>
      <c r="L1965" s="69"/>
      <c r="M1965" s="69"/>
      <c r="N1965" s="69"/>
      <c r="O1965" s="69"/>
      <c r="P1965" s="69"/>
      <c r="Q1965" s="69"/>
      <c r="R1965" s="69"/>
      <c r="S1965" s="69"/>
      <c r="T1965" s="69"/>
      <c r="U1965" s="69"/>
      <c r="V1965" s="69"/>
      <c r="W1965" s="69"/>
      <c r="X1965" s="69"/>
      <c r="Y1965" s="69"/>
      <c r="Z1965" s="69"/>
    </row>
    <row r="1966" ht="15.75" customHeight="1" spans="1:26">
      <c r="A1966" s="125"/>
      <c r="B1966" s="125"/>
      <c r="C1966" s="126" t="e">
        <v>#REF!</v>
      </c>
      <c r="D1966" s="125"/>
      <c r="E1966" s="69"/>
      <c r="F1966" s="69"/>
      <c r="G1966" s="69"/>
      <c r="H1966" s="69"/>
      <c r="I1966" s="69"/>
      <c r="J1966" s="69"/>
      <c r="K1966" s="69"/>
      <c r="L1966" s="69"/>
      <c r="M1966" s="69"/>
      <c r="N1966" s="69"/>
      <c r="O1966" s="69"/>
      <c r="P1966" s="69"/>
      <c r="Q1966" s="69"/>
      <c r="R1966" s="69"/>
      <c r="S1966" s="69"/>
      <c r="T1966" s="69"/>
      <c r="U1966" s="69"/>
      <c r="V1966" s="69"/>
      <c r="W1966" s="69"/>
      <c r="X1966" s="69"/>
      <c r="Y1966" s="69"/>
      <c r="Z1966" s="69"/>
    </row>
    <row r="1967" ht="15.75" customHeight="1" spans="1:26">
      <c r="A1967" s="125"/>
      <c r="B1967" s="125"/>
      <c r="C1967" s="126" t="e">
        <v>#REF!</v>
      </c>
      <c r="D1967" s="125"/>
      <c r="E1967" s="69"/>
      <c r="F1967" s="69"/>
      <c r="G1967" s="69"/>
      <c r="H1967" s="69"/>
      <c r="I1967" s="69"/>
      <c r="J1967" s="69"/>
      <c r="K1967" s="69"/>
      <c r="L1967" s="69"/>
      <c r="M1967" s="69"/>
      <c r="N1967" s="69"/>
      <c r="O1967" s="69"/>
      <c r="P1967" s="69"/>
      <c r="Q1967" s="69"/>
      <c r="R1967" s="69"/>
      <c r="S1967" s="69"/>
      <c r="T1967" s="69"/>
      <c r="U1967" s="69"/>
      <c r="V1967" s="69"/>
      <c r="W1967" s="69"/>
      <c r="X1967" s="69"/>
      <c r="Y1967" s="69"/>
      <c r="Z1967" s="69"/>
    </row>
    <row r="1968" ht="15.75" customHeight="1" spans="1:26">
      <c r="A1968" s="125"/>
      <c r="B1968" s="125"/>
      <c r="C1968" s="126" t="e">
        <v>#REF!</v>
      </c>
      <c r="D1968" s="125"/>
      <c r="E1968" s="69"/>
      <c r="F1968" s="69"/>
      <c r="G1968" s="69"/>
      <c r="H1968" s="69"/>
      <c r="I1968" s="69"/>
      <c r="J1968" s="69"/>
      <c r="K1968" s="69"/>
      <c r="L1968" s="69"/>
      <c r="M1968" s="69"/>
      <c r="N1968" s="69"/>
      <c r="O1968" s="69"/>
      <c r="P1968" s="69"/>
      <c r="Q1968" s="69"/>
      <c r="R1968" s="69"/>
      <c r="S1968" s="69"/>
      <c r="T1968" s="69"/>
      <c r="U1968" s="69"/>
      <c r="V1968" s="69"/>
      <c r="W1968" s="69"/>
      <c r="X1968" s="69"/>
      <c r="Y1968" s="69"/>
      <c r="Z1968" s="69"/>
    </row>
    <row r="1969" ht="15.75" customHeight="1" spans="1:26">
      <c r="A1969" s="125"/>
      <c r="B1969" s="125"/>
      <c r="C1969" s="126" t="e">
        <v>#REF!</v>
      </c>
      <c r="D1969" s="125"/>
      <c r="E1969" s="69"/>
      <c r="F1969" s="69"/>
      <c r="G1969" s="69"/>
      <c r="H1969" s="69"/>
      <c r="I1969" s="69"/>
      <c r="J1969" s="69"/>
      <c r="K1969" s="69"/>
      <c r="L1969" s="69"/>
      <c r="M1969" s="69"/>
      <c r="N1969" s="69"/>
      <c r="O1969" s="69"/>
      <c r="P1969" s="69"/>
      <c r="Q1969" s="69"/>
      <c r="R1969" s="69"/>
      <c r="S1969" s="69"/>
      <c r="T1969" s="69"/>
      <c r="U1969" s="69"/>
      <c r="V1969" s="69"/>
      <c r="W1969" s="69"/>
      <c r="X1969" s="69"/>
      <c r="Y1969" s="69"/>
      <c r="Z1969" s="69"/>
    </row>
    <row r="1970" ht="15.75" customHeight="1" spans="1:26">
      <c r="A1970" s="125"/>
      <c r="B1970" s="125"/>
      <c r="C1970" s="126" t="e">
        <v>#REF!</v>
      </c>
      <c r="D1970" s="125"/>
      <c r="E1970" s="69"/>
      <c r="F1970" s="69"/>
      <c r="G1970" s="69"/>
      <c r="H1970" s="69"/>
      <c r="I1970" s="69"/>
      <c r="J1970" s="69"/>
      <c r="K1970" s="69"/>
      <c r="L1970" s="69"/>
      <c r="M1970" s="69"/>
      <c r="N1970" s="69"/>
      <c r="O1970" s="69"/>
      <c r="P1970" s="69"/>
      <c r="Q1970" s="69"/>
      <c r="R1970" s="69"/>
      <c r="S1970" s="69"/>
      <c r="T1970" s="69"/>
      <c r="U1970" s="69"/>
      <c r="V1970" s="69"/>
      <c r="W1970" s="69"/>
      <c r="X1970" s="69"/>
      <c r="Y1970" s="69"/>
      <c r="Z1970" s="69"/>
    </row>
    <row r="1971" ht="15.75" customHeight="1" spans="1:26">
      <c r="A1971" s="125"/>
      <c r="B1971" s="125"/>
      <c r="C1971" s="126" t="e">
        <v>#REF!</v>
      </c>
      <c r="D1971" s="125"/>
      <c r="E1971" s="69"/>
      <c r="F1971" s="69"/>
      <c r="G1971" s="69"/>
      <c r="H1971" s="69"/>
      <c r="I1971" s="69"/>
      <c r="J1971" s="69"/>
      <c r="K1971" s="69"/>
      <c r="L1971" s="69"/>
      <c r="M1971" s="69"/>
      <c r="N1971" s="69"/>
      <c r="O1971" s="69"/>
      <c r="P1971" s="69"/>
      <c r="Q1971" s="69"/>
      <c r="R1971" s="69"/>
      <c r="S1971" s="69"/>
      <c r="T1971" s="69"/>
      <c r="U1971" s="69"/>
      <c r="V1971" s="69"/>
      <c r="W1971" s="69"/>
      <c r="X1971" s="69"/>
      <c r="Y1971" s="69"/>
      <c r="Z1971" s="69"/>
    </row>
    <row r="1972" ht="15.75" customHeight="1" spans="1:26">
      <c r="A1972" s="125"/>
      <c r="B1972" s="125"/>
      <c r="C1972" s="126" t="e">
        <v>#REF!</v>
      </c>
      <c r="D1972" s="125"/>
      <c r="E1972" s="69"/>
      <c r="F1972" s="69"/>
      <c r="G1972" s="69"/>
      <c r="H1972" s="69"/>
      <c r="I1972" s="69"/>
      <c r="J1972" s="69"/>
      <c r="K1972" s="69"/>
      <c r="L1972" s="69"/>
      <c r="M1972" s="69"/>
      <c r="N1972" s="69"/>
      <c r="O1972" s="69"/>
      <c r="P1972" s="69"/>
      <c r="Q1972" s="69"/>
      <c r="R1972" s="69"/>
      <c r="S1972" s="69"/>
      <c r="T1972" s="69"/>
      <c r="U1972" s="69"/>
      <c r="V1972" s="69"/>
      <c r="W1972" s="69"/>
      <c r="X1972" s="69"/>
      <c r="Y1972" s="69"/>
      <c r="Z1972" s="69"/>
    </row>
    <row r="1973" ht="15.75" customHeight="1" spans="1:26">
      <c r="A1973" s="125"/>
      <c r="B1973" s="125"/>
      <c r="C1973" s="126" t="e">
        <v>#REF!</v>
      </c>
      <c r="D1973" s="125"/>
      <c r="E1973" s="69"/>
      <c r="F1973" s="69"/>
      <c r="G1973" s="69"/>
      <c r="H1973" s="69"/>
      <c r="I1973" s="69"/>
      <c r="J1973" s="69"/>
      <c r="K1973" s="69"/>
      <c r="L1973" s="69"/>
      <c r="M1973" s="69"/>
      <c r="N1973" s="69"/>
      <c r="O1973" s="69"/>
      <c r="P1973" s="69"/>
      <c r="Q1973" s="69"/>
      <c r="R1973" s="69"/>
      <c r="S1973" s="69"/>
      <c r="T1973" s="69"/>
      <c r="U1973" s="69"/>
      <c r="V1973" s="69"/>
      <c r="W1973" s="69"/>
      <c r="X1973" s="69"/>
      <c r="Y1973" s="69"/>
      <c r="Z1973" s="69"/>
    </row>
    <row r="1974" ht="15.75" customHeight="1" spans="1:26">
      <c r="A1974" s="125"/>
      <c r="B1974" s="125"/>
      <c r="C1974" s="126" t="e">
        <v>#REF!</v>
      </c>
      <c r="D1974" s="125"/>
      <c r="E1974" s="69"/>
      <c r="F1974" s="69"/>
      <c r="G1974" s="69"/>
      <c r="H1974" s="69"/>
      <c r="I1974" s="69"/>
      <c r="J1974" s="69"/>
      <c r="K1974" s="69"/>
      <c r="L1974" s="69"/>
      <c r="M1974" s="69"/>
      <c r="N1974" s="69"/>
      <c r="O1974" s="69"/>
      <c r="P1974" s="69"/>
      <c r="Q1974" s="69"/>
      <c r="R1974" s="69"/>
      <c r="S1974" s="69"/>
      <c r="T1974" s="69"/>
      <c r="U1974" s="69"/>
      <c r="V1974" s="69"/>
      <c r="W1974" s="69"/>
      <c r="X1974" s="69"/>
      <c r="Y1974" s="69"/>
      <c r="Z1974" s="69"/>
    </row>
    <row r="1975" ht="15.75" customHeight="1" spans="1:26">
      <c r="A1975" s="125"/>
      <c r="B1975" s="125"/>
      <c r="C1975" s="126" t="e">
        <v>#REF!</v>
      </c>
      <c r="D1975" s="125"/>
      <c r="E1975" s="69"/>
      <c r="F1975" s="69"/>
      <c r="G1975" s="69"/>
      <c r="H1975" s="69"/>
      <c r="I1975" s="69"/>
      <c r="J1975" s="69"/>
      <c r="K1975" s="69"/>
      <c r="L1975" s="69"/>
      <c r="M1975" s="69"/>
      <c r="N1975" s="69"/>
      <c r="O1975" s="69"/>
      <c r="P1975" s="69"/>
      <c r="Q1975" s="69"/>
      <c r="R1975" s="69"/>
      <c r="S1975" s="69"/>
      <c r="T1975" s="69"/>
      <c r="U1975" s="69"/>
      <c r="V1975" s="69"/>
      <c r="W1975" s="69"/>
      <c r="X1975" s="69"/>
      <c r="Y1975" s="69"/>
      <c r="Z1975" s="69"/>
    </row>
    <row r="1976" ht="15.75" customHeight="1" spans="1:26">
      <c r="A1976" s="125"/>
      <c r="B1976" s="125"/>
      <c r="C1976" s="126" t="e">
        <v>#REF!</v>
      </c>
      <c r="D1976" s="125"/>
      <c r="E1976" s="69"/>
      <c r="F1976" s="69"/>
      <c r="G1976" s="69"/>
      <c r="H1976" s="69"/>
      <c r="I1976" s="69"/>
      <c r="J1976" s="69"/>
      <c r="K1976" s="69"/>
      <c r="L1976" s="69"/>
      <c r="M1976" s="69"/>
      <c r="N1976" s="69"/>
      <c r="O1976" s="69"/>
      <c r="P1976" s="69"/>
      <c r="Q1976" s="69"/>
      <c r="R1976" s="69"/>
      <c r="S1976" s="69"/>
      <c r="T1976" s="69"/>
      <c r="U1976" s="69"/>
      <c r="V1976" s="69"/>
      <c r="W1976" s="69"/>
      <c r="X1976" s="69"/>
      <c r="Y1976" s="69"/>
      <c r="Z1976" s="69"/>
    </row>
    <row r="1977" ht="15.75" customHeight="1" spans="1:26">
      <c r="A1977" s="125"/>
      <c r="B1977" s="125"/>
      <c r="C1977" s="126" t="e">
        <v>#REF!</v>
      </c>
      <c r="D1977" s="125"/>
      <c r="E1977" s="69"/>
      <c r="F1977" s="69"/>
      <c r="G1977" s="69"/>
      <c r="H1977" s="69"/>
      <c r="I1977" s="69"/>
      <c r="J1977" s="69"/>
      <c r="K1977" s="69"/>
      <c r="L1977" s="69"/>
      <c r="M1977" s="69"/>
      <c r="N1977" s="69"/>
      <c r="O1977" s="69"/>
      <c r="P1977" s="69"/>
      <c r="Q1977" s="69"/>
      <c r="R1977" s="69"/>
      <c r="S1977" s="69"/>
      <c r="T1977" s="69"/>
      <c r="U1977" s="69"/>
      <c r="V1977" s="69"/>
      <c r="W1977" s="69"/>
      <c r="X1977" s="69"/>
      <c r="Y1977" s="69"/>
      <c r="Z1977" s="69"/>
    </row>
    <row r="1978" ht="15.75" customHeight="1" spans="1:26">
      <c r="A1978" s="125"/>
      <c r="B1978" s="125"/>
      <c r="C1978" s="126" t="e">
        <v>#REF!</v>
      </c>
      <c r="D1978" s="125"/>
      <c r="E1978" s="69"/>
      <c r="F1978" s="69"/>
      <c r="G1978" s="69"/>
      <c r="H1978" s="69"/>
      <c r="I1978" s="69"/>
      <c r="J1978" s="69"/>
      <c r="K1978" s="69"/>
      <c r="L1978" s="69"/>
      <c r="M1978" s="69"/>
      <c r="N1978" s="69"/>
      <c r="O1978" s="69"/>
      <c r="P1978" s="69"/>
      <c r="Q1978" s="69"/>
      <c r="R1978" s="69"/>
      <c r="S1978" s="69"/>
      <c r="T1978" s="69"/>
      <c r="U1978" s="69"/>
      <c r="V1978" s="69"/>
      <c r="W1978" s="69"/>
      <c r="X1978" s="69"/>
      <c r="Y1978" s="69"/>
      <c r="Z1978" s="69"/>
    </row>
    <row r="1979" ht="15.75" customHeight="1" spans="1:26">
      <c r="A1979" s="125"/>
      <c r="B1979" s="125"/>
      <c r="C1979" s="126" t="e">
        <v>#REF!</v>
      </c>
      <c r="D1979" s="125"/>
      <c r="E1979" s="69"/>
      <c r="F1979" s="69"/>
      <c r="G1979" s="69"/>
      <c r="H1979" s="69"/>
      <c r="I1979" s="69"/>
      <c r="J1979" s="69"/>
      <c r="K1979" s="69"/>
      <c r="L1979" s="69"/>
      <c r="M1979" s="69"/>
      <c r="N1979" s="69"/>
      <c r="O1979" s="69"/>
      <c r="P1979" s="69"/>
      <c r="Q1979" s="69"/>
      <c r="R1979" s="69"/>
      <c r="S1979" s="69"/>
      <c r="T1979" s="69"/>
      <c r="U1979" s="69"/>
      <c r="V1979" s="69"/>
      <c r="W1979" s="69"/>
      <c r="X1979" s="69"/>
      <c r="Y1979" s="69"/>
      <c r="Z1979" s="69"/>
    </row>
    <row r="1980" ht="15.75" customHeight="1" spans="1:26">
      <c r="A1980" s="125"/>
      <c r="B1980" s="125"/>
      <c r="C1980" s="126" t="e">
        <v>#REF!</v>
      </c>
      <c r="D1980" s="125"/>
      <c r="E1980" s="69"/>
      <c r="F1980" s="69"/>
      <c r="G1980" s="69"/>
      <c r="H1980" s="69"/>
      <c r="I1980" s="69"/>
      <c r="J1980" s="69"/>
      <c r="K1980" s="69"/>
      <c r="L1980" s="69"/>
      <c r="M1980" s="69"/>
      <c r="N1980" s="69"/>
      <c r="O1980" s="69"/>
      <c r="P1980" s="69"/>
      <c r="Q1980" s="69"/>
      <c r="R1980" s="69"/>
      <c r="S1980" s="69"/>
      <c r="T1980" s="69"/>
      <c r="U1980" s="69"/>
      <c r="V1980" s="69"/>
      <c r="W1980" s="69"/>
      <c r="X1980" s="69"/>
      <c r="Y1980" s="69"/>
      <c r="Z1980" s="69"/>
    </row>
    <row r="1981" ht="15.75" customHeight="1" spans="1:26">
      <c r="A1981" s="125"/>
      <c r="B1981" s="125"/>
      <c r="C1981" s="126" t="e">
        <v>#REF!</v>
      </c>
      <c r="D1981" s="125"/>
      <c r="E1981" s="69"/>
      <c r="F1981" s="69"/>
      <c r="G1981" s="69"/>
      <c r="H1981" s="69"/>
      <c r="I1981" s="69"/>
      <c r="J1981" s="69"/>
      <c r="K1981" s="69"/>
      <c r="L1981" s="69"/>
      <c r="M1981" s="69"/>
      <c r="N1981" s="69"/>
      <c r="O1981" s="69"/>
      <c r="P1981" s="69"/>
      <c r="Q1981" s="69"/>
      <c r="R1981" s="69"/>
      <c r="S1981" s="69"/>
      <c r="T1981" s="69"/>
      <c r="U1981" s="69"/>
      <c r="V1981" s="69"/>
      <c r="W1981" s="69"/>
      <c r="X1981" s="69"/>
      <c r="Y1981" s="69"/>
      <c r="Z1981" s="69"/>
    </row>
    <row r="1982" ht="15.75" customHeight="1" spans="1:26">
      <c r="A1982" s="125"/>
      <c r="B1982" s="125"/>
      <c r="C1982" s="126" t="e">
        <v>#REF!</v>
      </c>
      <c r="D1982" s="125"/>
      <c r="E1982" s="69"/>
      <c r="F1982" s="69"/>
      <c r="G1982" s="69"/>
      <c r="H1982" s="69"/>
      <c r="I1982" s="69"/>
      <c r="J1982" s="69"/>
      <c r="K1982" s="69"/>
      <c r="L1982" s="69"/>
      <c r="M1982" s="69"/>
      <c r="N1982" s="69"/>
      <c r="O1982" s="69"/>
      <c r="P1982" s="69"/>
      <c r="Q1982" s="69"/>
      <c r="R1982" s="69"/>
      <c r="S1982" s="69"/>
      <c r="T1982" s="69"/>
      <c r="U1982" s="69"/>
      <c r="V1982" s="69"/>
      <c r="W1982" s="69"/>
      <c r="X1982" s="69"/>
      <c r="Y1982" s="69"/>
      <c r="Z1982" s="69"/>
    </row>
    <row r="1983" ht="15.75" customHeight="1" spans="1:26">
      <c r="A1983" s="125"/>
      <c r="B1983" s="125"/>
      <c r="C1983" s="126" t="e">
        <v>#REF!</v>
      </c>
      <c r="D1983" s="125"/>
      <c r="E1983" s="69"/>
      <c r="F1983" s="69"/>
      <c r="G1983" s="69"/>
      <c r="H1983" s="69"/>
      <c r="I1983" s="69"/>
      <c r="J1983" s="69"/>
      <c r="K1983" s="69"/>
      <c r="L1983" s="69"/>
      <c r="M1983" s="69"/>
      <c r="N1983" s="69"/>
      <c r="O1983" s="69"/>
      <c r="P1983" s="69"/>
      <c r="Q1983" s="69"/>
      <c r="R1983" s="69"/>
      <c r="S1983" s="69"/>
      <c r="T1983" s="69"/>
      <c r="U1983" s="69"/>
      <c r="V1983" s="69"/>
      <c r="W1983" s="69"/>
      <c r="X1983" s="69"/>
      <c r="Y1983" s="69"/>
      <c r="Z1983" s="69"/>
    </row>
    <row r="1984" ht="15.75" customHeight="1" spans="1:26">
      <c r="A1984" s="125"/>
      <c r="B1984" s="125"/>
      <c r="C1984" s="126" t="e">
        <v>#REF!</v>
      </c>
      <c r="D1984" s="125"/>
      <c r="E1984" s="69"/>
      <c r="F1984" s="69"/>
      <c r="G1984" s="69"/>
      <c r="H1984" s="69"/>
      <c r="I1984" s="69"/>
      <c r="J1984" s="69"/>
      <c r="K1984" s="69"/>
      <c r="L1984" s="69"/>
      <c r="M1984" s="69"/>
      <c r="N1984" s="69"/>
      <c r="O1984" s="69"/>
      <c r="P1984" s="69"/>
      <c r="Q1984" s="69"/>
      <c r="R1984" s="69"/>
      <c r="S1984" s="69"/>
      <c r="T1984" s="69"/>
      <c r="U1984" s="69"/>
      <c r="V1984" s="69"/>
      <c r="W1984" s="69"/>
      <c r="X1984" s="69"/>
      <c r="Y1984" s="69"/>
      <c r="Z1984" s="69"/>
    </row>
    <row r="1985" ht="15.75" customHeight="1" spans="1:26">
      <c r="A1985" s="125"/>
      <c r="B1985" s="125"/>
      <c r="C1985" s="126" t="e">
        <v>#REF!</v>
      </c>
      <c r="D1985" s="125"/>
      <c r="E1985" s="69"/>
      <c r="F1985" s="69"/>
      <c r="G1985" s="69"/>
      <c r="H1985" s="69"/>
      <c r="I1985" s="69"/>
      <c r="J1985" s="69"/>
      <c r="K1985" s="69"/>
      <c r="L1985" s="69"/>
      <c r="M1985" s="69"/>
      <c r="N1985" s="69"/>
      <c r="O1985" s="69"/>
      <c r="P1985" s="69"/>
      <c r="Q1985" s="69"/>
      <c r="R1985" s="69"/>
      <c r="S1985" s="69"/>
      <c r="T1985" s="69"/>
      <c r="U1985" s="69"/>
      <c r="V1985" s="69"/>
      <c r="W1985" s="69"/>
      <c r="X1985" s="69"/>
      <c r="Y1985" s="69"/>
      <c r="Z1985" s="69"/>
    </row>
    <row r="1986" ht="15.75" customHeight="1" spans="1:26">
      <c r="A1986" s="125"/>
      <c r="B1986" s="125"/>
      <c r="C1986" s="126" t="e">
        <v>#REF!</v>
      </c>
      <c r="D1986" s="125"/>
      <c r="E1986" s="69"/>
      <c r="F1986" s="69"/>
      <c r="G1986" s="69"/>
      <c r="H1986" s="69"/>
      <c r="I1986" s="69"/>
      <c r="J1986" s="69"/>
      <c r="K1986" s="69"/>
      <c r="L1986" s="69"/>
      <c r="M1986" s="69"/>
      <c r="N1986" s="69"/>
      <c r="O1986" s="69"/>
      <c r="P1986" s="69"/>
      <c r="Q1986" s="69"/>
      <c r="R1986" s="69"/>
      <c r="S1986" s="69"/>
      <c r="T1986" s="69"/>
      <c r="U1986" s="69"/>
      <c r="V1986" s="69"/>
      <c r="W1986" s="69"/>
      <c r="X1986" s="69"/>
      <c r="Y1986" s="69"/>
      <c r="Z1986" s="69"/>
    </row>
    <row r="1987" ht="15.75" customHeight="1" spans="1:26">
      <c r="A1987" s="125"/>
      <c r="B1987" s="125"/>
      <c r="C1987" s="126" t="e">
        <v>#REF!</v>
      </c>
      <c r="D1987" s="125"/>
      <c r="E1987" s="69"/>
      <c r="F1987" s="69"/>
      <c r="G1987" s="69"/>
      <c r="H1987" s="69"/>
      <c r="I1987" s="69"/>
      <c r="J1987" s="69"/>
      <c r="K1987" s="69"/>
      <c r="L1987" s="69"/>
      <c r="M1987" s="69"/>
      <c r="N1987" s="69"/>
      <c r="O1987" s="69"/>
      <c r="P1987" s="69"/>
      <c r="Q1987" s="69"/>
      <c r="R1987" s="69"/>
      <c r="S1987" s="69"/>
      <c r="T1987" s="69"/>
      <c r="U1987" s="69"/>
      <c r="V1987" s="69"/>
      <c r="W1987" s="69"/>
      <c r="X1987" s="69"/>
      <c r="Y1987" s="69"/>
      <c r="Z1987" s="69"/>
    </row>
    <row r="1988" ht="15.75" customHeight="1" spans="1:26">
      <c r="A1988" s="125"/>
      <c r="B1988" s="125"/>
      <c r="C1988" s="126" t="e">
        <v>#REF!</v>
      </c>
      <c r="D1988" s="125"/>
      <c r="E1988" s="69"/>
      <c r="F1988" s="69"/>
      <c r="G1988" s="69"/>
      <c r="H1988" s="69"/>
      <c r="I1988" s="69"/>
      <c r="J1988" s="69"/>
      <c r="K1988" s="69"/>
      <c r="L1988" s="69"/>
      <c r="M1988" s="69"/>
      <c r="N1988" s="69"/>
      <c r="O1988" s="69"/>
      <c r="P1988" s="69"/>
      <c r="Q1988" s="69"/>
      <c r="R1988" s="69"/>
      <c r="S1988" s="69"/>
      <c r="T1988" s="69"/>
      <c r="U1988" s="69"/>
      <c r="V1988" s="69"/>
      <c r="W1988" s="69"/>
      <c r="X1988" s="69"/>
      <c r="Y1988" s="69"/>
      <c r="Z1988" s="69"/>
    </row>
    <row r="1989" ht="15.75" customHeight="1" spans="1:26">
      <c r="A1989" s="125"/>
      <c r="B1989" s="125"/>
      <c r="C1989" s="126" t="e">
        <v>#REF!</v>
      </c>
      <c r="D1989" s="125"/>
      <c r="E1989" s="69"/>
      <c r="F1989" s="69"/>
      <c r="G1989" s="69"/>
      <c r="H1989" s="69"/>
      <c r="I1989" s="69"/>
      <c r="J1989" s="69"/>
      <c r="K1989" s="69"/>
      <c r="L1989" s="69"/>
      <c r="M1989" s="69"/>
      <c r="N1989" s="69"/>
      <c r="O1989" s="69"/>
      <c r="P1989" s="69"/>
      <c r="Q1989" s="69"/>
      <c r="R1989" s="69"/>
      <c r="S1989" s="69"/>
      <c r="T1989" s="69"/>
      <c r="U1989" s="69"/>
      <c r="V1989" s="69"/>
      <c r="W1989" s="69"/>
      <c r="X1989" s="69"/>
      <c r="Y1989" s="69"/>
      <c r="Z1989" s="69"/>
    </row>
    <row r="1990" ht="15.75" customHeight="1" spans="1:26">
      <c r="A1990" s="125"/>
      <c r="B1990" s="125"/>
      <c r="C1990" s="126" t="e">
        <v>#REF!</v>
      </c>
      <c r="D1990" s="125"/>
      <c r="E1990" s="69"/>
      <c r="F1990" s="69"/>
      <c r="G1990" s="69"/>
      <c r="H1990" s="69"/>
      <c r="I1990" s="69"/>
      <c r="J1990" s="69"/>
      <c r="K1990" s="69"/>
      <c r="L1990" s="69"/>
      <c r="M1990" s="69"/>
      <c r="N1990" s="69"/>
      <c r="O1990" s="69"/>
      <c r="P1990" s="69"/>
      <c r="Q1990" s="69"/>
      <c r="R1990" s="69"/>
      <c r="S1990" s="69"/>
      <c r="T1990" s="69"/>
      <c r="U1990" s="69"/>
      <c r="V1990" s="69"/>
      <c r="W1990" s="69"/>
      <c r="X1990" s="69"/>
      <c r="Y1990" s="69"/>
      <c r="Z1990" s="69"/>
    </row>
    <row r="1991" ht="15.75" customHeight="1" spans="1:26">
      <c r="A1991" s="125"/>
      <c r="B1991" s="125"/>
      <c r="C1991" s="126" t="e">
        <v>#REF!</v>
      </c>
      <c r="D1991" s="125"/>
      <c r="E1991" s="69"/>
      <c r="F1991" s="69"/>
      <c r="G1991" s="69"/>
      <c r="H1991" s="69"/>
      <c r="I1991" s="69"/>
      <c r="J1991" s="69"/>
      <c r="K1991" s="69"/>
      <c r="L1991" s="69"/>
      <c r="M1991" s="69"/>
      <c r="N1991" s="69"/>
      <c r="O1991" s="69"/>
      <c r="P1991" s="69"/>
      <c r="Q1991" s="69"/>
      <c r="R1991" s="69"/>
      <c r="S1991" s="69"/>
      <c r="T1991" s="69"/>
      <c r="U1991" s="69"/>
      <c r="V1991" s="69"/>
      <c r="W1991" s="69"/>
      <c r="X1991" s="69"/>
      <c r="Y1991" s="69"/>
      <c r="Z1991" s="69"/>
    </row>
    <row r="1992" ht="15.75" customHeight="1" spans="1:26">
      <c r="A1992" s="125"/>
      <c r="B1992" s="125"/>
      <c r="C1992" s="126" t="e">
        <v>#REF!</v>
      </c>
      <c r="D1992" s="125"/>
      <c r="E1992" s="69"/>
      <c r="F1992" s="69"/>
      <c r="G1992" s="69"/>
      <c r="H1992" s="69"/>
      <c r="I1992" s="69"/>
      <c r="J1992" s="69"/>
      <c r="K1992" s="69"/>
      <c r="L1992" s="69"/>
      <c r="M1992" s="69"/>
      <c r="N1992" s="69"/>
      <c r="O1992" s="69"/>
      <c r="P1992" s="69"/>
      <c r="Q1992" s="69"/>
      <c r="R1992" s="69"/>
      <c r="S1992" s="69"/>
      <c r="T1992" s="69"/>
      <c r="U1992" s="69"/>
      <c r="V1992" s="69"/>
      <c r="W1992" s="69"/>
      <c r="X1992" s="69"/>
      <c r="Y1992" s="69"/>
      <c r="Z1992" s="69"/>
    </row>
    <row r="1993" ht="15.75" customHeight="1" spans="1:26">
      <c r="A1993" s="125"/>
      <c r="B1993" s="125"/>
      <c r="C1993" s="126" t="e">
        <v>#REF!</v>
      </c>
      <c r="D1993" s="125"/>
      <c r="E1993" s="69"/>
      <c r="F1993" s="69"/>
      <c r="G1993" s="69"/>
      <c r="H1993" s="69"/>
      <c r="I1993" s="69"/>
      <c r="J1993" s="69"/>
      <c r="K1993" s="69"/>
      <c r="L1993" s="69"/>
      <c r="M1993" s="69"/>
      <c r="N1993" s="69"/>
      <c r="O1993" s="69"/>
      <c r="P1993" s="69"/>
      <c r="Q1993" s="69"/>
      <c r="R1993" s="69"/>
      <c r="S1993" s="69"/>
      <c r="T1993" s="69"/>
      <c r="U1993" s="69"/>
      <c r="V1993" s="69"/>
      <c r="W1993" s="69"/>
      <c r="X1993" s="69"/>
      <c r="Y1993" s="69"/>
      <c r="Z1993" s="69"/>
    </row>
    <row r="1994" ht="15.75" customHeight="1" spans="1:26">
      <c r="A1994" s="125"/>
      <c r="B1994" s="125"/>
      <c r="C1994" s="126" t="e">
        <v>#REF!</v>
      </c>
      <c r="D1994" s="125"/>
      <c r="E1994" s="69"/>
      <c r="F1994" s="69"/>
      <c r="G1994" s="69"/>
      <c r="H1994" s="69"/>
      <c r="I1994" s="69"/>
      <c r="J1994" s="69"/>
      <c r="K1994" s="69"/>
      <c r="L1994" s="69"/>
      <c r="M1994" s="69"/>
      <c r="N1994" s="69"/>
      <c r="O1994" s="69"/>
      <c r="P1994" s="69"/>
      <c r="Q1994" s="69"/>
      <c r="R1994" s="69"/>
      <c r="S1994" s="69"/>
      <c r="T1994" s="69"/>
      <c r="U1994" s="69"/>
      <c r="V1994" s="69"/>
      <c r="W1994" s="69"/>
      <c r="X1994" s="69"/>
      <c r="Y1994" s="69"/>
      <c r="Z1994" s="69"/>
    </row>
    <row r="1995" ht="15.75" customHeight="1" spans="1:26">
      <c r="A1995" s="125"/>
      <c r="B1995" s="125"/>
      <c r="C1995" s="126" t="e">
        <v>#REF!</v>
      </c>
      <c r="D1995" s="125"/>
      <c r="E1995" s="69"/>
      <c r="F1995" s="69"/>
      <c r="G1995" s="69"/>
      <c r="H1995" s="69"/>
      <c r="I1995" s="69"/>
      <c r="J1995" s="69"/>
      <c r="K1995" s="69"/>
      <c r="L1995" s="69"/>
      <c r="M1995" s="69"/>
      <c r="N1995" s="69"/>
      <c r="O1995" s="69"/>
      <c r="P1995" s="69"/>
      <c r="Q1995" s="69"/>
      <c r="R1995" s="69"/>
      <c r="S1995" s="69"/>
      <c r="T1995" s="69"/>
      <c r="U1995" s="69"/>
      <c r="V1995" s="69"/>
      <c r="W1995" s="69"/>
      <c r="X1995" s="69"/>
      <c r="Y1995" s="69"/>
      <c r="Z1995" s="69"/>
    </row>
    <row r="1996" ht="15.75" customHeight="1" spans="1:26">
      <c r="A1996" s="125"/>
      <c r="B1996" s="125"/>
      <c r="C1996" s="126" t="e">
        <v>#REF!</v>
      </c>
      <c r="D1996" s="125"/>
      <c r="E1996" s="69"/>
      <c r="F1996" s="69"/>
      <c r="G1996" s="69"/>
      <c r="H1996" s="69"/>
      <c r="I1996" s="69"/>
      <c r="J1996" s="69"/>
      <c r="K1996" s="69"/>
      <c r="L1996" s="69"/>
      <c r="M1996" s="69"/>
      <c r="N1996" s="69"/>
      <c r="O1996" s="69"/>
      <c r="P1996" s="69"/>
      <c r="Q1996" s="69"/>
      <c r="R1996" s="69"/>
      <c r="S1996" s="69"/>
      <c r="T1996" s="69"/>
      <c r="U1996" s="69"/>
      <c r="V1996" s="69"/>
      <c r="W1996" s="69"/>
      <c r="X1996" s="69"/>
      <c r="Y1996" s="69"/>
      <c r="Z1996" s="69"/>
    </row>
    <row r="1997" ht="15.75" customHeight="1" spans="1:26">
      <c r="A1997" s="125"/>
      <c r="B1997" s="125"/>
      <c r="C1997" s="126" t="e">
        <v>#REF!</v>
      </c>
      <c r="D1997" s="125"/>
      <c r="E1997" s="69"/>
      <c r="F1997" s="69"/>
      <c r="G1997" s="69"/>
      <c r="H1997" s="69"/>
      <c r="I1997" s="69"/>
      <c r="J1997" s="69"/>
      <c r="K1997" s="69"/>
      <c r="L1997" s="69"/>
      <c r="M1997" s="69"/>
      <c r="N1997" s="69"/>
      <c r="O1997" s="69"/>
      <c r="P1997" s="69"/>
      <c r="Q1997" s="69"/>
      <c r="R1997" s="69"/>
      <c r="S1997" s="69"/>
      <c r="T1997" s="69"/>
      <c r="U1997" s="69"/>
      <c r="V1997" s="69"/>
      <c r="W1997" s="69"/>
      <c r="X1997" s="69"/>
      <c r="Y1997" s="69"/>
      <c r="Z1997" s="69"/>
    </row>
    <row r="1998" ht="15.75" customHeight="1" spans="1:26">
      <c r="A1998" s="125"/>
      <c r="B1998" s="125"/>
      <c r="C1998" s="126" t="e">
        <v>#REF!</v>
      </c>
      <c r="D1998" s="125"/>
      <c r="E1998" s="69"/>
      <c r="F1998" s="69"/>
      <c r="G1998" s="69"/>
      <c r="H1998" s="69"/>
      <c r="I1998" s="69"/>
      <c r="J1998" s="69"/>
      <c r="K1998" s="69"/>
      <c r="L1998" s="69"/>
      <c r="M1998" s="69"/>
      <c r="N1998" s="69"/>
      <c r="O1998" s="69"/>
      <c r="P1998" s="69"/>
      <c r="Q1998" s="69"/>
      <c r="R1998" s="69"/>
      <c r="S1998" s="69"/>
      <c r="T1998" s="69"/>
      <c r="U1998" s="69"/>
      <c r="V1998" s="69"/>
      <c r="W1998" s="69"/>
      <c r="X1998" s="69"/>
      <c r="Y1998" s="69"/>
      <c r="Z1998" s="69"/>
    </row>
    <row r="1999" ht="15.75" customHeight="1" spans="1:26">
      <c r="A1999" s="125"/>
      <c r="B1999" s="125"/>
      <c r="C1999" s="126" t="e">
        <v>#REF!</v>
      </c>
      <c r="D1999" s="125"/>
      <c r="E1999" s="69"/>
      <c r="F1999" s="69"/>
      <c r="G1999" s="69"/>
      <c r="H1999" s="69"/>
      <c r="I1999" s="69"/>
      <c r="J1999" s="69"/>
      <c r="K1999" s="69"/>
      <c r="L1999" s="69"/>
      <c r="M1999" s="69"/>
      <c r="N1999" s="69"/>
      <c r="O1999" s="69"/>
      <c r="P1999" s="69"/>
      <c r="Q1999" s="69"/>
      <c r="R1999" s="69"/>
      <c r="S1999" s="69"/>
      <c r="T1999" s="69"/>
      <c r="U1999" s="69"/>
      <c r="V1999" s="69"/>
      <c r="W1999" s="69"/>
      <c r="X1999" s="69"/>
      <c r="Y1999" s="69"/>
      <c r="Z1999" s="69"/>
    </row>
    <row r="2000" ht="15.75" customHeight="1" spans="1:26">
      <c r="A2000" s="125"/>
      <c r="B2000" s="125"/>
      <c r="C2000" s="126" t="e">
        <v>#REF!</v>
      </c>
      <c r="D2000" s="125"/>
      <c r="E2000" s="69"/>
      <c r="F2000" s="69"/>
      <c r="G2000" s="69"/>
      <c r="H2000" s="69"/>
      <c r="I2000" s="69"/>
      <c r="J2000" s="69"/>
      <c r="K2000" s="69"/>
      <c r="L2000" s="69"/>
      <c r="M2000" s="69"/>
      <c r="N2000" s="69"/>
      <c r="O2000" s="69"/>
      <c r="P2000" s="69"/>
      <c r="Q2000" s="69"/>
      <c r="R2000" s="69"/>
      <c r="S2000" s="69"/>
      <c r="T2000" s="69"/>
      <c r="U2000" s="69"/>
      <c r="V2000" s="69"/>
      <c r="W2000" s="69"/>
      <c r="X2000" s="69"/>
      <c r="Y2000" s="69"/>
      <c r="Z2000" s="69"/>
    </row>
    <row r="2001" ht="15.75" customHeight="1" spans="1:26">
      <c r="A2001" s="125"/>
      <c r="B2001" s="125"/>
      <c r="C2001" s="126" t="e">
        <v>#REF!</v>
      </c>
      <c r="D2001" s="125"/>
      <c r="E2001" s="69"/>
      <c r="F2001" s="69"/>
      <c r="G2001" s="69"/>
      <c r="H2001" s="69"/>
      <c r="I2001" s="69"/>
      <c r="J2001" s="69"/>
      <c r="K2001" s="69"/>
      <c r="L2001" s="69"/>
      <c r="M2001" s="69"/>
      <c r="N2001" s="69"/>
      <c r="O2001" s="69"/>
      <c r="P2001" s="69"/>
      <c r="Q2001" s="69"/>
      <c r="R2001" s="69"/>
      <c r="S2001" s="69"/>
      <c r="T2001" s="69"/>
      <c r="U2001" s="69"/>
      <c r="V2001" s="69"/>
      <c r="W2001" s="69"/>
      <c r="X2001" s="69"/>
      <c r="Y2001" s="69"/>
      <c r="Z2001" s="69"/>
    </row>
    <row r="2002" ht="15.75" customHeight="1" spans="1:26">
      <c r="A2002" s="125"/>
      <c r="B2002" s="125"/>
      <c r="C2002" s="126" t="e">
        <v>#REF!</v>
      </c>
      <c r="D2002" s="125"/>
      <c r="E2002" s="69"/>
      <c r="F2002" s="69"/>
      <c r="G2002" s="69"/>
      <c r="H2002" s="69"/>
      <c r="I2002" s="69"/>
      <c r="J2002" s="69"/>
      <c r="K2002" s="69"/>
      <c r="L2002" s="69"/>
      <c r="M2002" s="69"/>
      <c r="N2002" s="69"/>
      <c r="O2002" s="69"/>
      <c r="P2002" s="69"/>
      <c r="Q2002" s="69"/>
      <c r="R2002" s="69"/>
      <c r="S2002" s="69"/>
      <c r="T2002" s="69"/>
      <c r="U2002" s="69"/>
      <c r="V2002" s="69"/>
      <c r="W2002" s="69"/>
      <c r="X2002" s="69"/>
      <c r="Y2002" s="69"/>
      <c r="Z2002" s="69"/>
    </row>
    <row r="2003" ht="15.75" customHeight="1" spans="1:26">
      <c r="A2003" s="125"/>
      <c r="B2003" s="125"/>
      <c r="C2003" s="126" t="e">
        <v>#REF!</v>
      </c>
      <c r="D2003" s="125"/>
      <c r="E2003" s="69"/>
      <c r="F2003" s="69"/>
      <c r="G2003" s="69"/>
      <c r="H2003" s="69"/>
      <c r="I2003" s="69"/>
      <c r="J2003" s="69"/>
      <c r="K2003" s="69"/>
      <c r="L2003" s="69"/>
      <c r="M2003" s="69"/>
      <c r="N2003" s="69"/>
      <c r="O2003" s="69"/>
      <c r="P2003" s="69"/>
      <c r="Q2003" s="69"/>
      <c r="R2003" s="69"/>
      <c r="S2003" s="69"/>
      <c r="T2003" s="69"/>
      <c r="U2003" s="69"/>
      <c r="V2003" s="69"/>
      <c r="W2003" s="69"/>
      <c r="X2003" s="69"/>
      <c r="Y2003" s="69"/>
      <c r="Z2003" s="69"/>
    </row>
    <row r="2004" ht="15.75" customHeight="1" spans="1:26">
      <c r="A2004" s="125"/>
      <c r="B2004" s="125"/>
      <c r="C2004" s="126" t="e">
        <v>#REF!</v>
      </c>
      <c r="D2004" s="125"/>
      <c r="E2004" s="69"/>
      <c r="F2004" s="69"/>
      <c r="G2004" s="69"/>
      <c r="H2004" s="69"/>
      <c r="I2004" s="69"/>
      <c r="J2004" s="69"/>
      <c r="K2004" s="69"/>
      <c r="L2004" s="69"/>
      <c r="M2004" s="69"/>
      <c r="N2004" s="69"/>
      <c r="O2004" s="69"/>
      <c r="P2004" s="69"/>
      <c r="Q2004" s="69"/>
      <c r="R2004" s="69"/>
      <c r="S2004" s="69"/>
      <c r="T2004" s="69"/>
      <c r="U2004" s="69"/>
      <c r="V2004" s="69"/>
      <c r="W2004" s="69"/>
      <c r="X2004" s="69"/>
      <c r="Y2004" s="69"/>
      <c r="Z2004" s="69"/>
    </row>
    <row r="2005" ht="15.75" customHeight="1" spans="1:26">
      <c r="A2005" s="125"/>
      <c r="B2005" s="125"/>
      <c r="C2005" s="126" t="e">
        <v>#REF!</v>
      </c>
      <c r="D2005" s="125"/>
      <c r="E2005" s="69"/>
      <c r="F2005" s="69"/>
      <c r="G2005" s="69"/>
      <c r="H2005" s="69"/>
      <c r="I2005" s="69"/>
      <c r="J2005" s="69"/>
      <c r="K2005" s="69"/>
      <c r="L2005" s="69"/>
      <c r="M2005" s="69"/>
      <c r="N2005" s="69"/>
      <c r="O2005" s="69"/>
      <c r="P2005" s="69"/>
      <c r="Q2005" s="69"/>
      <c r="R2005" s="69"/>
      <c r="S2005" s="69"/>
      <c r="T2005" s="69"/>
      <c r="U2005" s="69"/>
      <c r="V2005" s="69"/>
      <c r="W2005" s="69"/>
      <c r="X2005" s="69"/>
      <c r="Y2005" s="69"/>
      <c r="Z2005" s="69"/>
    </row>
    <row r="2006" ht="15.75" customHeight="1" spans="1:26">
      <c r="A2006" s="125"/>
      <c r="B2006" s="125"/>
      <c r="C2006" s="126" t="e">
        <v>#REF!</v>
      </c>
      <c r="D2006" s="125"/>
      <c r="E2006" s="69"/>
      <c r="F2006" s="69"/>
      <c r="G2006" s="69"/>
      <c r="H2006" s="69"/>
      <c r="I2006" s="69"/>
      <c r="J2006" s="69"/>
      <c r="K2006" s="69"/>
      <c r="L2006" s="69"/>
      <c r="M2006" s="69"/>
      <c r="N2006" s="69"/>
      <c r="O2006" s="69"/>
      <c r="P2006" s="69"/>
      <c r="Q2006" s="69"/>
      <c r="R2006" s="69"/>
      <c r="S2006" s="69"/>
      <c r="T2006" s="69"/>
      <c r="U2006" s="69"/>
      <c r="V2006" s="69"/>
      <c r="W2006" s="69"/>
      <c r="X2006" s="69"/>
      <c r="Y2006" s="69"/>
      <c r="Z2006" s="69"/>
    </row>
    <row r="2007" ht="15.75" customHeight="1" spans="1:26">
      <c r="A2007" s="125"/>
      <c r="B2007" s="125"/>
      <c r="C2007" s="126" t="e">
        <v>#REF!</v>
      </c>
      <c r="D2007" s="125"/>
      <c r="E2007" s="69"/>
      <c r="F2007" s="69"/>
      <c r="G2007" s="69"/>
      <c r="H2007" s="69"/>
      <c r="I2007" s="69"/>
      <c r="J2007" s="69"/>
      <c r="K2007" s="69"/>
      <c r="L2007" s="69"/>
      <c r="M2007" s="69"/>
      <c r="N2007" s="69"/>
      <c r="O2007" s="69"/>
      <c r="P2007" s="69"/>
      <c r="Q2007" s="69"/>
      <c r="R2007" s="69"/>
      <c r="S2007" s="69"/>
      <c r="T2007" s="69"/>
      <c r="U2007" s="69"/>
      <c r="V2007" s="69"/>
      <c r="W2007" s="69"/>
      <c r="X2007" s="69"/>
      <c r="Y2007" s="69"/>
      <c r="Z2007" s="69"/>
    </row>
    <row r="2008" ht="15.75" customHeight="1" spans="1:26">
      <c r="A2008" s="125"/>
      <c r="B2008" s="125"/>
      <c r="C2008" s="126" t="e">
        <v>#REF!</v>
      </c>
      <c r="D2008" s="125"/>
      <c r="E2008" s="69"/>
      <c r="F2008" s="69"/>
      <c r="G2008" s="69"/>
      <c r="H2008" s="69"/>
      <c r="I2008" s="69"/>
      <c r="J2008" s="69"/>
      <c r="K2008" s="69"/>
      <c r="L2008" s="69"/>
      <c r="M2008" s="69"/>
      <c r="N2008" s="69"/>
      <c r="O2008" s="69"/>
      <c r="P2008" s="69"/>
      <c r="Q2008" s="69"/>
      <c r="R2008" s="69"/>
      <c r="S2008" s="69"/>
      <c r="T2008" s="69"/>
      <c r="U2008" s="69"/>
      <c r="V2008" s="69"/>
      <c r="W2008" s="69"/>
      <c r="X2008" s="69"/>
      <c r="Y2008" s="69"/>
      <c r="Z2008" s="69"/>
    </row>
    <row r="2009" ht="15.75" customHeight="1" spans="1:26">
      <c r="A2009" s="125"/>
      <c r="B2009" s="125"/>
      <c r="C2009" s="126" t="e">
        <v>#REF!</v>
      </c>
      <c r="D2009" s="125"/>
      <c r="E2009" s="69"/>
      <c r="F2009" s="69"/>
      <c r="G2009" s="69"/>
      <c r="H2009" s="69"/>
      <c r="I2009" s="69"/>
      <c r="J2009" s="69"/>
      <c r="K2009" s="69"/>
      <c r="L2009" s="69"/>
      <c r="M2009" s="69"/>
      <c r="N2009" s="69"/>
      <c r="O2009" s="69"/>
      <c r="P2009" s="69"/>
      <c r="Q2009" s="69"/>
      <c r="R2009" s="69"/>
      <c r="S2009" s="69"/>
      <c r="T2009" s="69"/>
      <c r="U2009" s="69"/>
      <c r="V2009" s="69"/>
      <c r="W2009" s="69"/>
      <c r="X2009" s="69"/>
      <c r="Y2009" s="69"/>
      <c r="Z2009" s="69"/>
    </row>
    <row r="2010" ht="15.75" customHeight="1" spans="1:26">
      <c r="A2010" s="125"/>
      <c r="B2010" s="125"/>
      <c r="C2010" s="126" t="e">
        <v>#REF!</v>
      </c>
      <c r="D2010" s="125"/>
      <c r="E2010" s="69"/>
      <c r="F2010" s="69"/>
      <c r="G2010" s="69"/>
      <c r="H2010" s="69"/>
      <c r="I2010" s="69"/>
      <c r="J2010" s="69"/>
      <c r="K2010" s="69"/>
      <c r="L2010" s="69"/>
      <c r="M2010" s="69"/>
      <c r="N2010" s="69"/>
      <c r="O2010" s="69"/>
      <c r="P2010" s="69"/>
      <c r="Q2010" s="69"/>
      <c r="R2010" s="69"/>
      <c r="S2010" s="69"/>
      <c r="T2010" s="69"/>
      <c r="U2010" s="69"/>
      <c r="V2010" s="69"/>
      <c r="W2010" s="69"/>
      <c r="X2010" s="69"/>
      <c r="Y2010" s="69"/>
      <c r="Z2010" s="69"/>
    </row>
    <row r="2011" ht="15.75" customHeight="1" spans="1:26">
      <c r="A2011" s="125"/>
      <c r="B2011" s="125"/>
      <c r="C2011" s="126" t="e">
        <v>#REF!</v>
      </c>
      <c r="D2011" s="125"/>
      <c r="E2011" s="69"/>
      <c r="F2011" s="69"/>
      <c r="G2011" s="69"/>
      <c r="H2011" s="69"/>
      <c r="I2011" s="69"/>
      <c r="J2011" s="69"/>
      <c r="K2011" s="69"/>
      <c r="L2011" s="69"/>
      <c r="M2011" s="69"/>
      <c r="N2011" s="69"/>
      <c r="O2011" s="69"/>
      <c r="P2011" s="69"/>
      <c r="Q2011" s="69"/>
      <c r="R2011" s="69"/>
      <c r="S2011" s="69"/>
      <c r="T2011" s="69"/>
      <c r="U2011" s="69"/>
      <c r="V2011" s="69"/>
      <c r="W2011" s="69"/>
      <c r="X2011" s="69"/>
      <c r="Y2011" s="69"/>
      <c r="Z2011" s="69"/>
    </row>
    <row r="2012" ht="15.75" customHeight="1" spans="1:26">
      <c r="A2012" s="125"/>
      <c r="B2012" s="125"/>
      <c r="C2012" s="126" t="e">
        <v>#REF!</v>
      </c>
      <c r="D2012" s="125"/>
      <c r="E2012" s="69"/>
      <c r="F2012" s="69"/>
      <c r="G2012" s="69"/>
      <c r="H2012" s="69"/>
      <c r="I2012" s="69"/>
      <c r="J2012" s="69"/>
      <c r="K2012" s="69"/>
      <c r="L2012" s="69"/>
      <c r="M2012" s="69"/>
      <c r="N2012" s="69"/>
      <c r="O2012" s="69"/>
      <c r="P2012" s="69"/>
      <c r="Q2012" s="69"/>
      <c r="R2012" s="69"/>
      <c r="S2012" s="69"/>
      <c r="T2012" s="69"/>
      <c r="U2012" s="69"/>
      <c r="V2012" s="69"/>
      <c r="W2012" s="69"/>
      <c r="X2012" s="69"/>
      <c r="Y2012" s="69"/>
      <c r="Z2012" s="69"/>
    </row>
    <row r="2013" ht="15.75" customHeight="1" spans="1:26">
      <c r="A2013" s="125"/>
      <c r="B2013" s="125"/>
      <c r="C2013" s="126" t="e">
        <v>#REF!</v>
      </c>
      <c r="D2013" s="125"/>
      <c r="E2013" s="69"/>
      <c r="F2013" s="69"/>
      <c r="G2013" s="69"/>
      <c r="H2013" s="69"/>
      <c r="I2013" s="69"/>
      <c r="J2013" s="69"/>
      <c r="K2013" s="69"/>
      <c r="L2013" s="69"/>
      <c r="M2013" s="69"/>
      <c r="N2013" s="69"/>
      <c r="O2013" s="69"/>
      <c r="P2013" s="69"/>
      <c r="Q2013" s="69"/>
      <c r="R2013" s="69"/>
      <c r="S2013" s="69"/>
      <c r="T2013" s="69"/>
      <c r="U2013" s="69"/>
      <c r="V2013" s="69"/>
      <c r="W2013" s="69"/>
      <c r="X2013" s="69"/>
      <c r="Y2013" s="69"/>
      <c r="Z2013" s="69"/>
    </row>
    <row r="2014" ht="15.75" customHeight="1" spans="1:26">
      <c r="A2014" s="125"/>
      <c r="B2014" s="125"/>
      <c r="C2014" s="126" t="e">
        <v>#REF!</v>
      </c>
      <c r="D2014" s="125"/>
      <c r="E2014" s="69"/>
      <c r="F2014" s="69"/>
      <c r="G2014" s="69"/>
      <c r="H2014" s="69"/>
      <c r="I2014" s="69"/>
      <c r="J2014" s="69"/>
      <c r="K2014" s="69"/>
      <c r="L2014" s="69"/>
      <c r="M2014" s="69"/>
      <c r="N2014" s="69"/>
      <c r="O2014" s="69"/>
      <c r="P2014" s="69"/>
      <c r="Q2014" s="69"/>
      <c r="R2014" s="69"/>
      <c r="S2014" s="69"/>
      <c r="T2014" s="69"/>
      <c r="U2014" s="69"/>
      <c r="V2014" s="69"/>
      <c r="W2014" s="69"/>
      <c r="X2014" s="69"/>
      <c r="Y2014" s="69"/>
      <c r="Z2014" s="69"/>
    </row>
    <row r="2015" ht="15.75" customHeight="1" spans="1:26">
      <c r="A2015" s="125"/>
      <c r="B2015" s="125"/>
      <c r="C2015" s="126" t="e">
        <v>#REF!</v>
      </c>
      <c r="D2015" s="125"/>
      <c r="E2015" s="69"/>
      <c r="F2015" s="69"/>
      <c r="G2015" s="69"/>
      <c r="H2015" s="69"/>
      <c r="I2015" s="69"/>
      <c r="J2015" s="69"/>
      <c r="K2015" s="69"/>
      <c r="L2015" s="69"/>
      <c r="M2015" s="69"/>
      <c r="N2015" s="69"/>
      <c r="O2015" s="69"/>
      <c r="P2015" s="69"/>
      <c r="Q2015" s="69"/>
      <c r="R2015" s="69"/>
      <c r="S2015" s="69"/>
      <c r="T2015" s="69"/>
      <c r="U2015" s="69"/>
      <c r="V2015" s="69"/>
      <c r="W2015" s="69"/>
      <c r="X2015" s="69"/>
      <c r="Y2015" s="69"/>
      <c r="Z2015" s="69"/>
    </row>
    <row r="2016" ht="15.75" customHeight="1" spans="1:26">
      <c r="A2016" s="125"/>
      <c r="B2016" s="125"/>
      <c r="C2016" s="126" t="e">
        <v>#REF!</v>
      </c>
      <c r="D2016" s="125"/>
      <c r="E2016" s="69"/>
      <c r="F2016" s="69"/>
      <c r="G2016" s="69"/>
      <c r="H2016" s="69"/>
      <c r="I2016" s="69"/>
      <c r="J2016" s="69"/>
      <c r="K2016" s="69"/>
      <c r="L2016" s="69"/>
      <c r="M2016" s="69"/>
      <c r="N2016" s="69"/>
      <c r="O2016" s="69"/>
      <c r="P2016" s="69"/>
      <c r="Q2016" s="69"/>
      <c r="R2016" s="69"/>
      <c r="S2016" s="69"/>
      <c r="T2016" s="69"/>
      <c r="U2016" s="69"/>
      <c r="V2016" s="69"/>
      <c r="W2016" s="69"/>
      <c r="X2016" s="69"/>
      <c r="Y2016" s="69"/>
      <c r="Z2016" s="69"/>
    </row>
    <row r="2017" ht="15.75" customHeight="1" spans="1:26">
      <c r="A2017" s="125"/>
      <c r="B2017" s="125"/>
      <c r="C2017" s="126" t="e">
        <v>#REF!</v>
      </c>
      <c r="D2017" s="125"/>
      <c r="E2017" s="69"/>
      <c r="F2017" s="69"/>
      <c r="G2017" s="69"/>
      <c r="H2017" s="69"/>
      <c r="I2017" s="69"/>
      <c r="J2017" s="69"/>
      <c r="K2017" s="69"/>
      <c r="L2017" s="69"/>
      <c r="M2017" s="69"/>
      <c r="N2017" s="69"/>
      <c r="O2017" s="69"/>
      <c r="P2017" s="69"/>
      <c r="Q2017" s="69"/>
      <c r="R2017" s="69"/>
      <c r="S2017" s="69"/>
      <c r="T2017" s="69"/>
      <c r="U2017" s="69"/>
      <c r="V2017" s="69"/>
      <c r="W2017" s="69"/>
      <c r="X2017" s="69"/>
      <c r="Y2017" s="69"/>
      <c r="Z2017" s="69"/>
    </row>
    <row r="2018" ht="15.75" customHeight="1" spans="1:26">
      <c r="A2018" s="125"/>
      <c r="B2018" s="125"/>
      <c r="C2018" s="126" t="e">
        <v>#REF!</v>
      </c>
      <c r="D2018" s="125"/>
      <c r="E2018" s="69"/>
      <c r="F2018" s="69"/>
      <c r="G2018" s="69"/>
      <c r="H2018" s="69"/>
      <c r="I2018" s="69"/>
      <c r="J2018" s="69"/>
      <c r="K2018" s="69"/>
      <c r="L2018" s="69"/>
      <c r="M2018" s="69"/>
      <c r="N2018" s="69"/>
      <c r="O2018" s="69"/>
      <c r="P2018" s="69"/>
      <c r="Q2018" s="69"/>
      <c r="R2018" s="69"/>
      <c r="S2018" s="69"/>
      <c r="T2018" s="69"/>
      <c r="U2018" s="69"/>
      <c r="V2018" s="69"/>
      <c r="W2018" s="69"/>
      <c r="X2018" s="69"/>
      <c r="Y2018" s="69"/>
      <c r="Z2018" s="69"/>
    </row>
    <row r="2019" ht="15.75" customHeight="1" spans="1:26">
      <c r="A2019" s="125"/>
      <c r="B2019" s="125"/>
      <c r="C2019" s="126" t="e">
        <v>#REF!</v>
      </c>
      <c r="D2019" s="125"/>
      <c r="E2019" s="69"/>
      <c r="F2019" s="69"/>
      <c r="G2019" s="69"/>
      <c r="H2019" s="69"/>
      <c r="I2019" s="69"/>
      <c r="J2019" s="69"/>
      <c r="K2019" s="69"/>
      <c r="L2019" s="69"/>
      <c r="M2019" s="69"/>
      <c r="N2019" s="69"/>
      <c r="O2019" s="69"/>
      <c r="P2019" s="69"/>
      <c r="Q2019" s="69"/>
      <c r="R2019" s="69"/>
      <c r="S2019" s="69"/>
      <c r="T2019" s="69"/>
      <c r="U2019" s="69"/>
      <c r="V2019" s="69"/>
      <c r="W2019" s="69"/>
      <c r="X2019" s="69"/>
      <c r="Y2019" s="69"/>
      <c r="Z2019" s="69"/>
    </row>
    <row r="2020" ht="15.75" customHeight="1" spans="1:26">
      <c r="A2020" s="125"/>
      <c r="B2020" s="125"/>
      <c r="C2020" s="126" t="e">
        <v>#REF!</v>
      </c>
      <c r="D2020" s="125"/>
      <c r="E2020" s="69"/>
      <c r="F2020" s="69"/>
      <c r="G2020" s="69"/>
      <c r="H2020" s="69"/>
      <c r="I2020" s="69"/>
      <c r="J2020" s="69"/>
      <c r="K2020" s="69"/>
      <c r="L2020" s="69"/>
      <c r="M2020" s="69"/>
      <c r="N2020" s="69"/>
      <c r="O2020" s="69"/>
      <c r="P2020" s="69"/>
      <c r="Q2020" s="69"/>
      <c r="R2020" s="69"/>
      <c r="S2020" s="69"/>
      <c r="T2020" s="69"/>
      <c r="U2020" s="69"/>
      <c r="V2020" s="69"/>
      <c r="W2020" s="69"/>
      <c r="X2020" s="69"/>
      <c r="Y2020" s="69"/>
      <c r="Z2020" s="69"/>
    </row>
    <row r="2021" ht="15.75" customHeight="1" spans="1:26">
      <c r="A2021" s="125"/>
      <c r="B2021" s="125"/>
      <c r="C2021" s="126" t="e">
        <v>#REF!</v>
      </c>
      <c r="D2021" s="125"/>
      <c r="E2021" s="69"/>
      <c r="F2021" s="69"/>
      <c r="G2021" s="69"/>
      <c r="H2021" s="69"/>
      <c r="I2021" s="69"/>
      <c r="J2021" s="69"/>
      <c r="K2021" s="69"/>
      <c r="L2021" s="69"/>
      <c r="M2021" s="69"/>
      <c r="N2021" s="69"/>
      <c r="O2021" s="69"/>
      <c r="P2021" s="69"/>
      <c r="Q2021" s="69"/>
      <c r="R2021" s="69"/>
      <c r="S2021" s="69"/>
      <c r="T2021" s="69"/>
      <c r="U2021" s="69"/>
      <c r="V2021" s="69"/>
      <c r="W2021" s="69"/>
      <c r="X2021" s="69"/>
      <c r="Y2021" s="69"/>
      <c r="Z2021" s="69"/>
    </row>
    <row r="2022" ht="15.75" customHeight="1" spans="1:26">
      <c r="A2022" s="125"/>
      <c r="B2022" s="125"/>
      <c r="C2022" s="126" t="e">
        <v>#REF!</v>
      </c>
      <c r="D2022" s="125"/>
      <c r="E2022" s="69"/>
      <c r="F2022" s="69"/>
      <c r="G2022" s="69"/>
      <c r="H2022" s="69"/>
      <c r="I2022" s="69"/>
      <c r="J2022" s="69"/>
      <c r="K2022" s="69"/>
      <c r="L2022" s="69"/>
      <c r="M2022" s="69"/>
      <c r="N2022" s="69"/>
      <c r="O2022" s="69"/>
      <c r="P2022" s="69"/>
      <c r="Q2022" s="69"/>
      <c r="R2022" s="69"/>
      <c r="S2022" s="69"/>
      <c r="T2022" s="69"/>
      <c r="U2022" s="69"/>
      <c r="V2022" s="69"/>
      <c r="W2022" s="69"/>
      <c r="X2022" s="69"/>
      <c r="Y2022" s="69"/>
      <c r="Z2022" s="69"/>
    </row>
    <row r="2023" ht="15.75" customHeight="1" spans="1:26">
      <c r="A2023" s="125"/>
      <c r="B2023" s="125"/>
      <c r="C2023" s="126" t="e">
        <v>#REF!</v>
      </c>
      <c r="D2023" s="125"/>
      <c r="E2023" s="69"/>
      <c r="F2023" s="69"/>
      <c r="G2023" s="69"/>
      <c r="H2023" s="69"/>
      <c r="I2023" s="69"/>
      <c r="J2023" s="69"/>
      <c r="K2023" s="69"/>
      <c r="L2023" s="69"/>
      <c r="M2023" s="69"/>
      <c r="N2023" s="69"/>
      <c r="O2023" s="69"/>
      <c r="P2023" s="69"/>
      <c r="Q2023" s="69"/>
      <c r="R2023" s="69"/>
      <c r="S2023" s="69"/>
      <c r="T2023" s="69"/>
      <c r="U2023" s="69"/>
      <c r="V2023" s="69"/>
      <c r="W2023" s="69"/>
      <c r="X2023" s="69"/>
      <c r="Y2023" s="69"/>
      <c r="Z2023" s="69"/>
    </row>
    <row r="2024" ht="15.75" customHeight="1" spans="1:26">
      <c r="A2024" s="125"/>
      <c r="B2024" s="125"/>
      <c r="C2024" s="126" t="e">
        <v>#REF!</v>
      </c>
      <c r="D2024" s="125"/>
      <c r="E2024" s="69"/>
      <c r="F2024" s="69"/>
      <c r="G2024" s="69"/>
      <c r="H2024" s="69"/>
      <c r="I2024" s="69"/>
      <c r="J2024" s="69"/>
      <c r="K2024" s="69"/>
      <c r="L2024" s="69"/>
      <c r="M2024" s="69"/>
      <c r="N2024" s="69"/>
      <c r="O2024" s="69"/>
      <c r="P2024" s="69"/>
      <c r="Q2024" s="69"/>
      <c r="R2024" s="69"/>
      <c r="S2024" s="69"/>
      <c r="T2024" s="69"/>
      <c r="U2024" s="69"/>
      <c r="V2024" s="69"/>
      <c r="W2024" s="69"/>
      <c r="X2024" s="69"/>
      <c r="Y2024" s="69"/>
      <c r="Z2024" s="69"/>
    </row>
    <row r="2025" ht="15.75" customHeight="1" spans="1:26">
      <c r="A2025" s="125"/>
      <c r="B2025" s="125"/>
      <c r="C2025" s="126" t="e">
        <v>#REF!</v>
      </c>
      <c r="D2025" s="125"/>
      <c r="E2025" s="69"/>
      <c r="F2025" s="69"/>
      <c r="G2025" s="69"/>
      <c r="H2025" s="69"/>
      <c r="I2025" s="69"/>
      <c r="J2025" s="69"/>
      <c r="K2025" s="69"/>
      <c r="L2025" s="69"/>
      <c r="M2025" s="69"/>
      <c r="N2025" s="69"/>
      <c r="O2025" s="69"/>
      <c r="P2025" s="69"/>
      <c r="Q2025" s="69"/>
      <c r="R2025" s="69"/>
      <c r="S2025" s="69"/>
      <c r="T2025" s="69"/>
      <c r="U2025" s="69"/>
      <c r="V2025" s="69"/>
      <c r="W2025" s="69"/>
      <c r="X2025" s="69"/>
      <c r="Y2025" s="69"/>
      <c r="Z2025" s="69"/>
    </row>
    <row r="2026" ht="15.75" customHeight="1" spans="1:26">
      <c r="A2026" s="125"/>
      <c r="B2026" s="125"/>
      <c r="C2026" s="126" t="e">
        <v>#REF!</v>
      </c>
      <c r="D2026" s="125"/>
      <c r="E2026" s="69"/>
      <c r="F2026" s="69"/>
      <c r="G2026" s="69"/>
      <c r="H2026" s="69"/>
      <c r="I2026" s="69"/>
      <c r="J2026" s="69"/>
      <c r="K2026" s="69"/>
      <c r="L2026" s="69"/>
      <c r="M2026" s="69"/>
      <c r="N2026" s="69"/>
      <c r="O2026" s="69"/>
      <c r="P2026" s="69"/>
      <c r="Q2026" s="69"/>
      <c r="R2026" s="69"/>
      <c r="S2026" s="69"/>
      <c r="T2026" s="69"/>
      <c r="U2026" s="69"/>
      <c r="V2026" s="69"/>
      <c r="W2026" s="69"/>
      <c r="X2026" s="69"/>
      <c r="Y2026" s="69"/>
      <c r="Z2026" s="69"/>
    </row>
    <row r="2027" ht="15.75" customHeight="1" spans="1:26">
      <c r="A2027" s="125"/>
      <c r="B2027" s="125"/>
      <c r="C2027" s="126" t="e">
        <v>#REF!</v>
      </c>
      <c r="D2027" s="125"/>
      <c r="E2027" s="69"/>
      <c r="F2027" s="69"/>
      <c r="G2027" s="69"/>
      <c r="H2027" s="69"/>
      <c r="I2027" s="69"/>
      <c r="J2027" s="69"/>
      <c r="K2027" s="69"/>
      <c r="L2027" s="69"/>
      <c r="M2027" s="69"/>
      <c r="N2027" s="69"/>
      <c r="O2027" s="69"/>
      <c r="P2027" s="69"/>
      <c r="Q2027" s="69"/>
      <c r="R2027" s="69"/>
      <c r="S2027" s="69"/>
      <c r="T2027" s="69"/>
      <c r="U2027" s="69"/>
      <c r="V2027" s="69"/>
      <c r="W2027" s="69"/>
      <c r="X2027" s="69"/>
      <c r="Y2027" s="69"/>
      <c r="Z2027" s="69"/>
    </row>
    <row r="2028" ht="15.75" customHeight="1" spans="1:26">
      <c r="A2028" s="125"/>
      <c r="B2028" s="125"/>
      <c r="C2028" s="126" t="e">
        <v>#REF!</v>
      </c>
      <c r="D2028" s="125"/>
      <c r="E2028" s="69"/>
      <c r="F2028" s="69"/>
      <c r="G2028" s="69"/>
      <c r="H2028" s="69"/>
      <c r="I2028" s="69"/>
      <c r="J2028" s="69"/>
      <c r="K2028" s="69"/>
      <c r="L2028" s="69"/>
      <c r="M2028" s="69"/>
      <c r="N2028" s="69"/>
      <c r="O2028" s="69"/>
      <c r="P2028" s="69"/>
      <c r="Q2028" s="69"/>
      <c r="R2028" s="69"/>
      <c r="S2028" s="69"/>
      <c r="T2028" s="69"/>
      <c r="U2028" s="69"/>
      <c r="V2028" s="69"/>
      <c r="W2028" s="69"/>
      <c r="X2028" s="69"/>
      <c r="Y2028" s="69"/>
      <c r="Z2028" s="69"/>
    </row>
    <row r="2029" ht="15.75" customHeight="1" spans="1:26">
      <c r="A2029" s="125"/>
      <c r="B2029" s="125"/>
      <c r="C2029" s="126" t="e">
        <v>#REF!</v>
      </c>
      <c r="D2029" s="125"/>
      <c r="E2029" s="69"/>
      <c r="F2029" s="69"/>
      <c r="G2029" s="69"/>
      <c r="H2029" s="69"/>
      <c r="I2029" s="69"/>
      <c r="J2029" s="69"/>
      <c r="K2029" s="69"/>
      <c r="L2029" s="69"/>
      <c r="M2029" s="69"/>
      <c r="N2029" s="69"/>
      <c r="O2029" s="69"/>
      <c r="P2029" s="69"/>
      <c r="Q2029" s="69"/>
      <c r="R2029" s="69"/>
      <c r="S2029" s="69"/>
      <c r="T2029" s="69"/>
      <c r="U2029" s="69"/>
      <c r="V2029" s="69"/>
      <c r="W2029" s="69"/>
      <c r="X2029" s="69"/>
      <c r="Y2029" s="69"/>
      <c r="Z2029" s="69"/>
    </row>
    <row r="2030" ht="15.75" customHeight="1" spans="1:26">
      <c r="A2030" s="125"/>
      <c r="B2030" s="125"/>
      <c r="C2030" s="126" t="e">
        <v>#REF!</v>
      </c>
      <c r="D2030" s="125"/>
      <c r="E2030" s="69"/>
      <c r="F2030" s="69"/>
      <c r="G2030" s="69"/>
      <c r="H2030" s="69"/>
      <c r="I2030" s="69"/>
      <c r="J2030" s="69"/>
      <c r="K2030" s="69"/>
      <c r="L2030" s="69"/>
      <c r="M2030" s="69"/>
      <c r="N2030" s="69"/>
      <c r="O2030" s="69"/>
      <c r="P2030" s="69"/>
      <c r="Q2030" s="69"/>
      <c r="R2030" s="69"/>
      <c r="S2030" s="69"/>
      <c r="T2030" s="69"/>
      <c r="U2030" s="69"/>
      <c r="V2030" s="69"/>
      <c r="W2030" s="69"/>
      <c r="X2030" s="69"/>
      <c r="Y2030" s="69"/>
      <c r="Z2030" s="69"/>
    </row>
    <row r="2031" ht="15.75" customHeight="1" spans="1:26">
      <c r="A2031" s="125"/>
      <c r="B2031" s="125"/>
      <c r="C2031" s="126" t="e">
        <v>#REF!</v>
      </c>
      <c r="D2031" s="125"/>
      <c r="E2031" s="69"/>
      <c r="F2031" s="69"/>
      <c r="G2031" s="69"/>
      <c r="H2031" s="69"/>
      <c r="I2031" s="69"/>
      <c r="J2031" s="69"/>
      <c r="K2031" s="69"/>
      <c r="L2031" s="69"/>
      <c r="M2031" s="69"/>
      <c r="N2031" s="69"/>
      <c r="O2031" s="69"/>
      <c r="P2031" s="69"/>
      <c r="Q2031" s="69"/>
      <c r="R2031" s="69"/>
      <c r="S2031" s="69"/>
      <c r="T2031" s="69"/>
      <c r="U2031" s="69"/>
      <c r="V2031" s="69"/>
      <c r="W2031" s="69"/>
      <c r="X2031" s="69"/>
      <c r="Y2031" s="69"/>
      <c r="Z2031" s="69"/>
    </row>
    <row r="2032" ht="15.75" customHeight="1" spans="1:26">
      <c r="A2032" s="125"/>
      <c r="B2032" s="125"/>
      <c r="C2032" s="126" t="e">
        <v>#REF!</v>
      </c>
      <c r="D2032" s="125"/>
      <c r="E2032" s="69"/>
      <c r="F2032" s="69"/>
      <c r="G2032" s="69"/>
      <c r="H2032" s="69"/>
      <c r="I2032" s="69"/>
      <c r="J2032" s="69"/>
      <c r="K2032" s="69"/>
      <c r="L2032" s="69"/>
      <c r="M2032" s="69"/>
      <c r="N2032" s="69"/>
      <c r="O2032" s="69"/>
      <c r="P2032" s="69"/>
      <c r="Q2032" s="69"/>
      <c r="R2032" s="69"/>
      <c r="S2032" s="69"/>
      <c r="T2032" s="69"/>
      <c r="U2032" s="69"/>
      <c r="V2032" s="69"/>
      <c r="W2032" s="69"/>
      <c r="X2032" s="69"/>
      <c r="Y2032" s="69"/>
      <c r="Z2032" s="69"/>
    </row>
    <row r="2033" ht="15.75" customHeight="1" spans="1:26">
      <c r="A2033" s="125"/>
      <c r="B2033" s="125"/>
      <c r="C2033" s="126" t="e">
        <v>#REF!</v>
      </c>
      <c r="D2033" s="125"/>
      <c r="E2033" s="69"/>
      <c r="F2033" s="69"/>
      <c r="G2033" s="69"/>
      <c r="H2033" s="69"/>
      <c r="I2033" s="69"/>
      <c r="J2033" s="69"/>
      <c r="K2033" s="69"/>
      <c r="L2033" s="69"/>
      <c r="M2033" s="69"/>
      <c r="N2033" s="69"/>
      <c r="O2033" s="69"/>
      <c r="P2033" s="69"/>
      <c r="Q2033" s="69"/>
      <c r="R2033" s="69"/>
      <c r="S2033" s="69"/>
      <c r="T2033" s="69"/>
      <c r="U2033" s="69"/>
      <c r="V2033" s="69"/>
      <c r="W2033" s="69"/>
      <c r="X2033" s="69"/>
      <c r="Y2033" s="69"/>
      <c r="Z2033" s="69"/>
    </row>
    <row r="2034" ht="15.75" customHeight="1" spans="1:26">
      <c r="A2034" s="125"/>
      <c r="B2034" s="125"/>
      <c r="C2034" s="126" t="e">
        <v>#REF!</v>
      </c>
      <c r="D2034" s="125"/>
      <c r="E2034" s="69"/>
      <c r="F2034" s="69"/>
      <c r="G2034" s="69"/>
      <c r="H2034" s="69"/>
      <c r="I2034" s="69"/>
      <c r="J2034" s="69"/>
      <c r="K2034" s="69"/>
      <c r="L2034" s="69"/>
      <c r="M2034" s="69"/>
      <c r="N2034" s="69"/>
      <c r="O2034" s="69"/>
      <c r="P2034" s="69"/>
      <c r="Q2034" s="69"/>
      <c r="R2034" s="69"/>
      <c r="S2034" s="69"/>
      <c r="T2034" s="69"/>
      <c r="U2034" s="69"/>
      <c r="V2034" s="69"/>
      <c r="W2034" s="69"/>
      <c r="X2034" s="69"/>
      <c r="Y2034" s="69"/>
      <c r="Z2034" s="69"/>
    </row>
    <row r="2035" ht="15.75" customHeight="1" spans="1:26">
      <c r="A2035" s="125"/>
      <c r="B2035" s="125"/>
      <c r="C2035" s="126" t="e">
        <v>#REF!</v>
      </c>
      <c r="D2035" s="125"/>
      <c r="E2035" s="69"/>
      <c r="F2035" s="69"/>
      <c r="G2035" s="69"/>
      <c r="H2035" s="69"/>
      <c r="I2035" s="69"/>
      <c r="J2035" s="69"/>
      <c r="K2035" s="69"/>
      <c r="L2035" s="69"/>
      <c r="M2035" s="69"/>
      <c r="N2035" s="69"/>
      <c r="O2035" s="69"/>
      <c r="P2035" s="69"/>
      <c r="Q2035" s="69"/>
      <c r="R2035" s="69"/>
      <c r="S2035" s="69"/>
      <c r="T2035" s="69"/>
      <c r="U2035" s="69"/>
      <c r="V2035" s="69"/>
      <c r="W2035" s="69"/>
      <c r="X2035" s="69"/>
      <c r="Y2035" s="69"/>
      <c r="Z2035" s="69"/>
    </row>
    <row r="2036" ht="15.75" customHeight="1" spans="1:26">
      <c r="A2036" s="125"/>
      <c r="B2036" s="125"/>
      <c r="C2036" s="126" t="e">
        <v>#REF!</v>
      </c>
      <c r="D2036" s="125"/>
      <c r="E2036" s="69"/>
      <c r="F2036" s="69"/>
      <c r="G2036" s="69"/>
      <c r="H2036" s="69"/>
      <c r="I2036" s="69"/>
      <c r="J2036" s="69"/>
      <c r="K2036" s="69"/>
      <c r="L2036" s="69"/>
      <c r="M2036" s="69"/>
      <c r="N2036" s="69"/>
      <c r="O2036" s="69"/>
      <c r="P2036" s="69"/>
      <c r="Q2036" s="69"/>
      <c r="R2036" s="69"/>
      <c r="S2036" s="69"/>
      <c r="T2036" s="69"/>
      <c r="U2036" s="69"/>
      <c r="V2036" s="69"/>
      <c r="W2036" s="69"/>
      <c r="X2036" s="69"/>
      <c r="Y2036" s="69"/>
      <c r="Z2036" s="69"/>
    </row>
    <row r="2037" ht="15.75" customHeight="1" spans="1:26">
      <c r="A2037" s="125"/>
      <c r="B2037" s="125"/>
      <c r="C2037" s="126" t="e">
        <v>#REF!</v>
      </c>
      <c r="D2037" s="125"/>
      <c r="E2037" s="69"/>
      <c r="F2037" s="69"/>
      <c r="G2037" s="69"/>
      <c r="H2037" s="69"/>
      <c r="I2037" s="69"/>
      <c r="J2037" s="69"/>
      <c r="K2037" s="69"/>
      <c r="L2037" s="69"/>
      <c r="M2037" s="69"/>
      <c r="N2037" s="69"/>
      <c r="O2037" s="69"/>
      <c r="P2037" s="69"/>
      <c r="Q2037" s="69"/>
      <c r="R2037" s="69"/>
      <c r="S2037" s="69"/>
      <c r="T2037" s="69"/>
      <c r="U2037" s="69"/>
      <c r="V2037" s="69"/>
      <c r="W2037" s="69"/>
      <c r="X2037" s="69"/>
      <c r="Y2037" s="69"/>
      <c r="Z2037" s="69"/>
    </row>
    <row r="2038" ht="15.75" customHeight="1" spans="1:26">
      <c r="A2038" s="125"/>
      <c r="B2038" s="125"/>
      <c r="C2038" s="126" t="e">
        <v>#REF!</v>
      </c>
      <c r="D2038" s="125"/>
      <c r="E2038" s="69"/>
      <c r="F2038" s="69"/>
      <c r="G2038" s="69"/>
      <c r="H2038" s="69"/>
      <c r="I2038" s="69"/>
      <c r="J2038" s="69"/>
      <c r="K2038" s="69"/>
      <c r="L2038" s="69"/>
      <c r="M2038" s="69"/>
      <c r="N2038" s="69"/>
      <c r="O2038" s="69"/>
      <c r="P2038" s="69"/>
      <c r="Q2038" s="69"/>
      <c r="R2038" s="69"/>
      <c r="S2038" s="69"/>
      <c r="T2038" s="69"/>
      <c r="U2038" s="69"/>
      <c r="V2038" s="69"/>
      <c r="W2038" s="69"/>
      <c r="X2038" s="69"/>
      <c r="Y2038" s="69"/>
      <c r="Z2038" s="69"/>
    </row>
    <row r="2039" ht="15.75" customHeight="1" spans="1:26">
      <c r="A2039" s="125"/>
      <c r="B2039" s="125"/>
      <c r="C2039" s="126" t="e">
        <v>#REF!</v>
      </c>
      <c r="D2039" s="125"/>
      <c r="E2039" s="69"/>
      <c r="F2039" s="69"/>
      <c r="G2039" s="69"/>
      <c r="H2039" s="69"/>
      <c r="I2039" s="69"/>
      <c r="J2039" s="69"/>
      <c r="K2039" s="69"/>
      <c r="L2039" s="69"/>
      <c r="M2039" s="69"/>
      <c r="N2039" s="69"/>
      <c r="O2039" s="69"/>
      <c r="P2039" s="69"/>
      <c r="Q2039" s="69"/>
      <c r="R2039" s="69"/>
      <c r="S2039" s="69"/>
      <c r="T2039" s="69"/>
      <c r="U2039" s="69"/>
      <c r="V2039" s="69"/>
      <c r="W2039" s="69"/>
      <c r="X2039" s="69"/>
      <c r="Y2039" s="69"/>
      <c r="Z2039" s="69"/>
    </row>
    <row r="2040" ht="15.75" customHeight="1" spans="1:26">
      <c r="A2040" s="125"/>
      <c r="B2040" s="125"/>
      <c r="C2040" s="126" t="e">
        <v>#REF!</v>
      </c>
      <c r="D2040" s="125"/>
      <c r="E2040" s="69"/>
      <c r="F2040" s="69"/>
      <c r="G2040" s="69"/>
      <c r="H2040" s="69"/>
      <c r="I2040" s="69"/>
      <c r="J2040" s="69"/>
      <c r="K2040" s="69"/>
      <c r="L2040" s="69"/>
      <c r="M2040" s="69"/>
      <c r="N2040" s="69"/>
      <c r="O2040" s="69"/>
      <c r="P2040" s="69"/>
      <c r="Q2040" s="69"/>
      <c r="R2040" s="69"/>
      <c r="S2040" s="69"/>
      <c r="T2040" s="69"/>
      <c r="U2040" s="69"/>
      <c r="V2040" s="69"/>
      <c r="W2040" s="69"/>
      <c r="X2040" s="69"/>
      <c r="Y2040" s="69"/>
      <c r="Z2040" s="69"/>
    </row>
    <row r="2041" ht="15.75" customHeight="1" spans="1:26">
      <c r="A2041" s="125"/>
      <c r="B2041" s="125"/>
      <c r="C2041" s="126" t="e">
        <v>#REF!</v>
      </c>
      <c r="D2041" s="125"/>
      <c r="E2041" s="69"/>
      <c r="F2041" s="69"/>
      <c r="G2041" s="69"/>
      <c r="H2041" s="69"/>
      <c r="I2041" s="69"/>
      <c r="J2041" s="69"/>
      <c r="K2041" s="69"/>
      <c r="L2041" s="69"/>
      <c r="M2041" s="69"/>
      <c r="N2041" s="69"/>
      <c r="O2041" s="69"/>
      <c r="P2041" s="69"/>
      <c r="Q2041" s="69"/>
      <c r="R2041" s="69"/>
      <c r="S2041" s="69"/>
      <c r="T2041" s="69"/>
      <c r="U2041" s="69"/>
      <c r="V2041" s="69"/>
      <c r="W2041" s="69"/>
      <c r="X2041" s="69"/>
      <c r="Y2041" s="69"/>
      <c r="Z2041" s="69"/>
    </row>
    <row r="2042" ht="15.75" customHeight="1" spans="1:26">
      <c r="A2042" s="125"/>
      <c r="B2042" s="125"/>
      <c r="C2042" s="126" t="e">
        <v>#REF!</v>
      </c>
      <c r="D2042" s="125"/>
      <c r="E2042" s="69"/>
      <c r="F2042" s="69"/>
      <c r="G2042" s="69"/>
      <c r="H2042" s="69"/>
      <c r="I2042" s="69"/>
      <c r="J2042" s="69"/>
      <c r="K2042" s="69"/>
      <c r="L2042" s="69"/>
      <c r="M2042" s="69"/>
      <c r="N2042" s="69"/>
      <c r="O2042" s="69"/>
      <c r="P2042" s="69"/>
      <c r="Q2042" s="69"/>
      <c r="R2042" s="69"/>
      <c r="S2042" s="69"/>
      <c r="T2042" s="69"/>
      <c r="U2042" s="69"/>
      <c r="V2042" s="69"/>
      <c r="W2042" s="69"/>
      <c r="X2042" s="69"/>
      <c r="Y2042" s="69"/>
      <c r="Z2042" s="69"/>
    </row>
    <row r="2043" ht="15.75" customHeight="1" spans="1:26">
      <c r="A2043" s="125"/>
      <c r="B2043" s="125"/>
      <c r="C2043" s="126" t="e">
        <v>#REF!</v>
      </c>
      <c r="D2043" s="125"/>
      <c r="E2043" s="69"/>
      <c r="F2043" s="69"/>
      <c r="G2043" s="69"/>
      <c r="H2043" s="69"/>
      <c r="I2043" s="69"/>
      <c r="J2043" s="69"/>
      <c r="K2043" s="69"/>
      <c r="L2043" s="69"/>
      <c r="M2043" s="69"/>
      <c r="N2043" s="69"/>
      <c r="O2043" s="69"/>
      <c r="P2043" s="69"/>
      <c r="Q2043" s="69"/>
      <c r="R2043" s="69"/>
      <c r="S2043" s="69"/>
      <c r="T2043" s="69"/>
      <c r="U2043" s="69"/>
      <c r="V2043" s="69"/>
      <c r="W2043" s="69"/>
      <c r="X2043" s="69"/>
      <c r="Y2043" s="69"/>
      <c r="Z2043" s="69"/>
    </row>
    <row r="2044" ht="15.75" customHeight="1" spans="1:26">
      <c r="A2044" s="125"/>
      <c r="B2044" s="125"/>
      <c r="C2044" s="126" t="e">
        <v>#REF!</v>
      </c>
      <c r="D2044" s="125"/>
      <c r="E2044" s="69"/>
      <c r="F2044" s="69"/>
      <c r="G2044" s="69"/>
      <c r="H2044" s="69"/>
      <c r="I2044" s="69"/>
      <c r="J2044" s="69"/>
      <c r="K2044" s="69"/>
      <c r="L2044" s="69"/>
      <c r="M2044" s="69"/>
      <c r="N2044" s="69"/>
      <c r="O2044" s="69"/>
      <c r="P2044" s="69"/>
      <c r="Q2044" s="69"/>
      <c r="R2044" s="69"/>
      <c r="S2044" s="69"/>
      <c r="T2044" s="69"/>
      <c r="U2044" s="69"/>
      <c r="V2044" s="69"/>
      <c r="W2044" s="69"/>
      <c r="X2044" s="69"/>
      <c r="Y2044" s="69"/>
      <c r="Z2044" s="69"/>
    </row>
    <row r="2045" ht="15.75" customHeight="1" spans="1:26">
      <c r="A2045" s="125"/>
      <c r="B2045" s="125"/>
      <c r="C2045" s="126" t="e">
        <v>#REF!</v>
      </c>
      <c r="D2045" s="125"/>
      <c r="E2045" s="69"/>
      <c r="F2045" s="69"/>
      <c r="G2045" s="69"/>
      <c r="H2045" s="69"/>
      <c r="I2045" s="69"/>
      <c r="J2045" s="69"/>
      <c r="K2045" s="69"/>
      <c r="L2045" s="69"/>
      <c r="M2045" s="69"/>
      <c r="N2045" s="69"/>
      <c r="O2045" s="69"/>
      <c r="P2045" s="69"/>
      <c r="Q2045" s="69"/>
      <c r="R2045" s="69"/>
      <c r="S2045" s="69"/>
      <c r="T2045" s="69"/>
      <c r="U2045" s="69"/>
      <c r="V2045" s="69"/>
      <c r="W2045" s="69"/>
      <c r="X2045" s="69"/>
      <c r="Y2045" s="69"/>
      <c r="Z2045" s="69"/>
    </row>
    <row r="2046" ht="15.75" customHeight="1" spans="1:26">
      <c r="A2046" s="125"/>
      <c r="B2046" s="125"/>
      <c r="C2046" s="126" t="e">
        <v>#REF!</v>
      </c>
      <c r="D2046" s="125"/>
      <c r="E2046" s="69"/>
      <c r="F2046" s="69"/>
      <c r="G2046" s="69"/>
      <c r="H2046" s="69"/>
      <c r="I2046" s="69"/>
      <c r="J2046" s="69"/>
      <c r="K2046" s="69"/>
      <c r="L2046" s="69"/>
      <c r="M2046" s="69"/>
      <c r="N2046" s="69"/>
      <c r="O2046" s="69"/>
      <c r="P2046" s="69"/>
      <c r="Q2046" s="69"/>
      <c r="R2046" s="69"/>
      <c r="S2046" s="69"/>
      <c r="T2046" s="69"/>
      <c r="U2046" s="69"/>
      <c r="V2046" s="69"/>
      <c r="W2046" s="69"/>
      <c r="X2046" s="69"/>
      <c r="Y2046" s="69"/>
      <c r="Z2046" s="69"/>
    </row>
    <row r="2047" ht="15.75" customHeight="1" spans="1:26">
      <c r="A2047" s="125"/>
      <c r="B2047" s="125"/>
      <c r="C2047" s="126" t="e">
        <v>#REF!</v>
      </c>
      <c r="D2047" s="125"/>
      <c r="E2047" s="69"/>
      <c r="F2047" s="69"/>
      <c r="G2047" s="69"/>
      <c r="H2047" s="69"/>
      <c r="I2047" s="69"/>
      <c r="J2047" s="69"/>
      <c r="K2047" s="69"/>
      <c r="L2047" s="69"/>
      <c r="M2047" s="69"/>
      <c r="N2047" s="69"/>
      <c r="O2047" s="69"/>
      <c r="P2047" s="69"/>
      <c r="Q2047" s="69"/>
      <c r="R2047" s="69"/>
      <c r="S2047" s="69"/>
      <c r="T2047" s="69"/>
      <c r="U2047" s="69"/>
      <c r="V2047" s="69"/>
      <c r="W2047" s="69"/>
      <c r="X2047" s="69"/>
      <c r="Y2047" s="69"/>
      <c r="Z2047" s="69"/>
    </row>
    <row r="2048" ht="15.75" customHeight="1" spans="1:26">
      <c r="A2048" s="125"/>
      <c r="B2048" s="125"/>
      <c r="C2048" s="126" t="e">
        <v>#REF!</v>
      </c>
      <c r="D2048" s="125"/>
      <c r="E2048" s="69"/>
      <c r="F2048" s="69"/>
      <c r="G2048" s="69"/>
      <c r="H2048" s="69"/>
      <c r="I2048" s="69"/>
      <c r="J2048" s="69"/>
      <c r="K2048" s="69"/>
      <c r="L2048" s="69"/>
      <c r="M2048" s="69"/>
      <c r="N2048" s="69"/>
      <c r="O2048" s="69"/>
      <c r="P2048" s="69"/>
      <c r="Q2048" s="69"/>
      <c r="R2048" s="69"/>
      <c r="S2048" s="69"/>
      <c r="T2048" s="69"/>
      <c r="U2048" s="69"/>
      <c r="V2048" s="69"/>
      <c r="W2048" s="69"/>
      <c r="X2048" s="69"/>
      <c r="Y2048" s="69"/>
      <c r="Z2048" s="69"/>
    </row>
    <row r="2049" ht="15.75" customHeight="1" spans="1:26">
      <c r="A2049" s="125"/>
      <c r="B2049" s="125"/>
      <c r="C2049" s="126" t="e">
        <v>#REF!</v>
      </c>
      <c r="D2049" s="125"/>
      <c r="E2049" s="69"/>
      <c r="F2049" s="69"/>
      <c r="G2049" s="69"/>
      <c r="H2049" s="69"/>
      <c r="I2049" s="69"/>
      <c r="J2049" s="69"/>
      <c r="K2049" s="69"/>
      <c r="L2049" s="69"/>
      <c r="M2049" s="69"/>
      <c r="N2049" s="69"/>
      <c r="O2049" s="69"/>
      <c r="P2049" s="69"/>
      <c r="Q2049" s="69"/>
      <c r="R2049" s="69"/>
      <c r="S2049" s="69"/>
      <c r="T2049" s="69"/>
      <c r="U2049" s="69"/>
      <c r="V2049" s="69"/>
      <c r="W2049" s="69"/>
      <c r="X2049" s="69"/>
      <c r="Y2049" s="69"/>
      <c r="Z2049" s="69"/>
    </row>
    <row r="2050" ht="15.75" customHeight="1" spans="1:26">
      <c r="A2050" s="125"/>
      <c r="B2050" s="125"/>
      <c r="C2050" s="126" t="e">
        <v>#REF!</v>
      </c>
      <c r="D2050" s="125"/>
      <c r="E2050" s="69"/>
      <c r="F2050" s="69"/>
      <c r="G2050" s="69"/>
      <c r="H2050" s="69"/>
      <c r="I2050" s="69"/>
      <c r="J2050" s="69"/>
      <c r="K2050" s="69"/>
      <c r="L2050" s="69"/>
      <c r="M2050" s="69"/>
      <c r="N2050" s="69"/>
      <c r="O2050" s="69"/>
      <c r="P2050" s="69"/>
      <c r="Q2050" s="69"/>
      <c r="R2050" s="69"/>
      <c r="S2050" s="69"/>
      <c r="T2050" s="69"/>
      <c r="U2050" s="69"/>
      <c r="V2050" s="69"/>
      <c r="W2050" s="69"/>
      <c r="X2050" s="69"/>
      <c r="Y2050" s="69"/>
      <c r="Z2050" s="69"/>
    </row>
    <row r="2051" ht="15.75" customHeight="1" spans="1:26">
      <c r="A2051" s="125"/>
      <c r="B2051" s="125"/>
      <c r="C2051" s="126" t="e">
        <v>#REF!</v>
      </c>
      <c r="D2051" s="125"/>
      <c r="E2051" s="69"/>
      <c r="F2051" s="69"/>
      <c r="G2051" s="69"/>
      <c r="H2051" s="69"/>
      <c r="I2051" s="69"/>
      <c r="J2051" s="69"/>
      <c r="K2051" s="69"/>
      <c r="L2051" s="69"/>
      <c r="M2051" s="69"/>
      <c r="N2051" s="69"/>
      <c r="O2051" s="69"/>
      <c r="P2051" s="69"/>
      <c r="Q2051" s="69"/>
      <c r="R2051" s="69"/>
      <c r="S2051" s="69"/>
      <c r="T2051" s="69"/>
      <c r="U2051" s="69"/>
      <c r="V2051" s="69"/>
      <c r="W2051" s="69"/>
      <c r="X2051" s="69"/>
      <c r="Y2051" s="69"/>
      <c r="Z2051" s="69"/>
    </row>
    <row r="2052" ht="15.75" customHeight="1" spans="1:26">
      <c r="A2052" s="125"/>
      <c r="B2052" s="125"/>
      <c r="C2052" s="126" t="e">
        <v>#REF!</v>
      </c>
      <c r="D2052" s="125"/>
      <c r="E2052" s="69"/>
      <c r="F2052" s="69"/>
      <c r="G2052" s="69"/>
      <c r="H2052" s="69"/>
      <c r="I2052" s="69"/>
      <c r="J2052" s="69"/>
      <c r="K2052" s="69"/>
      <c r="L2052" s="69"/>
      <c r="M2052" s="69"/>
      <c r="N2052" s="69"/>
      <c r="O2052" s="69"/>
      <c r="P2052" s="69"/>
      <c r="Q2052" s="69"/>
      <c r="R2052" s="69"/>
      <c r="S2052" s="69"/>
      <c r="T2052" s="69"/>
      <c r="U2052" s="69"/>
      <c r="V2052" s="69"/>
      <c r="W2052" s="69"/>
      <c r="X2052" s="69"/>
      <c r="Y2052" s="69"/>
      <c r="Z2052" s="69"/>
    </row>
    <row r="2053" ht="15.75" customHeight="1" spans="1:26">
      <c r="A2053" s="125"/>
      <c r="B2053" s="125"/>
      <c r="C2053" s="126" t="e">
        <v>#REF!</v>
      </c>
      <c r="D2053" s="125"/>
      <c r="E2053" s="69"/>
      <c r="F2053" s="69"/>
      <c r="G2053" s="69"/>
      <c r="H2053" s="69"/>
      <c r="I2053" s="69"/>
      <c r="J2053" s="69"/>
      <c r="K2053" s="69"/>
      <c r="L2053" s="69"/>
      <c r="M2053" s="69"/>
      <c r="N2053" s="69"/>
      <c r="O2053" s="69"/>
      <c r="P2053" s="69"/>
      <c r="Q2053" s="69"/>
      <c r="R2053" s="69"/>
      <c r="S2053" s="69"/>
      <c r="T2053" s="69"/>
      <c r="U2053" s="69"/>
      <c r="V2053" s="69"/>
      <c r="W2053" s="69"/>
      <c r="X2053" s="69"/>
      <c r="Y2053" s="69"/>
      <c r="Z2053" s="69"/>
    </row>
    <row r="2054" ht="15.75" customHeight="1" spans="1:26">
      <c r="A2054" s="125"/>
      <c r="B2054" s="125"/>
      <c r="C2054" s="126" t="e">
        <v>#REF!</v>
      </c>
      <c r="D2054" s="125"/>
      <c r="E2054" s="69"/>
      <c r="F2054" s="69"/>
      <c r="G2054" s="69"/>
      <c r="H2054" s="69"/>
      <c r="I2054" s="69"/>
      <c r="J2054" s="69"/>
      <c r="K2054" s="69"/>
      <c r="L2054" s="69"/>
      <c r="M2054" s="69"/>
      <c r="N2054" s="69"/>
      <c r="O2054" s="69"/>
      <c r="P2054" s="69"/>
      <c r="Q2054" s="69"/>
      <c r="R2054" s="69"/>
      <c r="S2054" s="69"/>
      <c r="T2054" s="69"/>
      <c r="U2054" s="69"/>
      <c r="V2054" s="69"/>
      <c r="W2054" s="69"/>
      <c r="X2054" s="69"/>
      <c r="Y2054" s="69"/>
      <c r="Z2054" s="69"/>
    </row>
    <row r="2055" ht="15.75" customHeight="1" spans="1:26">
      <c r="A2055" s="125"/>
      <c r="B2055" s="125"/>
      <c r="C2055" s="126" t="e">
        <v>#REF!</v>
      </c>
      <c r="D2055" s="125"/>
      <c r="E2055" s="69"/>
      <c r="F2055" s="69"/>
      <c r="G2055" s="69"/>
      <c r="H2055" s="69"/>
      <c r="I2055" s="69"/>
      <c r="J2055" s="69"/>
      <c r="K2055" s="69"/>
      <c r="L2055" s="69"/>
      <c r="M2055" s="69"/>
      <c r="N2055" s="69"/>
      <c r="O2055" s="69"/>
      <c r="P2055" s="69"/>
      <c r="Q2055" s="69"/>
      <c r="R2055" s="69"/>
      <c r="S2055" s="69"/>
      <c r="T2055" s="69"/>
      <c r="U2055" s="69"/>
      <c r="V2055" s="69"/>
      <c r="W2055" s="69"/>
      <c r="X2055" s="69"/>
      <c r="Y2055" s="69"/>
      <c r="Z2055" s="69"/>
    </row>
    <row r="2056" ht="15.75" customHeight="1" spans="1:26">
      <c r="A2056" s="125"/>
      <c r="B2056" s="125"/>
      <c r="C2056" s="126" t="e">
        <v>#REF!</v>
      </c>
      <c r="D2056" s="125"/>
      <c r="E2056" s="69"/>
      <c r="F2056" s="69"/>
      <c r="G2056" s="69"/>
      <c r="H2056" s="69"/>
      <c r="I2056" s="69"/>
      <c r="J2056" s="69"/>
      <c r="K2056" s="69"/>
      <c r="L2056" s="69"/>
      <c r="M2056" s="69"/>
      <c r="N2056" s="69"/>
      <c r="O2056" s="69"/>
      <c r="P2056" s="69"/>
      <c r="Q2056" s="69"/>
      <c r="R2056" s="69"/>
      <c r="S2056" s="69"/>
      <c r="T2056" s="69"/>
      <c r="U2056" s="69"/>
      <c r="V2056" s="69"/>
      <c r="W2056" s="69"/>
      <c r="X2056" s="69"/>
      <c r="Y2056" s="69"/>
      <c r="Z2056" s="69"/>
    </row>
    <row r="2057" ht="15.75" customHeight="1" spans="1:26">
      <c r="A2057" s="125"/>
      <c r="B2057" s="125"/>
      <c r="C2057" s="126" t="e">
        <v>#REF!</v>
      </c>
      <c r="D2057" s="125"/>
      <c r="E2057" s="69"/>
      <c r="F2057" s="69"/>
      <c r="G2057" s="69"/>
      <c r="H2057" s="69"/>
      <c r="I2057" s="69"/>
      <c r="J2057" s="69"/>
      <c r="K2057" s="69"/>
      <c r="L2057" s="69"/>
      <c r="M2057" s="69"/>
      <c r="N2057" s="69"/>
      <c r="O2057" s="69"/>
      <c r="P2057" s="69"/>
      <c r="Q2057" s="69"/>
      <c r="R2057" s="69"/>
      <c r="S2057" s="69"/>
      <c r="T2057" s="69"/>
      <c r="U2057" s="69"/>
      <c r="V2057" s="69"/>
      <c r="W2057" s="69"/>
      <c r="X2057" s="69"/>
      <c r="Y2057" s="69"/>
      <c r="Z2057" s="69"/>
    </row>
    <row r="2058" ht="15.75" customHeight="1" spans="1:26">
      <c r="A2058" s="125"/>
      <c r="B2058" s="125"/>
      <c r="C2058" s="126" t="e">
        <v>#REF!</v>
      </c>
      <c r="D2058" s="125"/>
      <c r="E2058" s="69"/>
      <c r="F2058" s="69"/>
      <c r="G2058" s="69"/>
      <c r="H2058" s="69"/>
      <c r="I2058" s="69"/>
      <c r="J2058" s="69"/>
      <c r="K2058" s="69"/>
      <c r="L2058" s="69"/>
      <c r="M2058" s="69"/>
      <c r="N2058" s="69"/>
      <c r="O2058" s="69"/>
      <c r="P2058" s="69"/>
      <c r="Q2058" s="69"/>
      <c r="R2058" s="69"/>
      <c r="S2058" s="69"/>
      <c r="T2058" s="69"/>
      <c r="U2058" s="69"/>
      <c r="V2058" s="69"/>
      <c r="W2058" s="69"/>
      <c r="X2058" s="69"/>
      <c r="Y2058" s="69"/>
      <c r="Z2058" s="69"/>
    </row>
    <row r="2059" ht="15.75" customHeight="1" spans="1:26">
      <c r="A2059" s="125"/>
      <c r="B2059" s="125"/>
      <c r="C2059" s="126" t="e">
        <v>#REF!</v>
      </c>
      <c r="D2059" s="125"/>
      <c r="E2059" s="69"/>
      <c r="F2059" s="69"/>
      <c r="G2059" s="69"/>
      <c r="H2059" s="69"/>
      <c r="I2059" s="69"/>
      <c r="J2059" s="69"/>
      <c r="K2059" s="69"/>
      <c r="L2059" s="69"/>
      <c r="M2059" s="69"/>
      <c r="N2059" s="69"/>
      <c r="O2059" s="69"/>
      <c r="P2059" s="69"/>
      <c r="Q2059" s="69"/>
      <c r="R2059" s="69"/>
      <c r="S2059" s="69"/>
      <c r="T2059" s="69"/>
      <c r="U2059" s="69"/>
      <c r="V2059" s="69"/>
      <c r="W2059" s="69"/>
      <c r="X2059" s="69"/>
      <c r="Y2059" s="69"/>
      <c r="Z2059" s="69"/>
    </row>
    <row r="2060" ht="15.75" customHeight="1" spans="1:26">
      <c r="A2060" s="125"/>
      <c r="B2060" s="125"/>
      <c r="C2060" s="126" t="e">
        <v>#REF!</v>
      </c>
      <c r="D2060" s="125"/>
      <c r="E2060" s="69"/>
      <c r="F2060" s="69"/>
      <c r="G2060" s="69"/>
      <c r="H2060" s="69"/>
      <c r="I2060" s="69"/>
      <c r="J2060" s="69"/>
      <c r="K2060" s="69"/>
      <c r="L2060" s="69"/>
      <c r="M2060" s="69"/>
      <c r="N2060" s="69"/>
      <c r="O2060" s="69"/>
      <c r="P2060" s="69"/>
      <c r="Q2060" s="69"/>
      <c r="R2060" s="69"/>
      <c r="S2060" s="69"/>
      <c r="T2060" s="69"/>
      <c r="U2060" s="69"/>
      <c r="V2060" s="69"/>
      <c r="W2060" s="69"/>
      <c r="X2060" s="69"/>
      <c r="Y2060" s="69"/>
      <c r="Z2060" s="69"/>
    </row>
    <row r="2061" ht="15.75" customHeight="1" spans="1:26">
      <c r="A2061" s="125"/>
      <c r="B2061" s="125"/>
      <c r="C2061" s="126" t="e">
        <v>#REF!</v>
      </c>
      <c r="D2061" s="125"/>
      <c r="E2061" s="69"/>
      <c r="F2061" s="69"/>
      <c r="G2061" s="69"/>
      <c r="H2061" s="69"/>
      <c r="I2061" s="69"/>
      <c r="J2061" s="69"/>
      <c r="K2061" s="69"/>
      <c r="L2061" s="69"/>
      <c r="M2061" s="69"/>
      <c r="N2061" s="69"/>
      <c r="O2061" s="69"/>
      <c r="P2061" s="69"/>
      <c r="Q2061" s="69"/>
      <c r="R2061" s="69"/>
      <c r="S2061" s="69"/>
      <c r="T2061" s="69"/>
      <c r="U2061" s="69"/>
      <c r="V2061" s="69"/>
      <c r="W2061" s="69"/>
      <c r="X2061" s="69"/>
      <c r="Y2061" s="69"/>
      <c r="Z2061" s="69"/>
    </row>
    <row r="2062" ht="15.75" customHeight="1" spans="1:26">
      <c r="A2062" s="125"/>
      <c r="B2062" s="125"/>
      <c r="C2062" s="126" t="e">
        <v>#REF!</v>
      </c>
      <c r="D2062" s="125"/>
      <c r="E2062" s="69"/>
      <c r="F2062" s="69"/>
      <c r="G2062" s="69"/>
      <c r="H2062" s="69"/>
      <c r="I2062" s="69"/>
      <c r="J2062" s="69"/>
      <c r="K2062" s="69"/>
      <c r="L2062" s="69"/>
      <c r="M2062" s="69"/>
      <c r="N2062" s="69"/>
      <c r="O2062" s="69"/>
      <c r="P2062" s="69"/>
      <c r="Q2062" s="69"/>
      <c r="R2062" s="69"/>
      <c r="S2062" s="69"/>
      <c r="T2062" s="69"/>
      <c r="U2062" s="69"/>
      <c r="V2062" s="69"/>
      <c r="W2062" s="69"/>
      <c r="X2062" s="69"/>
      <c r="Y2062" s="69"/>
      <c r="Z2062" s="69"/>
    </row>
    <row r="2063" ht="15.75" customHeight="1" spans="1:26">
      <c r="A2063" s="125"/>
      <c r="B2063" s="125"/>
      <c r="C2063" s="126" t="e">
        <v>#REF!</v>
      </c>
      <c r="D2063" s="125"/>
      <c r="E2063" s="69"/>
      <c r="F2063" s="69"/>
      <c r="G2063" s="69"/>
      <c r="H2063" s="69"/>
      <c r="I2063" s="69"/>
      <c r="J2063" s="69"/>
      <c r="K2063" s="69"/>
      <c r="L2063" s="69"/>
      <c r="M2063" s="69"/>
      <c r="N2063" s="69"/>
      <c r="O2063" s="69"/>
      <c r="P2063" s="69"/>
      <c r="Q2063" s="69"/>
      <c r="R2063" s="69"/>
      <c r="S2063" s="69"/>
      <c r="T2063" s="69"/>
      <c r="U2063" s="69"/>
      <c r="V2063" s="69"/>
      <c r="W2063" s="69"/>
      <c r="X2063" s="69"/>
      <c r="Y2063" s="69"/>
      <c r="Z2063" s="69"/>
    </row>
    <row r="2064" ht="15.75" customHeight="1" spans="1:26">
      <c r="A2064" s="125"/>
      <c r="B2064" s="125"/>
      <c r="C2064" s="126" t="e">
        <v>#REF!</v>
      </c>
      <c r="D2064" s="125"/>
      <c r="E2064" s="69"/>
      <c r="F2064" s="69"/>
      <c r="G2064" s="69"/>
      <c r="H2064" s="69"/>
      <c r="I2064" s="69"/>
      <c r="J2064" s="69"/>
      <c r="K2064" s="69"/>
      <c r="L2064" s="69"/>
      <c r="M2064" s="69"/>
      <c r="N2064" s="69"/>
      <c r="O2064" s="69"/>
      <c r="P2064" s="69"/>
      <c r="Q2064" s="69"/>
      <c r="R2064" s="69"/>
      <c r="S2064" s="69"/>
      <c r="T2064" s="69"/>
      <c r="U2064" s="69"/>
      <c r="V2064" s="69"/>
      <c r="W2064" s="69"/>
      <c r="X2064" s="69"/>
      <c r="Y2064" s="69"/>
      <c r="Z2064" s="69"/>
    </row>
    <row r="2065" ht="15.75" customHeight="1" spans="1:26">
      <c r="A2065" s="125"/>
      <c r="B2065" s="125"/>
      <c r="C2065" s="126" t="e">
        <v>#REF!</v>
      </c>
      <c r="D2065" s="125"/>
      <c r="E2065" s="69"/>
      <c r="F2065" s="69"/>
      <c r="G2065" s="69"/>
      <c r="H2065" s="69"/>
      <c r="I2065" s="69"/>
      <c r="J2065" s="69"/>
      <c r="K2065" s="69"/>
      <c r="L2065" s="69"/>
      <c r="M2065" s="69"/>
      <c r="N2065" s="69"/>
      <c r="O2065" s="69"/>
      <c r="P2065" s="69"/>
      <c r="Q2065" s="69"/>
      <c r="R2065" s="69"/>
      <c r="S2065" s="69"/>
      <c r="T2065" s="69"/>
      <c r="U2065" s="69"/>
      <c r="V2065" s="69"/>
      <c r="W2065" s="69"/>
      <c r="X2065" s="69"/>
      <c r="Y2065" s="69"/>
      <c r="Z2065" s="69"/>
    </row>
    <row r="2066" ht="15.75" customHeight="1" spans="1:26">
      <c r="A2066" s="125"/>
      <c r="B2066" s="125"/>
      <c r="C2066" s="126" t="e">
        <v>#REF!</v>
      </c>
      <c r="D2066" s="125"/>
      <c r="E2066" s="69"/>
      <c r="F2066" s="69"/>
      <c r="G2066" s="69"/>
      <c r="H2066" s="69"/>
      <c r="I2066" s="69"/>
      <c r="J2066" s="69"/>
      <c r="K2066" s="69"/>
      <c r="L2066" s="69"/>
      <c r="M2066" s="69"/>
      <c r="N2066" s="69"/>
      <c r="O2066" s="69"/>
      <c r="P2066" s="69"/>
      <c r="Q2066" s="69"/>
      <c r="R2066" s="69"/>
      <c r="S2066" s="69"/>
      <c r="T2066" s="69"/>
      <c r="U2066" s="69"/>
      <c r="V2066" s="69"/>
      <c r="W2066" s="69"/>
      <c r="X2066" s="69"/>
      <c r="Y2066" s="69"/>
      <c r="Z2066" s="69"/>
    </row>
    <row r="2067" ht="15.75" customHeight="1" spans="1:26">
      <c r="A2067" s="125"/>
      <c r="B2067" s="125"/>
      <c r="C2067" s="126" t="e">
        <v>#REF!</v>
      </c>
      <c r="D2067" s="125"/>
      <c r="E2067" s="69"/>
      <c r="F2067" s="69"/>
      <c r="G2067" s="69"/>
      <c r="H2067" s="69"/>
      <c r="I2067" s="69"/>
      <c r="J2067" s="69"/>
      <c r="K2067" s="69"/>
      <c r="L2067" s="69"/>
      <c r="M2067" s="69"/>
      <c r="N2067" s="69"/>
      <c r="O2067" s="69"/>
      <c r="P2067" s="69"/>
      <c r="Q2067" s="69"/>
      <c r="R2067" s="69"/>
      <c r="S2067" s="69"/>
      <c r="T2067" s="69"/>
      <c r="U2067" s="69"/>
      <c r="V2067" s="69"/>
      <c r="W2067" s="69"/>
      <c r="X2067" s="69"/>
      <c r="Y2067" s="69"/>
      <c r="Z2067" s="69"/>
    </row>
    <row r="2068" ht="15.75" customHeight="1" spans="1:26">
      <c r="A2068" s="125"/>
      <c r="B2068" s="125"/>
      <c r="C2068" s="126" t="e">
        <v>#REF!</v>
      </c>
      <c r="D2068" s="125"/>
      <c r="E2068" s="69"/>
      <c r="F2068" s="69"/>
      <c r="G2068" s="69"/>
      <c r="H2068" s="69"/>
      <c r="I2068" s="69"/>
      <c r="J2068" s="69"/>
      <c r="K2068" s="69"/>
      <c r="L2068" s="69"/>
      <c r="M2068" s="69"/>
      <c r="N2068" s="69"/>
      <c r="O2068" s="69"/>
      <c r="P2068" s="69"/>
      <c r="Q2068" s="69"/>
      <c r="R2068" s="69"/>
      <c r="S2068" s="69"/>
      <c r="T2068" s="69"/>
      <c r="U2068" s="69"/>
      <c r="V2068" s="69"/>
      <c r="W2068" s="69"/>
      <c r="X2068" s="69"/>
      <c r="Y2068" s="69"/>
      <c r="Z2068" s="69"/>
    </row>
    <row r="2069" ht="15.75" customHeight="1" spans="1:26">
      <c r="A2069" s="125"/>
      <c r="B2069" s="125"/>
      <c r="C2069" s="126" t="e">
        <v>#REF!</v>
      </c>
      <c r="D2069" s="125"/>
      <c r="E2069" s="69"/>
      <c r="F2069" s="69"/>
      <c r="G2069" s="69"/>
      <c r="H2069" s="69"/>
      <c r="I2069" s="69"/>
      <c r="J2069" s="69"/>
      <c r="K2069" s="69"/>
      <c r="L2069" s="69"/>
      <c r="M2069" s="69"/>
      <c r="N2069" s="69"/>
      <c r="O2069" s="69"/>
      <c r="P2069" s="69"/>
      <c r="Q2069" s="69"/>
      <c r="R2069" s="69"/>
      <c r="S2069" s="69"/>
      <c r="T2069" s="69"/>
      <c r="U2069" s="69"/>
      <c r="V2069" s="69"/>
      <c r="W2069" s="69"/>
      <c r="X2069" s="69"/>
      <c r="Y2069" s="69"/>
      <c r="Z2069" s="69"/>
    </row>
    <row r="2070" ht="15.75" customHeight="1" spans="1:26">
      <c r="A2070" s="125"/>
      <c r="B2070" s="125"/>
      <c r="C2070" s="126" t="e">
        <v>#REF!</v>
      </c>
      <c r="D2070" s="125"/>
      <c r="E2070" s="69"/>
      <c r="F2070" s="69"/>
      <c r="G2070" s="69"/>
      <c r="H2070" s="69"/>
      <c r="I2070" s="69"/>
      <c r="J2070" s="69"/>
      <c r="K2070" s="69"/>
      <c r="L2070" s="69"/>
      <c r="M2070" s="69"/>
      <c r="N2070" s="69"/>
      <c r="O2070" s="69"/>
      <c r="P2070" s="69"/>
      <c r="Q2070" s="69"/>
      <c r="R2070" s="69"/>
      <c r="S2070" s="69"/>
      <c r="T2070" s="69"/>
      <c r="U2070" s="69"/>
      <c r="V2070" s="69"/>
      <c r="W2070" s="69"/>
      <c r="X2070" s="69"/>
      <c r="Y2070" s="69"/>
      <c r="Z2070" s="69"/>
    </row>
    <row r="2071" ht="15.75" customHeight="1" spans="1:26">
      <c r="A2071" s="125"/>
      <c r="B2071" s="125"/>
      <c r="C2071" s="126" t="e">
        <v>#REF!</v>
      </c>
      <c r="D2071" s="125"/>
      <c r="E2071" s="69"/>
      <c r="F2071" s="69"/>
      <c r="G2071" s="69"/>
      <c r="H2071" s="69"/>
      <c r="I2071" s="69"/>
      <c r="J2071" s="69"/>
      <c r="K2071" s="69"/>
      <c r="L2071" s="69"/>
      <c r="M2071" s="69"/>
      <c r="N2071" s="69"/>
      <c r="O2071" s="69"/>
      <c r="P2071" s="69"/>
      <c r="Q2071" s="69"/>
      <c r="R2071" s="69"/>
      <c r="S2071" s="69"/>
      <c r="T2071" s="69"/>
      <c r="U2071" s="69"/>
      <c r="V2071" s="69"/>
      <c r="W2071" s="69"/>
      <c r="X2071" s="69"/>
      <c r="Y2071" s="69"/>
      <c r="Z2071" s="69"/>
    </row>
    <row r="2072" ht="15.75" customHeight="1" spans="1:26">
      <c r="A2072" s="125"/>
      <c r="B2072" s="125"/>
      <c r="C2072" s="126" t="e">
        <v>#REF!</v>
      </c>
      <c r="D2072" s="125"/>
      <c r="E2072" s="69"/>
      <c r="F2072" s="69"/>
      <c r="G2072" s="69"/>
      <c r="H2072" s="69"/>
      <c r="I2072" s="69"/>
      <c r="J2072" s="69"/>
      <c r="K2072" s="69"/>
      <c r="L2072" s="69"/>
      <c r="M2072" s="69"/>
      <c r="N2072" s="69"/>
      <c r="O2072" s="69"/>
      <c r="P2072" s="69"/>
      <c r="Q2072" s="69"/>
      <c r="R2072" s="69"/>
      <c r="S2072" s="69"/>
      <c r="T2072" s="69"/>
      <c r="U2072" s="69"/>
      <c r="V2072" s="69"/>
      <c r="W2072" s="69"/>
      <c r="X2072" s="69"/>
      <c r="Y2072" s="69"/>
      <c r="Z2072" s="69"/>
    </row>
    <row r="2073" ht="15.75" customHeight="1" spans="1:26">
      <c r="A2073" s="125"/>
      <c r="B2073" s="125"/>
      <c r="C2073" s="126" t="e">
        <v>#REF!</v>
      </c>
      <c r="D2073" s="125"/>
      <c r="E2073" s="69"/>
      <c r="F2073" s="69"/>
      <c r="G2073" s="69"/>
      <c r="H2073" s="69"/>
      <c r="I2073" s="69"/>
      <c r="J2073" s="69"/>
      <c r="K2073" s="69"/>
      <c r="L2073" s="69"/>
      <c r="M2073" s="69"/>
      <c r="N2073" s="69"/>
      <c r="O2073" s="69"/>
      <c r="P2073" s="69"/>
      <c r="Q2073" s="69"/>
      <c r="R2073" s="69"/>
      <c r="S2073" s="69"/>
      <c r="T2073" s="69"/>
      <c r="U2073" s="69"/>
      <c r="V2073" s="69"/>
      <c r="W2073" s="69"/>
      <c r="X2073" s="69"/>
      <c r="Y2073" s="69"/>
      <c r="Z2073" s="69"/>
    </row>
    <row r="2074" ht="15.75" customHeight="1" spans="1:26">
      <c r="A2074" s="125"/>
      <c r="B2074" s="125"/>
      <c r="C2074" s="126" t="e">
        <v>#REF!</v>
      </c>
      <c r="D2074" s="125"/>
      <c r="E2074" s="69"/>
      <c r="F2074" s="69"/>
      <c r="G2074" s="69"/>
      <c r="H2074" s="69"/>
      <c r="I2074" s="69"/>
      <c r="J2074" s="69"/>
      <c r="K2074" s="69"/>
      <c r="L2074" s="69"/>
      <c r="M2074" s="69"/>
      <c r="N2074" s="69"/>
      <c r="O2074" s="69"/>
      <c r="P2074" s="69"/>
      <c r="Q2074" s="69"/>
      <c r="R2074" s="69"/>
      <c r="S2074" s="69"/>
      <c r="T2074" s="69"/>
      <c r="U2074" s="69"/>
      <c r="V2074" s="69"/>
      <c r="W2074" s="69"/>
      <c r="X2074" s="69"/>
      <c r="Y2074" s="69"/>
      <c r="Z2074" s="69"/>
    </row>
    <row r="2075" ht="15.75" customHeight="1" spans="1:26">
      <c r="A2075" s="125"/>
      <c r="B2075" s="125"/>
      <c r="C2075" s="126" t="e">
        <v>#REF!</v>
      </c>
      <c r="D2075" s="125"/>
      <c r="E2075" s="69"/>
      <c r="F2075" s="69"/>
      <c r="G2075" s="69"/>
      <c r="H2075" s="69"/>
      <c r="I2075" s="69"/>
      <c r="J2075" s="69"/>
      <c r="K2075" s="69"/>
      <c r="L2075" s="69"/>
      <c r="M2075" s="69"/>
      <c r="N2075" s="69"/>
      <c r="O2075" s="69"/>
      <c r="P2075" s="69"/>
      <c r="Q2075" s="69"/>
      <c r="R2075" s="69"/>
      <c r="S2075" s="69"/>
      <c r="T2075" s="69"/>
      <c r="U2075" s="69"/>
      <c r="V2075" s="69"/>
      <c r="W2075" s="69"/>
      <c r="X2075" s="69"/>
      <c r="Y2075" s="69"/>
      <c r="Z2075" s="69"/>
    </row>
    <row r="2076" ht="15.75" customHeight="1" spans="1:26">
      <c r="A2076" s="125"/>
      <c r="B2076" s="125"/>
      <c r="C2076" s="126" t="e">
        <v>#REF!</v>
      </c>
      <c r="D2076" s="125"/>
      <c r="E2076" s="69"/>
      <c r="F2076" s="69"/>
      <c r="G2076" s="69"/>
      <c r="H2076" s="69"/>
      <c r="I2076" s="69"/>
      <c r="J2076" s="69"/>
      <c r="K2076" s="69"/>
      <c r="L2076" s="69"/>
      <c r="M2076" s="69"/>
      <c r="N2076" s="69"/>
      <c r="O2076" s="69"/>
      <c r="P2076" s="69"/>
      <c r="Q2076" s="69"/>
      <c r="R2076" s="69"/>
      <c r="S2076" s="69"/>
      <c r="T2076" s="69"/>
      <c r="U2076" s="69"/>
      <c r="V2076" s="69"/>
      <c r="W2076" s="69"/>
      <c r="X2076" s="69"/>
      <c r="Y2076" s="69"/>
      <c r="Z2076" s="69"/>
    </row>
    <row r="2077" ht="15.75" customHeight="1" spans="1:26">
      <c r="A2077" s="125"/>
      <c r="B2077" s="125"/>
      <c r="C2077" s="126" t="e">
        <v>#REF!</v>
      </c>
      <c r="D2077" s="125"/>
      <c r="E2077" s="69"/>
      <c r="F2077" s="69"/>
      <c r="G2077" s="69"/>
      <c r="H2077" s="69"/>
      <c r="I2077" s="69"/>
      <c r="J2077" s="69"/>
      <c r="K2077" s="69"/>
      <c r="L2077" s="69"/>
      <c r="M2077" s="69"/>
      <c r="N2077" s="69"/>
      <c r="O2077" s="69"/>
      <c r="P2077" s="69"/>
      <c r="Q2077" s="69"/>
      <c r="R2077" s="69"/>
      <c r="S2077" s="69"/>
      <c r="T2077" s="69"/>
      <c r="U2077" s="69"/>
      <c r="V2077" s="69"/>
      <c r="W2077" s="69"/>
      <c r="X2077" s="69"/>
      <c r="Y2077" s="69"/>
      <c r="Z2077" s="69"/>
    </row>
    <row r="2078" ht="15.75" customHeight="1" spans="1:26">
      <c r="A2078" s="125"/>
      <c r="B2078" s="125"/>
      <c r="C2078" s="126" t="e">
        <v>#REF!</v>
      </c>
      <c r="D2078" s="125"/>
      <c r="E2078" s="69"/>
      <c r="F2078" s="69"/>
      <c r="G2078" s="69"/>
      <c r="H2078" s="69"/>
      <c r="I2078" s="69"/>
      <c r="J2078" s="69"/>
      <c r="K2078" s="69"/>
      <c r="L2078" s="69"/>
      <c r="M2078" s="69"/>
      <c r="N2078" s="69"/>
      <c r="O2078" s="69"/>
      <c r="P2078" s="69"/>
      <c r="Q2078" s="69"/>
      <c r="R2078" s="69"/>
      <c r="S2078" s="69"/>
      <c r="T2078" s="69"/>
      <c r="U2078" s="69"/>
      <c r="V2078" s="69"/>
      <c r="W2078" s="69"/>
      <c r="X2078" s="69"/>
      <c r="Y2078" s="69"/>
      <c r="Z2078" s="69"/>
    </row>
    <row r="2079" ht="15.75" customHeight="1" spans="1:26">
      <c r="A2079" s="125"/>
      <c r="B2079" s="125"/>
      <c r="C2079" s="126" t="e">
        <v>#REF!</v>
      </c>
      <c r="D2079" s="125"/>
      <c r="E2079" s="69"/>
      <c r="F2079" s="69"/>
      <c r="G2079" s="69"/>
      <c r="H2079" s="69"/>
      <c r="I2079" s="69"/>
      <c r="J2079" s="69"/>
      <c r="K2079" s="69"/>
      <c r="L2079" s="69"/>
      <c r="M2079" s="69"/>
      <c r="N2079" s="69"/>
      <c r="O2079" s="69"/>
      <c r="P2079" s="69"/>
      <c r="Q2079" s="69"/>
      <c r="R2079" s="69"/>
      <c r="S2079" s="69"/>
      <c r="T2079" s="69"/>
      <c r="U2079" s="69"/>
      <c r="V2079" s="69"/>
      <c r="W2079" s="69"/>
      <c r="X2079" s="69"/>
      <c r="Y2079" s="69"/>
      <c r="Z2079" s="69"/>
    </row>
    <row r="2080" ht="15.75" customHeight="1" spans="1:26">
      <c r="A2080" s="125"/>
      <c r="B2080" s="125"/>
      <c r="C2080" s="126" t="e">
        <v>#REF!</v>
      </c>
      <c r="D2080" s="125"/>
      <c r="E2080" s="69"/>
      <c r="F2080" s="69"/>
      <c r="G2080" s="69"/>
      <c r="H2080" s="69"/>
      <c r="I2080" s="69"/>
      <c r="J2080" s="69"/>
      <c r="K2080" s="69"/>
      <c r="L2080" s="69"/>
      <c r="M2080" s="69"/>
      <c r="N2080" s="69"/>
      <c r="O2080" s="69"/>
      <c r="P2080" s="69"/>
      <c r="Q2080" s="69"/>
      <c r="R2080" s="69"/>
      <c r="S2080" s="69"/>
      <c r="T2080" s="69"/>
      <c r="U2080" s="69"/>
      <c r="V2080" s="69"/>
      <c r="W2080" s="69"/>
      <c r="X2080" s="69"/>
      <c r="Y2080" s="69"/>
      <c r="Z2080" s="69"/>
    </row>
    <row r="2081" ht="15.75" customHeight="1" spans="1:26">
      <c r="A2081" s="125"/>
      <c r="B2081" s="125"/>
      <c r="C2081" s="126" t="e">
        <v>#REF!</v>
      </c>
      <c r="D2081" s="125"/>
      <c r="E2081" s="69"/>
      <c r="F2081" s="69"/>
      <c r="G2081" s="69"/>
      <c r="H2081" s="69"/>
      <c r="I2081" s="69"/>
      <c r="J2081" s="69"/>
      <c r="K2081" s="69"/>
      <c r="L2081" s="69"/>
      <c r="M2081" s="69"/>
      <c r="N2081" s="69"/>
      <c r="O2081" s="69"/>
      <c r="P2081" s="69"/>
      <c r="Q2081" s="69"/>
      <c r="R2081" s="69"/>
      <c r="S2081" s="69"/>
      <c r="T2081" s="69"/>
      <c r="U2081" s="69"/>
      <c r="V2081" s="69"/>
      <c r="W2081" s="69"/>
      <c r="X2081" s="69"/>
      <c r="Y2081" s="69"/>
      <c r="Z2081" s="69"/>
    </row>
    <row r="2082" ht="15.75" customHeight="1" spans="1:26">
      <c r="A2082" s="125"/>
      <c r="B2082" s="125"/>
      <c r="C2082" s="126" t="e">
        <v>#REF!</v>
      </c>
      <c r="D2082" s="125"/>
      <c r="E2082" s="69"/>
      <c r="F2082" s="69"/>
      <c r="G2082" s="69"/>
      <c r="H2082" s="69"/>
      <c r="I2082" s="69"/>
      <c r="J2082" s="69"/>
      <c r="K2082" s="69"/>
      <c r="L2082" s="69"/>
      <c r="M2082" s="69"/>
      <c r="N2082" s="69"/>
      <c r="O2082" s="69"/>
      <c r="P2082" s="69"/>
      <c r="Q2082" s="69"/>
      <c r="R2082" s="69"/>
      <c r="S2082" s="69"/>
      <c r="T2082" s="69"/>
      <c r="U2082" s="69"/>
      <c r="V2082" s="69"/>
      <c r="W2082" s="69"/>
      <c r="X2082" s="69"/>
      <c r="Y2082" s="69"/>
      <c r="Z2082" s="69"/>
    </row>
    <row r="2083" ht="15.75" customHeight="1" spans="1:26">
      <c r="A2083" s="125"/>
      <c r="B2083" s="125"/>
      <c r="C2083" s="126" t="e">
        <v>#REF!</v>
      </c>
      <c r="D2083" s="125"/>
      <c r="E2083" s="69"/>
      <c r="F2083" s="69"/>
      <c r="G2083" s="69"/>
      <c r="H2083" s="69"/>
      <c r="I2083" s="69"/>
      <c r="J2083" s="69"/>
      <c r="K2083" s="69"/>
      <c r="L2083" s="69"/>
      <c r="M2083" s="69"/>
      <c r="N2083" s="69"/>
      <c r="O2083" s="69"/>
      <c r="P2083" s="69"/>
      <c r="Q2083" s="69"/>
      <c r="R2083" s="69"/>
      <c r="S2083" s="69"/>
      <c r="T2083" s="69"/>
      <c r="U2083" s="69"/>
      <c r="V2083" s="69"/>
      <c r="W2083" s="69"/>
      <c r="X2083" s="69"/>
      <c r="Y2083" s="69"/>
      <c r="Z2083" s="69"/>
    </row>
    <row r="2084" ht="15.75" customHeight="1" spans="1:26">
      <c r="A2084" s="125"/>
      <c r="B2084" s="125"/>
      <c r="C2084" s="126" t="e">
        <v>#REF!</v>
      </c>
      <c r="D2084" s="125"/>
      <c r="E2084" s="69"/>
      <c r="F2084" s="69"/>
      <c r="G2084" s="69"/>
      <c r="H2084" s="69"/>
      <c r="I2084" s="69"/>
      <c r="J2084" s="69"/>
      <c r="K2084" s="69"/>
      <c r="L2084" s="69"/>
      <c r="M2084" s="69"/>
      <c r="N2084" s="69"/>
      <c r="O2084" s="69"/>
      <c r="P2084" s="69"/>
      <c r="Q2084" s="69"/>
      <c r="R2084" s="69"/>
      <c r="S2084" s="69"/>
      <c r="T2084" s="69"/>
      <c r="U2084" s="69"/>
      <c r="V2084" s="69"/>
      <c r="W2084" s="69"/>
      <c r="X2084" s="69"/>
      <c r="Y2084" s="69"/>
      <c r="Z2084" s="69"/>
    </row>
    <row r="2085" ht="15.75" customHeight="1" spans="1:26">
      <c r="A2085" s="125"/>
      <c r="B2085" s="125"/>
      <c r="C2085" s="126" t="e">
        <v>#REF!</v>
      </c>
      <c r="D2085" s="125"/>
      <c r="E2085" s="69"/>
      <c r="F2085" s="69"/>
      <c r="G2085" s="69"/>
      <c r="H2085" s="69"/>
      <c r="I2085" s="69"/>
      <c r="J2085" s="69"/>
      <c r="K2085" s="69"/>
      <c r="L2085" s="69"/>
      <c r="M2085" s="69"/>
      <c r="N2085" s="69"/>
      <c r="O2085" s="69"/>
      <c r="P2085" s="69"/>
      <c r="Q2085" s="69"/>
      <c r="R2085" s="69"/>
      <c r="S2085" s="69"/>
      <c r="T2085" s="69"/>
      <c r="U2085" s="69"/>
      <c r="V2085" s="69"/>
      <c r="W2085" s="69"/>
      <c r="X2085" s="69"/>
      <c r="Y2085" s="69"/>
      <c r="Z2085" s="69"/>
    </row>
    <row r="2086" ht="15.75" customHeight="1" spans="1:26">
      <c r="A2086" s="125"/>
      <c r="B2086" s="125"/>
      <c r="C2086" s="126" t="e">
        <v>#REF!</v>
      </c>
      <c r="D2086" s="125"/>
      <c r="E2086" s="69"/>
      <c r="F2086" s="69"/>
      <c r="G2086" s="69"/>
      <c r="H2086" s="69"/>
      <c r="I2086" s="69"/>
      <c r="J2086" s="69"/>
      <c r="K2086" s="69"/>
      <c r="L2086" s="69"/>
      <c r="M2086" s="69"/>
      <c r="N2086" s="69"/>
      <c r="O2086" s="69"/>
      <c r="P2086" s="69"/>
      <c r="Q2086" s="69"/>
      <c r="R2086" s="69"/>
      <c r="S2086" s="69"/>
      <c r="T2086" s="69"/>
      <c r="U2086" s="69"/>
      <c r="V2086" s="69"/>
      <c r="W2086" s="69"/>
      <c r="X2086" s="69"/>
      <c r="Y2086" s="69"/>
      <c r="Z2086" s="69"/>
    </row>
    <row r="2087" ht="15.75" customHeight="1" spans="1:26">
      <c r="A2087" s="125"/>
      <c r="B2087" s="125"/>
      <c r="C2087" s="126" t="e">
        <v>#REF!</v>
      </c>
      <c r="D2087" s="125"/>
      <c r="E2087" s="69"/>
      <c r="F2087" s="69"/>
      <c r="G2087" s="69"/>
      <c r="H2087" s="69"/>
      <c r="I2087" s="69"/>
      <c r="J2087" s="69"/>
      <c r="K2087" s="69"/>
      <c r="L2087" s="69"/>
      <c r="M2087" s="69"/>
      <c r="N2087" s="69"/>
      <c r="O2087" s="69"/>
      <c r="P2087" s="69"/>
      <c r="Q2087" s="69"/>
      <c r="R2087" s="69"/>
      <c r="S2087" s="69"/>
      <c r="T2087" s="69"/>
      <c r="U2087" s="69"/>
      <c r="V2087" s="69"/>
      <c r="W2087" s="69"/>
      <c r="X2087" s="69"/>
      <c r="Y2087" s="69"/>
      <c r="Z2087" s="69"/>
    </row>
    <row r="2088" ht="15.75" customHeight="1" spans="1:26">
      <c r="A2088" s="125"/>
      <c r="B2088" s="125"/>
      <c r="C2088" s="126" t="e">
        <v>#REF!</v>
      </c>
      <c r="D2088" s="125"/>
      <c r="E2088" s="69"/>
      <c r="F2088" s="69"/>
      <c r="G2088" s="69"/>
      <c r="H2088" s="69"/>
      <c r="I2088" s="69"/>
      <c r="J2088" s="69"/>
      <c r="K2088" s="69"/>
      <c r="L2088" s="69"/>
      <c r="M2088" s="69"/>
      <c r="N2088" s="69"/>
      <c r="O2088" s="69"/>
      <c r="P2088" s="69"/>
      <c r="Q2088" s="69"/>
      <c r="R2088" s="69"/>
      <c r="S2088" s="69"/>
      <c r="T2088" s="69"/>
      <c r="U2088" s="69"/>
      <c r="V2088" s="69"/>
      <c r="W2088" s="69"/>
      <c r="X2088" s="69"/>
      <c r="Y2088" s="69"/>
      <c r="Z2088" s="69"/>
    </row>
    <row r="2089" ht="15.75" customHeight="1" spans="1:26">
      <c r="A2089" s="125"/>
      <c r="B2089" s="125"/>
      <c r="C2089" s="126" t="e">
        <v>#REF!</v>
      </c>
      <c r="D2089" s="125"/>
      <c r="E2089" s="69"/>
      <c r="F2089" s="69"/>
      <c r="G2089" s="69"/>
      <c r="H2089" s="69"/>
      <c r="I2089" s="69"/>
      <c r="J2089" s="69"/>
      <c r="K2089" s="69"/>
      <c r="L2089" s="69"/>
      <c r="M2089" s="69"/>
      <c r="N2089" s="69"/>
      <c r="O2089" s="69"/>
      <c r="P2089" s="69"/>
      <c r="Q2089" s="69"/>
      <c r="R2089" s="69"/>
      <c r="S2089" s="69"/>
      <c r="T2089" s="69"/>
      <c r="U2089" s="69"/>
      <c r="V2089" s="69"/>
      <c r="W2089" s="69"/>
      <c r="X2089" s="69"/>
      <c r="Y2089" s="69"/>
      <c r="Z2089" s="69"/>
    </row>
    <row r="2090" ht="15.75" customHeight="1" spans="1:26">
      <c r="A2090" s="125"/>
      <c r="B2090" s="125"/>
      <c r="C2090" s="126" t="e">
        <v>#REF!</v>
      </c>
      <c r="D2090" s="125"/>
      <c r="E2090" s="69"/>
      <c r="F2090" s="69"/>
      <c r="G2090" s="69"/>
      <c r="H2090" s="69"/>
      <c r="I2090" s="69"/>
      <c r="J2090" s="69"/>
      <c r="K2090" s="69"/>
      <c r="L2090" s="69"/>
      <c r="M2090" s="69"/>
      <c r="N2090" s="69"/>
      <c r="O2090" s="69"/>
      <c r="P2090" s="69"/>
      <c r="Q2090" s="69"/>
      <c r="R2090" s="69"/>
      <c r="S2090" s="69"/>
      <c r="T2090" s="69"/>
      <c r="U2090" s="69"/>
      <c r="V2090" s="69"/>
      <c r="W2090" s="69"/>
      <c r="X2090" s="69"/>
      <c r="Y2090" s="69"/>
      <c r="Z2090" s="69"/>
    </row>
    <row r="2091" ht="15.75" customHeight="1" spans="1:26">
      <c r="A2091" s="125"/>
      <c r="B2091" s="125"/>
      <c r="C2091" s="126" t="e">
        <v>#REF!</v>
      </c>
      <c r="D2091" s="125"/>
      <c r="E2091" s="69"/>
      <c r="F2091" s="69"/>
      <c r="G2091" s="69"/>
      <c r="H2091" s="69"/>
      <c r="I2091" s="69"/>
      <c r="J2091" s="69"/>
      <c r="K2091" s="69"/>
      <c r="L2091" s="69"/>
      <c r="M2091" s="69"/>
      <c r="N2091" s="69"/>
      <c r="O2091" s="69"/>
      <c r="P2091" s="69"/>
      <c r="Q2091" s="69"/>
      <c r="R2091" s="69"/>
      <c r="S2091" s="69"/>
      <c r="T2091" s="69"/>
      <c r="U2091" s="69"/>
      <c r="V2091" s="69"/>
      <c r="W2091" s="69"/>
      <c r="X2091" s="69"/>
      <c r="Y2091" s="69"/>
      <c r="Z2091" s="69"/>
    </row>
    <row r="2092" ht="15.75" customHeight="1" spans="1:26">
      <c r="A2092" s="125"/>
      <c r="B2092" s="125"/>
      <c r="C2092" s="126" t="e">
        <v>#REF!</v>
      </c>
      <c r="D2092" s="125"/>
      <c r="E2092" s="69"/>
      <c r="F2092" s="69"/>
      <c r="G2092" s="69"/>
      <c r="H2092" s="69"/>
      <c r="I2092" s="69"/>
      <c r="J2092" s="69"/>
      <c r="K2092" s="69"/>
      <c r="L2092" s="69"/>
      <c r="M2092" s="69"/>
      <c r="N2092" s="69"/>
      <c r="O2092" s="69"/>
      <c r="P2092" s="69"/>
      <c r="Q2092" s="69"/>
      <c r="R2092" s="69"/>
      <c r="S2092" s="69"/>
      <c r="T2092" s="69"/>
      <c r="U2092" s="69"/>
      <c r="V2092" s="69"/>
      <c r="W2092" s="69"/>
      <c r="X2092" s="69"/>
      <c r="Y2092" s="69"/>
      <c r="Z2092" s="69"/>
    </row>
    <row r="2093" ht="15.75" customHeight="1" spans="1:26">
      <c r="A2093" s="125"/>
      <c r="B2093" s="125"/>
      <c r="C2093" s="126" t="e">
        <v>#REF!</v>
      </c>
      <c r="D2093" s="125"/>
      <c r="E2093" s="69"/>
      <c r="F2093" s="69"/>
      <c r="G2093" s="69"/>
      <c r="H2093" s="69"/>
      <c r="I2093" s="69"/>
      <c r="J2093" s="69"/>
      <c r="K2093" s="69"/>
      <c r="L2093" s="69"/>
      <c r="M2093" s="69"/>
      <c r="N2093" s="69"/>
      <c r="O2093" s="69"/>
      <c r="P2093" s="69"/>
      <c r="Q2093" s="69"/>
      <c r="R2093" s="69"/>
      <c r="S2093" s="69"/>
      <c r="T2093" s="69"/>
      <c r="U2093" s="69"/>
      <c r="V2093" s="69"/>
      <c r="W2093" s="69"/>
      <c r="X2093" s="69"/>
      <c r="Y2093" s="69"/>
      <c r="Z2093" s="69"/>
    </row>
    <row r="2094" ht="15.75" customHeight="1" spans="1:26">
      <c r="A2094" s="125"/>
      <c r="B2094" s="125"/>
      <c r="C2094" s="126" t="e">
        <v>#REF!</v>
      </c>
      <c r="D2094" s="125"/>
      <c r="E2094" s="69"/>
      <c r="F2094" s="69"/>
      <c r="G2094" s="69"/>
      <c r="H2094" s="69"/>
      <c r="I2094" s="69"/>
      <c r="J2094" s="69"/>
      <c r="K2094" s="69"/>
      <c r="L2094" s="69"/>
      <c r="M2094" s="69"/>
      <c r="N2094" s="69"/>
      <c r="O2094" s="69"/>
      <c r="P2094" s="69"/>
      <c r="Q2094" s="69"/>
      <c r="R2094" s="69"/>
      <c r="S2094" s="69"/>
      <c r="T2094" s="69"/>
      <c r="U2094" s="69"/>
      <c r="V2094" s="69"/>
      <c r="W2094" s="69"/>
      <c r="X2094" s="69"/>
      <c r="Y2094" s="69"/>
      <c r="Z2094" s="69"/>
    </row>
    <row r="2095" ht="15.75" customHeight="1" spans="1:26">
      <c r="A2095" s="125"/>
      <c r="B2095" s="125"/>
      <c r="C2095" s="126" t="e">
        <v>#REF!</v>
      </c>
      <c r="D2095" s="125"/>
      <c r="E2095" s="69"/>
      <c r="F2095" s="69"/>
      <c r="G2095" s="69"/>
      <c r="H2095" s="69"/>
      <c r="I2095" s="69"/>
      <c r="J2095" s="69"/>
      <c r="K2095" s="69"/>
      <c r="L2095" s="69"/>
      <c r="M2095" s="69"/>
      <c r="N2095" s="69"/>
      <c r="O2095" s="69"/>
      <c r="P2095" s="69"/>
      <c r="Q2095" s="69"/>
      <c r="R2095" s="69"/>
      <c r="S2095" s="69"/>
      <c r="T2095" s="69"/>
      <c r="U2095" s="69"/>
      <c r="V2095" s="69"/>
      <c r="W2095" s="69"/>
      <c r="X2095" s="69"/>
      <c r="Y2095" s="69"/>
      <c r="Z2095" s="69"/>
    </row>
    <row r="2096" ht="15.75" customHeight="1" spans="1:26">
      <c r="A2096" s="125"/>
      <c r="B2096" s="125"/>
      <c r="C2096" s="126" t="e">
        <v>#REF!</v>
      </c>
      <c r="D2096" s="125"/>
      <c r="E2096" s="69"/>
      <c r="F2096" s="69"/>
      <c r="G2096" s="69"/>
      <c r="H2096" s="69"/>
      <c r="I2096" s="69"/>
      <c r="J2096" s="69"/>
      <c r="K2096" s="69"/>
      <c r="L2096" s="69"/>
      <c r="M2096" s="69"/>
      <c r="N2096" s="69"/>
      <c r="O2096" s="69"/>
      <c r="P2096" s="69"/>
      <c r="Q2096" s="69"/>
      <c r="R2096" s="69"/>
      <c r="S2096" s="69"/>
      <c r="T2096" s="69"/>
      <c r="U2096" s="69"/>
      <c r="V2096" s="69"/>
      <c r="W2096" s="69"/>
      <c r="X2096" s="69"/>
      <c r="Y2096" s="69"/>
      <c r="Z2096" s="69"/>
    </row>
    <row r="2097" ht="15.75" customHeight="1" spans="1:26">
      <c r="A2097" s="125"/>
      <c r="B2097" s="125"/>
      <c r="C2097" s="126" t="e">
        <v>#REF!</v>
      </c>
      <c r="D2097" s="125"/>
      <c r="E2097" s="69"/>
      <c r="F2097" s="69"/>
      <c r="G2097" s="69"/>
      <c r="H2097" s="69"/>
      <c r="I2097" s="69"/>
      <c r="J2097" s="69"/>
      <c r="K2097" s="69"/>
      <c r="L2097" s="69"/>
      <c r="M2097" s="69"/>
      <c r="N2097" s="69"/>
      <c r="O2097" s="69"/>
      <c r="P2097" s="69"/>
      <c r="Q2097" s="69"/>
      <c r="R2097" s="69"/>
      <c r="S2097" s="69"/>
      <c r="T2097" s="69"/>
      <c r="U2097" s="69"/>
      <c r="V2097" s="69"/>
      <c r="W2097" s="69"/>
      <c r="X2097" s="69"/>
      <c r="Y2097" s="69"/>
      <c r="Z2097" s="69"/>
    </row>
    <row r="2098" ht="15.75" customHeight="1" spans="1:26">
      <c r="A2098" s="125"/>
      <c r="B2098" s="125"/>
      <c r="C2098" s="126" t="e">
        <v>#REF!</v>
      </c>
      <c r="D2098" s="125"/>
      <c r="E2098" s="69"/>
      <c r="F2098" s="69"/>
      <c r="G2098" s="69"/>
      <c r="H2098" s="69"/>
      <c r="I2098" s="69"/>
      <c r="J2098" s="69"/>
      <c r="K2098" s="69"/>
      <c r="L2098" s="69"/>
      <c r="M2098" s="69"/>
      <c r="N2098" s="69"/>
      <c r="O2098" s="69"/>
      <c r="P2098" s="69"/>
      <c r="Q2098" s="69"/>
      <c r="R2098" s="69"/>
      <c r="S2098" s="69"/>
      <c r="T2098" s="69"/>
      <c r="U2098" s="69"/>
      <c r="V2098" s="69"/>
      <c r="W2098" s="69"/>
      <c r="X2098" s="69"/>
      <c r="Y2098" s="69"/>
      <c r="Z2098" s="69"/>
    </row>
    <row r="2099" ht="15.75" customHeight="1" spans="1:26">
      <c r="A2099" s="125"/>
      <c r="B2099" s="125"/>
      <c r="C2099" s="126" t="e">
        <v>#REF!</v>
      </c>
      <c r="D2099" s="125"/>
      <c r="E2099" s="69"/>
      <c r="F2099" s="69"/>
      <c r="G2099" s="69"/>
      <c r="H2099" s="69"/>
      <c r="I2099" s="69"/>
      <c r="J2099" s="69"/>
      <c r="K2099" s="69"/>
      <c r="L2099" s="69"/>
      <c r="M2099" s="69"/>
      <c r="N2099" s="69"/>
      <c r="O2099" s="69"/>
      <c r="P2099" s="69"/>
      <c r="Q2099" s="69"/>
      <c r="R2099" s="69"/>
      <c r="S2099" s="69"/>
      <c r="T2099" s="69"/>
      <c r="U2099" s="69"/>
      <c r="V2099" s="69"/>
      <c r="W2099" s="69"/>
      <c r="X2099" s="69"/>
      <c r="Y2099" s="69"/>
      <c r="Z2099" s="69"/>
    </row>
    <row r="2100" ht="15.75" customHeight="1" spans="1:26">
      <c r="A2100" s="125"/>
      <c r="B2100" s="125"/>
      <c r="C2100" s="126" t="e">
        <v>#REF!</v>
      </c>
      <c r="D2100" s="125"/>
      <c r="E2100" s="69"/>
      <c r="F2100" s="69"/>
      <c r="G2100" s="69"/>
      <c r="H2100" s="69"/>
      <c r="I2100" s="69"/>
      <c r="J2100" s="69"/>
      <c r="K2100" s="69"/>
      <c r="L2100" s="69"/>
      <c r="M2100" s="69"/>
      <c r="N2100" s="69"/>
      <c r="O2100" s="69"/>
      <c r="P2100" s="69"/>
      <c r="Q2100" s="69"/>
      <c r="R2100" s="69"/>
      <c r="S2100" s="69"/>
      <c r="T2100" s="69"/>
      <c r="U2100" s="69"/>
      <c r="V2100" s="69"/>
      <c r="W2100" s="69"/>
      <c r="X2100" s="69"/>
      <c r="Y2100" s="69"/>
      <c r="Z2100" s="69"/>
    </row>
    <row r="2101" ht="15.75" customHeight="1" spans="1:26">
      <c r="A2101" s="125"/>
      <c r="B2101" s="125"/>
      <c r="C2101" s="126" t="e">
        <v>#REF!</v>
      </c>
      <c r="D2101" s="125"/>
      <c r="E2101" s="69"/>
      <c r="F2101" s="69"/>
      <c r="G2101" s="69"/>
      <c r="H2101" s="69"/>
      <c r="I2101" s="69"/>
      <c r="J2101" s="69"/>
      <c r="K2101" s="69"/>
      <c r="L2101" s="69"/>
      <c r="M2101" s="69"/>
      <c r="N2101" s="69"/>
      <c r="O2101" s="69"/>
      <c r="P2101" s="69"/>
      <c r="Q2101" s="69"/>
      <c r="R2101" s="69"/>
      <c r="S2101" s="69"/>
      <c r="T2101" s="69"/>
      <c r="U2101" s="69"/>
      <c r="V2101" s="69"/>
      <c r="W2101" s="69"/>
      <c r="X2101" s="69"/>
      <c r="Y2101" s="69"/>
      <c r="Z2101" s="69"/>
    </row>
    <row r="2102" ht="15.75" customHeight="1" spans="1:26">
      <c r="A2102" s="125"/>
      <c r="B2102" s="125"/>
      <c r="C2102" s="126" t="e">
        <v>#REF!</v>
      </c>
      <c r="D2102" s="125"/>
      <c r="E2102" s="69"/>
      <c r="F2102" s="69"/>
      <c r="G2102" s="69"/>
      <c r="H2102" s="69"/>
      <c r="I2102" s="69"/>
      <c r="J2102" s="69"/>
      <c r="K2102" s="69"/>
      <c r="L2102" s="69"/>
      <c r="M2102" s="69"/>
      <c r="N2102" s="69"/>
      <c r="O2102" s="69"/>
      <c r="P2102" s="69"/>
      <c r="Q2102" s="69"/>
      <c r="R2102" s="69"/>
      <c r="S2102" s="69"/>
      <c r="T2102" s="69"/>
      <c r="U2102" s="69"/>
      <c r="V2102" s="69"/>
      <c r="W2102" s="69"/>
      <c r="X2102" s="69"/>
      <c r="Y2102" s="69"/>
      <c r="Z2102" s="69"/>
    </row>
    <row r="2103" ht="15.75" customHeight="1" spans="1:26">
      <c r="A2103" s="125"/>
      <c r="B2103" s="125"/>
      <c r="C2103" s="126" t="e">
        <v>#REF!</v>
      </c>
      <c r="D2103" s="125"/>
      <c r="E2103" s="69"/>
      <c r="F2103" s="69"/>
      <c r="G2103" s="69"/>
      <c r="H2103" s="69"/>
      <c r="I2103" s="69"/>
      <c r="J2103" s="69"/>
      <c r="K2103" s="69"/>
      <c r="L2103" s="69"/>
      <c r="M2103" s="69"/>
      <c r="N2103" s="69"/>
      <c r="O2103" s="69"/>
      <c r="P2103" s="69"/>
      <c r="Q2103" s="69"/>
      <c r="R2103" s="69"/>
      <c r="S2103" s="69"/>
      <c r="T2103" s="69"/>
      <c r="U2103" s="69"/>
      <c r="V2103" s="69"/>
      <c r="W2103" s="69"/>
      <c r="X2103" s="69"/>
      <c r="Y2103" s="69"/>
      <c r="Z2103" s="69"/>
    </row>
    <row r="2104" ht="15.75" customHeight="1" spans="1:26">
      <c r="A2104" s="125"/>
      <c r="B2104" s="125"/>
      <c r="C2104" s="126" t="e">
        <v>#REF!</v>
      </c>
      <c r="D2104" s="125"/>
      <c r="E2104" s="69"/>
      <c r="F2104" s="69"/>
      <c r="G2104" s="69"/>
      <c r="H2104" s="69"/>
      <c r="I2104" s="69"/>
      <c r="J2104" s="69"/>
      <c r="K2104" s="69"/>
      <c r="L2104" s="69"/>
      <c r="M2104" s="69"/>
      <c r="N2104" s="69"/>
      <c r="O2104" s="69"/>
      <c r="P2104" s="69"/>
      <c r="Q2104" s="69"/>
      <c r="R2104" s="69"/>
      <c r="S2104" s="69"/>
      <c r="T2104" s="69"/>
      <c r="U2104" s="69"/>
      <c r="V2104" s="69"/>
      <c r="W2104" s="69"/>
      <c r="X2104" s="69"/>
      <c r="Y2104" s="69"/>
      <c r="Z2104" s="69"/>
    </row>
    <row r="2105" ht="15.75" customHeight="1" spans="1:26">
      <c r="A2105" s="125"/>
      <c r="B2105" s="125"/>
      <c r="C2105" s="126" t="e">
        <v>#REF!</v>
      </c>
      <c r="D2105" s="125"/>
      <c r="E2105" s="69"/>
      <c r="F2105" s="69"/>
      <c r="G2105" s="69"/>
      <c r="H2105" s="69"/>
      <c r="I2105" s="69"/>
      <c r="J2105" s="69"/>
      <c r="K2105" s="69"/>
      <c r="L2105" s="69"/>
      <c r="M2105" s="69"/>
      <c r="N2105" s="69"/>
      <c r="O2105" s="69"/>
      <c r="P2105" s="69"/>
      <c r="Q2105" s="69"/>
      <c r="R2105" s="69"/>
      <c r="S2105" s="69"/>
      <c r="T2105" s="69"/>
      <c r="U2105" s="69"/>
      <c r="V2105" s="69"/>
      <c r="W2105" s="69"/>
      <c r="X2105" s="69"/>
      <c r="Y2105" s="69"/>
      <c r="Z2105" s="69"/>
    </row>
    <row r="2106" ht="15.75" customHeight="1" spans="1:26">
      <c r="A2106" s="125"/>
      <c r="B2106" s="125"/>
      <c r="C2106" s="126" t="e">
        <v>#REF!</v>
      </c>
      <c r="D2106" s="125"/>
      <c r="E2106" s="69"/>
      <c r="F2106" s="69"/>
      <c r="G2106" s="69"/>
      <c r="H2106" s="69"/>
      <c r="I2106" s="69"/>
      <c r="J2106" s="69"/>
      <c r="K2106" s="69"/>
      <c r="L2106" s="69"/>
      <c r="M2106" s="69"/>
      <c r="N2106" s="69"/>
      <c r="O2106" s="69"/>
      <c r="P2106" s="69"/>
      <c r="Q2106" s="69"/>
      <c r="R2106" s="69"/>
      <c r="S2106" s="69"/>
      <c r="T2106" s="69"/>
      <c r="U2106" s="69"/>
      <c r="V2106" s="69"/>
      <c r="W2106" s="69"/>
      <c r="X2106" s="69"/>
      <c r="Y2106" s="69"/>
      <c r="Z2106" s="69"/>
    </row>
    <row r="2107" ht="15.75" customHeight="1" spans="1:26">
      <c r="A2107" s="125"/>
      <c r="B2107" s="125"/>
      <c r="C2107" s="126" t="e">
        <v>#REF!</v>
      </c>
      <c r="D2107" s="125"/>
      <c r="E2107" s="69"/>
      <c r="F2107" s="69"/>
      <c r="G2107" s="69"/>
      <c r="H2107" s="69"/>
      <c r="I2107" s="69"/>
      <c r="J2107" s="69"/>
      <c r="K2107" s="69"/>
      <c r="L2107" s="69"/>
      <c r="M2107" s="69"/>
      <c r="N2107" s="69"/>
      <c r="O2107" s="69"/>
      <c r="P2107" s="69"/>
      <c r="Q2107" s="69"/>
      <c r="R2107" s="69"/>
      <c r="S2107" s="69"/>
      <c r="T2107" s="69"/>
      <c r="U2107" s="69"/>
      <c r="V2107" s="69"/>
      <c r="W2107" s="69"/>
      <c r="X2107" s="69"/>
      <c r="Y2107" s="69"/>
      <c r="Z2107" s="69"/>
    </row>
    <row r="2108" ht="15.75" customHeight="1" spans="1:26">
      <c r="A2108" s="125"/>
      <c r="B2108" s="125"/>
      <c r="C2108" s="126" t="e">
        <v>#REF!</v>
      </c>
      <c r="D2108" s="125"/>
      <c r="E2108" s="69"/>
      <c r="F2108" s="69"/>
      <c r="G2108" s="69"/>
      <c r="H2108" s="69"/>
      <c r="I2108" s="69"/>
      <c r="J2108" s="69"/>
      <c r="K2108" s="69"/>
      <c r="L2108" s="69"/>
      <c r="M2108" s="69"/>
      <c r="N2108" s="69"/>
      <c r="O2108" s="69"/>
      <c r="P2108" s="69"/>
      <c r="Q2108" s="69"/>
      <c r="R2108" s="69"/>
      <c r="S2108" s="69"/>
      <c r="T2108" s="69"/>
      <c r="U2108" s="69"/>
      <c r="V2108" s="69"/>
      <c r="W2108" s="69"/>
      <c r="X2108" s="69"/>
      <c r="Y2108" s="69"/>
      <c r="Z2108" s="69"/>
    </row>
    <row r="2109" ht="15.75" customHeight="1" spans="1:26">
      <c r="A2109" s="125"/>
      <c r="B2109" s="125"/>
      <c r="C2109" s="126" t="e">
        <v>#REF!</v>
      </c>
      <c r="D2109" s="125"/>
      <c r="E2109" s="69"/>
      <c r="F2109" s="69"/>
      <c r="G2109" s="69"/>
      <c r="H2109" s="69"/>
      <c r="I2109" s="69"/>
      <c r="J2109" s="69"/>
      <c r="K2109" s="69"/>
      <c r="L2109" s="69"/>
      <c r="M2109" s="69"/>
      <c r="N2109" s="69"/>
      <c r="O2109" s="69"/>
      <c r="P2109" s="69"/>
      <c r="Q2109" s="69"/>
      <c r="R2109" s="69"/>
      <c r="S2109" s="69"/>
      <c r="T2109" s="69"/>
      <c r="U2109" s="69"/>
      <c r="V2109" s="69"/>
      <c r="W2109" s="69"/>
      <c r="X2109" s="69"/>
      <c r="Y2109" s="69"/>
      <c r="Z2109" s="69"/>
    </row>
    <row r="2110" ht="15.75" customHeight="1" spans="1:26">
      <c r="A2110" s="125"/>
      <c r="B2110" s="125"/>
      <c r="C2110" s="126" t="e">
        <v>#REF!</v>
      </c>
      <c r="D2110" s="125"/>
      <c r="E2110" s="69"/>
      <c r="F2110" s="69"/>
      <c r="G2110" s="69"/>
      <c r="H2110" s="69"/>
      <c r="I2110" s="69"/>
      <c r="J2110" s="69"/>
      <c r="K2110" s="69"/>
      <c r="L2110" s="69"/>
      <c r="M2110" s="69"/>
      <c r="N2110" s="69"/>
      <c r="O2110" s="69"/>
      <c r="P2110" s="69"/>
      <c r="Q2110" s="69"/>
      <c r="R2110" s="69"/>
      <c r="S2110" s="69"/>
      <c r="T2110" s="69"/>
      <c r="U2110" s="69"/>
      <c r="V2110" s="69"/>
      <c r="W2110" s="69"/>
      <c r="X2110" s="69"/>
      <c r="Y2110" s="69"/>
      <c r="Z2110" s="69"/>
    </row>
    <row r="2111" ht="15.75" customHeight="1" spans="1:26">
      <c r="A2111" s="125"/>
      <c r="B2111" s="125"/>
      <c r="C2111" s="126" t="e">
        <v>#REF!</v>
      </c>
      <c r="D2111" s="125"/>
      <c r="E2111" s="69"/>
      <c r="F2111" s="69"/>
      <c r="G2111" s="69"/>
      <c r="H2111" s="69"/>
      <c r="I2111" s="69"/>
      <c r="J2111" s="69"/>
      <c r="K2111" s="69"/>
      <c r="L2111" s="69"/>
      <c r="M2111" s="69"/>
      <c r="N2111" s="69"/>
      <c r="O2111" s="69"/>
      <c r="P2111" s="69"/>
      <c r="Q2111" s="69"/>
      <c r="R2111" s="69"/>
      <c r="S2111" s="69"/>
      <c r="T2111" s="69"/>
      <c r="U2111" s="69"/>
      <c r="V2111" s="69"/>
      <c r="W2111" s="69"/>
      <c r="X2111" s="69"/>
      <c r="Y2111" s="69"/>
      <c r="Z2111" s="69"/>
    </row>
    <row r="2112" ht="15.75" customHeight="1" spans="1:26">
      <c r="A2112" s="125"/>
      <c r="B2112" s="125"/>
      <c r="C2112" s="126" t="e">
        <v>#REF!</v>
      </c>
      <c r="D2112" s="125"/>
      <c r="E2112" s="69"/>
      <c r="F2112" s="69"/>
      <c r="G2112" s="69"/>
      <c r="H2112" s="69"/>
      <c r="I2112" s="69"/>
      <c r="J2112" s="69"/>
      <c r="K2112" s="69"/>
      <c r="L2112" s="69"/>
      <c r="M2112" s="69"/>
      <c r="N2112" s="69"/>
      <c r="O2112" s="69"/>
      <c r="P2112" s="69"/>
      <c r="Q2112" s="69"/>
      <c r="R2112" s="69"/>
      <c r="S2112" s="69"/>
      <c r="T2112" s="69"/>
      <c r="U2112" s="69"/>
      <c r="V2112" s="69"/>
      <c r="W2112" s="69"/>
      <c r="X2112" s="69"/>
      <c r="Y2112" s="69"/>
      <c r="Z2112" s="69"/>
    </row>
    <row r="2113" ht="15.75" customHeight="1" spans="1:26">
      <c r="A2113" s="125"/>
      <c r="B2113" s="125"/>
      <c r="C2113" s="126" t="e">
        <v>#REF!</v>
      </c>
      <c r="D2113" s="125"/>
      <c r="E2113" s="69"/>
      <c r="F2113" s="69"/>
      <c r="G2113" s="69"/>
      <c r="H2113" s="69"/>
      <c r="I2113" s="69"/>
      <c r="J2113" s="69"/>
      <c r="K2113" s="69"/>
      <c r="L2113" s="69"/>
      <c r="M2113" s="69"/>
      <c r="N2113" s="69"/>
      <c r="O2113" s="69"/>
      <c r="P2113" s="69"/>
      <c r="Q2113" s="69"/>
      <c r="R2113" s="69"/>
      <c r="S2113" s="69"/>
      <c r="T2113" s="69"/>
      <c r="U2113" s="69"/>
      <c r="V2113" s="69"/>
      <c r="W2113" s="69"/>
      <c r="X2113" s="69"/>
      <c r="Y2113" s="69"/>
      <c r="Z2113" s="69"/>
    </row>
    <row r="2114" ht="15.75" customHeight="1" spans="1:26">
      <c r="A2114" s="125"/>
      <c r="B2114" s="125"/>
      <c r="C2114" s="126" t="e">
        <v>#REF!</v>
      </c>
      <c r="D2114" s="125"/>
      <c r="E2114" s="69"/>
      <c r="F2114" s="69"/>
      <c r="G2114" s="69"/>
      <c r="H2114" s="69"/>
      <c r="I2114" s="69"/>
      <c r="J2114" s="69"/>
      <c r="K2114" s="69"/>
      <c r="L2114" s="69"/>
      <c r="M2114" s="69"/>
      <c r="N2114" s="69"/>
      <c r="O2114" s="69"/>
      <c r="P2114" s="69"/>
      <c r="Q2114" s="69"/>
      <c r="R2114" s="69"/>
      <c r="S2114" s="69"/>
      <c r="T2114" s="69"/>
      <c r="U2114" s="69"/>
      <c r="V2114" s="69"/>
      <c r="W2114" s="69"/>
      <c r="X2114" s="69"/>
      <c r="Y2114" s="69"/>
      <c r="Z2114" s="69"/>
    </row>
    <row r="2115" ht="15.75" customHeight="1" spans="1:26">
      <c r="A2115" s="125"/>
      <c r="B2115" s="125"/>
      <c r="C2115" s="126" t="e">
        <v>#REF!</v>
      </c>
      <c r="D2115" s="125"/>
      <c r="E2115" s="69"/>
      <c r="F2115" s="69"/>
      <c r="G2115" s="69"/>
      <c r="H2115" s="69"/>
      <c r="I2115" s="69"/>
      <c r="J2115" s="69"/>
      <c r="K2115" s="69"/>
      <c r="L2115" s="69"/>
      <c r="M2115" s="69"/>
      <c r="N2115" s="69"/>
      <c r="O2115" s="69"/>
      <c r="P2115" s="69"/>
      <c r="Q2115" s="69"/>
      <c r="R2115" s="69"/>
      <c r="S2115" s="69"/>
      <c r="T2115" s="69"/>
      <c r="U2115" s="69"/>
      <c r="V2115" s="69"/>
      <c r="W2115" s="69"/>
      <c r="X2115" s="69"/>
      <c r="Y2115" s="69"/>
      <c r="Z2115" s="69"/>
    </row>
    <row r="2116" ht="15.75" customHeight="1" spans="1:26">
      <c r="A2116" s="125"/>
      <c r="B2116" s="125"/>
      <c r="C2116" s="126" t="e">
        <v>#REF!</v>
      </c>
      <c r="D2116" s="125"/>
      <c r="E2116" s="69"/>
      <c r="F2116" s="69"/>
      <c r="G2116" s="69"/>
      <c r="H2116" s="69"/>
      <c r="I2116" s="69"/>
      <c r="J2116" s="69"/>
      <c r="K2116" s="69"/>
      <c r="L2116" s="69"/>
      <c r="M2116" s="69"/>
      <c r="N2116" s="69"/>
      <c r="O2116" s="69"/>
      <c r="P2116" s="69"/>
      <c r="Q2116" s="69"/>
      <c r="R2116" s="69"/>
      <c r="S2116" s="69"/>
      <c r="T2116" s="69"/>
      <c r="U2116" s="69"/>
      <c r="V2116" s="69"/>
      <c r="W2116" s="69"/>
      <c r="X2116" s="69"/>
      <c r="Y2116" s="69"/>
      <c r="Z2116" s="69"/>
    </row>
    <row r="2117" ht="15.75" customHeight="1" spans="1:26">
      <c r="A2117" s="125"/>
      <c r="B2117" s="125"/>
      <c r="C2117" s="126" t="e">
        <v>#REF!</v>
      </c>
      <c r="D2117" s="125"/>
      <c r="E2117" s="69"/>
      <c r="F2117" s="69"/>
      <c r="G2117" s="69"/>
      <c r="H2117" s="69"/>
      <c r="I2117" s="69"/>
      <c r="J2117" s="69"/>
      <c r="K2117" s="69"/>
      <c r="L2117" s="69"/>
      <c r="M2117" s="69"/>
      <c r="N2117" s="69"/>
      <c r="O2117" s="69"/>
      <c r="P2117" s="69"/>
      <c r="Q2117" s="69"/>
      <c r="R2117" s="69"/>
      <c r="S2117" s="69"/>
      <c r="T2117" s="69"/>
      <c r="U2117" s="69"/>
      <c r="V2117" s="69"/>
      <c r="W2117" s="69"/>
      <c r="X2117" s="69"/>
      <c r="Y2117" s="69"/>
      <c r="Z2117" s="69"/>
    </row>
    <row r="2118" ht="15.75" customHeight="1" spans="1:26">
      <c r="A2118" s="125"/>
      <c r="B2118" s="125"/>
      <c r="C2118" s="126" t="e">
        <v>#REF!</v>
      </c>
      <c r="D2118" s="125"/>
      <c r="E2118" s="69"/>
      <c r="F2118" s="69"/>
      <c r="G2118" s="69"/>
      <c r="H2118" s="69"/>
      <c r="I2118" s="69"/>
      <c r="J2118" s="69"/>
      <c r="K2118" s="69"/>
      <c r="L2118" s="69"/>
      <c r="M2118" s="69"/>
      <c r="N2118" s="69"/>
      <c r="O2118" s="69"/>
      <c r="P2118" s="69"/>
      <c r="Q2118" s="69"/>
      <c r="R2118" s="69"/>
      <c r="S2118" s="69"/>
      <c r="T2118" s="69"/>
      <c r="U2118" s="69"/>
      <c r="V2118" s="69"/>
      <c r="W2118" s="69"/>
      <c r="X2118" s="69"/>
      <c r="Y2118" s="69"/>
      <c r="Z2118" s="69"/>
    </row>
    <row r="2119" ht="15.75" customHeight="1" spans="1:26">
      <c r="A2119" s="125"/>
      <c r="B2119" s="125"/>
      <c r="C2119" s="126" t="e">
        <v>#REF!</v>
      </c>
      <c r="D2119" s="125"/>
      <c r="E2119" s="69"/>
      <c r="F2119" s="69"/>
      <c r="G2119" s="69"/>
      <c r="H2119" s="69"/>
      <c r="I2119" s="69"/>
      <c r="J2119" s="69"/>
      <c r="K2119" s="69"/>
      <c r="L2119" s="69"/>
      <c r="M2119" s="69"/>
      <c r="N2119" s="69"/>
      <c r="O2119" s="69"/>
      <c r="P2119" s="69"/>
      <c r="Q2119" s="69"/>
      <c r="R2119" s="69"/>
      <c r="S2119" s="69"/>
      <c r="T2119" s="69"/>
      <c r="U2119" s="69"/>
      <c r="V2119" s="69"/>
      <c r="W2119" s="69"/>
      <c r="X2119" s="69"/>
      <c r="Y2119" s="69"/>
      <c r="Z2119" s="69"/>
    </row>
    <row r="2120" ht="15.75" customHeight="1" spans="1:26">
      <c r="A2120" s="125"/>
      <c r="B2120" s="125"/>
      <c r="C2120" s="126" t="e">
        <v>#REF!</v>
      </c>
      <c r="D2120" s="125"/>
      <c r="E2120" s="69"/>
      <c r="F2120" s="69"/>
      <c r="G2120" s="69"/>
      <c r="H2120" s="69"/>
      <c r="I2120" s="69"/>
      <c r="J2120" s="69"/>
      <c r="K2120" s="69"/>
      <c r="L2120" s="69"/>
      <c r="M2120" s="69"/>
      <c r="N2120" s="69"/>
      <c r="O2120" s="69"/>
      <c r="P2120" s="69"/>
      <c r="Q2120" s="69"/>
      <c r="R2120" s="69"/>
      <c r="S2120" s="69"/>
      <c r="T2120" s="69"/>
      <c r="U2120" s="69"/>
      <c r="V2120" s="69"/>
      <c r="W2120" s="69"/>
      <c r="X2120" s="69"/>
      <c r="Y2120" s="69"/>
      <c r="Z2120" s="69"/>
    </row>
    <row r="2121" ht="15.75" customHeight="1" spans="1:26">
      <c r="A2121" s="125"/>
      <c r="B2121" s="125"/>
      <c r="C2121" s="126" t="e">
        <v>#REF!</v>
      </c>
      <c r="D2121" s="125"/>
      <c r="E2121" s="69"/>
      <c r="F2121" s="69"/>
      <c r="G2121" s="69"/>
      <c r="H2121" s="69"/>
      <c r="I2121" s="69"/>
      <c r="J2121" s="69"/>
      <c r="K2121" s="69"/>
      <c r="L2121" s="69"/>
      <c r="M2121" s="69"/>
      <c r="N2121" s="69"/>
      <c r="O2121" s="69"/>
      <c r="P2121" s="69"/>
      <c r="Q2121" s="69"/>
      <c r="R2121" s="69"/>
      <c r="S2121" s="69"/>
      <c r="T2121" s="69"/>
      <c r="U2121" s="69"/>
      <c r="V2121" s="69"/>
      <c r="W2121" s="69"/>
      <c r="X2121" s="69"/>
      <c r="Y2121" s="69"/>
      <c r="Z2121" s="69"/>
    </row>
    <row r="2122" ht="15.75" customHeight="1" spans="1:26">
      <c r="A2122" s="125"/>
      <c r="B2122" s="125"/>
      <c r="C2122" s="126" t="e">
        <v>#REF!</v>
      </c>
      <c r="D2122" s="125"/>
      <c r="E2122" s="69"/>
      <c r="F2122" s="69"/>
      <c r="G2122" s="69"/>
      <c r="H2122" s="69"/>
      <c r="I2122" s="69"/>
      <c r="J2122" s="69"/>
      <c r="K2122" s="69"/>
      <c r="L2122" s="69"/>
      <c r="M2122" s="69"/>
      <c r="N2122" s="69"/>
      <c r="O2122" s="69"/>
      <c r="P2122" s="69"/>
      <c r="Q2122" s="69"/>
      <c r="R2122" s="69"/>
      <c r="S2122" s="69"/>
      <c r="T2122" s="69"/>
      <c r="U2122" s="69"/>
      <c r="V2122" s="69"/>
      <c r="W2122" s="69"/>
      <c r="X2122" s="69"/>
      <c r="Y2122" s="69"/>
      <c r="Z2122" s="69"/>
    </row>
    <row r="2123" ht="15.75" customHeight="1" spans="1:26">
      <c r="A2123" s="125"/>
      <c r="B2123" s="125"/>
      <c r="C2123" s="126" t="e">
        <v>#REF!</v>
      </c>
      <c r="D2123" s="125"/>
      <c r="E2123" s="69"/>
      <c r="F2123" s="69"/>
      <c r="G2123" s="69"/>
      <c r="H2123" s="69"/>
      <c r="I2123" s="69"/>
      <c r="J2123" s="69"/>
      <c r="K2123" s="69"/>
      <c r="L2123" s="69"/>
      <c r="M2123" s="69"/>
      <c r="N2123" s="69"/>
      <c r="O2123" s="69"/>
      <c r="P2123" s="69"/>
      <c r="Q2123" s="69"/>
      <c r="R2123" s="69"/>
      <c r="S2123" s="69"/>
      <c r="T2123" s="69"/>
      <c r="U2123" s="69"/>
      <c r="V2123" s="69"/>
      <c r="W2123" s="69"/>
      <c r="X2123" s="69"/>
      <c r="Y2123" s="69"/>
      <c r="Z2123" s="69"/>
    </row>
    <row r="2124" ht="15.75" customHeight="1" spans="1:26">
      <c r="A2124" s="125"/>
      <c r="B2124" s="125"/>
      <c r="C2124" s="126" t="e">
        <v>#REF!</v>
      </c>
      <c r="D2124" s="125"/>
      <c r="E2124" s="69"/>
      <c r="F2124" s="69"/>
      <c r="G2124" s="69"/>
      <c r="H2124" s="69"/>
      <c r="I2124" s="69"/>
      <c r="J2124" s="69"/>
      <c r="K2124" s="69"/>
      <c r="L2124" s="69"/>
      <c r="M2124" s="69"/>
      <c r="N2124" s="69"/>
      <c r="O2124" s="69"/>
      <c r="P2124" s="69"/>
      <c r="Q2124" s="69"/>
      <c r="R2124" s="69"/>
      <c r="S2124" s="69"/>
      <c r="T2124" s="69"/>
      <c r="U2124" s="69"/>
      <c r="V2124" s="69"/>
      <c r="W2124" s="69"/>
      <c r="X2124" s="69"/>
      <c r="Y2124" s="69"/>
      <c r="Z2124" s="69"/>
    </row>
    <row r="2125" ht="15.75" customHeight="1" spans="1:26">
      <c r="A2125" s="125"/>
      <c r="B2125" s="125"/>
      <c r="C2125" s="126" t="e">
        <v>#REF!</v>
      </c>
      <c r="D2125" s="125"/>
      <c r="E2125" s="69"/>
      <c r="F2125" s="69"/>
      <c r="G2125" s="69"/>
      <c r="H2125" s="69"/>
      <c r="I2125" s="69"/>
      <c r="J2125" s="69"/>
      <c r="K2125" s="69"/>
      <c r="L2125" s="69"/>
      <c r="M2125" s="69"/>
      <c r="N2125" s="69"/>
      <c r="O2125" s="69"/>
      <c r="P2125" s="69"/>
      <c r="Q2125" s="69"/>
      <c r="R2125" s="69"/>
      <c r="S2125" s="69"/>
      <c r="T2125" s="69"/>
      <c r="U2125" s="69"/>
      <c r="V2125" s="69"/>
      <c r="W2125" s="69"/>
      <c r="X2125" s="69"/>
      <c r="Y2125" s="69"/>
      <c r="Z2125" s="69"/>
    </row>
    <row r="2126" ht="15.75" customHeight="1" spans="1:26">
      <c r="A2126" s="125"/>
      <c r="B2126" s="125"/>
      <c r="C2126" s="126" t="e">
        <v>#REF!</v>
      </c>
      <c r="D2126" s="125"/>
      <c r="E2126" s="69"/>
      <c r="F2126" s="69"/>
      <c r="G2126" s="69"/>
      <c r="H2126" s="69"/>
      <c r="I2126" s="69"/>
      <c r="J2126" s="69"/>
      <c r="K2126" s="69"/>
      <c r="L2126" s="69"/>
      <c r="M2126" s="69"/>
      <c r="N2126" s="69"/>
      <c r="O2126" s="69"/>
      <c r="P2126" s="69"/>
      <c r="Q2126" s="69"/>
      <c r="R2126" s="69"/>
      <c r="S2126" s="69"/>
      <c r="T2126" s="69"/>
      <c r="U2126" s="69"/>
      <c r="V2126" s="69"/>
      <c r="W2126" s="69"/>
      <c r="X2126" s="69"/>
      <c r="Y2126" s="69"/>
      <c r="Z2126" s="69"/>
    </row>
    <row r="2127" ht="15.75" customHeight="1" spans="1:26">
      <c r="A2127" s="125"/>
      <c r="B2127" s="125"/>
      <c r="C2127" s="126" t="e">
        <v>#REF!</v>
      </c>
      <c r="D2127" s="125"/>
      <c r="E2127" s="69"/>
      <c r="F2127" s="69"/>
      <c r="G2127" s="69"/>
      <c r="H2127" s="69"/>
      <c r="I2127" s="69"/>
      <c r="J2127" s="69"/>
      <c r="K2127" s="69"/>
      <c r="L2127" s="69"/>
      <c r="M2127" s="69"/>
      <c r="N2127" s="69"/>
      <c r="O2127" s="69"/>
      <c r="P2127" s="69"/>
      <c r="Q2127" s="69"/>
      <c r="R2127" s="69"/>
      <c r="S2127" s="69"/>
      <c r="T2127" s="69"/>
      <c r="U2127" s="69"/>
      <c r="V2127" s="69"/>
      <c r="W2127" s="69"/>
      <c r="X2127" s="69"/>
      <c r="Y2127" s="69"/>
      <c r="Z2127" s="69"/>
    </row>
    <row r="2128" ht="15.75" customHeight="1" spans="1:26">
      <c r="A2128" s="125"/>
      <c r="B2128" s="125"/>
      <c r="C2128" s="126" t="e">
        <v>#REF!</v>
      </c>
      <c r="D2128" s="125"/>
      <c r="E2128" s="69"/>
      <c r="F2128" s="69"/>
      <c r="G2128" s="69"/>
      <c r="H2128" s="69"/>
      <c r="I2128" s="69"/>
      <c r="J2128" s="69"/>
      <c r="K2128" s="69"/>
      <c r="L2128" s="69"/>
      <c r="M2128" s="69"/>
      <c r="N2128" s="69"/>
      <c r="O2128" s="69"/>
      <c r="P2128" s="69"/>
      <c r="Q2128" s="69"/>
      <c r="R2128" s="69"/>
      <c r="S2128" s="69"/>
      <c r="T2128" s="69"/>
      <c r="U2128" s="69"/>
      <c r="V2128" s="69"/>
      <c r="W2128" s="69"/>
      <c r="X2128" s="69"/>
      <c r="Y2128" s="69"/>
      <c r="Z2128" s="69"/>
    </row>
    <row r="2129" ht="15.75" customHeight="1" spans="1:26">
      <c r="A2129" s="125"/>
      <c r="B2129" s="125"/>
      <c r="C2129" s="126" t="e">
        <v>#REF!</v>
      </c>
      <c r="D2129" s="125"/>
      <c r="E2129" s="69"/>
      <c r="F2129" s="69"/>
      <c r="G2129" s="69"/>
      <c r="H2129" s="69"/>
      <c r="I2129" s="69"/>
      <c r="J2129" s="69"/>
      <c r="K2129" s="69"/>
      <c r="L2129" s="69"/>
      <c r="M2129" s="69"/>
      <c r="N2129" s="69"/>
      <c r="O2129" s="69"/>
      <c r="P2129" s="69"/>
      <c r="Q2129" s="69"/>
      <c r="R2129" s="69"/>
      <c r="S2129" s="69"/>
      <c r="T2129" s="69"/>
      <c r="U2129" s="69"/>
      <c r="V2129" s="69"/>
      <c r="W2129" s="69"/>
      <c r="X2129" s="69"/>
      <c r="Y2129" s="69"/>
      <c r="Z2129" s="69"/>
    </row>
    <row r="2130" ht="15.75" customHeight="1" spans="1:26">
      <c r="A2130" s="125"/>
      <c r="B2130" s="125"/>
      <c r="C2130" s="126" t="e">
        <v>#REF!</v>
      </c>
      <c r="D2130" s="125"/>
      <c r="E2130" s="69"/>
      <c r="F2130" s="69"/>
      <c r="G2130" s="69"/>
      <c r="H2130" s="69"/>
      <c r="I2130" s="69"/>
      <c r="J2130" s="69"/>
      <c r="K2130" s="69"/>
      <c r="L2130" s="69"/>
      <c r="M2130" s="69"/>
      <c r="N2130" s="69"/>
      <c r="O2130" s="69"/>
      <c r="P2130" s="69"/>
      <c r="Q2130" s="69"/>
      <c r="R2130" s="69"/>
      <c r="S2130" s="69"/>
      <c r="T2130" s="69"/>
      <c r="U2130" s="69"/>
      <c r="V2130" s="69"/>
      <c r="W2130" s="69"/>
      <c r="X2130" s="69"/>
      <c r="Y2130" s="69"/>
      <c r="Z2130" s="69"/>
    </row>
    <row r="2131" ht="15.75" customHeight="1" spans="1:26">
      <c r="A2131" s="125"/>
      <c r="B2131" s="125"/>
      <c r="C2131" s="126" t="e">
        <v>#REF!</v>
      </c>
      <c r="D2131" s="125"/>
      <c r="E2131" s="69"/>
      <c r="F2131" s="69"/>
      <c r="G2131" s="69"/>
      <c r="H2131" s="69"/>
      <c r="I2131" s="69"/>
      <c r="J2131" s="69"/>
      <c r="K2131" s="69"/>
      <c r="L2131" s="69"/>
      <c r="M2131" s="69"/>
      <c r="N2131" s="69"/>
      <c r="O2131" s="69"/>
      <c r="P2131" s="69"/>
      <c r="Q2131" s="69"/>
      <c r="R2131" s="69"/>
      <c r="S2131" s="69"/>
      <c r="T2131" s="69"/>
      <c r="U2131" s="69"/>
      <c r="V2131" s="69"/>
      <c r="W2131" s="69"/>
      <c r="X2131" s="69"/>
      <c r="Y2131" s="69"/>
      <c r="Z2131" s="69"/>
    </row>
    <row r="2132" ht="15.75" customHeight="1" spans="1:26">
      <c r="A2132" s="125"/>
      <c r="B2132" s="125"/>
      <c r="C2132" s="126" t="e">
        <v>#REF!</v>
      </c>
      <c r="D2132" s="125"/>
      <c r="E2132" s="69"/>
      <c r="F2132" s="69"/>
      <c r="G2132" s="69"/>
      <c r="H2132" s="69"/>
      <c r="I2132" s="69"/>
      <c r="J2132" s="69"/>
      <c r="K2132" s="69"/>
      <c r="L2132" s="69"/>
      <c r="M2132" s="69"/>
      <c r="N2132" s="69"/>
      <c r="O2132" s="69"/>
      <c r="P2132" s="69"/>
      <c r="Q2132" s="69"/>
      <c r="R2132" s="69"/>
      <c r="S2132" s="69"/>
      <c r="T2132" s="69"/>
      <c r="U2132" s="69"/>
      <c r="V2132" s="69"/>
      <c r="W2132" s="69"/>
      <c r="X2132" s="69"/>
      <c r="Y2132" s="69"/>
      <c r="Z2132" s="69"/>
    </row>
    <row r="2133" ht="15.75" customHeight="1" spans="1:26">
      <c r="A2133" s="125"/>
      <c r="B2133" s="125"/>
      <c r="C2133" s="126" t="e">
        <v>#REF!</v>
      </c>
      <c r="D2133" s="125"/>
      <c r="E2133" s="69"/>
      <c r="F2133" s="69"/>
      <c r="G2133" s="69"/>
      <c r="H2133" s="69"/>
      <c r="I2133" s="69"/>
      <c r="J2133" s="69"/>
      <c r="K2133" s="69"/>
      <c r="L2133" s="69"/>
      <c r="M2133" s="69"/>
      <c r="N2133" s="69"/>
      <c r="O2133" s="69"/>
      <c r="P2133" s="69"/>
      <c r="Q2133" s="69"/>
      <c r="R2133" s="69"/>
      <c r="S2133" s="69"/>
      <c r="T2133" s="69"/>
      <c r="U2133" s="69"/>
      <c r="V2133" s="69"/>
      <c r="W2133" s="69"/>
      <c r="X2133" s="69"/>
      <c r="Y2133" s="69"/>
      <c r="Z2133" s="69"/>
    </row>
    <row r="2134" ht="15.75" customHeight="1" spans="1:26">
      <c r="A2134" s="125"/>
      <c r="B2134" s="125"/>
      <c r="C2134" s="126" t="e">
        <v>#REF!</v>
      </c>
      <c r="D2134" s="125"/>
      <c r="E2134" s="69"/>
      <c r="F2134" s="69"/>
      <c r="G2134" s="69"/>
      <c r="H2134" s="69"/>
      <c r="I2134" s="69"/>
      <c r="J2134" s="69"/>
      <c r="K2134" s="69"/>
      <c r="L2134" s="69"/>
      <c r="M2134" s="69"/>
      <c r="N2134" s="69"/>
      <c r="O2134" s="69"/>
      <c r="P2134" s="69"/>
      <c r="Q2134" s="69"/>
      <c r="R2134" s="69"/>
      <c r="S2134" s="69"/>
      <c r="T2134" s="69"/>
      <c r="U2134" s="69"/>
      <c r="V2134" s="69"/>
      <c r="W2134" s="69"/>
      <c r="X2134" s="69"/>
      <c r="Y2134" s="69"/>
      <c r="Z2134" s="69"/>
    </row>
    <row r="2135" ht="15.75" customHeight="1" spans="1:26">
      <c r="A2135" s="125"/>
      <c r="B2135" s="125"/>
      <c r="C2135" s="126" t="e">
        <v>#REF!</v>
      </c>
      <c r="D2135" s="125"/>
      <c r="E2135" s="69"/>
      <c r="F2135" s="69"/>
      <c r="G2135" s="69"/>
      <c r="H2135" s="69"/>
      <c r="I2135" s="69"/>
      <c r="J2135" s="69"/>
      <c r="K2135" s="69"/>
      <c r="L2135" s="69"/>
      <c r="M2135" s="69"/>
      <c r="N2135" s="69"/>
      <c r="O2135" s="69"/>
      <c r="P2135" s="69"/>
      <c r="Q2135" s="69"/>
      <c r="R2135" s="69"/>
      <c r="S2135" s="69"/>
      <c r="T2135" s="69"/>
      <c r="U2135" s="69"/>
      <c r="V2135" s="69"/>
      <c r="W2135" s="69"/>
      <c r="X2135" s="69"/>
      <c r="Y2135" s="69"/>
      <c r="Z2135" s="69"/>
    </row>
    <row r="2136" ht="15.75" customHeight="1" spans="1:26">
      <c r="A2136" s="125"/>
      <c r="B2136" s="125"/>
      <c r="C2136" s="126" t="e">
        <v>#REF!</v>
      </c>
      <c r="D2136" s="125"/>
      <c r="E2136" s="69"/>
      <c r="F2136" s="69"/>
      <c r="G2136" s="69"/>
      <c r="H2136" s="69"/>
      <c r="I2136" s="69"/>
      <c r="J2136" s="69"/>
      <c r="K2136" s="69"/>
      <c r="L2136" s="69"/>
      <c r="M2136" s="69"/>
      <c r="N2136" s="69"/>
      <c r="O2136" s="69"/>
      <c r="P2136" s="69"/>
      <c r="Q2136" s="69"/>
      <c r="R2136" s="69"/>
      <c r="S2136" s="69"/>
      <c r="T2136" s="69"/>
      <c r="U2136" s="69"/>
      <c r="V2136" s="69"/>
      <c r="W2136" s="69"/>
      <c r="X2136" s="69"/>
      <c r="Y2136" s="69"/>
      <c r="Z2136" s="69"/>
    </row>
    <row r="2137" ht="15.75" customHeight="1" spans="1:26">
      <c r="A2137" s="125"/>
      <c r="B2137" s="125"/>
      <c r="C2137" s="126" t="e">
        <v>#REF!</v>
      </c>
      <c r="D2137" s="125"/>
      <c r="E2137" s="69"/>
      <c r="F2137" s="69"/>
      <c r="G2137" s="69"/>
      <c r="H2137" s="69"/>
      <c r="I2137" s="69"/>
      <c r="J2137" s="69"/>
      <c r="K2137" s="69"/>
      <c r="L2137" s="69"/>
      <c r="M2137" s="69"/>
      <c r="N2137" s="69"/>
      <c r="O2137" s="69"/>
      <c r="P2137" s="69"/>
      <c r="Q2137" s="69"/>
      <c r="R2137" s="69"/>
      <c r="S2137" s="69"/>
      <c r="T2137" s="69"/>
      <c r="U2137" s="69"/>
      <c r="V2137" s="69"/>
      <c r="W2137" s="69"/>
      <c r="X2137" s="69"/>
      <c r="Y2137" s="69"/>
      <c r="Z2137" s="69"/>
    </row>
    <row r="2138" ht="15.75" customHeight="1" spans="1:26">
      <c r="A2138" s="125"/>
      <c r="B2138" s="125"/>
      <c r="C2138" s="126" t="e">
        <v>#REF!</v>
      </c>
      <c r="D2138" s="125"/>
      <c r="E2138" s="69"/>
      <c r="F2138" s="69"/>
      <c r="G2138" s="69"/>
      <c r="H2138" s="69"/>
      <c r="I2138" s="69"/>
      <c r="J2138" s="69"/>
      <c r="K2138" s="69"/>
      <c r="L2138" s="69"/>
      <c r="M2138" s="69"/>
      <c r="N2138" s="69"/>
      <c r="O2138" s="69"/>
      <c r="P2138" s="69"/>
      <c r="Q2138" s="69"/>
      <c r="R2138" s="69"/>
      <c r="S2138" s="69"/>
      <c r="T2138" s="69"/>
      <c r="U2138" s="69"/>
      <c r="V2138" s="69"/>
      <c r="W2138" s="69"/>
      <c r="X2138" s="69"/>
      <c r="Y2138" s="69"/>
      <c r="Z2138" s="69"/>
    </row>
    <row r="2139" ht="15.75" customHeight="1" spans="1:26">
      <c r="A2139" s="125"/>
      <c r="B2139" s="125"/>
      <c r="C2139" s="126" t="e">
        <v>#REF!</v>
      </c>
      <c r="D2139" s="125"/>
      <c r="E2139" s="69"/>
      <c r="F2139" s="69"/>
      <c r="G2139" s="69"/>
      <c r="H2139" s="69"/>
      <c r="I2139" s="69"/>
      <c r="J2139" s="69"/>
      <c r="K2139" s="69"/>
      <c r="L2139" s="69"/>
      <c r="M2139" s="69"/>
      <c r="N2139" s="69"/>
      <c r="O2139" s="69"/>
      <c r="P2139" s="69"/>
      <c r="Q2139" s="69"/>
      <c r="R2139" s="69"/>
      <c r="S2139" s="69"/>
      <c r="T2139" s="69"/>
      <c r="U2139" s="69"/>
      <c r="V2139" s="69"/>
      <c r="W2139" s="69"/>
      <c r="X2139" s="69"/>
      <c r="Y2139" s="69"/>
      <c r="Z2139" s="69"/>
    </row>
    <row r="2140" ht="15.75" customHeight="1" spans="1:26">
      <c r="A2140" s="125"/>
      <c r="B2140" s="125"/>
      <c r="C2140" s="126" t="e">
        <v>#REF!</v>
      </c>
      <c r="D2140" s="125"/>
      <c r="E2140" s="69"/>
      <c r="F2140" s="69"/>
      <c r="G2140" s="69"/>
      <c r="H2140" s="69"/>
      <c r="I2140" s="69"/>
      <c r="J2140" s="69"/>
      <c r="K2140" s="69"/>
      <c r="L2140" s="69"/>
      <c r="M2140" s="69"/>
      <c r="N2140" s="69"/>
      <c r="O2140" s="69"/>
      <c r="P2140" s="69"/>
      <c r="Q2140" s="69"/>
      <c r="R2140" s="69"/>
      <c r="S2140" s="69"/>
      <c r="T2140" s="69"/>
      <c r="U2140" s="69"/>
      <c r="V2140" s="69"/>
      <c r="W2140" s="69"/>
      <c r="X2140" s="69"/>
      <c r="Y2140" s="69"/>
      <c r="Z2140" s="69"/>
    </row>
    <row r="2141" ht="15.75" customHeight="1" spans="1:26">
      <c r="A2141" s="125"/>
      <c r="B2141" s="125"/>
      <c r="C2141" s="126" t="e">
        <v>#REF!</v>
      </c>
      <c r="D2141" s="125"/>
      <c r="E2141" s="69"/>
      <c r="F2141" s="69"/>
      <c r="G2141" s="69"/>
      <c r="H2141" s="69"/>
      <c r="I2141" s="69"/>
      <c r="J2141" s="69"/>
      <c r="K2141" s="69"/>
      <c r="L2141" s="69"/>
      <c r="M2141" s="69"/>
      <c r="N2141" s="69"/>
      <c r="O2141" s="69"/>
      <c r="P2141" s="69"/>
      <c r="Q2141" s="69"/>
      <c r="R2141" s="69"/>
      <c r="S2141" s="69"/>
      <c r="T2141" s="69"/>
      <c r="U2141" s="69"/>
      <c r="V2141" s="69"/>
      <c r="W2141" s="69"/>
      <c r="X2141" s="69"/>
      <c r="Y2141" s="69"/>
      <c r="Z2141" s="69"/>
    </row>
    <row r="2142" ht="15.75" customHeight="1" spans="1:26">
      <c r="A2142" s="125"/>
      <c r="B2142" s="125"/>
      <c r="C2142" s="126" t="e">
        <v>#REF!</v>
      </c>
      <c r="D2142" s="125"/>
      <c r="E2142" s="69"/>
      <c r="F2142" s="69"/>
      <c r="G2142" s="69"/>
      <c r="H2142" s="69"/>
      <c r="I2142" s="69"/>
      <c r="J2142" s="69"/>
      <c r="K2142" s="69"/>
      <c r="L2142" s="69"/>
      <c r="M2142" s="69"/>
      <c r="N2142" s="69"/>
      <c r="O2142" s="69"/>
      <c r="P2142" s="69"/>
      <c r="Q2142" s="69"/>
      <c r="R2142" s="69"/>
      <c r="S2142" s="69"/>
      <c r="T2142" s="69"/>
      <c r="U2142" s="69"/>
      <c r="V2142" s="69"/>
      <c r="W2142" s="69"/>
      <c r="X2142" s="69"/>
      <c r="Y2142" s="69"/>
      <c r="Z2142" s="69"/>
    </row>
    <row r="2143" ht="15.75" customHeight="1" spans="1:26">
      <c r="A2143" s="125"/>
      <c r="B2143" s="125"/>
      <c r="C2143" s="126" t="e">
        <v>#REF!</v>
      </c>
      <c r="D2143" s="125"/>
      <c r="E2143" s="69"/>
      <c r="F2143" s="69"/>
      <c r="G2143" s="69"/>
      <c r="H2143" s="69"/>
      <c r="I2143" s="69"/>
      <c r="J2143" s="69"/>
      <c r="K2143" s="69"/>
      <c r="L2143" s="69"/>
      <c r="M2143" s="69"/>
      <c r="N2143" s="69"/>
      <c r="O2143" s="69"/>
      <c r="P2143" s="69"/>
      <c r="Q2143" s="69"/>
      <c r="R2143" s="69"/>
      <c r="S2143" s="69"/>
      <c r="T2143" s="69"/>
      <c r="U2143" s="69"/>
      <c r="V2143" s="69"/>
      <c r="W2143" s="69"/>
      <c r="X2143" s="69"/>
      <c r="Y2143" s="69"/>
      <c r="Z2143" s="69"/>
    </row>
    <row r="2144" ht="15.75" customHeight="1" spans="1:26">
      <c r="A2144" s="125"/>
      <c r="B2144" s="125"/>
      <c r="C2144" s="126" t="e">
        <v>#REF!</v>
      </c>
      <c r="D2144" s="125"/>
      <c r="E2144" s="69"/>
      <c r="F2144" s="69"/>
      <c r="G2144" s="69"/>
      <c r="H2144" s="69"/>
      <c r="I2144" s="69"/>
      <c r="J2144" s="69"/>
      <c r="K2144" s="69"/>
      <c r="L2144" s="69"/>
      <c r="M2144" s="69"/>
      <c r="N2144" s="69"/>
      <c r="O2144" s="69"/>
      <c r="P2144" s="69"/>
      <c r="Q2144" s="69"/>
      <c r="R2144" s="69"/>
      <c r="S2144" s="69"/>
      <c r="T2144" s="69"/>
      <c r="U2144" s="69"/>
      <c r="V2144" s="69"/>
      <c r="W2144" s="69"/>
      <c r="X2144" s="69"/>
      <c r="Y2144" s="69"/>
      <c r="Z2144" s="69"/>
    </row>
    <row r="2145" ht="15.75" customHeight="1" spans="1:26">
      <c r="A2145" s="125"/>
      <c r="B2145" s="125"/>
      <c r="C2145" s="126" t="e">
        <v>#REF!</v>
      </c>
      <c r="D2145" s="125"/>
      <c r="E2145" s="69"/>
      <c r="F2145" s="69"/>
      <c r="G2145" s="69"/>
      <c r="H2145" s="69"/>
      <c r="I2145" s="69"/>
      <c r="J2145" s="69"/>
      <c r="K2145" s="69"/>
      <c r="L2145" s="69"/>
      <c r="M2145" s="69"/>
      <c r="N2145" s="69"/>
      <c r="O2145" s="69"/>
      <c r="P2145" s="69"/>
      <c r="Q2145" s="69"/>
      <c r="R2145" s="69"/>
      <c r="S2145" s="69"/>
      <c r="T2145" s="69"/>
      <c r="U2145" s="69"/>
      <c r="V2145" s="69"/>
      <c r="W2145" s="69"/>
      <c r="X2145" s="69"/>
      <c r="Y2145" s="69"/>
      <c r="Z2145" s="69"/>
    </row>
    <row r="2146" ht="15.75" customHeight="1" spans="1:26">
      <c r="A2146" s="125"/>
      <c r="B2146" s="125"/>
      <c r="C2146" s="126" t="e">
        <v>#REF!</v>
      </c>
      <c r="D2146" s="125"/>
      <c r="E2146" s="69"/>
      <c r="F2146" s="69"/>
      <c r="G2146" s="69"/>
      <c r="H2146" s="69"/>
      <c r="I2146" s="69"/>
      <c r="J2146" s="69"/>
      <c r="K2146" s="69"/>
      <c r="L2146" s="69"/>
      <c r="M2146" s="69"/>
      <c r="N2146" s="69"/>
      <c r="O2146" s="69"/>
      <c r="P2146" s="69"/>
      <c r="Q2146" s="69"/>
      <c r="R2146" s="69"/>
      <c r="S2146" s="69"/>
      <c r="T2146" s="69"/>
      <c r="U2146" s="69"/>
      <c r="V2146" s="69"/>
      <c r="W2146" s="69"/>
      <c r="X2146" s="69"/>
      <c r="Y2146" s="69"/>
      <c r="Z2146" s="69"/>
    </row>
    <row r="2147" ht="15.75" customHeight="1" spans="1:26">
      <c r="A2147" s="125"/>
      <c r="B2147" s="125"/>
      <c r="C2147" s="126" t="e">
        <v>#REF!</v>
      </c>
      <c r="D2147" s="125"/>
      <c r="E2147" s="69"/>
      <c r="F2147" s="69"/>
      <c r="G2147" s="69"/>
      <c r="H2147" s="69"/>
      <c r="I2147" s="69"/>
      <c r="J2147" s="69"/>
      <c r="K2147" s="69"/>
      <c r="L2147" s="69"/>
      <c r="M2147" s="69"/>
      <c r="N2147" s="69"/>
      <c r="O2147" s="69"/>
      <c r="P2147" s="69"/>
      <c r="Q2147" s="69"/>
      <c r="R2147" s="69"/>
      <c r="S2147" s="69"/>
      <c r="T2147" s="69"/>
      <c r="U2147" s="69"/>
      <c r="V2147" s="69"/>
      <c r="W2147" s="69"/>
      <c r="X2147" s="69"/>
      <c r="Y2147" s="69"/>
      <c r="Z2147" s="69"/>
    </row>
    <row r="2148" ht="15.75" customHeight="1" spans="1:26">
      <c r="A2148" s="125"/>
      <c r="B2148" s="125"/>
      <c r="C2148" s="126" t="e">
        <v>#REF!</v>
      </c>
      <c r="D2148" s="125"/>
      <c r="E2148" s="69"/>
      <c r="F2148" s="69"/>
      <c r="G2148" s="69"/>
      <c r="H2148" s="69"/>
      <c r="I2148" s="69"/>
      <c r="J2148" s="69"/>
      <c r="K2148" s="69"/>
      <c r="L2148" s="69"/>
      <c r="M2148" s="69"/>
      <c r="N2148" s="69"/>
      <c r="O2148" s="69"/>
      <c r="P2148" s="69"/>
      <c r="Q2148" s="69"/>
      <c r="R2148" s="69"/>
      <c r="S2148" s="69"/>
      <c r="T2148" s="69"/>
      <c r="U2148" s="69"/>
      <c r="V2148" s="69"/>
      <c r="W2148" s="69"/>
      <c r="X2148" s="69"/>
      <c r="Y2148" s="69"/>
      <c r="Z2148" s="69"/>
    </row>
    <row r="2149" ht="15.75" customHeight="1" spans="1:26">
      <c r="A2149" s="125"/>
      <c r="B2149" s="125"/>
      <c r="C2149" s="126" t="e">
        <v>#REF!</v>
      </c>
      <c r="D2149" s="125"/>
      <c r="E2149" s="69"/>
      <c r="F2149" s="69"/>
      <c r="G2149" s="69"/>
      <c r="H2149" s="69"/>
      <c r="I2149" s="69"/>
      <c r="J2149" s="69"/>
      <c r="K2149" s="69"/>
      <c r="L2149" s="69"/>
      <c r="M2149" s="69"/>
      <c r="N2149" s="69"/>
      <c r="O2149" s="69"/>
      <c r="P2149" s="69"/>
      <c r="Q2149" s="69"/>
      <c r="R2149" s="69"/>
      <c r="S2149" s="69"/>
      <c r="T2149" s="69"/>
      <c r="U2149" s="69"/>
      <c r="V2149" s="69"/>
      <c r="W2149" s="69"/>
      <c r="X2149" s="69"/>
      <c r="Y2149" s="69"/>
      <c r="Z2149" s="69"/>
    </row>
    <row r="2150" ht="15.75" customHeight="1" spans="1:26">
      <c r="A2150" s="125"/>
      <c r="B2150" s="125"/>
      <c r="C2150" s="126" t="e">
        <v>#REF!</v>
      </c>
      <c r="D2150" s="125"/>
      <c r="E2150" s="69"/>
      <c r="F2150" s="69"/>
      <c r="G2150" s="69"/>
      <c r="H2150" s="69"/>
      <c r="I2150" s="69"/>
      <c r="J2150" s="69"/>
      <c r="K2150" s="69"/>
      <c r="L2150" s="69"/>
      <c r="M2150" s="69"/>
      <c r="N2150" s="69"/>
      <c r="O2150" s="69"/>
      <c r="P2150" s="69"/>
      <c r="Q2150" s="69"/>
      <c r="R2150" s="69"/>
      <c r="S2150" s="69"/>
      <c r="T2150" s="69"/>
      <c r="U2150" s="69"/>
      <c r="V2150" s="69"/>
      <c r="W2150" s="69"/>
      <c r="X2150" s="69"/>
      <c r="Y2150" s="69"/>
      <c r="Z2150" s="69"/>
    </row>
    <row r="2151" ht="15.75" customHeight="1" spans="1:26">
      <c r="A2151" s="125"/>
      <c r="B2151" s="125"/>
      <c r="C2151" s="126" t="e">
        <v>#REF!</v>
      </c>
      <c r="D2151" s="125"/>
      <c r="E2151" s="69"/>
      <c r="F2151" s="69"/>
      <c r="G2151" s="69"/>
      <c r="H2151" s="69"/>
      <c r="I2151" s="69"/>
      <c r="J2151" s="69"/>
      <c r="K2151" s="69"/>
      <c r="L2151" s="69"/>
      <c r="M2151" s="69"/>
      <c r="N2151" s="69"/>
      <c r="O2151" s="69"/>
      <c r="P2151" s="69"/>
      <c r="Q2151" s="69"/>
      <c r="R2151" s="69"/>
      <c r="S2151" s="69"/>
      <c r="T2151" s="69"/>
      <c r="U2151" s="69"/>
      <c r="V2151" s="69"/>
      <c r="W2151" s="69"/>
      <c r="X2151" s="69"/>
      <c r="Y2151" s="69"/>
      <c r="Z2151" s="69"/>
    </row>
    <row r="2152" ht="15.75" customHeight="1" spans="1:26">
      <c r="A2152" s="125"/>
      <c r="B2152" s="125"/>
      <c r="C2152" s="126" t="e">
        <v>#REF!</v>
      </c>
      <c r="D2152" s="125"/>
      <c r="E2152" s="69"/>
      <c r="F2152" s="69"/>
      <c r="G2152" s="69"/>
      <c r="H2152" s="69"/>
      <c r="I2152" s="69"/>
      <c r="J2152" s="69"/>
      <c r="K2152" s="69"/>
      <c r="L2152" s="69"/>
      <c r="M2152" s="69"/>
      <c r="N2152" s="69"/>
      <c r="O2152" s="69"/>
      <c r="P2152" s="69"/>
      <c r="Q2152" s="69"/>
      <c r="R2152" s="69"/>
      <c r="S2152" s="69"/>
      <c r="T2152" s="69"/>
      <c r="U2152" s="69"/>
      <c r="V2152" s="69"/>
      <c r="W2152" s="69"/>
      <c r="X2152" s="69"/>
      <c r="Y2152" s="69"/>
      <c r="Z2152" s="69"/>
    </row>
    <row r="2153" ht="15.75" customHeight="1" spans="1:26">
      <c r="A2153" s="125"/>
      <c r="B2153" s="125"/>
      <c r="C2153" s="126" t="e">
        <v>#REF!</v>
      </c>
      <c r="D2153" s="125"/>
      <c r="E2153" s="69"/>
      <c r="F2153" s="69"/>
      <c r="G2153" s="69"/>
      <c r="H2153" s="69"/>
      <c r="I2153" s="69"/>
      <c r="J2153" s="69"/>
      <c r="K2153" s="69"/>
      <c r="L2153" s="69"/>
      <c r="M2153" s="69"/>
      <c r="N2153" s="69"/>
      <c r="O2153" s="69"/>
      <c r="P2153" s="69"/>
      <c r="Q2153" s="69"/>
      <c r="R2153" s="69"/>
      <c r="S2153" s="69"/>
      <c r="T2153" s="69"/>
      <c r="U2153" s="69"/>
      <c r="V2153" s="69"/>
      <c r="W2153" s="69"/>
      <c r="X2153" s="69"/>
      <c r="Y2153" s="69"/>
      <c r="Z2153" s="69"/>
    </row>
    <row r="2154" ht="15.75" customHeight="1" spans="1:26">
      <c r="A2154" s="125"/>
      <c r="B2154" s="125"/>
      <c r="C2154" s="126" t="e">
        <v>#REF!</v>
      </c>
      <c r="D2154" s="125"/>
      <c r="E2154" s="69"/>
      <c r="F2154" s="69"/>
      <c r="G2154" s="69"/>
      <c r="H2154" s="69"/>
      <c r="I2154" s="69"/>
      <c r="J2154" s="69"/>
      <c r="K2154" s="69"/>
      <c r="L2154" s="69"/>
      <c r="M2154" s="69"/>
      <c r="N2154" s="69"/>
      <c r="O2154" s="69"/>
      <c r="P2154" s="69"/>
      <c r="Q2154" s="69"/>
      <c r="R2154" s="69"/>
      <c r="S2154" s="69"/>
      <c r="T2154" s="69"/>
      <c r="U2154" s="69"/>
      <c r="V2154" s="69"/>
      <c r="W2154" s="69"/>
      <c r="X2154" s="69"/>
      <c r="Y2154" s="69"/>
      <c r="Z2154" s="69"/>
    </row>
    <row r="2155" ht="15.75" customHeight="1" spans="1:26">
      <c r="A2155" s="125"/>
      <c r="B2155" s="125"/>
      <c r="C2155" s="126" t="e">
        <v>#REF!</v>
      </c>
      <c r="D2155" s="125"/>
      <c r="E2155" s="69"/>
      <c r="F2155" s="69"/>
      <c r="G2155" s="69"/>
      <c r="H2155" s="69"/>
      <c r="I2155" s="69"/>
      <c r="J2155" s="69"/>
      <c r="K2155" s="69"/>
      <c r="L2155" s="69"/>
      <c r="M2155" s="69"/>
      <c r="N2155" s="69"/>
      <c r="O2155" s="69"/>
      <c r="P2155" s="69"/>
      <c r="Q2155" s="69"/>
      <c r="R2155" s="69"/>
      <c r="S2155" s="69"/>
      <c r="T2155" s="69"/>
      <c r="U2155" s="69"/>
      <c r="V2155" s="69"/>
      <c r="W2155" s="69"/>
      <c r="X2155" s="69"/>
      <c r="Y2155" s="69"/>
      <c r="Z2155" s="69"/>
    </row>
    <row r="2156" ht="15.75" customHeight="1" spans="1:26">
      <c r="A2156" s="125"/>
      <c r="B2156" s="125"/>
      <c r="C2156" s="126" t="e">
        <v>#REF!</v>
      </c>
      <c r="D2156" s="125"/>
      <c r="E2156" s="69"/>
      <c r="F2156" s="69"/>
      <c r="G2156" s="69"/>
      <c r="H2156" s="69"/>
      <c r="I2156" s="69"/>
      <c r="J2156" s="69"/>
      <c r="K2156" s="69"/>
      <c r="L2156" s="69"/>
      <c r="M2156" s="69"/>
      <c r="N2156" s="69"/>
      <c r="O2156" s="69"/>
      <c r="P2156" s="69"/>
      <c r="Q2156" s="69"/>
      <c r="R2156" s="69"/>
      <c r="S2156" s="69"/>
      <c r="T2156" s="69"/>
      <c r="U2156" s="69"/>
      <c r="V2156" s="69"/>
      <c r="W2156" s="69"/>
      <c r="X2156" s="69"/>
      <c r="Y2156" s="69"/>
      <c r="Z2156" s="69"/>
    </row>
    <row r="2157" ht="15.75" customHeight="1" spans="1:26">
      <c r="A2157" s="125"/>
      <c r="B2157" s="125"/>
      <c r="C2157" s="126" t="e">
        <v>#REF!</v>
      </c>
      <c r="D2157" s="125"/>
      <c r="E2157" s="69"/>
      <c r="F2157" s="69"/>
      <c r="G2157" s="69"/>
      <c r="H2157" s="69"/>
      <c r="I2157" s="69"/>
      <c r="J2157" s="69"/>
      <c r="K2157" s="69"/>
      <c r="L2157" s="69"/>
      <c r="M2157" s="69"/>
      <c r="N2157" s="69"/>
      <c r="O2157" s="69"/>
      <c r="P2157" s="69"/>
      <c r="Q2157" s="69"/>
      <c r="R2157" s="69"/>
      <c r="S2157" s="69"/>
      <c r="T2157" s="69"/>
      <c r="U2157" s="69"/>
      <c r="V2157" s="69"/>
      <c r="W2157" s="69"/>
      <c r="X2157" s="69"/>
      <c r="Y2157" s="69"/>
      <c r="Z2157" s="69"/>
    </row>
    <row r="2158" ht="15.75" customHeight="1" spans="1:26">
      <c r="A2158" s="125"/>
      <c r="B2158" s="125"/>
      <c r="C2158" s="126" t="e">
        <v>#REF!</v>
      </c>
      <c r="D2158" s="125"/>
      <c r="E2158" s="69"/>
      <c r="F2158" s="69"/>
      <c r="G2158" s="69"/>
      <c r="H2158" s="69"/>
      <c r="I2158" s="69"/>
      <c r="J2158" s="69"/>
      <c r="K2158" s="69"/>
      <c r="L2158" s="69"/>
      <c r="M2158" s="69"/>
      <c r="N2158" s="69"/>
      <c r="O2158" s="69"/>
      <c r="P2158" s="69"/>
      <c r="Q2158" s="69"/>
      <c r="R2158" s="69"/>
      <c r="S2158" s="69"/>
      <c r="T2158" s="69"/>
      <c r="U2158" s="69"/>
      <c r="V2158" s="69"/>
      <c r="W2158" s="69"/>
      <c r="X2158" s="69"/>
      <c r="Y2158" s="69"/>
      <c r="Z2158" s="69"/>
    </row>
    <row r="2159" ht="15.75" customHeight="1" spans="1:26">
      <c r="A2159" s="125"/>
      <c r="B2159" s="125"/>
      <c r="C2159" s="126" t="e">
        <v>#REF!</v>
      </c>
      <c r="D2159" s="125"/>
      <c r="E2159" s="69"/>
      <c r="F2159" s="69"/>
      <c r="G2159" s="69"/>
      <c r="H2159" s="69"/>
      <c r="I2159" s="69"/>
      <c r="J2159" s="69"/>
      <c r="K2159" s="69"/>
      <c r="L2159" s="69"/>
      <c r="M2159" s="69"/>
      <c r="N2159" s="69"/>
      <c r="O2159" s="69"/>
      <c r="P2159" s="69"/>
      <c r="Q2159" s="69"/>
      <c r="R2159" s="69"/>
      <c r="S2159" s="69"/>
      <c r="T2159" s="69"/>
      <c r="U2159" s="69"/>
      <c r="V2159" s="69"/>
      <c r="W2159" s="69"/>
      <c r="X2159" s="69"/>
      <c r="Y2159" s="69"/>
      <c r="Z2159" s="69"/>
    </row>
    <row r="2160" ht="15.75" customHeight="1" spans="1:26">
      <c r="A2160" s="125"/>
      <c r="B2160" s="125"/>
      <c r="C2160" s="126" t="e">
        <v>#REF!</v>
      </c>
      <c r="D2160" s="125"/>
      <c r="E2160" s="69"/>
      <c r="F2160" s="69"/>
      <c r="G2160" s="69"/>
      <c r="H2160" s="69"/>
      <c r="I2160" s="69"/>
      <c r="J2160" s="69"/>
      <c r="K2160" s="69"/>
      <c r="L2160" s="69"/>
      <c r="M2160" s="69"/>
      <c r="N2160" s="69"/>
      <c r="O2160" s="69"/>
      <c r="P2160" s="69"/>
      <c r="Q2160" s="69"/>
      <c r="R2160" s="69"/>
      <c r="S2160" s="69"/>
      <c r="T2160" s="69"/>
      <c r="U2160" s="69"/>
      <c r="V2160" s="69"/>
      <c r="W2160" s="69"/>
      <c r="X2160" s="69"/>
      <c r="Y2160" s="69"/>
      <c r="Z2160" s="69"/>
    </row>
    <row r="2161" ht="15.75" customHeight="1" spans="1:26">
      <c r="A2161" s="125"/>
      <c r="B2161" s="125"/>
      <c r="C2161" s="126" t="e">
        <v>#REF!</v>
      </c>
      <c r="D2161" s="125"/>
      <c r="E2161" s="69"/>
      <c r="F2161" s="69"/>
      <c r="G2161" s="69"/>
      <c r="H2161" s="69"/>
      <c r="I2161" s="69"/>
      <c r="J2161" s="69"/>
      <c r="K2161" s="69"/>
      <c r="L2161" s="69"/>
      <c r="M2161" s="69"/>
      <c r="N2161" s="69"/>
      <c r="O2161" s="69"/>
      <c r="P2161" s="69"/>
      <c r="Q2161" s="69"/>
      <c r="R2161" s="69"/>
      <c r="S2161" s="69"/>
      <c r="T2161" s="69"/>
      <c r="U2161" s="69"/>
      <c r="V2161" s="69"/>
      <c r="W2161" s="69"/>
      <c r="X2161" s="69"/>
      <c r="Y2161" s="69"/>
      <c r="Z2161" s="69"/>
    </row>
    <row r="2162" ht="15.75" customHeight="1" spans="1:26">
      <c r="A2162" s="125"/>
      <c r="B2162" s="125"/>
      <c r="C2162" s="126" t="e">
        <v>#REF!</v>
      </c>
      <c r="D2162" s="125"/>
      <c r="E2162" s="69"/>
      <c r="F2162" s="69"/>
      <c r="G2162" s="69"/>
      <c r="H2162" s="69"/>
      <c r="I2162" s="69"/>
      <c r="J2162" s="69"/>
      <c r="K2162" s="69"/>
      <c r="L2162" s="69"/>
      <c r="M2162" s="69"/>
      <c r="N2162" s="69"/>
      <c r="O2162" s="69"/>
      <c r="P2162" s="69"/>
      <c r="Q2162" s="69"/>
      <c r="R2162" s="69"/>
      <c r="S2162" s="69"/>
      <c r="T2162" s="69"/>
      <c r="U2162" s="69"/>
      <c r="V2162" s="69"/>
      <c r="W2162" s="69"/>
      <c r="X2162" s="69"/>
      <c r="Y2162" s="69"/>
      <c r="Z2162" s="69"/>
    </row>
    <row r="2163" ht="15.75" customHeight="1" spans="1:26">
      <c r="A2163" s="125"/>
      <c r="B2163" s="125"/>
      <c r="C2163" s="126" t="e">
        <v>#REF!</v>
      </c>
      <c r="D2163" s="125"/>
      <c r="E2163" s="69"/>
      <c r="F2163" s="69"/>
      <c r="G2163" s="69"/>
      <c r="H2163" s="69"/>
      <c r="I2163" s="69"/>
      <c r="J2163" s="69"/>
      <c r="K2163" s="69"/>
      <c r="L2163" s="69"/>
      <c r="M2163" s="69"/>
      <c r="N2163" s="69"/>
      <c r="O2163" s="69"/>
      <c r="P2163" s="69"/>
      <c r="Q2163" s="69"/>
      <c r="R2163" s="69"/>
      <c r="S2163" s="69"/>
      <c r="T2163" s="69"/>
      <c r="U2163" s="69"/>
      <c r="V2163" s="69"/>
      <c r="W2163" s="69"/>
      <c r="X2163" s="69"/>
      <c r="Y2163" s="69"/>
      <c r="Z2163" s="69"/>
    </row>
    <row r="2164" ht="15.75" customHeight="1" spans="1:26">
      <c r="A2164" s="125"/>
      <c r="B2164" s="125"/>
      <c r="C2164" s="126" t="e">
        <v>#REF!</v>
      </c>
      <c r="D2164" s="125"/>
      <c r="E2164" s="69"/>
      <c r="F2164" s="69"/>
      <c r="G2164" s="69"/>
      <c r="H2164" s="69"/>
      <c r="I2164" s="69"/>
      <c r="J2164" s="69"/>
      <c r="K2164" s="69"/>
      <c r="L2164" s="69"/>
      <c r="M2164" s="69"/>
      <c r="N2164" s="69"/>
      <c r="O2164" s="69"/>
      <c r="P2164" s="69"/>
      <c r="Q2164" s="69"/>
      <c r="R2164" s="69"/>
      <c r="S2164" s="69"/>
      <c r="T2164" s="69"/>
      <c r="U2164" s="69"/>
      <c r="V2164" s="69"/>
      <c r="W2164" s="69"/>
      <c r="X2164" s="69"/>
      <c r="Y2164" s="69"/>
      <c r="Z2164" s="69"/>
    </row>
    <row r="2165" ht="15.75" customHeight="1" spans="1:26">
      <c r="A2165" s="125"/>
      <c r="B2165" s="125"/>
      <c r="C2165" s="126" t="e">
        <v>#REF!</v>
      </c>
      <c r="D2165" s="125"/>
      <c r="E2165" s="69"/>
      <c r="F2165" s="69"/>
      <c r="G2165" s="69"/>
      <c r="H2165" s="69"/>
      <c r="I2165" s="69"/>
      <c r="J2165" s="69"/>
      <c r="K2165" s="69"/>
      <c r="L2165" s="69"/>
      <c r="M2165" s="69"/>
      <c r="N2165" s="69"/>
      <c r="O2165" s="69"/>
      <c r="P2165" s="69"/>
      <c r="Q2165" s="69"/>
      <c r="R2165" s="69"/>
      <c r="S2165" s="69"/>
      <c r="T2165" s="69"/>
      <c r="U2165" s="69"/>
      <c r="V2165" s="69"/>
      <c r="W2165" s="69"/>
      <c r="X2165" s="69"/>
      <c r="Y2165" s="69"/>
      <c r="Z2165" s="69"/>
    </row>
    <row r="2166" ht="15.75" customHeight="1" spans="1:26">
      <c r="A2166" s="125"/>
      <c r="B2166" s="125"/>
      <c r="C2166" s="126" t="e">
        <v>#REF!</v>
      </c>
      <c r="D2166" s="125"/>
      <c r="E2166" s="69"/>
      <c r="F2166" s="69"/>
      <c r="G2166" s="69"/>
      <c r="H2166" s="69"/>
      <c r="I2166" s="69"/>
      <c r="J2166" s="69"/>
      <c r="K2166" s="69"/>
      <c r="L2166" s="69"/>
      <c r="M2166" s="69"/>
      <c r="N2166" s="69"/>
      <c r="O2166" s="69"/>
      <c r="P2166" s="69"/>
      <c r="Q2166" s="69"/>
      <c r="R2166" s="69"/>
      <c r="S2166" s="69"/>
      <c r="T2166" s="69"/>
      <c r="U2166" s="69"/>
      <c r="V2166" s="69"/>
      <c r="W2166" s="69"/>
      <c r="X2166" s="69"/>
      <c r="Y2166" s="69"/>
      <c r="Z2166" s="69"/>
    </row>
    <row r="2167" ht="15.75" customHeight="1" spans="1:26">
      <c r="A2167" s="125"/>
      <c r="B2167" s="125"/>
      <c r="C2167" s="126" t="e">
        <v>#REF!</v>
      </c>
      <c r="D2167" s="125"/>
      <c r="E2167" s="69"/>
      <c r="F2167" s="69"/>
      <c r="G2167" s="69"/>
      <c r="H2167" s="69"/>
      <c r="I2167" s="69"/>
      <c r="J2167" s="69"/>
      <c r="K2167" s="69"/>
      <c r="L2167" s="69"/>
      <c r="M2167" s="69"/>
      <c r="N2167" s="69"/>
      <c r="O2167" s="69"/>
      <c r="P2167" s="69"/>
      <c r="Q2167" s="69"/>
      <c r="R2167" s="69"/>
      <c r="S2167" s="69"/>
      <c r="T2167" s="69"/>
      <c r="U2167" s="69"/>
      <c r="V2167" s="69"/>
      <c r="W2167" s="69"/>
      <c r="X2167" s="69"/>
      <c r="Y2167" s="69"/>
      <c r="Z2167" s="69"/>
    </row>
    <row r="2168" ht="15.75" customHeight="1" spans="1:26">
      <c r="A2168" s="125"/>
      <c r="B2168" s="125"/>
      <c r="C2168" s="126" t="e">
        <v>#REF!</v>
      </c>
      <c r="D2168" s="125"/>
      <c r="E2168" s="69"/>
      <c r="F2168" s="69"/>
      <c r="G2168" s="69"/>
      <c r="H2168" s="69"/>
      <c r="I2168" s="69"/>
      <c r="J2168" s="69"/>
      <c r="K2168" s="69"/>
      <c r="L2168" s="69"/>
      <c r="M2168" s="69"/>
      <c r="N2168" s="69"/>
      <c r="O2168" s="69"/>
      <c r="P2168" s="69"/>
      <c r="Q2168" s="69"/>
      <c r="R2168" s="69"/>
      <c r="S2168" s="69"/>
      <c r="T2168" s="69"/>
      <c r="U2168" s="69"/>
      <c r="V2168" s="69"/>
      <c r="W2168" s="69"/>
      <c r="X2168" s="69"/>
      <c r="Y2168" s="69"/>
      <c r="Z2168" s="69"/>
    </row>
    <row r="2169" ht="15.75" customHeight="1" spans="1:26">
      <c r="A2169" s="125"/>
      <c r="B2169" s="125"/>
      <c r="C2169" s="126" t="e">
        <v>#REF!</v>
      </c>
      <c r="D2169" s="125"/>
      <c r="E2169" s="69"/>
      <c r="F2169" s="69"/>
      <c r="G2169" s="69"/>
      <c r="H2169" s="69"/>
      <c r="I2169" s="69"/>
      <c r="J2169" s="69"/>
      <c r="K2169" s="69"/>
      <c r="L2169" s="69"/>
      <c r="M2169" s="69"/>
      <c r="N2169" s="69"/>
      <c r="O2169" s="69"/>
      <c r="P2169" s="69"/>
      <c r="Q2169" s="69"/>
      <c r="R2169" s="69"/>
      <c r="S2169" s="69"/>
      <c r="T2169" s="69"/>
      <c r="U2169" s="69"/>
      <c r="V2169" s="69"/>
      <c r="W2169" s="69"/>
      <c r="X2169" s="69"/>
      <c r="Y2169" s="69"/>
      <c r="Z2169" s="69"/>
    </row>
    <row r="2170" ht="15.75" customHeight="1" spans="1:26">
      <c r="A2170" s="125"/>
      <c r="B2170" s="125"/>
      <c r="C2170" s="126" t="e">
        <v>#REF!</v>
      </c>
      <c r="D2170" s="125"/>
      <c r="E2170" s="69"/>
      <c r="F2170" s="69"/>
      <c r="G2170" s="69"/>
      <c r="H2170" s="69"/>
      <c r="I2170" s="69"/>
      <c r="J2170" s="69"/>
      <c r="K2170" s="69"/>
      <c r="L2170" s="69"/>
      <c r="M2170" s="69"/>
      <c r="N2170" s="69"/>
      <c r="O2170" s="69"/>
      <c r="P2170" s="69"/>
      <c r="Q2170" s="69"/>
      <c r="R2170" s="69"/>
      <c r="S2170" s="69"/>
      <c r="T2170" s="69"/>
      <c r="U2170" s="69"/>
      <c r="V2170" s="69"/>
      <c r="W2170" s="69"/>
      <c r="X2170" s="69"/>
      <c r="Y2170" s="69"/>
      <c r="Z2170" s="69"/>
    </row>
    <row r="2171" ht="15.75" customHeight="1" spans="1:26">
      <c r="A2171" s="125"/>
      <c r="B2171" s="125"/>
      <c r="C2171" s="126" t="e">
        <v>#REF!</v>
      </c>
      <c r="D2171" s="125"/>
      <c r="E2171" s="69"/>
      <c r="F2171" s="69"/>
      <c r="G2171" s="69"/>
      <c r="H2171" s="69"/>
      <c r="I2171" s="69"/>
      <c r="J2171" s="69"/>
      <c r="K2171" s="69"/>
      <c r="L2171" s="69"/>
      <c r="M2171" s="69"/>
      <c r="N2171" s="69"/>
      <c r="O2171" s="69"/>
      <c r="P2171" s="69"/>
      <c r="Q2171" s="69"/>
      <c r="R2171" s="69"/>
      <c r="S2171" s="69"/>
      <c r="T2171" s="69"/>
      <c r="U2171" s="69"/>
      <c r="V2171" s="69"/>
      <c r="W2171" s="69"/>
      <c r="X2171" s="69"/>
      <c r="Y2171" s="69"/>
      <c r="Z2171" s="69"/>
    </row>
    <row r="2172" ht="15.75" customHeight="1" spans="1:26">
      <c r="A2172" s="125"/>
      <c r="B2172" s="125"/>
      <c r="C2172" s="126" t="e">
        <v>#REF!</v>
      </c>
      <c r="D2172" s="125"/>
      <c r="E2172" s="69"/>
      <c r="F2172" s="69"/>
      <c r="G2172" s="69"/>
      <c r="H2172" s="69"/>
      <c r="I2172" s="69"/>
      <c r="J2172" s="69"/>
      <c r="K2172" s="69"/>
      <c r="L2172" s="69"/>
      <c r="M2172" s="69"/>
      <c r="N2172" s="69"/>
      <c r="O2172" s="69"/>
      <c r="P2172" s="69"/>
      <c r="Q2172" s="69"/>
      <c r="R2172" s="69"/>
      <c r="S2172" s="69"/>
      <c r="T2172" s="69"/>
      <c r="U2172" s="69"/>
      <c r="V2172" s="69"/>
      <c r="W2172" s="69"/>
      <c r="X2172" s="69"/>
      <c r="Y2172" s="69"/>
      <c r="Z2172" s="69"/>
    </row>
    <row r="2173" ht="15.75" customHeight="1" spans="1:26">
      <c r="A2173" s="125"/>
      <c r="B2173" s="125"/>
      <c r="C2173" s="126" t="e">
        <v>#REF!</v>
      </c>
      <c r="D2173" s="125"/>
      <c r="E2173" s="69"/>
      <c r="F2173" s="69"/>
      <c r="G2173" s="69"/>
      <c r="H2173" s="69"/>
      <c r="I2173" s="69"/>
      <c r="J2173" s="69"/>
      <c r="K2173" s="69"/>
      <c r="L2173" s="69"/>
      <c r="M2173" s="69"/>
      <c r="N2173" s="69"/>
      <c r="O2173" s="69"/>
      <c r="P2173" s="69"/>
      <c r="Q2173" s="69"/>
      <c r="R2173" s="69"/>
      <c r="S2173" s="69"/>
      <c r="T2173" s="69"/>
      <c r="U2173" s="69"/>
      <c r="V2173" s="69"/>
      <c r="W2173" s="69"/>
      <c r="X2173" s="69"/>
      <c r="Y2173" s="69"/>
      <c r="Z2173" s="69"/>
    </row>
    <row r="2174" ht="15.75" customHeight="1" spans="1:26">
      <c r="A2174" s="125"/>
      <c r="B2174" s="125"/>
      <c r="C2174" s="126" t="e">
        <v>#REF!</v>
      </c>
      <c r="D2174" s="125"/>
      <c r="E2174" s="69"/>
      <c r="F2174" s="69"/>
      <c r="G2174" s="69"/>
      <c r="H2174" s="69"/>
      <c r="I2174" s="69"/>
      <c r="J2174" s="69"/>
      <c r="K2174" s="69"/>
      <c r="L2174" s="69"/>
      <c r="M2174" s="69"/>
      <c r="N2174" s="69"/>
      <c r="O2174" s="69"/>
      <c r="P2174" s="69"/>
      <c r="Q2174" s="69"/>
      <c r="R2174" s="69"/>
      <c r="S2174" s="69"/>
      <c r="T2174" s="69"/>
      <c r="U2174" s="69"/>
      <c r="V2174" s="69"/>
      <c r="W2174" s="69"/>
      <c r="X2174" s="69"/>
      <c r="Y2174" s="69"/>
      <c r="Z2174" s="69"/>
    </row>
    <row r="2175" ht="15.75" customHeight="1" spans="1:26">
      <c r="A2175" s="125"/>
      <c r="B2175" s="125"/>
      <c r="C2175" s="126" t="e">
        <v>#REF!</v>
      </c>
      <c r="D2175" s="125"/>
      <c r="E2175" s="69"/>
      <c r="F2175" s="69"/>
      <c r="G2175" s="69"/>
      <c r="H2175" s="69"/>
      <c r="I2175" s="69"/>
      <c r="J2175" s="69"/>
      <c r="K2175" s="69"/>
      <c r="L2175" s="69"/>
      <c r="M2175" s="69"/>
      <c r="N2175" s="69"/>
      <c r="O2175" s="69"/>
      <c r="P2175" s="69"/>
      <c r="Q2175" s="69"/>
      <c r="R2175" s="69"/>
      <c r="S2175" s="69"/>
      <c r="T2175" s="69"/>
      <c r="U2175" s="69"/>
      <c r="V2175" s="69"/>
      <c r="W2175" s="69"/>
      <c r="X2175" s="69"/>
      <c r="Y2175" s="69"/>
      <c r="Z2175" s="69"/>
    </row>
    <row r="2176" ht="15.75" customHeight="1" spans="1:26">
      <c r="A2176" s="125"/>
      <c r="B2176" s="125"/>
      <c r="C2176" s="126" t="e">
        <v>#REF!</v>
      </c>
      <c r="D2176" s="125"/>
      <c r="E2176" s="69"/>
      <c r="F2176" s="69"/>
      <c r="G2176" s="69"/>
      <c r="H2176" s="69"/>
      <c r="I2176" s="69"/>
      <c r="J2176" s="69"/>
      <c r="K2176" s="69"/>
      <c r="L2176" s="69"/>
      <c r="M2176" s="69"/>
      <c r="N2176" s="69"/>
      <c r="O2176" s="69"/>
      <c r="P2176" s="69"/>
      <c r="Q2176" s="69"/>
      <c r="R2176" s="69"/>
      <c r="S2176" s="69"/>
      <c r="T2176" s="69"/>
      <c r="U2176" s="69"/>
      <c r="V2176" s="69"/>
      <c r="W2176" s="69"/>
      <c r="X2176" s="69"/>
      <c r="Y2176" s="69"/>
      <c r="Z2176" s="69"/>
    </row>
    <row r="2177" ht="15.75" customHeight="1" spans="1:26">
      <c r="A2177" s="125"/>
      <c r="B2177" s="125"/>
      <c r="C2177" s="126" t="e">
        <v>#REF!</v>
      </c>
      <c r="D2177" s="125"/>
      <c r="E2177" s="69"/>
      <c r="F2177" s="69"/>
      <c r="G2177" s="69"/>
      <c r="H2177" s="69"/>
      <c r="I2177" s="69"/>
      <c r="J2177" s="69"/>
      <c r="K2177" s="69"/>
      <c r="L2177" s="69"/>
      <c r="M2177" s="69"/>
      <c r="N2177" s="69"/>
      <c r="O2177" s="69"/>
      <c r="P2177" s="69"/>
      <c r="Q2177" s="69"/>
      <c r="R2177" s="69"/>
      <c r="S2177" s="69"/>
      <c r="T2177" s="69"/>
      <c r="U2177" s="69"/>
      <c r="V2177" s="69"/>
      <c r="W2177" s="69"/>
      <c r="X2177" s="69"/>
      <c r="Y2177" s="69"/>
      <c r="Z2177" s="69"/>
    </row>
    <row r="2178" ht="15.75" customHeight="1" spans="1:26">
      <c r="A2178" s="125"/>
      <c r="B2178" s="125"/>
      <c r="C2178" s="126" t="e">
        <v>#REF!</v>
      </c>
      <c r="D2178" s="125"/>
      <c r="E2178" s="69"/>
      <c r="F2178" s="69"/>
      <c r="G2178" s="69"/>
      <c r="H2178" s="69"/>
      <c r="I2178" s="69"/>
      <c r="J2178" s="69"/>
      <c r="K2178" s="69"/>
      <c r="L2178" s="69"/>
      <c r="M2178" s="69"/>
      <c r="N2178" s="69"/>
      <c r="O2178" s="69"/>
      <c r="P2178" s="69"/>
      <c r="Q2178" s="69"/>
      <c r="R2178" s="69"/>
      <c r="S2178" s="69"/>
      <c r="T2178" s="69"/>
      <c r="U2178" s="69"/>
      <c r="V2178" s="69"/>
      <c r="W2178" s="69"/>
      <c r="X2178" s="69"/>
      <c r="Y2178" s="69"/>
      <c r="Z2178" s="69"/>
    </row>
    <row r="2179" ht="15.75" customHeight="1" spans="1:26">
      <c r="A2179" s="125"/>
      <c r="B2179" s="125"/>
      <c r="C2179" s="126" t="e">
        <v>#REF!</v>
      </c>
      <c r="D2179" s="125"/>
      <c r="E2179" s="69"/>
      <c r="F2179" s="69"/>
      <c r="G2179" s="69"/>
      <c r="H2179" s="69"/>
      <c r="I2179" s="69"/>
      <c r="J2179" s="69"/>
      <c r="K2179" s="69"/>
      <c r="L2179" s="69"/>
      <c r="M2179" s="69"/>
      <c r="N2179" s="69"/>
      <c r="O2179" s="69"/>
      <c r="P2179" s="69"/>
      <c r="Q2179" s="69"/>
      <c r="R2179" s="69"/>
      <c r="S2179" s="69"/>
      <c r="T2179" s="69"/>
      <c r="U2179" s="69"/>
      <c r="V2179" s="69"/>
      <c r="W2179" s="69"/>
      <c r="X2179" s="69"/>
      <c r="Y2179" s="69"/>
      <c r="Z2179" s="69"/>
    </row>
    <row r="2180" ht="15.75" customHeight="1" spans="1:26">
      <c r="A2180" s="125"/>
      <c r="B2180" s="125"/>
      <c r="C2180" s="126" t="e">
        <v>#REF!</v>
      </c>
      <c r="D2180" s="125"/>
      <c r="E2180" s="69"/>
      <c r="F2180" s="69"/>
      <c r="G2180" s="69"/>
      <c r="H2180" s="69"/>
      <c r="I2180" s="69"/>
      <c r="J2180" s="69"/>
      <c r="K2180" s="69"/>
      <c r="L2180" s="69"/>
      <c r="M2180" s="69"/>
      <c r="N2180" s="69"/>
      <c r="O2180" s="69"/>
      <c r="P2180" s="69"/>
      <c r="Q2180" s="69"/>
      <c r="R2180" s="69"/>
      <c r="S2180" s="69"/>
      <c r="T2180" s="69"/>
      <c r="U2180" s="69"/>
      <c r="V2180" s="69"/>
      <c r="W2180" s="69"/>
      <c r="X2180" s="69"/>
      <c r="Y2180" s="69"/>
      <c r="Z2180" s="69"/>
    </row>
    <row r="2181" ht="15.75" customHeight="1" spans="1:26">
      <c r="A2181" s="125"/>
      <c r="B2181" s="125"/>
      <c r="C2181" s="126" t="e">
        <v>#REF!</v>
      </c>
      <c r="D2181" s="125"/>
      <c r="E2181" s="69"/>
      <c r="F2181" s="69"/>
      <c r="G2181" s="69"/>
      <c r="H2181" s="69"/>
      <c r="I2181" s="69"/>
      <c r="J2181" s="69"/>
      <c r="K2181" s="69"/>
      <c r="L2181" s="69"/>
      <c r="M2181" s="69"/>
      <c r="N2181" s="69"/>
      <c r="O2181" s="69"/>
      <c r="P2181" s="69"/>
      <c r="Q2181" s="69"/>
      <c r="R2181" s="69"/>
      <c r="S2181" s="69"/>
      <c r="T2181" s="69"/>
      <c r="U2181" s="69"/>
      <c r="V2181" s="69"/>
      <c r="W2181" s="69"/>
      <c r="X2181" s="69"/>
      <c r="Y2181" s="69"/>
      <c r="Z2181" s="69"/>
    </row>
    <row r="2182" ht="15.75" customHeight="1" spans="1:26">
      <c r="A2182" s="125"/>
      <c r="B2182" s="125"/>
      <c r="C2182" s="126" t="e">
        <v>#REF!</v>
      </c>
      <c r="D2182" s="125"/>
      <c r="E2182" s="69"/>
      <c r="F2182" s="69"/>
      <c r="G2182" s="69"/>
      <c r="H2182" s="69"/>
      <c r="I2182" s="69"/>
      <c r="J2182" s="69"/>
      <c r="K2182" s="69"/>
      <c r="L2182" s="69"/>
      <c r="M2182" s="69"/>
      <c r="N2182" s="69"/>
      <c r="O2182" s="69"/>
      <c r="P2182" s="69"/>
      <c r="Q2182" s="69"/>
      <c r="R2182" s="69"/>
      <c r="S2182" s="69"/>
      <c r="T2182" s="69"/>
      <c r="U2182" s="69"/>
      <c r="V2182" s="69"/>
      <c r="W2182" s="69"/>
      <c r="X2182" s="69"/>
      <c r="Y2182" s="69"/>
      <c r="Z2182" s="69"/>
    </row>
    <row r="2183" ht="15.75" customHeight="1" spans="1:26">
      <c r="A2183" s="125"/>
      <c r="B2183" s="125"/>
      <c r="C2183" s="126" t="e">
        <v>#REF!</v>
      </c>
      <c r="D2183" s="125"/>
      <c r="E2183" s="69"/>
      <c r="F2183" s="69"/>
      <c r="G2183" s="69"/>
      <c r="H2183" s="69"/>
      <c r="I2183" s="69"/>
      <c r="J2183" s="69"/>
      <c r="K2183" s="69"/>
      <c r="L2183" s="69"/>
      <c r="M2183" s="69"/>
      <c r="N2183" s="69"/>
      <c r="O2183" s="69"/>
      <c r="P2183" s="69"/>
      <c r="Q2183" s="69"/>
      <c r="R2183" s="69"/>
      <c r="S2183" s="69"/>
      <c r="T2183" s="69"/>
      <c r="U2183" s="69"/>
      <c r="V2183" s="69"/>
      <c r="W2183" s="69"/>
      <c r="X2183" s="69"/>
      <c r="Y2183" s="69"/>
      <c r="Z2183" s="69"/>
    </row>
    <row r="2184" ht="15.75" customHeight="1" spans="1:26">
      <c r="A2184" s="125"/>
      <c r="B2184" s="125"/>
      <c r="C2184" s="126" t="e">
        <v>#REF!</v>
      </c>
      <c r="D2184" s="125"/>
      <c r="E2184" s="69"/>
      <c r="F2184" s="69"/>
      <c r="G2184" s="69"/>
      <c r="H2184" s="69"/>
      <c r="I2184" s="69"/>
      <c r="J2184" s="69"/>
      <c r="K2184" s="69"/>
      <c r="L2184" s="69"/>
      <c r="M2184" s="69"/>
      <c r="N2184" s="69"/>
      <c r="O2184" s="69"/>
      <c r="P2184" s="69"/>
      <c r="Q2184" s="69"/>
      <c r="R2184" s="69"/>
      <c r="S2184" s="69"/>
      <c r="T2184" s="69"/>
      <c r="U2184" s="69"/>
      <c r="V2184" s="69"/>
      <c r="W2184" s="69"/>
      <c r="X2184" s="69"/>
      <c r="Y2184" s="69"/>
      <c r="Z2184" s="69"/>
    </row>
    <row r="2185" ht="15.75" customHeight="1" spans="1:26">
      <c r="A2185" s="125"/>
      <c r="B2185" s="125"/>
      <c r="C2185" s="126" t="e">
        <v>#REF!</v>
      </c>
      <c r="D2185" s="125"/>
      <c r="E2185" s="69"/>
      <c r="F2185" s="69"/>
      <c r="G2185" s="69"/>
      <c r="H2185" s="69"/>
      <c r="I2185" s="69"/>
      <c r="J2185" s="69"/>
      <c r="K2185" s="69"/>
      <c r="L2185" s="69"/>
      <c r="M2185" s="69"/>
      <c r="N2185" s="69"/>
      <c r="O2185" s="69"/>
      <c r="P2185" s="69"/>
      <c r="Q2185" s="69"/>
      <c r="R2185" s="69"/>
      <c r="S2185" s="69"/>
      <c r="T2185" s="69"/>
      <c r="U2185" s="69"/>
      <c r="V2185" s="69"/>
      <c r="W2185" s="69"/>
      <c r="X2185" s="69"/>
      <c r="Y2185" s="69"/>
      <c r="Z2185" s="69"/>
    </row>
    <row r="2186" ht="15.75" customHeight="1" spans="1:26">
      <c r="A2186" s="125"/>
      <c r="B2186" s="125"/>
      <c r="C2186" s="126" t="e">
        <v>#REF!</v>
      </c>
      <c r="D2186" s="125"/>
      <c r="E2186" s="69"/>
      <c r="F2186" s="69"/>
      <c r="G2186" s="69"/>
      <c r="H2186" s="69"/>
      <c r="I2186" s="69"/>
      <c r="J2186" s="69"/>
      <c r="K2186" s="69"/>
      <c r="L2186" s="69"/>
      <c r="M2186" s="69"/>
      <c r="N2186" s="69"/>
      <c r="O2186" s="69"/>
      <c r="P2186" s="69"/>
      <c r="Q2186" s="69"/>
      <c r="R2186" s="69"/>
      <c r="S2186" s="69"/>
      <c r="T2186" s="69"/>
      <c r="U2186" s="69"/>
      <c r="V2186" s="69"/>
      <c r="W2186" s="69"/>
      <c r="X2186" s="69"/>
      <c r="Y2186" s="69"/>
      <c r="Z2186" s="69"/>
    </row>
    <row r="2187" ht="15.75" customHeight="1" spans="1:26">
      <c r="A2187" s="125"/>
      <c r="B2187" s="125"/>
      <c r="C2187" s="126" t="e">
        <v>#REF!</v>
      </c>
      <c r="D2187" s="125"/>
      <c r="E2187" s="69"/>
      <c r="F2187" s="69"/>
      <c r="G2187" s="69"/>
      <c r="H2187" s="69"/>
      <c r="I2187" s="69"/>
      <c r="J2187" s="69"/>
      <c r="K2187" s="69"/>
      <c r="L2187" s="69"/>
      <c r="M2187" s="69"/>
      <c r="N2187" s="69"/>
      <c r="O2187" s="69"/>
      <c r="P2187" s="69"/>
      <c r="Q2187" s="69"/>
      <c r="R2187" s="69"/>
      <c r="S2187" s="69"/>
      <c r="T2187" s="69"/>
      <c r="U2187" s="69"/>
      <c r="V2187" s="69"/>
      <c r="W2187" s="69"/>
      <c r="X2187" s="69"/>
      <c r="Y2187" s="69"/>
      <c r="Z2187" s="69"/>
    </row>
    <row r="2188" ht="15.75" customHeight="1" spans="1:26">
      <c r="A2188" s="125"/>
      <c r="B2188" s="125"/>
      <c r="C2188" s="126" t="e">
        <v>#REF!</v>
      </c>
      <c r="D2188" s="125"/>
      <c r="E2188" s="69"/>
      <c r="F2188" s="69"/>
      <c r="G2188" s="69"/>
      <c r="H2188" s="69"/>
      <c r="I2188" s="69"/>
      <c r="J2188" s="69"/>
      <c r="K2188" s="69"/>
      <c r="L2188" s="69"/>
      <c r="M2188" s="69"/>
      <c r="N2188" s="69"/>
      <c r="O2188" s="69"/>
      <c r="P2188" s="69"/>
      <c r="Q2188" s="69"/>
      <c r="R2188" s="69"/>
      <c r="S2188" s="69"/>
      <c r="T2188" s="69"/>
      <c r="U2188" s="69"/>
      <c r="V2188" s="69"/>
      <c r="W2188" s="69"/>
      <c r="X2188" s="69"/>
      <c r="Y2188" s="69"/>
      <c r="Z2188" s="69"/>
    </row>
    <row r="2189" ht="15.75" customHeight="1" spans="1:26">
      <c r="A2189" s="125"/>
      <c r="B2189" s="125"/>
      <c r="C2189" s="126" t="e">
        <v>#REF!</v>
      </c>
      <c r="D2189" s="125"/>
      <c r="E2189" s="69"/>
      <c r="F2189" s="69"/>
      <c r="G2189" s="69"/>
      <c r="H2189" s="69"/>
      <c r="I2189" s="69"/>
      <c r="J2189" s="69"/>
      <c r="K2189" s="69"/>
      <c r="L2189" s="69"/>
      <c r="M2189" s="69"/>
      <c r="N2189" s="69"/>
      <c r="O2189" s="69"/>
      <c r="P2189" s="69"/>
      <c r="Q2189" s="69"/>
      <c r="R2189" s="69"/>
      <c r="S2189" s="69"/>
      <c r="T2189" s="69"/>
      <c r="U2189" s="69"/>
      <c r="V2189" s="69"/>
      <c r="W2189" s="69"/>
      <c r="X2189" s="69"/>
      <c r="Y2189" s="69"/>
      <c r="Z2189" s="69"/>
    </row>
    <row r="2190" ht="15.75" customHeight="1" spans="1:26">
      <c r="A2190" s="125"/>
      <c r="B2190" s="125"/>
      <c r="C2190" s="126" t="e">
        <v>#REF!</v>
      </c>
      <c r="D2190" s="125"/>
      <c r="E2190" s="69"/>
      <c r="F2190" s="69"/>
      <c r="G2190" s="69"/>
      <c r="H2190" s="69"/>
      <c r="I2190" s="69"/>
      <c r="J2190" s="69"/>
      <c r="K2190" s="69"/>
      <c r="L2190" s="69"/>
      <c r="M2190" s="69"/>
      <c r="N2190" s="69"/>
      <c r="O2190" s="69"/>
      <c r="P2190" s="69"/>
      <c r="Q2190" s="69"/>
      <c r="R2190" s="69"/>
      <c r="S2190" s="69"/>
      <c r="T2190" s="69"/>
      <c r="U2190" s="69"/>
      <c r="V2190" s="69"/>
      <c r="W2190" s="69"/>
      <c r="X2190" s="69"/>
      <c r="Y2190" s="69"/>
      <c r="Z2190" s="69"/>
    </row>
    <row r="2191" ht="15.75" customHeight="1" spans="1:26">
      <c r="A2191" s="125"/>
      <c r="B2191" s="125"/>
      <c r="C2191" s="126" t="e">
        <v>#REF!</v>
      </c>
      <c r="D2191" s="125"/>
      <c r="E2191" s="69"/>
      <c r="F2191" s="69"/>
      <c r="G2191" s="69"/>
      <c r="H2191" s="69"/>
      <c r="I2191" s="69"/>
      <c r="J2191" s="69"/>
      <c r="K2191" s="69"/>
      <c r="L2191" s="69"/>
      <c r="M2191" s="69"/>
      <c r="N2191" s="69"/>
      <c r="O2191" s="69"/>
      <c r="P2191" s="69"/>
      <c r="Q2191" s="69"/>
      <c r="R2191" s="69"/>
      <c r="S2191" s="69"/>
      <c r="T2191" s="69"/>
      <c r="U2191" s="69"/>
      <c r="V2191" s="69"/>
      <c r="W2191" s="69"/>
      <c r="X2191" s="69"/>
      <c r="Y2191" s="69"/>
      <c r="Z2191" s="69"/>
    </row>
    <row r="2192" ht="15.75" customHeight="1" spans="1:26">
      <c r="A2192" s="125"/>
      <c r="B2192" s="125"/>
      <c r="C2192" s="126" t="e">
        <v>#REF!</v>
      </c>
      <c r="D2192" s="125"/>
      <c r="E2192" s="69"/>
      <c r="F2192" s="69"/>
      <c r="G2192" s="69"/>
      <c r="H2192" s="69"/>
      <c r="I2192" s="69"/>
      <c r="J2192" s="69"/>
      <c r="K2192" s="69"/>
      <c r="L2192" s="69"/>
      <c r="M2192" s="69"/>
      <c r="N2192" s="69"/>
      <c r="O2192" s="69"/>
      <c r="P2192" s="69"/>
      <c r="Q2192" s="69"/>
      <c r="R2192" s="69"/>
      <c r="S2192" s="69"/>
      <c r="T2192" s="69"/>
      <c r="U2192" s="69"/>
      <c r="V2192" s="69"/>
      <c r="W2192" s="69"/>
      <c r="X2192" s="69"/>
      <c r="Y2192" s="69"/>
      <c r="Z2192" s="69"/>
    </row>
    <row r="2193" ht="15.75" customHeight="1" spans="1:26">
      <c r="A2193" s="125"/>
      <c r="B2193" s="125"/>
      <c r="C2193" s="126" t="e">
        <v>#REF!</v>
      </c>
      <c r="D2193" s="125"/>
      <c r="E2193" s="69"/>
      <c r="F2193" s="69"/>
      <c r="G2193" s="69"/>
      <c r="H2193" s="69"/>
      <c r="I2193" s="69"/>
      <c r="J2193" s="69"/>
      <c r="K2193" s="69"/>
      <c r="L2193" s="69"/>
      <c r="M2193" s="69"/>
      <c r="N2193" s="69"/>
      <c r="O2193" s="69"/>
      <c r="P2193" s="69"/>
      <c r="Q2193" s="69"/>
      <c r="R2193" s="69"/>
      <c r="S2193" s="69"/>
      <c r="T2193" s="69"/>
      <c r="U2193" s="69"/>
      <c r="V2193" s="69"/>
      <c r="W2193" s="69"/>
      <c r="X2193" s="69"/>
      <c r="Y2193" s="69"/>
      <c r="Z2193" s="69"/>
    </row>
    <row r="2194" ht="15.75" customHeight="1" spans="1:26">
      <c r="A2194" s="125"/>
      <c r="B2194" s="125"/>
      <c r="C2194" s="126" t="e">
        <v>#REF!</v>
      </c>
      <c r="D2194" s="125"/>
      <c r="E2194" s="69"/>
      <c r="F2194" s="69"/>
      <c r="G2194" s="69"/>
      <c r="H2194" s="69"/>
      <c r="I2194" s="69"/>
      <c r="J2194" s="69"/>
      <c r="K2194" s="69"/>
      <c r="L2194" s="69"/>
      <c r="M2194" s="69"/>
      <c r="N2194" s="69"/>
      <c r="O2194" s="69"/>
      <c r="P2194" s="69"/>
      <c r="Q2194" s="69"/>
      <c r="R2194" s="69"/>
      <c r="S2194" s="69"/>
      <c r="T2194" s="69"/>
      <c r="U2194" s="69"/>
      <c r="V2194" s="69"/>
      <c r="W2194" s="69"/>
      <c r="X2194" s="69"/>
      <c r="Y2194" s="69"/>
      <c r="Z2194" s="69"/>
    </row>
    <row r="2195" ht="15.75" customHeight="1" spans="1:26">
      <c r="A2195" s="125"/>
      <c r="B2195" s="125"/>
      <c r="C2195" s="126" t="e">
        <v>#REF!</v>
      </c>
      <c r="D2195" s="125"/>
      <c r="E2195" s="69"/>
      <c r="F2195" s="69"/>
      <c r="G2195" s="69"/>
      <c r="H2195" s="69"/>
      <c r="I2195" s="69"/>
      <c r="J2195" s="69"/>
      <c r="K2195" s="69"/>
      <c r="L2195" s="69"/>
      <c r="M2195" s="69"/>
      <c r="N2195" s="69"/>
      <c r="O2195" s="69"/>
      <c r="P2195" s="69"/>
      <c r="Q2195" s="69"/>
      <c r="R2195" s="69"/>
      <c r="S2195" s="69"/>
      <c r="T2195" s="69"/>
      <c r="U2195" s="69"/>
      <c r="V2195" s="69"/>
      <c r="W2195" s="69"/>
      <c r="X2195" s="69"/>
      <c r="Y2195" s="69"/>
      <c r="Z2195" s="69"/>
    </row>
    <row r="2196" ht="15.75" customHeight="1" spans="1:26">
      <c r="A2196" s="125"/>
      <c r="B2196" s="125"/>
      <c r="C2196" s="126" t="e">
        <v>#REF!</v>
      </c>
      <c r="D2196" s="125"/>
      <c r="E2196" s="69"/>
      <c r="F2196" s="69"/>
      <c r="G2196" s="69"/>
      <c r="H2196" s="69"/>
      <c r="I2196" s="69"/>
      <c r="J2196" s="69"/>
      <c r="K2196" s="69"/>
      <c r="L2196" s="69"/>
      <c r="M2196" s="69"/>
      <c r="N2196" s="69"/>
      <c r="O2196" s="69"/>
      <c r="P2196" s="69"/>
      <c r="Q2196" s="69"/>
      <c r="R2196" s="69"/>
      <c r="S2196" s="69"/>
      <c r="T2196" s="69"/>
      <c r="U2196" s="69"/>
      <c r="V2196" s="69"/>
      <c r="W2196" s="69"/>
      <c r="X2196" s="69"/>
      <c r="Y2196" s="69"/>
      <c r="Z2196" s="69"/>
    </row>
    <row r="2197" ht="15.75" customHeight="1" spans="1:26">
      <c r="A2197" s="125"/>
      <c r="B2197" s="125"/>
      <c r="C2197" s="126" t="e">
        <v>#REF!</v>
      </c>
      <c r="D2197" s="125"/>
      <c r="E2197" s="69"/>
      <c r="F2197" s="69"/>
      <c r="G2197" s="69"/>
      <c r="H2197" s="69"/>
      <c r="I2197" s="69"/>
      <c r="J2197" s="69"/>
      <c r="K2197" s="69"/>
      <c r="L2197" s="69"/>
      <c r="M2197" s="69"/>
      <c r="N2197" s="69"/>
      <c r="O2197" s="69"/>
      <c r="P2197" s="69"/>
      <c r="Q2197" s="69"/>
      <c r="R2197" s="69"/>
      <c r="S2197" s="69"/>
      <c r="T2197" s="69"/>
      <c r="U2197" s="69"/>
      <c r="V2197" s="69"/>
      <c r="W2197" s="69"/>
      <c r="X2197" s="69"/>
      <c r="Y2197" s="69"/>
      <c r="Z2197" s="69"/>
    </row>
    <row r="2198" ht="15.75" customHeight="1" spans="1:26">
      <c r="A2198" s="125"/>
      <c r="B2198" s="125"/>
      <c r="C2198" s="126" t="e">
        <v>#REF!</v>
      </c>
      <c r="D2198" s="125"/>
      <c r="E2198" s="69"/>
      <c r="F2198" s="69"/>
      <c r="G2198" s="69"/>
      <c r="H2198" s="69"/>
      <c r="I2198" s="69"/>
      <c r="J2198" s="69"/>
      <c r="K2198" s="69"/>
      <c r="L2198" s="69"/>
      <c r="M2198" s="69"/>
      <c r="N2198" s="69"/>
      <c r="O2198" s="69"/>
      <c r="P2198" s="69"/>
      <c r="Q2198" s="69"/>
      <c r="R2198" s="69"/>
      <c r="S2198" s="69"/>
      <c r="T2198" s="69"/>
      <c r="U2198" s="69"/>
      <c r="V2198" s="69"/>
      <c r="W2198" s="69"/>
      <c r="X2198" s="69"/>
      <c r="Y2198" s="69"/>
      <c r="Z2198" s="69"/>
    </row>
    <row r="2199" ht="15.75" customHeight="1" spans="1:26">
      <c r="A2199" s="125"/>
      <c r="B2199" s="125"/>
      <c r="C2199" s="126" t="e">
        <v>#REF!</v>
      </c>
      <c r="D2199" s="125"/>
      <c r="E2199" s="69"/>
      <c r="F2199" s="69"/>
      <c r="G2199" s="69"/>
      <c r="H2199" s="69"/>
      <c r="I2199" s="69"/>
      <c r="J2199" s="69"/>
      <c r="K2199" s="69"/>
      <c r="L2199" s="69"/>
      <c r="M2199" s="69"/>
      <c r="N2199" s="69"/>
      <c r="O2199" s="69"/>
      <c r="P2199" s="69"/>
      <c r="Q2199" s="69"/>
      <c r="R2199" s="69"/>
      <c r="S2199" s="69"/>
      <c r="T2199" s="69"/>
      <c r="U2199" s="69"/>
      <c r="V2199" s="69"/>
      <c r="W2199" s="69"/>
      <c r="X2199" s="69"/>
      <c r="Y2199" s="69"/>
      <c r="Z2199" s="69"/>
    </row>
    <row r="2200" ht="15.75" customHeight="1" spans="1:26">
      <c r="A2200" s="125"/>
      <c r="B2200" s="125"/>
      <c r="C2200" s="126" t="e">
        <v>#REF!</v>
      </c>
      <c r="D2200" s="125"/>
      <c r="E2200" s="69"/>
      <c r="F2200" s="69"/>
      <c r="G2200" s="69"/>
      <c r="H2200" s="69"/>
      <c r="I2200" s="69"/>
      <c r="J2200" s="69"/>
      <c r="K2200" s="69"/>
      <c r="L2200" s="69"/>
      <c r="M2200" s="69"/>
      <c r="N2200" s="69"/>
      <c r="O2200" s="69"/>
      <c r="P2200" s="69"/>
      <c r="Q2200" s="69"/>
      <c r="R2200" s="69"/>
      <c r="S2200" s="69"/>
      <c r="T2200" s="69"/>
      <c r="U2200" s="69"/>
      <c r="V2200" s="69"/>
      <c r="W2200" s="69"/>
      <c r="X2200" s="69"/>
      <c r="Y2200" s="69"/>
      <c r="Z2200" s="69"/>
    </row>
    <row r="2201" ht="15.75" customHeight="1" spans="1:26">
      <c r="A2201" s="125"/>
      <c r="B2201" s="125"/>
      <c r="C2201" s="126" t="e">
        <v>#REF!</v>
      </c>
      <c r="D2201" s="125"/>
      <c r="E2201" s="69"/>
      <c r="F2201" s="69"/>
      <c r="G2201" s="69"/>
      <c r="H2201" s="69"/>
      <c r="I2201" s="69"/>
      <c r="J2201" s="69"/>
      <c r="K2201" s="69"/>
      <c r="L2201" s="69"/>
      <c r="M2201" s="69"/>
      <c r="N2201" s="69"/>
      <c r="O2201" s="69"/>
      <c r="P2201" s="69"/>
      <c r="Q2201" s="69"/>
      <c r="R2201" s="69"/>
      <c r="S2201" s="69"/>
      <c r="T2201" s="69"/>
      <c r="U2201" s="69"/>
      <c r="V2201" s="69"/>
      <c r="W2201" s="69"/>
      <c r="X2201" s="69"/>
      <c r="Y2201" s="69"/>
      <c r="Z2201" s="69"/>
    </row>
    <row r="2202" ht="15.75" customHeight="1" spans="1:26">
      <c r="A2202" s="127"/>
      <c r="B2202" s="127"/>
      <c r="C2202" s="127"/>
      <c r="D2202" s="127"/>
      <c r="E2202" s="127"/>
      <c r="F2202" s="127"/>
      <c r="G2202" s="127"/>
      <c r="H2202" s="127"/>
      <c r="I2202" s="127"/>
      <c r="J2202" s="127"/>
      <c r="K2202" s="127"/>
      <c r="L2202" s="127"/>
      <c r="M2202" s="127"/>
      <c r="N2202" s="127"/>
      <c r="O2202" s="127"/>
      <c r="P2202" s="127"/>
      <c r="Q2202" s="127"/>
      <c r="R2202" s="127"/>
      <c r="S2202" s="127"/>
      <c r="T2202" s="127"/>
      <c r="U2202" s="127"/>
      <c r="V2202" s="127"/>
      <c r="W2202" s="127"/>
      <c r="X2202" s="127"/>
      <c r="Y2202" s="127"/>
      <c r="Z2202" s="127"/>
    </row>
    <row r="2203" ht="15.75" customHeight="1" spans="1:26">
      <c r="A2203" s="127"/>
      <c r="B2203" s="127"/>
      <c r="C2203" s="127"/>
      <c r="D2203" s="127"/>
      <c r="E2203" s="127"/>
      <c r="F2203" s="127"/>
      <c r="G2203" s="127"/>
      <c r="H2203" s="127"/>
      <c r="I2203" s="127"/>
      <c r="J2203" s="127"/>
      <c r="K2203" s="127"/>
      <c r="L2203" s="127"/>
      <c r="M2203" s="127"/>
      <c r="N2203" s="127"/>
      <c r="O2203" s="127"/>
      <c r="P2203" s="127"/>
      <c r="Q2203" s="127"/>
      <c r="R2203" s="127"/>
      <c r="S2203" s="127"/>
      <c r="T2203" s="127"/>
      <c r="U2203" s="127"/>
      <c r="V2203" s="127"/>
      <c r="W2203" s="127"/>
      <c r="X2203" s="127"/>
      <c r="Y2203" s="127"/>
      <c r="Z2203" s="127"/>
    </row>
    <row r="2204" ht="15.75" customHeight="1" spans="1:26">
      <c r="A2204" s="127"/>
      <c r="B2204" s="127"/>
      <c r="C2204" s="127"/>
      <c r="D2204" s="127"/>
      <c r="E2204" s="127"/>
      <c r="F2204" s="127"/>
      <c r="G2204" s="127"/>
      <c r="H2204" s="127"/>
      <c r="I2204" s="127"/>
      <c r="J2204" s="127"/>
      <c r="K2204" s="127"/>
      <c r="L2204" s="127"/>
      <c r="M2204" s="127"/>
      <c r="N2204" s="127"/>
      <c r="O2204" s="127"/>
      <c r="P2204" s="127"/>
      <c r="Q2204" s="127"/>
      <c r="R2204" s="127"/>
      <c r="S2204" s="127"/>
      <c r="T2204" s="127"/>
      <c r="U2204" s="127"/>
      <c r="V2204" s="127"/>
      <c r="W2204" s="127"/>
      <c r="X2204" s="127"/>
      <c r="Y2204" s="127"/>
      <c r="Z2204" s="127"/>
    </row>
    <row r="2205" ht="15.75" customHeight="1" spans="1:26">
      <c r="A2205" s="127"/>
      <c r="B2205" s="127"/>
      <c r="C2205" s="127"/>
      <c r="D2205" s="127"/>
      <c r="E2205" s="127"/>
      <c r="F2205" s="127"/>
      <c r="G2205" s="127"/>
      <c r="H2205" s="127"/>
      <c r="I2205" s="127"/>
      <c r="J2205" s="127"/>
      <c r="K2205" s="127"/>
      <c r="L2205" s="127"/>
      <c r="M2205" s="127"/>
      <c r="N2205" s="127"/>
      <c r="O2205" s="127"/>
      <c r="P2205" s="127"/>
      <c r="Q2205" s="127"/>
      <c r="R2205" s="127"/>
      <c r="S2205" s="127"/>
      <c r="T2205" s="127"/>
      <c r="U2205" s="127"/>
      <c r="V2205" s="127"/>
      <c r="W2205" s="127"/>
      <c r="X2205" s="127"/>
      <c r="Y2205" s="127"/>
      <c r="Z2205" s="127"/>
    </row>
    <row r="2206" ht="15.75" customHeight="1" spans="1:26">
      <c r="A2206" s="127"/>
      <c r="B2206" s="127"/>
      <c r="C2206" s="127"/>
      <c r="D2206" s="127"/>
      <c r="E2206" s="127"/>
      <c r="F2206" s="127"/>
      <c r="G2206" s="127"/>
      <c r="H2206" s="127"/>
      <c r="I2206" s="127"/>
      <c r="J2206" s="127"/>
      <c r="K2206" s="127"/>
      <c r="L2206" s="127"/>
      <c r="M2206" s="127"/>
      <c r="N2206" s="127"/>
      <c r="O2206" s="127"/>
      <c r="P2206" s="127"/>
      <c r="Q2206" s="127"/>
      <c r="R2206" s="127"/>
      <c r="S2206" s="127"/>
      <c r="T2206" s="127"/>
      <c r="U2206" s="127"/>
      <c r="V2206" s="127"/>
      <c r="W2206" s="127"/>
      <c r="X2206" s="127"/>
      <c r="Y2206" s="127"/>
      <c r="Z2206" s="127"/>
    </row>
    <row r="2207" ht="15.75" customHeight="1" spans="1:26">
      <c r="A2207" s="127"/>
      <c r="B2207" s="127"/>
      <c r="C2207" s="127"/>
      <c r="D2207" s="127"/>
      <c r="E2207" s="127"/>
      <c r="F2207" s="127"/>
      <c r="G2207" s="127"/>
      <c r="H2207" s="127"/>
      <c r="I2207" s="127"/>
      <c r="J2207" s="127"/>
      <c r="K2207" s="127"/>
      <c r="L2207" s="127"/>
      <c r="M2207" s="127"/>
      <c r="N2207" s="127"/>
      <c r="O2207" s="127"/>
      <c r="P2207" s="127"/>
      <c r="Q2207" s="127"/>
      <c r="R2207" s="127"/>
      <c r="S2207" s="127"/>
      <c r="T2207" s="127"/>
      <c r="U2207" s="127"/>
      <c r="V2207" s="127"/>
      <c r="W2207" s="127"/>
      <c r="X2207" s="127"/>
      <c r="Y2207" s="127"/>
      <c r="Z2207" s="127"/>
    </row>
    <row r="2208" ht="15.75" customHeight="1" spans="1:26">
      <c r="A2208" s="127"/>
      <c r="B2208" s="127"/>
      <c r="C2208" s="127"/>
      <c r="D2208" s="127"/>
      <c r="E2208" s="127"/>
      <c r="F2208" s="127"/>
      <c r="G2208" s="127"/>
      <c r="H2208" s="127"/>
      <c r="I2208" s="127"/>
      <c r="J2208" s="127"/>
      <c r="K2208" s="127"/>
      <c r="L2208" s="127"/>
      <c r="M2208" s="127"/>
      <c r="N2208" s="127"/>
      <c r="O2208" s="127"/>
      <c r="P2208" s="127"/>
      <c r="Q2208" s="127"/>
      <c r="R2208" s="127"/>
      <c r="S2208" s="127"/>
      <c r="T2208" s="127"/>
      <c r="U2208" s="127"/>
      <c r="V2208" s="127"/>
      <c r="W2208" s="127"/>
      <c r="X2208" s="127"/>
      <c r="Y2208" s="127"/>
      <c r="Z2208" s="127"/>
    </row>
    <row r="2209" ht="15.75" customHeight="1" spans="1:26">
      <c r="A2209" s="127"/>
      <c r="B2209" s="127"/>
      <c r="C2209" s="127"/>
      <c r="D2209" s="127"/>
      <c r="E2209" s="127"/>
      <c r="F2209" s="127"/>
      <c r="G2209" s="127"/>
      <c r="H2209" s="127"/>
      <c r="I2209" s="127"/>
      <c r="J2209" s="127"/>
      <c r="K2209" s="127"/>
      <c r="L2209" s="127"/>
      <c r="M2209" s="127"/>
      <c r="N2209" s="127"/>
      <c r="O2209" s="127"/>
      <c r="P2209" s="127"/>
      <c r="Q2209" s="127"/>
      <c r="R2209" s="127"/>
      <c r="S2209" s="127"/>
      <c r="T2209" s="127"/>
      <c r="U2209" s="127"/>
      <c r="V2209" s="127"/>
      <c r="W2209" s="127"/>
      <c r="X2209" s="127"/>
      <c r="Y2209" s="127"/>
      <c r="Z2209" s="127"/>
    </row>
    <row r="2210" ht="15.75" customHeight="1" spans="1:26">
      <c r="A2210" s="127"/>
      <c r="B2210" s="127"/>
      <c r="C2210" s="127"/>
      <c r="D2210" s="127"/>
      <c r="E2210" s="127"/>
      <c r="F2210" s="127"/>
      <c r="G2210" s="127"/>
      <c r="H2210" s="127"/>
      <c r="I2210" s="127"/>
      <c r="J2210" s="127"/>
      <c r="K2210" s="127"/>
      <c r="L2210" s="127"/>
      <c r="M2210" s="127"/>
      <c r="N2210" s="127"/>
      <c r="O2210" s="127"/>
      <c r="P2210" s="127"/>
      <c r="Q2210" s="127"/>
      <c r="R2210" s="127"/>
      <c r="S2210" s="127"/>
      <c r="T2210" s="127"/>
      <c r="U2210" s="127"/>
      <c r="V2210" s="127"/>
      <c r="W2210" s="127"/>
      <c r="X2210" s="127"/>
      <c r="Y2210" s="127"/>
      <c r="Z2210" s="127"/>
    </row>
    <row r="2211" ht="15.75" customHeight="1" spans="1:26">
      <c r="A2211" s="127"/>
      <c r="B2211" s="127"/>
      <c r="C2211" s="127"/>
      <c r="D2211" s="127"/>
      <c r="E2211" s="127"/>
      <c r="F2211" s="127"/>
      <c r="G2211" s="127"/>
      <c r="H2211" s="127"/>
      <c r="I2211" s="127"/>
      <c r="J2211" s="127"/>
      <c r="K2211" s="127"/>
      <c r="L2211" s="127"/>
      <c r="M2211" s="127"/>
      <c r="N2211" s="127"/>
      <c r="O2211" s="127"/>
      <c r="P2211" s="127"/>
      <c r="Q2211" s="127"/>
      <c r="R2211" s="127"/>
      <c r="S2211" s="127"/>
      <c r="T2211" s="127"/>
      <c r="U2211" s="127"/>
      <c r="V2211" s="127"/>
      <c r="W2211" s="127"/>
      <c r="X2211" s="127"/>
      <c r="Y2211" s="127"/>
      <c r="Z2211" s="127"/>
    </row>
    <row r="2212" ht="15.75" customHeight="1" spans="1:26">
      <c r="A2212" s="127"/>
      <c r="B2212" s="127"/>
      <c r="C2212" s="127"/>
      <c r="D2212" s="127"/>
      <c r="E2212" s="127"/>
      <c r="F2212" s="127"/>
      <c r="G2212" s="127"/>
      <c r="H2212" s="127"/>
      <c r="I2212" s="127"/>
      <c r="J2212" s="127"/>
      <c r="K2212" s="127"/>
      <c r="L2212" s="127"/>
      <c r="M2212" s="127"/>
      <c r="N2212" s="127"/>
      <c r="O2212" s="127"/>
      <c r="P2212" s="127"/>
      <c r="Q2212" s="127"/>
      <c r="R2212" s="127"/>
      <c r="S2212" s="127"/>
      <c r="T2212" s="127"/>
      <c r="U2212" s="127"/>
      <c r="V2212" s="127"/>
      <c r="W2212" s="127"/>
      <c r="X2212" s="127"/>
      <c r="Y2212" s="127"/>
      <c r="Z2212" s="127"/>
    </row>
    <row r="2213" ht="15.75" customHeight="1" spans="1:26">
      <c r="A2213" s="127"/>
      <c r="B2213" s="127"/>
      <c r="C2213" s="127"/>
      <c r="D2213" s="127"/>
      <c r="E2213" s="127"/>
      <c r="F2213" s="127"/>
      <c r="G2213" s="127"/>
      <c r="H2213" s="127"/>
      <c r="I2213" s="127"/>
      <c r="J2213" s="127"/>
      <c r="K2213" s="127"/>
      <c r="L2213" s="127"/>
      <c r="M2213" s="127"/>
      <c r="N2213" s="127"/>
      <c r="O2213" s="127"/>
      <c r="P2213" s="127"/>
      <c r="Q2213" s="127"/>
      <c r="R2213" s="127"/>
      <c r="S2213" s="127"/>
      <c r="T2213" s="127"/>
      <c r="U2213" s="127"/>
      <c r="V2213" s="127"/>
      <c r="W2213" s="127"/>
      <c r="X2213" s="127"/>
      <c r="Y2213" s="127"/>
      <c r="Z2213" s="127"/>
    </row>
    <row r="2214" ht="15.75" customHeight="1" spans="1:26">
      <c r="A2214" s="127"/>
      <c r="B2214" s="127"/>
      <c r="C2214" s="127"/>
      <c r="D2214" s="127"/>
      <c r="E2214" s="127"/>
      <c r="F2214" s="127"/>
      <c r="G2214" s="127"/>
      <c r="H2214" s="127"/>
      <c r="I2214" s="127"/>
      <c r="J2214" s="127"/>
      <c r="K2214" s="127"/>
      <c r="L2214" s="127"/>
      <c r="M2214" s="127"/>
      <c r="N2214" s="127"/>
      <c r="O2214" s="127"/>
      <c r="P2214" s="127"/>
      <c r="Q2214" s="127"/>
      <c r="R2214" s="127"/>
      <c r="S2214" s="127"/>
      <c r="T2214" s="127"/>
      <c r="U2214" s="127"/>
      <c r="V2214" s="127"/>
      <c r="W2214" s="127"/>
      <c r="X2214" s="127"/>
      <c r="Y2214" s="127"/>
      <c r="Z2214" s="127"/>
    </row>
    <row r="2215" ht="15.75" customHeight="1" spans="1:26">
      <c r="A2215" s="127"/>
      <c r="B2215" s="127"/>
      <c r="C2215" s="127"/>
      <c r="D2215" s="127"/>
      <c r="E2215" s="127"/>
      <c r="F2215" s="127"/>
      <c r="G2215" s="127"/>
      <c r="H2215" s="127"/>
      <c r="I2215" s="127"/>
      <c r="J2215" s="127"/>
      <c r="K2215" s="127"/>
      <c r="L2215" s="127"/>
      <c r="M2215" s="127"/>
      <c r="N2215" s="127"/>
      <c r="O2215" s="127"/>
      <c r="P2215" s="127"/>
      <c r="Q2215" s="127"/>
      <c r="R2215" s="127"/>
      <c r="S2215" s="127"/>
      <c r="T2215" s="127"/>
      <c r="U2215" s="127"/>
      <c r="V2215" s="127"/>
      <c r="W2215" s="127"/>
      <c r="X2215" s="127"/>
      <c r="Y2215" s="127"/>
      <c r="Z2215" s="127"/>
    </row>
    <row r="2216" ht="15.75" customHeight="1" spans="1:26">
      <c r="A2216" s="127"/>
      <c r="B2216" s="127"/>
      <c r="C2216" s="127"/>
      <c r="D2216" s="127"/>
      <c r="E2216" s="127"/>
      <c r="F2216" s="127"/>
      <c r="G2216" s="127"/>
      <c r="H2216" s="127"/>
      <c r="I2216" s="127"/>
      <c r="J2216" s="127"/>
      <c r="K2216" s="127"/>
      <c r="L2216" s="127"/>
      <c r="M2216" s="127"/>
      <c r="N2216" s="127"/>
      <c r="O2216" s="127"/>
      <c r="P2216" s="127"/>
      <c r="Q2216" s="127"/>
      <c r="R2216" s="127"/>
      <c r="S2216" s="127"/>
      <c r="T2216" s="127"/>
      <c r="U2216" s="127"/>
      <c r="V2216" s="127"/>
      <c r="W2216" s="127"/>
      <c r="X2216" s="127"/>
      <c r="Y2216" s="127"/>
      <c r="Z2216" s="127"/>
    </row>
    <row r="2217" ht="15.75" customHeight="1" spans="1:26">
      <c r="A2217" s="127"/>
      <c r="B2217" s="127"/>
      <c r="C2217" s="127"/>
      <c r="D2217" s="127"/>
      <c r="E2217" s="127"/>
      <c r="F2217" s="127"/>
      <c r="G2217" s="127"/>
      <c r="H2217" s="127"/>
      <c r="I2217" s="127"/>
      <c r="J2217" s="127"/>
      <c r="K2217" s="127"/>
      <c r="L2217" s="127"/>
      <c r="M2217" s="127"/>
      <c r="N2217" s="127"/>
      <c r="O2217" s="127"/>
      <c r="P2217" s="127"/>
      <c r="Q2217" s="127"/>
      <c r="R2217" s="127"/>
      <c r="S2217" s="127"/>
      <c r="T2217" s="127"/>
      <c r="U2217" s="127"/>
      <c r="V2217" s="127"/>
      <c r="W2217" s="127"/>
      <c r="X2217" s="127"/>
      <c r="Y2217" s="127"/>
      <c r="Z2217" s="127"/>
    </row>
    <row r="2218" ht="15.75" customHeight="1" spans="1:26">
      <c r="A2218" s="127"/>
      <c r="B2218" s="127"/>
      <c r="C2218" s="127"/>
      <c r="D2218" s="127"/>
      <c r="E2218" s="127"/>
      <c r="F2218" s="127"/>
      <c r="G2218" s="127"/>
      <c r="H2218" s="127"/>
      <c r="I2218" s="127"/>
      <c r="J2218" s="127"/>
      <c r="K2218" s="127"/>
      <c r="L2218" s="127"/>
      <c r="M2218" s="127"/>
      <c r="N2218" s="127"/>
      <c r="O2218" s="127"/>
      <c r="P2218" s="127"/>
      <c r="Q2218" s="127"/>
      <c r="R2218" s="127"/>
      <c r="S2218" s="127"/>
      <c r="T2218" s="127"/>
      <c r="U2218" s="127"/>
      <c r="V2218" s="127"/>
      <c r="W2218" s="127"/>
      <c r="X2218" s="127"/>
      <c r="Y2218" s="127"/>
      <c r="Z2218" s="127"/>
    </row>
    <row r="2219" ht="15.75" customHeight="1" spans="1:26">
      <c r="A2219" s="127"/>
      <c r="B2219" s="127"/>
      <c r="C2219" s="127"/>
      <c r="D2219" s="127"/>
      <c r="E2219" s="127"/>
      <c r="F2219" s="127"/>
      <c r="G2219" s="127"/>
      <c r="H2219" s="127"/>
      <c r="I2219" s="127"/>
      <c r="J2219" s="127"/>
      <c r="K2219" s="127"/>
      <c r="L2219" s="127"/>
      <c r="M2219" s="127"/>
      <c r="N2219" s="127"/>
      <c r="O2219" s="127"/>
      <c r="P2219" s="127"/>
      <c r="Q2219" s="127"/>
      <c r="R2219" s="127"/>
      <c r="S2219" s="127"/>
      <c r="T2219" s="127"/>
      <c r="U2219" s="127"/>
      <c r="V2219" s="127"/>
      <c r="W2219" s="127"/>
      <c r="X2219" s="127"/>
      <c r="Y2219" s="127"/>
      <c r="Z2219" s="127"/>
    </row>
    <row r="2220" ht="15.75" customHeight="1" spans="1:26">
      <c r="A2220" s="127"/>
      <c r="B2220" s="127"/>
      <c r="C2220" s="127"/>
      <c r="D2220" s="127"/>
      <c r="E2220" s="127"/>
      <c r="F2220" s="127"/>
      <c r="G2220" s="127"/>
      <c r="H2220" s="127"/>
      <c r="I2220" s="127"/>
      <c r="J2220" s="127"/>
      <c r="K2220" s="127"/>
      <c r="L2220" s="127"/>
      <c r="M2220" s="127"/>
      <c r="N2220" s="127"/>
      <c r="O2220" s="127"/>
      <c r="P2220" s="127"/>
      <c r="Q2220" s="127"/>
      <c r="R2220" s="127"/>
      <c r="S2220" s="127"/>
      <c r="T2220" s="127"/>
      <c r="U2220" s="127"/>
      <c r="V2220" s="127"/>
      <c r="W2220" s="127"/>
      <c r="X2220" s="127"/>
      <c r="Y2220" s="127"/>
      <c r="Z2220" s="127"/>
    </row>
    <row r="2221" ht="15.75" customHeight="1" spans="1:26">
      <c r="A2221" s="127"/>
      <c r="B2221" s="127"/>
      <c r="C2221" s="127"/>
      <c r="D2221" s="127"/>
      <c r="E2221" s="127"/>
      <c r="F2221" s="127"/>
      <c r="G2221" s="127"/>
      <c r="H2221" s="127"/>
      <c r="I2221" s="127"/>
      <c r="J2221" s="127"/>
      <c r="K2221" s="127"/>
      <c r="L2221" s="127"/>
      <c r="M2221" s="127"/>
      <c r="N2221" s="127"/>
      <c r="O2221" s="127"/>
      <c r="P2221" s="127"/>
      <c r="Q2221" s="127"/>
      <c r="R2221" s="127"/>
      <c r="S2221" s="127"/>
      <c r="T2221" s="127"/>
      <c r="U2221" s="127"/>
      <c r="V2221" s="127"/>
      <c r="W2221" s="127"/>
      <c r="X2221" s="127"/>
      <c r="Y2221" s="127"/>
      <c r="Z2221" s="127"/>
    </row>
    <row r="2222" ht="15.75" customHeight="1" spans="1:26">
      <c r="A2222" s="127"/>
      <c r="B2222" s="127"/>
      <c r="C2222" s="127"/>
      <c r="D2222" s="127"/>
      <c r="E2222" s="127"/>
      <c r="F2222" s="127"/>
      <c r="G2222" s="127"/>
      <c r="H2222" s="127"/>
      <c r="I2222" s="127"/>
      <c r="J2222" s="127"/>
      <c r="K2222" s="127"/>
      <c r="L2222" s="127"/>
      <c r="M2222" s="127"/>
      <c r="N2222" s="127"/>
      <c r="O2222" s="127"/>
      <c r="P2222" s="127"/>
      <c r="Q2222" s="127"/>
      <c r="R2222" s="127"/>
      <c r="S2222" s="127"/>
      <c r="T2222" s="127"/>
      <c r="U2222" s="127"/>
      <c r="V2222" s="127"/>
      <c r="W2222" s="127"/>
      <c r="X2222" s="127"/>
      <c r="Y2222" s="127"/>
      <c r="Z2222" s="127"/>
    </row>
    <row r="2223" ht="15.75" customHeight="1" spans="1:26">
      <c r="A2223" s="127"/>
      <c r="B2223" s="127"/>
      <c r="C2223" s="127"/>
      <c r="D2223" s="127"/>
      <c r="E2223" s="127"/>
      <c r="F2223" s="127"/>
      <c r="G2223" s="127"/>
      <c r="H2223" s="127"/>
      <c r="I2223" s="127"/>
      <c r="J2223" s="127"/>
      <c r="K2223" s="127"/>
      <c r="L2223" s="127"/>
      <c r="M2223" s="127"/>
      <c r="N2223" s="127"/>
      <c r="O2223" s="127"/>
      <c r="P2223" s="127"/>
      <c r="Q2223" s="127"/>
      <c r="R2223" s="127"/>
      <c r="S2223" s="127"/>
      <c r="T2223" s="127"/>
      <c r="U2223" s="127"/>
      <c r="V2223" s="127"/>
      <c r="W2223" s="127"/>
      <c r="X2223" s="127"/>
      <c r="Y2223" s="127"/>
      <c r="Z2223" s="127"/>
    </row>
    <row r="2224" ht="15.75" customHeight="1" spans="1:26">
      <c r="A2224" s="127"/>
      <c r="B2224" s="127"/>
      <c r="C2224" s="127"/>
      <c r="D2224" s="127"/>
      <c r="E2224" s="127"/>
      <c r="F2224" s="127"/>
      <c r="G2224" s="127"/>
      <c r="H2224" s="127"/>
      <c r="I2224" s="127"/>
      <c r="J2224" s="127"/>
      <c r="K2224" s="127"/>
      <c r="L2224" s="127"/>
      <c r="M2224" s="127"/>
      <c r="N2224" s="127"/>
      <c r="O2224" s="127"/>
      <c r="P2224" s="127"/>
      <c r="Q2224" s="127"/>
      <c r="R2224" s="127"/>
      <c r="S2224" s="127"/>
      <c r="T2224" s="127"/>
      <c r="U2224" s="127"/>
      <c r="V2224" s="127"/>
      <c r="W2224" s="127"/>
      <c r="X2224" s="127"/>
      <c r="Y2224" s="127"/>
      <c r="Z2224" s="127"/>
    </row>
    <row r="2225" ht="15.75" customHeight="1" spans="1:26">
      <c r="A2225" s="127"/>
      <c r="B2225" s="127"/>
      <c r="C2225" s="127"/>
      <c r="D2225" s="127"/>
      <c r="E2225" s="127"/>
      <c r="F2225" s="127"/>
      <c r="G2225" s="127"/>
      <c r="H2225" s="127"/>
      <c r="I2225" s="127"/>
      <c r="J2225" s="127"/>
      <c r="K2225" s="127"/>
      <c r="L2225" s="127"/>
      <c r="M2225" s="127"/>
      <c r="N2225" s="127"/>
      <c r="O2225" s="127"/>
      <c r="P2225" s="127"/>
      <c r="Q2225" s="127"/>
      <c r="R2225" s="127"/>
      <c r="S2225" s="127"/>
      <c r="T2225" s="127"/>
      <c r="U2225" s="127"/>
      <c r="V2225" s="127"/>
      <c r="W2225" s="127"/>
      <c r="X2225" s="127"/>
      <c r="Y2225" s="127"/>
      <c r="Z2225" s="127"/>
    </row>
    <row r="2226" ht="15.75" customHeight="1" spans="1:26">
      <c r="A2226" s="127"/>
      <c r="B2226" s="127"/>
      <c r="C2226" s="127"/>
      <c r="D2226" s="127"/>
      <c r="E2226" s="127"/>
      <c r="F2226" s="127"/>
      <c r="G2226" s="127"/>
      <c r="H2226" s="127"/>
      <c r="I2226" s="127"/>
      <c r="J2226" s="127"/>
      <c r="K2226" s="127"/>
      <c r="L2226" s="127"/>
      <c r="M2226" s="127"/>
      <c r="N2226" s="127"/>
      <c r="O2226" s="127"/>
      <c r="P2226" s="127"/>
      <c r="Q2226" s="127"/>
      <c r="R2226" s="127"/>
      <c r="S2226" s="127"/>
      <c r="T2226" s="127"/>
      <c r="U2226" s="127"/>
      <c r="V2226" s="127"/>
      <c r="W2226" s="127"/>
      <c r="X2226" s="127"/>
      <c r="Y2226" s="127"/>
      <c r="Z2226" s="127"/>
    </row>
    <row r="2227" ht="15.75" customHeight="1" spans="1:26">
      <c r="A2227" s="127"/>
      <c r="B2227" s="127"/>
      <c r="C2227" s="127"/>
      <c r="D2227" s="127"/>
      <c r="E2227" s="127"/>
      <c r="F2227" s="127"/>
      <c r="G2227" s="127"/>
      <c r="H2227" s="127"/>
      <c r="I2227" s="127"/>
      <c r="J2227" s="127"/>
      <c r="K2227" s="127"/>
      <c r="L2227" s="127"/>
      <c r="M2227" s="127"/>
      <c r="N2227" s="127"/>
      <c r="O2227" s="127"/>
      <c r="P2227" s="127"/>
      <c r="Q2227" s="127"/>
      <c r="R2227" s="127"/>
      <c r="S2227" s="127"/>
      <c r="T2227" s="127"/>
      <c r="U2227" s="127"/>
      <c r="V2227" s="127"/>
      <c r="W2227" s="127"/>
      <c r="X2227" s="127"/>
      <c r="Y2227" s="127"/>
      <c r="Z2227" s="127"/>
    </row>
    <row r="2228" ht="15.75" customHeight="1" spans="1:26">
      <c r="A2228" s="127"/>
      <c r="B2228" s="127"/>
      <c r="C2228" s="127"/>
      <c r="D2228" s="127"/>
      <c r="E2228" s="127"/>
      <c r="F2228" s="127"/>
      <c r="G2228" s="127"/>
      <c r="H2228" s="127"/>
      <c r="I2228" s="127"/>
      <c r="J2228" s="127"/>
      <c r="K2228" s="127"/>
      <c r="L2228" s="127"/>
      <c r="M2228" s="127"/>
      <c r="N2228" s="127"/>
      <c r="O2228" s="127"/>
      <c r="P2228" s="127"/>
      <c r="Q2228" s="127"/>
      <c r="R2228" s="127"/>
      <c r="S2228" s="127"/>
      <c r="T2228" s="127"/>
      <c r="U2228" s="127"/>
      <c r="V2228" s="127"/>
      <c r="W2228" s="127"/>
      <c r="X2228" s="127"/>
      <c r="Y2228" s="127"/>
      <c r="Z2228" s="127"/>
    </row>
    <row r="2229" ht="15.75" customHeight="1" spans="1:26">
      <c r="A2229" s="127"/>
      <c r="B2229" s="127"/>
      <c r="C2229" s="127"/>
      <c r="D2229" s="127"/>
      <c r="E2229" s="127"/>
      <c r="F2229" s="127"/>
      <c r="G2229" s="127"/>
      <c r="H2229" s="127"/>
      <c r="I2229" s="127"/>
      <c r="J2229" s="127"/>
      <c r="K2229" s="127"/>
      <c r="L2229" s="127"/>
      <c r="M2229" s="127"/>
      <c r="N2229" s="127"/>
      <c r="O2229" s="127"/>
      <c r="P2229" s="127"/>
      <c r="Q2229" s="127"/>
      <c r="R2229" s="127"/>
      <c r="S2229" s="127"/>
      <c r="T2229" s="127"/>
      <c r="U2229" s="127"/>
      <c r="V2229" s="127"/>
      <c r="W2229" s="127"/>
      <c r="X2229" s="127"/>
      <c r="Y2229" s="127"/>
      <c r="Z2229" s="127"/>
    </row>
    <row r="2230" ht="15.75" customHeight="1" spans="1:26">
      <c r="A2230" s="127"/>
      <c r="B2230" s="127"/>
      <c r="C2230" s="127"/>
      <c r="D2230" s="127"/>
      <c r="E2230" s="127"/>
      <c r="F2230" s="127"/>
      <c r="G2230" s="127"/>
      <c r="H2230" s="127"/>
      <c r="I2230" s="127"/>
      <c r="J2230" s="127"/>
      <c r="K2230" s="127"/>
      <c r="L2230" s="127"/>
      <c r="M2230" s="127"/>
      <c r="N2230" s="127"/>
      <c r="O2230" s="127"/>
      <c r="P2230" s="127"/>
      <c r="Q2230" s="127"/>
      <c r="R2230" s="127"/>
      <c r="S2230" s="127"/>
      <c r="T2230" s="127"/>
      <c r="U2230" s="127"/>
      <c r="V2230" s="127"/>
      <c r="W2230" s="127"/>
      <c r="X2230" s="127"/>
      <c r="Y2230" s="127"/>
      <c r="Z2230" s="127"/>
    </row>
    <row r="2231" ht="15.75" customHeight="1" spans="1:26">
      <c r="A2231" s="127"/>
      <c r="B2231" s="127"/>
      <c r="C2231" s="127"/>
      <c r="D2231" s="127"/>
      <c r="E2231" s="127"/>
      <c r="F2231" s="127"/>
      <c r="G2231" s="127"/>
      <c r="H2231" s="127"/>
      <c r="I2231" s="127"/>
      <c r="J2231" s="127"/>
      <c r="K2231" s="127"/>
      <c r="L2231" s="127"/>
      <c r="M2231" s="127"/>
      <c r="N2231" s="127"/>
      <c r="O2231" s="127"/>
      <c r="P2231" s="127"/>
      <c r="Q2231" s="127"/>
      <c r="R2231" s="127"/>
      <c r="S2231" s="127"/>
      <c r="T2231" s="127"/>
      <c r="U2231" s="127"/>
      <c r="V2231" s="127"/>
      <c r="W2231" s="127"/>
      <c r="X2231" s="127"/>
      <c r="Y2231" s="127"/>
      <c r="Z2231" s="127"/>
    </row>
    <row r="2232" ht="15.75" customHeight="1" spans="1:26">
      <c r="A2232" s="127"/>
      <c r="B2232" s="127"/>
      <c r="C2232" s="127"/>
      <c r="D2232" s="127"/>
      <c r="E2232" s="127"/>
      <c r="F2232" s="127"/>
      <c r="G2232" s="127"/>
      <c r="H2232" s="127"/>
      <c r="I2232" s="127"/>
      <c r="J2232" s="127"/>
      <c r="K2232" s="127"/>
      <c r="L2232" s="127"/>
      <c r="M2232" s="127"/>
      <c r="N2232" s="127"/>
      <c r="O2232" s="127"/>
      <c r="P2232" s="127"/>
      <c r="Q2232" s="127"/>
      <c r="R2232" s="127"/>
      <c r="S2232" s="127"/>
      <c r="T2232" s="127"/>
      <c r="U2232" s="127"/>
      <c r="V2232" s="127"/>
      <c r="W2232" s="127"/>
      <c r="X2232" s="127"/>
      <c r="Y2232" s="127"/>
      <c r="Z2232" s="127"/>
    </row>
    <row r="2233" ht="15.75" customHeight="1" spans="1:26">
      <c r="A2233" s="127"/>
      <c r="B2233" s="127"/>
      <c r="C2233" s="127"/>
      <c r="D2233" s="127"/>
      <c r="E2233" s="127"/>
      <c r="F2233" s="127"/>
      <c r="G2233" s="127"/>
      <c r="H2233" s="127"/>
      <c r="I2233" s="127"/>
      <c r="J2233" s="127"/>
      <c r="K2233" s="127"/>
      <c r="L2233" s="127"/>
      <c r="M2233" s="127"/>
      <c r="N2233" s="127"/>
      <c r="O2233" s="127"/>
      <c r="P2233" s="127"/>
      <c r="Q2233" s="127"/>
      <c r="R2233" s="127"/>
      <c r="S2233" s="127"/>
      <c r="T2233" s="127"/>
      <c r="U2233" s="127"/>
      <c r="V2233" s="127"/>
      <c r="W2233" s="127"/>
      <c r="X2233" s="127"/>
      <c r="Y2233" s="127"/>
      <c r="Z2233" s="127"/>
    </row>
    <row r="2234" ht="15.75" customHeight="1" spans="1:26">
      <c r="A2234" s="127"/>
      <c r="B2234" s="127"/>
      <c r="C2234" s="127"/>
      <c r="D2234" s="127"/>
      <c r="E2234" s="127"/>
      <c r="F2234" s="127"/>
      <c r="G2234" s="127"/>
      <c r="H2234" s="127"/>
      <c r="I2234" s="127"/>
      <c r="J2234" s="127"/>
      <c r="K2234" s="127"/>
      <c r="L2234" s="127"/>
      <c r="M2234" s="127"/>
      <c r="N2234" s="127"/>
      <c r="O2234" s="127"/>
      <c r="P2234" s="127"/>
      <c r="Q2234" s="127"/>
      <c r="R2234" s="127"/>
      <c r="S2234" s="127"/>
      <c r="T2234" s="127"/>
      <c r="U2234" s="127"/>
      <c r="V2234" s="127"/>
      <c r="W2234" s="127"/>
      <c r="X2234" s="127"/>
      <c r="Y2234" s="127"/>
      <c r="Z2234" s="127"/>
    </row>
    <row r="2235" ht="15.75" customHeight="1" spans="1:26">
      <c r="A2235" s="127"/>
      <c r="B2235" s="127"/>
      <c r="C2235" s="127"/>
      <c r="D2235" s="127"/>
      <c r="E2235" s="127"/>
      <c r="F2235" s="127"/>
      <c r="G2235" s="127"/>
      <c r="H2235" s="127"/>
      <c r="I2235" s="127"/>
      <c r="J2235" s="127"/>
      <c r="K2235" s="127"/>
      <c r="L2235" s="127"/>
      <c r="M2235" s="127"/>
      <c r="N2235" s="127"/>
      <c r="O2235" s="127"/>
      <c r="P2235" s="127"/>
      <c r="Q2235" s="127"/>
      <c r="R2235" s="127"/>
      <c r="S2235" s="127"/>
      <c r="T2235" s="127"/>
      <c r="U2235" s="127"/>
      <c r="V2235" s="127"/>
      <c r="W2235" s="127"/>
      <c r="X2235" s="127"/>
      <c r="Y2235" s="127"/>
      <c r="Z2235" s="127"/>
    </row>
    <row r="2236" ht="15.75" customHeight="1" spans="1:26">
      <c r="A2236" s="127"/>
      <c r="B2236" s="127"/>
      <c r="C2236" s="127"/>
      <c r="D2236" s="127"/>
      <c r="E2236" s="127"/>
      <c r="F2236" s="127"/>
      <c r="G2236" s="127"/>
      <c r="H2236" s="127"/>
      <c r="I2236" s="127"/>
      <c r="J2236" s="127"/>
      <c r="K2236" s="127"/>
      <c r="L2236" s="127"/>
      <c r="M2236" s="127"/>
      <c r="N2236" s="127"/>
      <c r="O2236" s="127"/>
      <c r="P2236" s="127"/>
      <c r="Q2236" s="127"/>
      <c r="R2236" s="127"/>
      <c r="S2236" s="127"/>
      <c r="T2236" s="127"/>
      <c r="U2236" s="127"/>
      <c r="V2236" s="127"/>
      <c r="W2236" s="127"/>
      <c r="X2236" s="127"/>
      <c r="Y2236" s="127"/>
      <c r="Z2236" s="127"/>
    </row>
    <row r="2237" ht="15.75" customHeight="1" spans="1:26">
      <c r="A2237" s="127"/>
      <c r="B2237" s="127"/>
      <c r="C2237" s="127"/>
      <c r="D2237" s="127"/>
      <c r="E2237" s="127"/>
      <c r="F2237" s="127"/>
      <c r="G2237" s="127"/>
      <c r="H2237" s="127"/>
      <c r="I2237" s="127"/>
      <c r="J2237" s="127"/>
      <c r="K2237" s="127"/>
      <c r="L2237" s="127"/>
      <c r="M2237" s="127"/>
      <c r="N2237" s="127"/>
      <c r="O2237" s="127"/>
      <c r="P2237" s="127"/>
      <c r="Q2237" s="127"/>
      <c r="R2237" s="127"/>
      <c r="S2237" s="127"/>
      <c r="T2237" s="127"/>
      <c r="U2237" s="127"/>
      <c r="V2237" s="127"/>
      <c r="W2237" s="127"/>
      <c r="X2237" s="127"/>
      <c r="Y2237" s="127"/>
      <c r="Z2237" s="127"/>
    </row>
    <row r="2238" ht="15.75" customHeight="1" spans="1:26">
      <c r="A2238" s="127"/>
      <c r="B2238" s="127"/>
      <c r="C2238" s="127"/>
      <c r="D2238" s="127"/>
      <c r="E2238" s="127"/>
      <c r="F2238" s="127"/>
      <c r="G2238" s="127"/>
      <c r="H2238" s="127"/>
      <c r="I2238" s="127"/>
      <c r="J2238" s="127"/>
      <c r="K2238" s="127"/>
      <c r="L2238" s="127"/>
      <c r="M2238" s="127"/>
      <c r="N2238" s="127"/>
      <c r="O2238" s="127"/>
      <c r="P2238" s="127"/>
      <c r="Q2238" s="127"/>
      <c r="R2238" s="127"/>
      <c r="S2238" s="127"/>
      <c r="T2238" s="127"/>
      <c r="U2238" s="127"/>
      <c r="V2238" s="127"/>
      <c r="W2238" s="127"/>
      <c r="X2238" s="127"/>
      <c r="Y2238" s="127"/>
      <c r="Z2238" s="127"/>
    </row>
    <row r="2239" ht="15.75" customHeight="1" spans="1:26">
      <c r="A2239" s="127"/>
      <c r="B2239" s="127"/>
      <c r="C2239" s="127"/>
      <c r="D2239" s="127"/>
      <c r="E2239" s="127"/>
      <c r="F2239" s="127"/>
      <c r="G2239" s="127"/>
      <c r="H2239" s="127"/>
      <c r="I2239" s="127"/>
      <c r="J2239" s="127"/>
      <c r="K2239" s="127"/>
      <c r="L2239" s="127"/>
      <c r="M2239" s="127"/>
      <c r="N2239" s="127"/>
      <c r="O2239" s="127"/>
      <c r="P2239" s="127"/>
      <c r="Q2239" s="127"/>
      <c r="R2239" s="127"/>
      <c r="S2239" s="127"/>
      <c r="T2239" s="127"/>
      <c r="U2239" s="127"/>
      <c r="V2239" s="127"/>
      <c r="W2239" s="127"/>
      <c r="X2239" s="127"/>
      <c r="Y2239" s="127"/>
      <c r="Z2239" s="127"/>
    </row>
    <row r="2240" ht="15.75" customHeight="1" spans="1:26">
      <c r="A2240" s="127"/>
      <c r="B2240" s="127"/>
      <c r="C2240" s="127"/>
      <c r="D2240" s="127"/>
      <c r="E2240" s="127"/>
      <c r="F2240" s="127"/>
      <c r="G2240" s="127"/>
      <c r="H2240" s="127"/>
      <c r="I2240" s="127"/>
      <c r="J2240" s="127"/>
      <c r="K2240" s="127"/>
      <c r="L2240" s="127"/>
      <c r="M2240" s="127"/>
      <c r="N2240" s="127"/>
      <c r="O2240" s="127"/>
      <c r="P2240" s="127"/>
      <c r="Q2240" s="127"/>
      <c r="R2240" s="127"/>
      <c r="S2240" s="127"/>
      <c r="T2240" s="127"/>
      <c r="U2240" s="127"/>
      <c r="V2240" s="127"/>
      <c r="W2240" s="127"/>
      <c r="X2240" s="127"/>
      <c r="Y2240" s="127"/>
      <c r="Z2240" s="127"/>
    </row>
    <row r="2241" ht="15.75" customHeight="1" spans="1:26">
      <c r="A2241" s="127"/>
      <c r="B2241" s="127"/>
      <c r="C2241" s="127"/>
      <c r="D2241" s="127"/>
      <c r="E2241" s="127"/>
      <c r="F2241" s="127"/>
      <c r="G2241" s="127"/>
      <c r="H2241" s="127"/>
      <c r="I2241" s="127"/>
      <c r="J2241" s="127"/>
      <c r="K2241" s="127"/>
      <c r="L2241" s="127"/>
      <c r="M2241" s="127"/>
      <c r="N2241" s="127"/>
      <c r="O2241" s="127"/>
      <c r="P2241" s="127"/>
      <c r="Q2241" s="127"/>
      <c r="R2241" s="127"/>
      <c r="S2241" s="127"/>
      <c r="T2241" s="127"/>
      <c r="U2241" s="127"/>
      <c r="V2241" s="127"/>
      <c r="W2241" s="127"/>
      <c r="X2241" s="127"/>
      <c r="Y2241" s="127"/>
      <c r="Z2241" s="127"/>
    </row>
    <row r="2242" ht="15.75" customHeight="1" spans="1:26">
      <c r="A2242" s="127"/>
      <c r="B2242" s="127"/>
      <c r="C2242" s="127"/>
      <c r="D2242" s="127"/>
      <c r="E2242" s="127"/>
      <c r="F2242" s="127"/>
      <c r="G2242" s="127"/>
      <c r="H2242" s="127"/>
      <c r="I2242" s="127"/>
      <c r="J2242" s="127"/>
      <c r="K2242" s="127"/>
      <c r="L2242" s="127"/>
      <c r="M2242" s="127"/>
      <c r="N2242" s="127"/>
      <c r="O2242" s="127"/>
      <c r="P2242" s="127"/>
      <c r="Q2242" s="127"/>
      <c r="R2242" s="127"/>
      <c r="S2242" s="127"/>
      <c r="T2242" s="127"/>
      <c r="U2242" s="127"/>
      <c r="V2242" s="127"/>
      <c r="W2242" s="127"/>
      <c r="X2242" s="127"/>
      <c r="Y2242" s="127"/>
      <c r="Z2242" s="127"/>
    </row>
    <row r="2243" ht="15.75" customHeight="1" spans="1:26">
      <c r="A2243" s="127"/>
      <c r="B2243" s="127"/>
      <c r="C2243" s="127"/>
      <c r="D2243" s="127"/>
      <c r="E2243" s="127"/>
      <c r="F2243" s="127"/>
      <c r="G2243" s="127"/>
      <c r="H2243" s="127"/>
      <c r="I2243" s="127"/>
      <c r="J2243" s="127"/>
      <c r="K2243" s="127"/>
      <c r="L2243" s="127"/>
      <c r="M2243" s="127"/>
      <c r="N2243" s="127"/>
      <c r="O2243" s="127"/>
      <c r="P2243" s="127"/>
      <c r="Q2243" s="127"/>
      <c r="R2243" s="127"/>
      <c r="S2243" s="127"/>
      <c r="T2243" s="127"/>
      <c r="U2243" s="127"/>
      <c r="V2243" s="127"/>
      <c r="W2243" s="127"/>
      <c r="X2243" s="127"/>
      <c r="Y2243" s="127"/>
      <c r="Z2243" s="127"/>
    </row>
    <row r="2244" ht="15.75" customHeight="1" spans="1:26">
      <c r="A2244" s="127"/>
      <c r="B2244" s="127"/>
      <c r="C2244" s="127"/>
      <c r="D2244" s="127"/>
      <c r="E2244" s="127"/>
      <c r="F2244" s="127"/>
      <c r="G2244" s="127"/>
      <c r="H2244" s="127"/>
      <c r="I2244" s="127"/>
      <c r="J2244" s="127"/>
      <c r="K2244" s="127"/>
      <c r="L2244" s="127"/>
      <c r="M2244" s="127"/>
      <c r="N2244" s="127"/>
      <c r="O2244" s="127"/>
      <c r="P2244" s="127"/>
      <c r="Q2244" s="127"/>
      <c r="R2244" s="127"/>
      <c r="S2244" s="127"/>
      <c r="T2244" s="127"/>
      <c r="U2244" s="127"/>
      <c r="V2244" s="127"/>
      <c r="W2244" s="127"/>
      <c r="X2244" s="127"/>
      <c r="Y2244" s="127"/>
      <c r="Z2244" s="127"/>
    </row>
    <row r="2245" ht="15.75" customHeight="1" spans="1:26">
      <c r="A2245" s="127"/>
      <c r="B2245" s="127"/>
      <c r="C2245" s="127"/>
      <c r="D2245" s="127"/>
      <c r="E2245" s="127"/>
      <c r="F2245" s="127"/>
      <c r="G2245" s="127"/>
      <c r="H2245" s="127"/>
      <c r="I2245" s="127"/>
      <c r="J2245" s="127"/>
      <c r="K2245" s="127"/>
      <c r="L2245" s="127"/>
      <c r="M2245" s="127"/>
      <c r="N2245" s="127"/>
      <c r="O2245" s="127"/>
      <c r="P2245" s="127"/>
      <c r="Q2245" s="127"/>
      <c r="R2245" s="127"/>
      <c r="S2245" s="127"/>
      <c r="T2245" s="127"/>
      <c r="U2245" s="127"/>
      <c r="V2245" s="127"/>
      <c r="W2245" s="127"/>
      <c r="X2245" s="127"/>
      <c r="Y2245" s="127"/>
      <c r="Z2245" s="127"/>
    </row>
    <row r="2246" ht="15.75" customHeight="1" spans="1:26">
      <c r="A2246" s="127"/>
      <c r="B2246" s="127"/>
      <c r="C2246" s="127"/>
      <c r="D2246" s="127"/>
      <c r="E2246" s="127"/>
      <c r="F2246" s="127"/>
      <c r="G2246" s="127"/>
      <c r="H2246" s="127"/>
      <c r="I2246" s="127"/>
      <c r="J2246" s="127"/>
      <c r="K2246" s="127"/>
      <c r="L2246" s="127"/>
      <c r="M2246" s="127"/>
      <c r="N2246" s="127"/>
      <c r="O2246" s="127"/>
      <c r="P2246" s="127"/>
      <c r="Q2246" s="127"/>
      <c r="R2246" s="127"/>
      <c r="S2246" s="127"/>
      <c r="T2246" s="127"/>
      <c r="U2246" s="127"/>
      <c r="V2246" s="127"/>
      <c r="W2246" s="127"/>
      <c r="X2246" s="127"/>
      <c r="Y2246" s="127"/>
      <c r="Z2246" s="127"/>
    </row>
    <row r="2247" ht="15.75" customHeight="1" spans="1:26">
      <c r="A2247" s="127"/>
      <c r="B2247" s="127"/>
      <c r="C2247" s="127"/>
      <c r="D2247" s="127"/>
      <c r="E2247" s="127"/>
      <c r="F2247" s="127"/>
      <c r="G2247" s="127"/>
      <c r="H2247" s="127"/>
      <c r="I2247" s="127"/>
      <c r="J2247" s="127"/>
      <c r="K2247" s="127"/>
      <c r="L2247" s="127"/>
      <c r="M2247" s="127"/>
      <c r="N2247" s="127"/>
      <c r="O2247" s="127"/>
      <c r="P2247" s="127"/>
      <c r="Q2247" s="127"/>
      <c r="R2247" s="127"/>
      <c r="S2247" s="127"/>
      <c r="T2247" s="127"/>
      <c r="U2247" s="127"/>
      <c r="V2247" s="127"/>
      <c r="W2247" s="127"/>
      <c r="X2247" s="127"/>
      <c r="Y2247" s="127"/>
      <c r="Z2247" s="127"/>
    </row>
    <row r="2248" ht="15.75" customHeight="1" spans="1:26">
      <c r="A2248" s="127"/>
      <c r="B2248" s="127"/>
      <c r="C2248" s="127"/>
      <c r="D2248" s="127"/>
      <c r="E2248" s="127"/>
      <c r="F2248" s="127"/>
      <c r="G2248" s="127"/>
      <c r="H2248" s="127"/>
      <c r="I2248" s="127"/>
      <c r="J2248" s="127"/>
      <c r="K2248" s="127"/>
      <c r="L2248" s="127"/>
      <c r="M2248" s="127"/>
      <c r="N2248" s="127"/>
      <c r="O2248" s="127"/>
      <c r="P2248" s="127"/>
      <c r="Q2248" s="127"/>
      <c r="R2248" s="127"/>
      <c r="S2248" s="127"/>
      <c r="T2248" s="127"/>
      <c r="U2248" s="127"/>
      <c r="V2248" s="127"/>
      <c r="W2248" s="127"/>
      <c r="X2248" s="127"/>
      <c r="Y2248" s="127"/>
      <c r="Z2248" s="127"/>
    </row>
    <row r="2249" ht="15.75" customHeight="1" spans="1:26">
      <c r="A2249" s="127"/>
      <c r="B2249" s="127"/>
      <c r="C2249" s="127"/>
      <c r="D2249" s="127"/>
      <c r="E2249" s="127"/>
      <c r="F2249" s="127"/>
      <c r="G2249" s="127"/>
      <c r="H2249" s="127"/>
      <c r="I2249" s="127"/>
      <c r="J2249" s="127"/>
      <c r="K2249" s="127"/>
      <c r="L2249" s="127"/>
      <c r="M2249" s="127"/>
      <c r="N2249" s="127"/>
      <c r="O2249" s="127"/>
      <c r="P2249" s="127"/>
      <c r="Q2249" s="127"/>
      <c r="R2249" s="127"/>
      <c r="S2249" s="127"/>
      <c r="T2249" s="127"/>
      <c r="U2249" s="127"/>
      <c r="V2249" s="127"/>
      <c r="W2249" s="127"/>
      <c r="X2249" s="127"/>
      <c r="Y2249" s="127"/>
      <c r="Z2249" s="127"/>
    </row>
    <row r="2250" ht="15.75" customHeight="1" spans="1:26">
      <c r="A2250" s="127"/>
      <c r="B2250" s="127"/>
      <c r="C2250" s="127"/>
      <c r="D2250" s="127"/>
      <c r="E2250" s="127"/>
      <c r="F2250" s="127"/>
      <c r="G2250" s="127"/>
      <c r="H2250" s="127"/>
      <c r="I2250" s="127"/>
      <c r="J2250" s="127"/>
      <c r="K2250" s="127"/>
      <c r="L2250" s="127"/>
      <c r="M2250" s="127"/>
      <c r="N2250" s="127"/>
      <c r="O2250" s="127"/>
      <c r="P2250" s="127"/>
      <c r="Q2250" s="127"/>
      <c r="R2250" s="127"/>
      <c r="S2250" s="127"/>
      <c r="T2250" s="127"/>
      <c r="U2250" s="127"/>
      <c r="V2250" s="127"/>
      <c r="W2250" s="127"/>
      <c r="X2250" s="127"/>
      <c r="Y2250" s="127"/>
      <c r="Z2250" s="127"/>
    </row>
    <row r="2251" ht="15.75" customHeight="1" spans="1:26">
      <c r="A2251" s="127"/>
      <c r="B2251" s="127"/>
      <c r="C2251" s="127"/>
      <c r="D2251" s="127"/>
      <c r="E2251" s="127"/>
      <c r="F2251" s="127"/>
      <c r="G2251" s="127"/>
      <c r="H2251" s="127"/>
      <c r="I2251" s="127"/>
      <c r="J2251" s="127"/>
      <c r="K2251" s="127"/>
      <c r="L2251" s="127"/>
      <c r="M2251" s="127"/>
      <c r="N2251" s="127"/>
      <c r="O2251" s="127"/>
      <c r="P2251" s="127"/>
      <c r="Q2251" s="127"/>
      <c r="R2251" s="127"/>
      <c r="S2251" s="127"/>
      <c r="T2251" s="127"/>
      <c r="U2251" s="127"/>
      <c r="V2251" s="127"/>
      <c r="W2251" s="127"/>
      <c r="X2251" s="127"/>
      <c r="Y2251" s="127"/>
      <c r="Z2251" s="127"/>
    </row>
    <row r="2252" ht="15.75" customHeight="1" spans="1:26">
      <c r="A2252" s="127"/>
      <c r="B2252" s="127"/>
      <c r="C2252" s="127"/>
      <c r="D2252" s="127"/>
      <c r="E2252" s="127"/>
      <c r="F2252" s="127"/>
      <c r="G2252" s="127"/>
      <c r="H2252" s="127"/>
      <c r="I2252" s="127"/>
      <c r="J2252" s="127"/>
      <c r="K2252" s="127"/>
      <c r="L2252" s="127"/>
      <c r="M2252" s="127"/>
      <c r="N2252" s="127"/>
      <c r="O2252" s="127"/>
      <c r="P2252" s="127"/>
      <c r="Q2252" s="127"/>
      <c r="R2252" s="127"/>
      <c r="S2252" s="127"/>
      <c r="T2252" s="127"/>
      <c r="U2252" s="127"/>
      <c r="V2252" s="127"/>
      <c r="W2252" s="127"/>
      <c r="X2252" s="127"/>
      <c r="Y2252" s="127"/>
      <c r="Z2252" s="127"/>
    </row>
    <row r="2253" ht="15.75" customHeight="1" spans="1:26">
      <c r="A2253" s="127"/>
      <c r="B2253" s="127"/>
      <c r="C2253" s="127"/>
      <c r="D2253" s="127"/>
      <c r="E2253" s="127"/>
      <c r="F2253" s="127"/>
      <c r="G2253" s="127"/>
      <c r="H2253" s="127"/>
      <c r="I2253" s="127"/>
      <c r="J2253" s="127"/>
      <c r="K2253" s="127"/>
      <c r="L2253" s="127"/>
      <c r="M2253" s="127"/>
      <c r="N2253" s="127"/>
      <c r="O2253" s="127"/>
      <c r="P2253" s="127"/>
      <c r="Q2253" s="127"/>
      <c r="R2253" s="127"/>
      <c r="S2253" s="127"/>
      <c r="T2253" s="127"/>
      <c r="U2253" s="127"/>
      <c r="V2253" s="127"/>
      <c r="W2253" s="127"/>
      <c r="X2253" s="127"/>
      <c r="Y2253" s="127"/>
      <c r="Z2253" s="127"/>
    </row>
    <row r="2254" ht="15.75" customHeight="1" spans="1:26">
      <c r="A2254" s="127"/>
      <c r="B2254" s="127"/>
      <c r="C2254" s="127"/>
      <c r="D2254" s="127"/>
      <c r="E2254" s="127"/>
      <c r="F2254" s="127"/>
      <c r="G2254" s="127"/>
      <c r="H2254" s="127"/>
      <c r="I2254" s="127"/>
      <c r="J2254" s="127"/>
      <c r="K2254" s="127"/>
      <c r="L2254" s="127"/>
      <c r="M2254" s="127"/>
      <c r="N2254" s="127"/>
      <c r="O2254" s="127"/>
      <c r="P2254" s="127"/>
      <c r="Q2254" s="127"/>
      <c r="R2254" s="127"/>
      <c r="S2254" s="127"/>
      <c r="T2254" s="127"/>
      <c r="U2254" s="127"/>
      <c r="V2254" s="127"/>
      <c r="W2254" s="127"/>
      <c r="X2254" s="127"/>
      <c r="Y2254" s="127"/>
      <c r="Z2254" s="127"/>
    </row>
    <row r="2255" ht="15.75" customHeight="1" spans="1:26">
      <c r="A2255" s="127"/>
      <c r="B2255" s="127"/>
      <c r="C2255" s="127"/>
      <c r="D2255" s="127"/>
      <c r="E2255" s="127"/>
      <c r="F2255" s="127"/>
      <c r="G2255" s="127"/>
      <c r="H2255" s="127"/>
      <c r="I2255" s="127"/>
      <c r="J2255" s="127"/>
      <c r="K2255" s="127"/>
      <c r="L2255" s="127"/>
      <c r="M2255" s="127"/>
      <c r="N2255" s="127"/>
      <c r="O2255" s="127"/>
      <c r="P2255" s="127"/>
      <c r="Q2255" s="127"/>
      <c r="R2255" s="127"/>
      <c r="S2255" s="127"/>
      <c r="T2255" s="127"/>
      <c r="U2255" s="127"/>
      <c r="V2255" s="127"/>
      <c r="W2255" s="127"/>
      <c r="X2255" s="127"/>
      <c r="Y2255" s="127"/>
      <c r="Z2255" s="127"/>
    </row>
    <row r="2256" ht="15.75" customHeight="1" spans="1:26">
      <c r="A2256" s="127"/>
      <c r="B2256" s="127"/>
      <c r="C2256" s="127"/>
      <c r="D2256" s="127"/>
      <c r="E2256" s="127"/>
      <c r="F2256" s="127"/>
      <c r="G2256" s="127"/>
      <c r="H2256" s="127"/>
      <c r="I2256" s="127"/>
      <c r="J2256" s="127"/>
      <c r="K2256" s="127"/>
      <c r="L2256" s="127"/>
      <c r="M2256" s="127"/>
      <c r="N2256" s="127"/>
      <c r="O2256" s="127"/>
      <c r="P2256" s="127"/>
      <c r="Q2256" s="127"/>
      <c r="R2256" s="127"/>
      <c r="S2256" s="127"/>
      <c r="T2256" s="127"/>
      <c r="U2256" s="127"/>
      <c r="V2256" s="127"/>
      <c r="W2256" s="127"/>
      <c r="X2256" s="127"/>
      <c r="Y2256" s="127"/>
      <c r="Z2256" s="127"/>
    </row>
    <row r="2257" ht="15.75" customHeight="1" spans="1:26">
      <c r="A2257" s="127"/>
      <c r="B2257" s="127"/>
      <c r="C2257" s="127"/>
      <c r="D2257" s="127"/>
      <c r="E2257" s="127"/>
      <c r="F2257" s="127"/>
      <c r="G2257" s="127"/>
      <c r="H2257" s="127"/>
      <c r="I2257" s="127"/>
      <c r="J2257" s="127"/>
      <c r="K2257" s="127"/>
      <c r="L2257" s="127"/>
      <c r="M2257" s="127"/>
      <c r="N2257" s="127"/>
      <c r="O2257" s="127"/>
      <c r="P2257" s="127"/>
      <c r="Q2257" s="127"/>
      <c r="R2257" s="127"/>
      <c r="S2257" s="127"/>
      <c r="T2257" s="127"/>
      <c r="U2257" s="127"/>
      <c r="V2257" s="127"/>
      <c r="W2257" s="127"/>
      <c r="X2257" s="127"/>
      <c r="Y2257" s="127"/>
      <c r="Z2257" s="127"/>
    </row>
    <row r="2258" ht="15.75" customHeight="1" spans="1:26">
      <c r="A2258" s="127"/>
      <c r="B2258" s="127"/>
      <c r="C2258" s="127"/>
      <c r="D2258" s="127"/>
      <c r="E2258" s="127"/>
      <c r="F2258" s="127"/>
      <c r="G2258" s="127"/>
      <c r="H2258" s="127"/>
      <c r="I2258" s="127"/>
      <c r="J2258" s="127"/>
      <c r="K2258" s="127"/>
      <c r="L2258" s="127"/>
      <c r="M2258" s="127"/>
      <c r="N2258" s="127"/>
      <c r="O2258" s="127"/>
      <c r="P2258" s="127"/>
      <c r="Q2258" s="127"/>
      <c r="R2258" s="127"/>
      <c r="S2258" s="127"/>
      <c r="T2258" s="127"/>
      <c r="U2258" s="127"/>
      <c r="V2258" s="127"/>
      <c r="W2258" s="127"/>
      <c r="X2258" s="127"/>
      <c r="Y2258" s="127"/>
      <c r="Z2258" s="127"/>
    </row>
    <row r="2259" ht="15.75" customHeight="1" spans="1:26">
      <c r="A2259" s="127"/>
      <c r="B2259" s="127"/>
      <c r="C2259" s="127"/>
      <c r="D2259" s="127"/>
      <c r="E2259" s="127"/>
      <c r="F2259" s="127"/>
      <c r="G2259" s="127"/>
      <c r="H2259" s="127"/>
      <c r="I2259" s="127"/>
      <c r="J2259" s="127"/>
      <c r="K2259" s="127"/>
      <c r="L2259" s="127"/>
      <c r="M2259" s="127"/>
      <c r="N2259" s="127"/>
      <c r="O2259" s="127"/>
      <c r="P2259" s="127"/>
      <c r="Q2259" s="127"/>
      <c r="R2259" s="127"/>
      <c r="S2259" s="127"/>
      <c r="T2259" s="127"/>
      <c r="U2259" s="127"/>
      <c r="V2259" s="127"/>
      <c r="W2259" s="127"/>
      <c r="X2259" s="127"/>
      <c r="Y2259" s="127"/>
      <c r="Z2259" s="127"/>
    </row>
    <row r="2260" ht="15.75" customHeight="1" spans="1:26">
      <c r="A2260" s="127"/>
      <c r="B2260" s="127"/>
      <c r="C2260" s="127"/>
      <c r="D2260" s="127"/>
      <c r="E2260" s="127"/>
      <c r="F2260" s="127"/>
      <c r="G2260" s="127"/>
      <c r="H2260" s="127"/>
      <c r="I2260" s="127"/>
      <c r="J2260" s="127"/>
      <c r="K2260" s="127"/>
      <c r="L2260" s="127"/>
      <c r="M2260" s="127"/>
      <c r="N2260" s="127"/>
      <c r="O2260" s="127"/>
      <c r="P2260" s="127"/>
      <c r="Q2260" s="127"/>
      <c r="R2260" s="127"/>
      <c r="S2260" s="127"/>
      <c r="T2260" s="127"/>
      <c r="U2260" s="127"/>
      <c r="V2260" s="127"/>
      <c r="W2260" s="127"/>
      <c r="X2260" s="127"/>
      <c r="Y2260" s="127"/>
      <c r="Z2260" s="127"/>
    </row>
    <row r="2261" ht="15.75" customHeight="1" spans="1:26">
      <c r="A2261" s="127"/>
      <c r="B2261" s="127"/>
      <c r="C2261" s="127"/>
      <c r="D2261" s="127"/>
      <c r="E2261" s="127"/>
      <c r="F2261" s="127"/>
      <c r="G2261" s="127"/>
      <c r="H2261" s="127"/>
      <c r="I2261" s="127"/>
      <c r="J2261" s="127"/>
      <c r="K2261" s="127"/>
      <c r="L2261" s="127"/>
      <c r="M2261" s="127"/>
      <c r="N2261" s="127"/>
      <c r="O2261" s="127"/>
      <c r="P2261" s="127"/>
      <c r="Q2261" s="127"/>
      <c r="R2261" s="127"/>
      <c r="S2261" s="127"/>
      <c r="T2261" s="127"/>
      <c r="U2261" s="127"/>
      <c r="V2261" s="127"/>
      <c r="W2261" s="127"/>
      <c r="X2261" s="127"/>
      <c r="Y2261" s="127"/>
      <c r="Z2261" s="127"/>
    </row>
    <row r="2262" ht="15.75" customHeight="1" spans="1:26">
      <c r="A2262" s="127"/>
      <c r="B2262" s="127"/>
      <c r="C2262" s="127"/>
      <c r="D2262" s="127"/>
      <c r="E2262" s="127"/>
      <c r="F2262" s="127"/>
      <c r="G2262" s="127"/>
      <c r="H2262" s="127"/>
      <c r="I2262" s="127"/>
      <c r="J2262" s="127"/>
      <c r="K2262" s="127"/>
      <c r="L2262" s="127"/>
      <c r="M2262" s="127"/>
      <c r="N2262" s="127"/>
      <c r="O2262" s="127"/>
      <c r="P2262" s="127"/>
      <c r="Q2262" s="127"/>
      <c r="R2262" s="127"/>
      <c r="S2262" s="127"/>
      <c r="T2262" s="127"/>
      <c r="U2262" s="127"/>
      <c r="V2262" s="127"/>
      <c r="W2262" s="127"/>
      <c r="X2262" s="127"/>
      <c r="Y2262" s="127"/>
      <c r="Z2262" s="127"/>
    </row>
    <row r="2263" ht="15.75" customHeight="1" spans="1:26">
      <c r="A2263" s="127"/>
      <c r="B2263" s="127"/>
      <c r="C2263" s="127"/>
      <c r="D2263" s="127"/>
      <c r="E2263" s="127"/>
      <c r="F2263" s="127"/>
      <c r="G2263" s="127"/>
      <c r="H2263" s="127"/>
      <c r="I2263" s="127"/>
      <c r="J2263" s="127"/>
      <c r="K2263" s="127"/>
      <c r="L2263" s="127"/>
      <c r="M2263" s="127"/>
      <c r="N2263" s="127"/>
      <c r="O2263" s="127"/>
      <c r="P2263" s="127"/>
      <c r="Q2263" s="127"/>
      <c r="R2263" s="127"/>
      <c r="S2263" s="127"/>
      <c r="T2263" s="127"/>
      <c r="U2263" s="127"/>
      <c r="V2263" s="127"/>
      <c r="W2263" s="127"/>
      <c r="X2263" s="127"/>
      <c r="Y2263" s="127"/>
      <c r="Z2263" s="127"/>
    </row>
    <row r="2264" ht="15.75" customHeight="1" spans="1:26">
      <c r="A2264" s="127"/>
      <c r="B2264" s="127"/>
      <c r="C2264" s="127"/>
      <c r="D2264" s="127"/>
      <c r="E2264" s="127"/>
      <c r="F2264" s="127"/>
      <c r="G2264" s="127"/>
      <c r="H2264" s="127"/>
      <c r="I2264" s="127"/>
      <c r="J2264" s="127"/>
      <c r="K2264" s="127"/>
      <c r="L2264" s="127"/>
      <c r="M2264" s="127"/>
      <c r="N2264" s="127"/>
      <c r="O2264" s="127"/>
      <c r="P2264" s="127"/>
      <c r="Q2264" s="127"/>
      <c r="R2264" s="127"/>
      <c r="S2264" s="127"/>
      <c r="T2264" s="127"/>
      <c r="U2264" s="127"/>
      <c r="V2264" s="127"/>
      <c r="W2264" s="127"/>
      <c r="X2264" s="127"/>
      <c r="Y2264" s="127"/>
      <c r="Z2264" s="127"/>
    </row>
    <row r="2265" ht="15.75" customHeight="1" spans="1:26">
      <c r="A2265" s="127"/>
      <c r="B2265" s="127"/>
      <c r="C2265" s="127"/>
      <c r="D2265" s="127"/>
      <c r="E2265" s="127"/>
      <c r="F2265" s="127"/>
      <c r="G2265" s="127"/>
      <c r="H2265" s="127"/>
      <c r="I2265" s="127"/>
      <c r="J2265" s="127"/>
      <c r="K2265" s="127"/>
      <c r="L2265" s="127"/>
      <c r="M2265" s="127"/>
      <c r="N2265" s="127"/>
      <c r="O2265" s="127"/>
      <c r="P2265" s="127"/>
      <c r="Q2265" s="127"/>
      <c r="R2265" s="127"/>
      <c r="S2265" s="127"/>
      <c r="T2265" s="127"/>
      <c r="U2265" s="127"/>
      <c r="V2265" s="127"/>
      <c r="W2265" s="127"/>
      <c r="X2265" s="127"/>
      <c r="Y2265" s="127"/>
      <c r="Z2265" s="127"/>
    </row>
    <row r="2266" ht="15.75" customHeight="1" spans="1:26">
      <c r="A2266" s="127"/>
      <c r="B2266" s="127"/>
      <c r="C2266" s="127"/>
      <c r="D2266" s="127"/>
      <c r="E2266" s="127"/>
      <c r="F2266" s="127"/>
      <c r="G2266" s="127"/>
      <c r="H2266" s="127"/>
      <c r="I2266" s="127"/>
      <c r="J2266" s="127"/>
      <c r="K2266" s="127"/>
      <c r="L2266" s="127"/>
      <c r="M2266" s="127"/>
      <c r="N2266" s="127"/>
      <c r="O2266" s="127"/>
      <c r="P2266" s="127"/>
      <c r="Q2266" s="127"/>
      <c r="R2266" s="127"/>
      <c r="S2266" s="127"/>
      <c r="T2266" s="127"/>
      <c r="U2266" s="127"/>
      <c r="V2266" s="127"/>
      <c r="W2266" s="127"/>
      <c r="X2266" s="127"/>
      <c r="Y2266" s="127"/>
      <c r="Z2266" s="127"/>
    </row>
    <row r="2267" ht="15.75" customHeight="1" spans="1:26">
      <c r="A2267" s="127"/>
      <c r="B2267" s="127"/>
      <c r="C2267" s="127"/>
      <c r="D2267" s="127"/>
      <c r="E2267" s="127"/>
      <c r="F2267" s="127"/>
      <c r="G2267" s="127"/>
      <c r="H2267" s="127"/>
      <c r="I2267" s="127"/>
      <c r="J2267" s="127"/>
      <c r="K2267" s="127"/>
      <c r="L2267" s="127"/>
      <c r="M2267" s="127"/>
      <c r="N2267" s="127"/>
      <c r="O2267" s="127"/>
      <c r="P2267" s="127"/>
      <c r="Q2267" s="127"/>
      <c r="R2267" s="127"/>
      <c r="S2267" s="127"/>
      <c r="T2267" s="127"/>
      <c r="U2267" s="127"/>
      <c r="V2267" s="127"/>
      <c r="W2267" s="127"/>
      <c r="X2267" s="127"/>
      <c r="Y2267" s="127"/>
      <c r="Z2267" s="127"/>
    </row>
    <row r="2268" ht="15.75" customHeight="1" spans="1:26">
      <c r="A2268" s="127"/>
      <c r="B2268" s="127"/>
      <c r="C2268" s="127"/>
      <c r="D2268" s="127"/>
      <c r="E2268" s="127"/>
      <c r="F2268" s="127"/>
      <c r="G2268" s="127"/>
      <c r="H2268" s="127"/>
      <c r="I2268" s="127"/>
      <c r="J2268" s="127"/>
      <c r="K2268" s="127"/>
      <c r="L2268" s="127"/>
      <c r="M2268" s="127"/>
      <c r="N2268" s="127"/>
      <c r="O2268" s="127"/>
      <c r="P2268" s="127"/>
      <c r="Q2268" s="127"/>
      <c r="R2268" s="127"/>
      <c r="S2268" s="127"/>
      <c r="T2268" s="127"/>
      <c r="U2268" s="127"/>
      <c r="V2268" s="127"/>
      <c r="W2268" s="127"/>
      <c r="X2268" s="127"/>
      <c r="Y2268" s="127"/>
      <c r="Z2268" s="127"/>
    </row>
    <row r="2269" ht="15.75" customHeight="1" spans="1:26">
      <c r="A2269" s="127"/>
      <c r="B2269" s="127"/>
      <c r="C2269" s="127"/>
      <c r="D2269" s="127"/>
      <c r="E2269" s="127"/>
      <c r="F2269" s="127"/>
      <c r="G2269" s="127"/>
      <c r="H2269" s="127"/>
      <c r="I2269" s="127"/>
      <c r="J2269" s="127"/>
      <c r="K2269" s="127"/>
      <c r="L2269" s="127"/>
      <c r="M2269" s="127"/>
      <c r="N2269" s="127"/>
      <c r="O2269" s="127"/>
      <c r="P2269" s="127"/>
      <c r="Q2269" s="127"/>
      <c r="R2269" s="127"/>
      <c r="S2269" s="127"/>
      <c r="T2269" s="127"/>
      <c r="U2269" s="127"/>
      <c r="V2269" s="127"/>
      <c r="W2269" s="127"/>
      <c r="X2269" s="127"/>
      <c r="Y2269" s="127"/>
      <c r="Z2269" s="127"/>
    </row>
    <row r="2270" ht="15.75" customHeight="1" spans="1:26">
      <c r="A2270" s="127"/>
      <c r="B2270" s="127"/>
      <c r="C2270" s="127"/>
      <c r="D2270" s="127"/>
      <c r="E2270" s="127"/>
      <c r="F2270" s="127"/>
      <c r="G2270" s="127"/>
      <c r="H2270" s="127"/>
      <c r="I2270" s="127"/>
      <c r="J2270" s="127"/>
      <c r="K2270" s="127"/>
      <c r="L2270" s="127"/>
      <c r="M2270" s="127"/>
      <c r="N2270" s="127"/>
      <c r="O2270" s="127"/>
      <c r="P2270" s="127"/>
      <c r="Q2270" s="127"/>
      <c r="R2270" s="127"/>
      <c r="S2270" s="127"/>
      <c r="T2270" s="127"/>
      <c r="U2270" s="127"/>
      <c r="V2270" s="127"/>
      <c r="W2270" s="127"/>
      <c r="X2270" s="127"/>
      <c r="Y2270" s="127"/>
      <c r="Z2270" s="127"/>
    </row>
    <row r="2271" ht="15.75" customHeight="1" spans="1:26">
      <c r="A2271" s="127"/>
      <c r="B2271" s="127"/>
      <c r="C2271" s="127"/>
      <c r="D2271" s="127"/>
      <c r="E2271" s="127"/>
      <c r="F2271" s="127"/>
      <c r="G2271" s="127"/>
      <c r="H2271" s="127"/>
      <c r="I2271" s="127"/>
      <c r="J2271" s="127"/>
      <c r="K2271" s="127"/>
      <c r="L2271" s="127"/>
      <c r="M2271" s="127"/>
      <c r="N2271" s="127"/>
      <c r="O2271" s="127"/>
      <c r="P2271" s="127"/>
      <c r="Q2271" s="127"/>
      <c r="R2271" s="127"/>
      <c r="S2271" s="127"/>
      <c r="T2271" s="127"/>
      <c r="U2271" s="127"/>
      <c r="V2271" s="127"/>
      <c r="W2271" s="127"/>
      <c r="X2271" s="127"/>
      <c r="Y2271" s="127"/>
      <c r="Z2271" s="127"/>
    </row>
    <row r="2272" ht="15.75" customHeight="1" spans="1:26">
      <c r="A2272" s="127"/>
      <c r="B2272" s="127"/>
      <c r="C2272" s="127"/>
      <c r="D2272" s="127"/>
      <c r="E2272" s="127"/>
      <c r="F2272" s="127"/>
      <c r="G2272" s="127"/>
      <c r="H2272" s="127"/>
      <c r="I2272" s="127"/>
      <c r="J2272" s="127"/>
      <c r="K2272" s="127"/>
      <c r="L2272" s="127"/>
      <c r="M2272" s="127"/>
      <c r="N2272" s="127"/>
      <c r="O2272" s="127"/>
      <c r="P2272" s="127"/>
      <c r="Q2272" s="127"/>
      <c r="R2272" s="127"/>
      <c r="S2272" s="127"/>
      <c r="T2272" s="127"/>
      <c r="U2272" s="127"/>
      <c r="V2272" s="127"/>
      <c r="W2272" s="127"/>
      <c r="X2272" s="127"/>
      <c r="Y2272" s="127"/>
      <c r="Z2272" s="127"/>
    </row>
    <row r="2273" ht="15.75" customHeight="1" spans="1:26">
      <c r="A2273" s="127"/>
      <c r="B2273" s="127"/>
      <c r="C2273" s="127"/>
      <c r="D2273" s="127"/>
      <c r="E2273" s="127"/>
      <c r="F2273" s="127"/>
      <c r="G2273" s="127"/>
      <c r="H2273" s="127"/>
      <c r="I2273" s="127"/>
      <c r="J2273" s="127"/>
      <c r="K2273" s="127"/>
      <c r="L2273" s="127"/>
      <c r="M2273" s="127"/>
      <c r="N2273" s="127"/>
      <c r="O2273" s="127"/>
      <c r="P2273" s="127"/>
      <c r="Q2273" s="127"/>
      <c r="R2273" s="127"/>
      <c r="S2273" s="127"/>
      <c r="T2273" s="127"/>
      <c r="U2273" s="127"/>
      <c r="V2273" s="127"/>
      <c r="W2273" s="127"/>
      <c r="X2273" s="127"/>
      <c r="Y2273" s="127"/>
      <c r="Z2273" s="127"/>
    </row>
    <row r="2274" ht="15.75" customHeight="1" spans="1:26">
      <c r="A2274" s="127"/>
      <c r="B2274" s="127"/>
      <c r="C2274" s="127"/>
      <c r="D2274" s="127"/>
      <c r="E2274" s="127"/>
      <c r="F2274" s="127"/>
      <c r="G2274" s="127"/>
      <c r="H2274" s="127"/>
      <c r="I2274" s="127"/>
      <c r="J2274" s="127"/>
      <c r="K2274" s="127"/>
      <c r="L2274" s="127"/>
      <c r="M2274" s="127"/>
      <c r="N2274" s="127"/>
      <c r="O2274" s="127"/>
      <c r="P2274" s="127"/>
      <c r="Q2274" s="127"/>
      <c r="R2274" s="127"/>
      <c r="S2274" s="127"/>
      <c r="T2274" s="127"/>
      <c r="U2274" s="127"/>
      <c r="V2274" s="127"/>
      <c r="W2274" s="127"/>
      <c r="X2274" s="127"/>
      <c r="Y2274" s="127"/>
      <c r="Z2274" s="127"/>
    </row>
    <row r="2275" ht="15.75" customHeight="1" spans="1:26">
      <c r="A2275" s="127"/>
      <c r="B2275" s="127"/>
      <c r="C2275" s="127"/>
      <c r="D2275" s="127"/>
      <c r="E2275" s="127"/>
      <c r="F2275" s="127"/>
      <c r="G2275" s="127"/>
      <c r="H2275" s="127"/>
      <c r="I2275" s="127"/>
      <c r="J2275" s="127"/>
      <c r="K2275" s="127"/>
      <c r="L2275" s="127"/>
      <c r="M2275" s="127"/>
      <c r="N2275" s="127"/>
      <c r="O2275" s="127"/>
      <c r="P2275" s="127"/>
      <c r="Q2275" s="127"/>
      <c r="R2275" s="127"/>
      <c r="S2275" s="127"/>
      <c r="T2275" s="127"/>
      <c r="U2275" s="127"/>
      <c r="V2275" s="127"/>
      <c r="W2275" s="127"/>
      <c r="X2275" s="127"/>
      <c r="Y2275" s="127"/>
      <c r="Z2275" s="127"/>
    </row>
    <row r="2276" ht="15.75" customHeight="1" spans="1:26">
      <c r="A2276" s="127"/>
      <c r="B2276" s="127"/>
      <c r="C2276" s="127"/>
      <c r="D2276" s="127"/>
      <c r="E2276" s="127"/>
      <c r="F2276" s="127"/>
      <c r="G2276" s="127"/>
      <c r="H2276" s="127"/>
      <c r="I2276" s="127"/>
      <c r="J2276" s="127"/>
      <c r="K2276" s="127"/>
      <c r="L2276" s="127"/>
      <c r="M2276" s="127"/>
      <c r="N2276" s="127"/>
      <c r="O2276" s="127"/>
      <c r="P2276" s="127"/>
      <c r="Q2276" s="127"/>
      <c r="R2276" s="127"/>
      <c r="S2276" s="127"/>
      <c r="T2276" s="127"/>
      <c r="U2276" s="127"/>
      <c r="V2276" s="127"/>
      <c r="W2276" s="127"/>
      <c r="X2276" s="127"/>
      <c r="Y2276" s="127"/>
      <c r="Z2276" s="127"/>
    </row>
    <row r="2277" ht="15.75" customHeight="1" spans="1:26">
      <c r="A2277" s="127"/>
      <c r="B2277" s="127"/>
      <c r="C2277" s="127"/>
      <c r="D2277" s="127"/>
      <c r="E2277" s="127"/>
      <c r="F2277" s="127"/>
      <c r="G2277" s="127"/>
      <c r="H2277" s="127"/>
      <c r="I2277" s="127"/>
      <c r="J2277" s="127"/>
      <c r="K2277" s="127"/>
      <c r="L2277" s="127"/>
      <c r="M2277" s="127"/>
      <c r="N2277" s="127"/>
      <c r="O2277" s="127"/>
      <c r="P2277" s="127"/>
      <c r="Q2277" s="127"/>
      <c r="R2277" s="127"/>
      <c r="S2277" s="127"/>
      <c r="T2277" s="127"/>
      <c r="U2277" s="127"/>
      <c r="V2277" s="127"/>
      <c r="W2277" s="127"/>
      <c r="X2277" s="127"/>
      <c r="Y2277" s="127"/>
      <c r="Z2277" s="127"/>
    </row>
    <row r="2278" ht="15.75" customHeight="1" spans="1:26">
      <c r="A2278" s="127"/>
      <c r="B2278" s="127"/>
      <c r="C2278" s="127"/>
      <c r="D2278" s="127"/>
      <c r="E2278" s="127"/>
      <c r="F2278" s="127"/>
      <c r="G2278" s="127"/>
      <c r="H2278" s="127"/>
      <c r="I2278" s="127"/>
      <c r="J2278" s="127"/>
      <c r="K2278" s="127"/>
      <c r="L2278" s="127"/>
      <c r="M2278" s="127"/>
      <c r="N2278" s="127"/>
      <c r="O2278" s="127"/>
      <c r="P2278" s="127"/>
      <c r="Q2278" s="127"/>
      <c r="R2278" s="127"/>
      <c r="S2278" s="127"/>
      <c r="T2278" s="127"/>
      <c r="U2278" s="127"/>
      <c r="V2278" s="127"/>
      <c r="W2278" s="127"/>
      <c r="X2278" s="127"/>
      <c r="Y2278" s="127"/>
      <c r="Z2278" s="127"/>
    </row>
    <row r="2279" ht="15.75" customHeight="1" spans="1:26">
      <c r="A2279" s="127"/>
      <c r="B2279" s="127"/>
      <c r="C2279" s="127"/>
      <c r="D2279" s="127"/>
      <c r="E2279" s="127"/>
      <c r="F2279" s="127"/>
      <c r="G2279" s="127"/>
      <c r="H2279" s="127"/>
      <c r="I2279" s="127"/>
      <c r="J2279" s="127"/>
      <c r="K2279" s="127"/>
      <c r="L2279" s="127"/>
      <c r="M2279" s="127"/>
      <c r="N2279" s="127"/>
      <c r="O2279" s="127"/>
      <c r="P2279" s="127"/>
      <c r="Q2279" s="127"/>
      <c r="R2279" s="127"/>
      <c r="S2279" s="127"/>
      <c r="T2279" s="127"/>
      <c r="U2279" s="127"/>
      <c r="V2279" s="127"/>
      <c r="W2279" s="127"/>
      <c r="X2279" s="127"/>
      <c r="Y2279" s="127"/>
      <c r="Z2279" s="127"/>
    </row>
    <row r="2280" ht="15.75" customHeight="1" spans="1:26">
      <c r="A2280" s="127"/>
      <c r="B2280" s="127"/>
      <c r="C2280" s="127"/>
      <c r="D2280" s="127"/>
      <c r="E2280" s="127"/>
      <c r="F2280" s="127"/>
      <c r="G2280" s="127"/>
      <c r="H2280" s="127"/>
      <c r="I2280" s="127"/>
      <c r="J2280" s="127"/>
      <c r="K2280" s="127"/>
      <c r="L2280" s="127"/>
      <c r="M2280" s="127"/>
      <c r="N2280" s="127"/>
      <c r="O2280" s="127"/>
      <c r="P2280" s="127"/>
      <c r="Q2280" s="127"/>
      <c r="R2280" s="127"/>
      <c r="S2280" s="127"/>
      <c r="T2280" s="127"/>
      <c r="U2280" s="127"/>
      <c r="V2280" s="127"/>
      <c r="W2280" s="127"/>
      <c r="X2280" s="127"/>
      <c r="Y2280" s="127"/>
      <c r="Z2280" s="127"/>
    </row>
    <row r="2281" ht="15.75" customHeight="1" spans="1:26">
      <c r="A2281" s="127"/>
      <c r="B2281" s="127"/>
      <c r="C2281" s="127"/>
      <c r="D2281" s="127"/>
      <c r="E2281" s="127"/>
      <c r="F2281" s="127"/>
      <c r="G2281" s="127"/>
      <c r="H2281" s="127"/>
      <c r="I2281" s="127"/>
      <c r="J2281" s="127"/>
      <c r="K2281" s="127"/>
      <c r="L2281" s="127"/>
      <c r="M2281" s="127"/>
      <c r="N2281" s="127"/>
      <c r="O2281" s="127"/>
      <c r="P2281" s="127"/>
      <c r="Q2281" s="127"/>
      <c r="R2281" s="127"/>
      <c r="S2281" s="127"/>
      <c r="T2281" s="127"/>
      <c r="U2281" s="127"/>
      <c r="V2281" s="127"/>
      <c r="W2281" s="127"/>
      <c r="X2281" s="127"/>
      <c r="Y2281" s="127"/>
      <c r="Z2281" s="127"/>
    </row>
    <row r="2282" ht="15.75" customHeight="1" spans="1:26">
      <c r="A2282" s="127"/>
      <c r="B2282" s="127"/>
      <c r="C2282" s="127"/>
      <c r="D2282" s="127"/>
      <c r="E2282" s="127"/>
      <c r="F2282" s="127"/>
      <c r="G2282" s="127"/>
      <c r="H2282" s="127"/>
      <c r="I2282" s="127"/>
      <c r="J2282" s="127"/>
      <c r="K2282" s="127"/>
      <c r="L2282" s="127"/>
      <c r="M2282" s="127"/>
      <c r="N2282" s="127"/>
      <c r="O2282" s="127"/>
      <c r="P2282" s="127"/>
      <c r="Q2282" s="127"/>
      <c r="R2282" s="127"/>
      <c r="S2282" s="127"/>
      <c r="T2282" s="127"/>
      <c r="U2282" s="127"/>
      <c r="V2282" s="127"/>
      <c r="W2282" s="127"/>
      <c r="X2282" s="127"/>
      <c r="Y2282" s="127"/>
      <c r="Z2282" s="127"/>
    </row>
    <row r="2283" ht="15.75" customHeight="1" spans="1:26">
      <c r="A2283" s="127"/>
      <c r="B2283" s="127"/>
      <c r="C2283" s="127"/>
      <c r="D2283" s="127"/>
      <c r="E2283" s="127"/>
      <c r="F2283" s="127"/>
      <c r="G2283" s="127"/>
      <c r="H2283" s="127"/>
      <c r="I2283" s="127"/>
      <c r="J2283" s="127"/>
      <c r="K2283" s="127"/>
      <c r="L2283" s="127"/>
      <c r="M2283" s="127"/>
      <c r="N2283" s="127"/>
      <c r="O2283" s="127"/>
      <c r="P2283" s="127"/>
      <c r="Q2283" s="127"/>
      <c r="R2283" s="127"/>
      <c r="S2283" s="127"/>
      <c r="T2283" s="127"/>
      <c r="U2283" s="127"/>
      <c r="V2283" s="127"/>
      <c r="W2283" s="127"/>
      <c r="X2283" s="127"/>
      <c r="Y2283" s="127"/>
      <c r="Z2283" s="127"/>
    </row>
    <row r="2284" ht="15.75" customHeight="1" spans="1:26">
      <c r="A2284" s="127"/>
      <c r="B2284" s="127"/>
      <c r="C2284" s="127"/>
      <c r="D2284" s="127"/>
      <c r="E2284" s="127"/>
      <c r="F2284" s="127"/>
      <c r="G2284" s="127"/>
      <c r="H2284" s="127"/>
      <c r="I2284" s="127"/>
      <c r="J2284" s="127"/>
      <c r="K2284" s="127"/>
      <c r="L2284" s="127"/>
      <c r="M2284" s="127"/>
      <c r="N2284" s="127"/>
      <c r="O2284" s="127"/>
      <c r="P2284" s="127"/>
      <c r="Q2284" s="127"/>
      <c r="R2284" s="127"/>
      <c r="S2284" s="127"/>
      <c r="T2284" s="127"/>
      <c r="U2284" s="127"/>
      <c r="V2284" s="127"/>
      <c r="W2284" s="127"/>
      <c r="X2284" s="127"/>
      <c r="Y2284" s="127"/>
      <c r="Z2284" s="127"/>
    </row>
    <row r="2285" ht="15.75" customHeight="1" spans="1:26">
      <c r="A2285" s="127"/>
      <c r="B2285" s="127"/>
      <c r="C2285" s="127"/>
      <c r="D2285" s="127"/>
      <c r="E2285" s="127"/>
      <c r="F2285" s="127"/>
      <c r="G2285" s="127"/>
      <c r="H2285" s="127"/>
      <c r="I2285" s="127"/>
      <c r="J2285" s="127"/>
      <c r="K2285" s="127"/>
      <c r="L2285" s="127"/>
      <c r="M2285" s="127"/>
      <c r="N2285" s="127"/>
      <c r="O2285" s="127"/>
      <c r="P2285" s="127"/>
      <c r="Q2285" s="127"/>
      <c r="R2285" s="127"/>
      <c r="S2285" s="127"/>
      <c r="T2285" s="127"/>
      <c r="U2285" s="127"/>
      <c r="V2285" s="127"/>
      <c r="W2285" s="127"/>
      <c r="X2285" s="127"/>
      <c r="Y2285" s="127"/>
      <c r="Z2285" s="127"/>
    </row>
    <row r="2286" ht="15.75" customHeight="1" spans="1:26">
      <c r="A2286" s="127"/>
      <c r="B2286" s="127"/>
      <c r="C2286" s="127"/>
      <c r="D2286" s="127"/>
      <c r="E2286" s="127"/>
      <c r="F2286" s="127"/>
      <c r="G2286" s="127"/>
      <c r="H2286" s="127"/>
      <c r="I2286" s="127"/>
      <c r="J2286" s="127"/>
      <c r="K2286" s="127"/>
      <c r="L2286" s="127"/>
      <c r="M2286" s="127"/>
      <c r="N2286" s="127"/>
      <c r="O2286" s="127"/>
      <c r="P2286" s="127"/>
      <c r="Q2286" s="127"/>
      <c r="R2286" s="127"/>
      <c r="S2286" s="127"/>
      <c r="T2286" s="127"/>
      <c r="U2286" s="127"/>
      <c r="V2286" s="127"/>
      <c r="W2286" s="127"/>
      <c r="X2286" s="127"/>
      <c r="Y2286" s="127"/>
      <c r="Z2286" s="127"/>
    </row>
    <row r="2287" ht="15.75" customHeight="1" spans="1:26">
      <c r="A2287" s="127"/>
      <c r="B2287" s="127"/>
      <c r="C2287" s="127"/>
      <c r="D2287" s="127"/>
      <c r="E2287" s="127"/>
      <c r="F2287" s="127"/>
      <c r="G2287" s="127"/>
      <c r="H2287" s="127"/>
      <c r="I2287" s="127"/>
      <c r="J2287" s="127"/>
      <c r="K2287" s="127"/>
      <c r="L2287" s="127"/>
      <c r="M2287" s="127"/>
      <c r="N2287" s="127"/>
      <c r="O2287" s="127"/>
      <c r="P2287" s="127"/>
      <c r="Q2287" s="127"/>
      <c r="R2287" s="127"/>
      <c r="S2287" s="127"/>
      <c r="T2287" s="127"/>
      <c r="U2287" s="127"/>
      <c r="V2287" s="127"/>
      <c r="W2287" s="127"/>
      <c r="X2287" s="127"/>
      <c r="Y2287" s="127"/>
      <c r="Z2287" s="127"/>
    </row>
    <row r="2288" ht="15.75" customHeight="1" spans="1:26">
      <c r="A2288" s="127"/>
      <c r="B2288" s="127"/>
      <c r="C2288" s="127"/>
      <c r="D2288" s="127"/>
      <c r="E2288" s="127"/>
      <c r="F2288" s="127"/>
      <c r="G2288" s="127"/>
      <c r="H2288" s="127"/>
      <c r="I2288" s="127"/>
      <c r="J2288" s="127"/>
      <c r="K2288" s="127"/>
      <c r="L2288" s="127"/>
      <c r="M2288" s="127"/>
      <c r="N2288" s="127"/>
      <c r="O2288" s="127"/>
      <c r="P2288" s="127"/>
      <c r="Q2288" s="127"/>
      <c r="R2288" s="127"/>
      <c r="S2288" s="127"/>
      <c r="T2288" s="127"/>
      <c r="U2288" s="127"/>
      <c r="V2288" s="127"/>
      <c r="W2288" s="127"/>
      <c r="X2288" s="127"/>
      <c r="Y2288" s="127"/>
      <c r="Z2288" s="127"/>
    </row>
    <row r="2289" ht="15.75" customHeight="1" spans="1:26">
      <c r="A2289" s="127"/>
      <c r="B2289" s="127"/>
      <c r="C2289" s="127"/>
      <c r="D2289" s="127"/>
      <c r="E2289" s="127"/>
      <c r="F2289" s="127"/>
      <c r="G2289" s="127"/>
      <c r="H2289" s="127"/>
      <c r="I2289" s="127"/>
      <c r="J2289" s="127"/>
      <c r="K2289" s="127"/>
      <c r="L2289" s="127"/>
      <c r="M2289" s="127"/>
      <c r="N2289" s="127"/>
      <c r="O2289" s="127"/>
      <c r="P2289" s="127"/>
      <c r="Q2289" s="127"/>
      <c r="R2289" s="127"/>
      <c r="S2289" s="127"/>
      <c r="T2289" s="127"/>
      <c r="U2289" s="127"/>
      <c r="V2289" s="127"/>
      <c r="W2289" s="127"/>
      <c r="X2289" s="127"/>
      <c r="Y2289" s="127"/>
      <c r="Z2289" s="127"/>
    </row>
    <row r="2290" ht="15.75" customHeight="1" spans="1:26">
      <c r="A2290" s="127"/>
      <c r="B2290" s="127"/>
      <c r="C2290" s="127"/>
      <c r="D2290" s="127"/>
      <c r="E2290" s="127"/>
      <c r="F2290" s="127"/>
      <c r="G2290" s="127"/>
      <c r="H2290" s="127"/>
      <c r="I2290" s="127"/>
      <c r="J2290" s="127"/>
      <c r="K2290" s="127"/>
      <c r="L2290" s="127"/>
      <c r="M2290" s="127"/>
      <c r="N2290" s="127"/>
      <c r="O2290" s="127"/>
      <c r="P2290" s="127"/>
      <c r="Q2290" s="127"/>
      <c r="R2290" s="127"/>
      <c r="S2290" s="127"/>
      <c r="T2290" s="127"/>
      <c r="U2290" s="127"/>
      <c r="V2290" s="127"/>
      <c r="W2290" s="127"/>
      <c r="X2290" s="127"/>
      <c r="Y2290" s="127"/>
      <c r="Z2290" s="127"/>
    </row>
    <row r="2291" ht="15.75" customHeight="1" spans="1:26">
      <c r="A2291" s="127"/>
      <c r="B2291" s="127"/>
      <c r="C2291" s="127"/>
      <c r="D2291" s="127"/>
      <c r="E2291" s="127"/>
      <c r="F2291" s="127"/>
      <c r="G2291" s="127"/>
      <c r="H2291" s="127"/>
      <c r="I2291" s="127"/>
      <c r="J2291" s="127"/>
      <c r="K2291" s="127"/>
      <c r="L2291" s="127"/>
      <c r="M2291" s="127"/>
      <c r="N2291" s="127"/>
      <c r="O2291" s="127"/>
      <c r="P2291" s="127"/>
      <c r="Q2291" s="127"/>
      <c r="R2291" s="127"/>
      <c r="S2291" s="127"/>
      <c r="T2291" s="127"/>
      <c r="U2291" s="127"/>
      <c r="V2291" s="127"/>
      <c r="W2291" s="127"/>
      <c r="X2291" s="127"/>
      <c r="Y2291" s="127"/>
      <c r="Z2291" s="127"/>
    </row>
    <row r="2292" ht="15.75" customHeight="1" spans="1:26">
      <c r="A2292" s="127"/>
      <c r="B2292" s="127"/>
      <c r="C2292" s="127"/>
      <c r="D2292" s="127"/>
      <c r="E2292" s="127"/>
      <c r="F2292" s="127"/>
      <c r="G2292" s="127"/>
      <c r="H2292" s="127"/>
      <c r="I2292" s="127"/>
      <c r="J2292" s="127"/>
      <c r="K2292" s="127"/>
      <c r="L2292" s="127"/>
      <c r="M2292" s="127"/>
      <c r="N2292" s="127"/>
      <c r="O2292" s="127"/>
      <c r="P2292" s="127"/>
      <c r="Q2292" s="127"/>
      <c r="R2292" s="127"/>
      <c r="S2292" s="127"/>
      <c r="T2292" s="127"/>
      <c r="U2292" s="127"/>
      <c r="V2292" s="127"/>
      <c r="W2292" s="127"/>
      <c r="X2292" s="127"/>
      <c r="Y2292" s="127"/>
      <c r="Z2292" s="127"/>
    </row>
    <row r="2293" ht="15.75" customHeight="1" spans="1:26">
      <c r="A2293" s="127"/>
      <c r="B2293" s="127"/>
      <c r="C2293" s="127"/>
      <c r="D2293" s="127"/>
      <c r="E2293" s="127"/>
      <c r="F2293" s="127"/>
      <c r="G2293" s="127"/>
      <c r="H2293" s="127"/>
      <c r="I2293" s="127"/>
      <c r="J2293" s="127"/>
      <c r="K2293" s="127"/>
      <c r="L2293" s="127"/>
      <c r="M2293" s="127"/>
      <c r="N2293" s="127"/>
      <c r="O2293" s="127"/>
      <c r="P2293" s="127"/>
      <c r="Q2293" s="127"/>
      <c r="R2293" s="127"/>
      <c r="S2293" s="127"/>
      <c r="T2293" s="127"/>
      <c r="U2293" s="127"/>
      <c r="V2293" s="127"/>
      <c r="W2293" s="127"/>
      <c r="X2293" s="127"/>
      <c r="Y2293" s="127"/>
      <c r="Z2293" s="127"/>
    </row>
    <row r="2294" ht="15.75" customHeight="1" spans="1:26">
      <c r="A2294" s="127"/>
      <c r="B2294" s="127"/>
      <c r="C2294" s="127"/>
      <c r="D2294" s="127"/>
      <c r="E2294" s="127"/>
      <c r="F2294" s="127"/>
      <c r="G2294" s="127"/>
      <c r="H2294" s="127"/>
      <c r="I2294" s="127"/>
      <c r="J2294" s="127"/>
      <c r="K2294" s="127"/>
      <c r="L2294" s="127"/>
      <c r="M2294" s="127"/>
      <c r="N2294" s="127"/>
      <c r="O2294" s="127"/>
      <c r="P2294" s="127"/>
      <c r="Q2294" s="127"/>
      <c r="R2294" s="127"/>
      <c r="S2294" s="127"/>
      <c r="T2294" s="127"/>
      <c r="U2294" s="127"/>
      <c r="V2294" s="127"/>
      <c r="W2294" s="127"/>
      <c r="X2294" s="127"/>
      <c r="Y2294" s="127"/>
      <c r="Z2294" s="127"/>
    </row>
    <row r="2295" ht="15.75" customHeight="1" spans="1:26">
      <c r="A2295" s="127"/>
      <c r="B2295" s="127"/>
      <c r="C2295" s="127"/>
      <c r="D2295" s="127"/>
      <c r="E2295" s="127"/>
      <c r="F2295" s="127"/>
      <c r="G2295" s="127"/>
      <c r="H2295" s="127"/>
      <c r="I2295" s="127"/>
      <c r="J2295" s="127"/>
      <c r="K2295" s="127"/>
      <c r="L2295" s="127"/>
      <c r="M2295" s="127"/>
      <c r="N2295" s="127"/>
      <c r="O2295" s="127"/>
      <c r="P2295" s="127"/>
      <c r="Q2295" s="127"/>
      <c r="R2295" s="127"/>
      <c r="S2295" s="127"/>
      <c r="T2295" s="127"/>
      <c r="U2295" s="127"/>
      <c r="V2295" s="127"/>
      <c r="W2295" s="127"/>
      <c r="X2295" s="127"/>
      <c r="Y2295" s="127"/>
      <c r="Z2295" s="127"/>
    </row>
    <row r="2296" ht="15.75" customHeight="1" spans="1:26">
      <c r="A2296" s="127"/>
      <c r="B2296" s="127"/>
      <c r="C2296" s="127"/>
      <c r="D2296" s="127"/>
      <c r="E2296" s="127"/>
      <c r="F2296" s="127"/>
      <c r="G2296" s="127"/>
      <c r="H2296" s="127"/>
      <c r="I2296" s="127"/>
      <c r="J2296" s="127"/>
      <c r="K2296" s="127"/>
      <c r="L2296" s="127"/>
      <c r="M2296" s="127"/>
      <c r="N2296" s="127"/>
      <c r="O2296" s="127"/>
      <c r="P2296" s="127"/>
      <c r="Q2296" s="127"/>
      <c r="R2296" s="127"/>
      <c r="S2296" s="127"/>
      <c r="T2296" s="127"/>
      <c r="U2296" s="127"/>
      <c r="V2296" s="127"/>
      <c r="W2296" s="127"/>
      <c r="X2296" s="127"/>
      <c r="Y2296" s="127"/>
      <c r="Z2296" s="127"/>
    </row>
    <row r="2297" ht="15.75" customHeight="1" spans="1:26">
      <c r="A2297" s="127"/>
      <c r="B2297" s="127"/>
      <c r="C2297" s="127"/>
      <c r="D2297" s="127"/>
      <c r="E2297" s="127"/>
      <c r="F2297" s="127"/>
      <c r="G2297" s="127"/>
      <c r="H2297" s="127"/>
      <c r="I2297" s="127"/>
      <c r="J2297" s="127"/>
      <c r="K2297" s="127"/>
      <c r="L2297" s="127"/>
      <c r="M2297" s="127"/>
      <c r="N2297" s="127"/>
      <c r="O2297" s="127"/>
      <c r="P2297" s="127"/>
      <c r="Q2297" s="127"/>
      <c r="R2297" s="127"/>
      <c r="S2297" s="127"/>
      <c r="T2297" s="127"/>
      <c r="U2297" s="127"/>
      <c r="V2297" s="127"/>
      <c r="W2297" s="127"/>
      <c r="X2297" s="127"/>
      <c r="Y2297" s="127"/>
      <c r="Z2297" s="127"/>
    </row>
    <row r="2298" ht="15.75" customHeight="1" spans="1:26">
      <c r="A2298" s="127"/>
      <c r="B2298" s="127"/>
      <c r="C2298" s="127"/>
      <c r="D2298" s="127"/>
      <c r="E2298" s="127"/>
      <c r="F2298" s="127"/>
      <c r="G2298" s="127"/>
      <c r="H2298" s="127"/>
      <c r="I2298" s="127"/>
      <c r="J2298" s="127"/>
      <c r="K2298" s="127"/>
      <c r="L2298" s="127"/>
      <c r="M2298" s="127"/>
      <c r="N2298" s="127"/>
      <c r="O2298" s="127"/>
      <c r="P2298" s="127"/>
      <c r="Q2298" s="127"/>
      <c r="R2298" s="127"/>
      <c r="S2298" s="127"/>
      <c r="T2298" s="127"/>
      <c r="U2298" s="127"/>
      <c r="V2298" s="127"/>
      <c r="W2298" s="127"/>
      <c r="X2298" s="127"/>
      <c r="Y2298" s="127"/>
      <c r="Z2298" s="127"/>
    </row>
    <row r="2299" ht="15.75" customHeight="1" spans="1:26">
      <c r="A2299" s="127"/>
      <c r="B2299" s="127"/>
      <c r="C2299" s="127"/>
      <c r="D2299" s="127"/>
      <c r="E2299" s="127"/>
      <c r="F2299" s="127"/>
      <c r="G2299" s="127"/>
      <c r="H2299" s="127"/>
      <c r="I2299" s="127"/>
      <c r="J2299" s="127"/>
      <c r="K2299" s="127"/>
      <c r="L2299" s="127"/>
      <c r="M2299" s="127"/>
      <c r="N2299" s="127"/>
      <c r="O2299" s="127"/>
      <c r="P2299" s="127"/>
      <c r="Q2299" s="127"/>
      <c r="R2299" s="127"/>
      <c r="S2299" s="127"/>
      <c r="T2299" s="127"/>
      <c r="U2299" s="127"/>
      <c r="V2299" s="127"/>
      <c r="W2299" s="127"/>
      <c r="X2299" s="127"/>
      <c r="Y2299" s="127"/>
      <c r="Z2299" s="127"/>
    </row>
    <row r="2300" ht="15.75" customHeight="1" spans="1:26">
      <c r="A2300" s="127"/>
      <c r="B2300" s="127"/>
      <c r="C2300" s="127"/>
      <c r="D2300" s="127"/>
      <c r="E2300" s="127"/>
      <c r="F2300" s="127"/>
      <c r="G2300" s="127"/>
      <c r="H2300" s="127"/>
      <c r="I2300" s="127"/>
      <c r="J2300" s="127"/>
      <c r="K2300" s="127"/>
      <c r="L2300" s="127"/>
      <c r="M2300" s="127"/>
      <c r="N2300" s="127"/>
      <c r="O2300" s="127"/>
      <c r="P2300" s="127"/>
      <c r="Q2300" s="127"/>
      <c r="R2300" s="127"/>
      <c r="S2300" s="127"/>
      <c r="T2300" s="127"/>
      <c r="U2300" s="127"/>
      <c r="V2300" s="127"/>
      <c r="W2300" s="127"/>
      <c r="X2300" s="127"/>
      <c r="Y2300" s="127"/>
      <c r="Z2300" s="127"/>
    </row>
    <row r="2301" ht="15.75" customHeight="1" spans="1:26">
      <c r="A2301" s="127"/>
      <c r="B2301" s="127"/>
      <c r="C2301" s="127"/>
      <c r="D2301" s="127"/>
      <c r="E2301" s="127"/>
      <c r="F2301" s="127"/>
      <c r="G2301" s="127"/>
      <c r="H2301" s="127"/>
      <c r="I2301" s="127"/>
      <c r="J2301" s="127"/>
      <c r="K2301" s="127"/>
      <c r="L2301" s="127"/>
      <c r="M2301" s="127"/>
      <c r="N2301" s="127"/>
      <c r="O2301" s="127"/>
      <c r="P2301" s="127"/>
      <c r="Q2301" s="127"/>
      <c r="R2301" s="127"/>
      <c r="S2301" s="127"/>
      <c r="T2301" s="127"/>
      <c r="U2301" s="127"/>
      <c r="V2301" s="127"/>
      <c r="W2301" s="127"/>
      <c r="X2301" s="127"/>
      <c r="Y2301" s="127"/>
      <c r="Z2301" s="127"/>
    </row>
    <row r="2302" ht="15.75" customHeight="1" spans="1:26">
      <c r="A2302" s="127"/>
      <c r="B2302" s="127"/>
      <c r="C2302" s="127"/>
      <c r="D2302" s="127"/>
      <c r="E2302" s="127"/>
      <c r="F2302" s="127"/>
      <c r="G2302" s="127"/>
      <c r="H2302" s="127"/>
      <c r="I2302" s="127"/>
      <c r="J2302" s="127"/>
      <c r="K2302" s="127"/>
      <c r="L2302" s="127"/>
      <c r="M2302" s="127"/>
      <c r="N2302" s="127"/>
      <c r="O2302" s="127"/>
      <c r="P2302" s="127"/>
      <c r="Q2302" s="127"/>
      <c r="R2302" s="127"/>
      <c r="S2302" s="127"/>
      <c r="T2302" s="127"/>
      <c r="U2302" s="127"/>
      <c r="V2302" s="127"/>
      <c r="W2302" s="127"/>
      <c r="X2302" s="127"/>
      <c r="Y2302" s="127"/>
      <c r="Z2302" s="127"/>
    </row>
    <row r="2303" ht="15.75" customHeight="1" spans="1:26">
      <c r="A2303" s="127"/>
      <c r="B2303" s="127"/>
      <c r="C2303" s="127"/>
      <c r="D2303" s="127"/>
      <c r="E2303" s="127"/>
      <c r="F2303" s="127"/>
      <c r="G2303" s="127"/>
      <c r="H2303" s="127"/>
      <c r="I2303" s="127"/>
      <c r="J2303" s="127"/>
      <c r="K2303" s="127"/>
      <c r="L2303" s="127"/>
      <c r="M2303" s="127"/>
      <c r="N2303" s="127"/>
      <c r="O2303" s="127"/>
      <c r="P2303" s="127"/>
      <c r="Q2303" s="127"/>
      <c r="R2303" s="127"/>
      <c r="S2303" s="127"/>
      <c r="T2303" s="127"/>
      <c r="U2303" s="127"/>
      <c r="V2303" s="127"/>
      <c r="W2303" s="127"/>
      <c r="X2303" s="127"/>
      <c r="Y2303" s="127"/>
      <c r="Z2303" s="127"/>
    </row>
    <row r="2304" ht="15.75" customHeight="1" spans="1:26">
      <c r="A2304" s="127"/>
      <c r="B2304" s="127"/>
      <c r="C2304" s="127"/>
      <c r="D2304" s="127"/>
      <c r="E2304" s="127"/>
      <c r="F2304" s="127"/>
      <c r="G2304" s="127"/>
      <c r="H2304" s="127"/>
      <c r="I2304" s="127"/>
      <c r="J2304" s="127"/>
      <c r="K2304" s="127"/>
      <c r="L2304" s="127"/>
      <c r="M2304" s="127"/>
      <c r="N2304" s="127"/>
      <c r="O2304" s="127"/>
      <c r="P2304" s="127"/>
      <c r="Q2304" s="127"/>
      <c r="R2304" s="127"/>
      <c r="S2304" s="127"/>
      <c r="T2304" s="127"/>
      <c r="U2304" s="127"/>
      <c r="V2304" s="127"/>
      <c r="W2304" s="127"/>
      <c r="X2304" s="127"/>
      <c r="Y2304" s="127"/>
      <c r="Z2304" s="127"/>
    </row>
    <row r="2305" ht="15.75" customHeight="1" spans="1:26">
      <c r="A2305" s="127"/>
      <c r="B2305" s="127"/>
      <c r="C2305" s="127"/>
      <c r="D2305" s="127"/>
      <c r="E2305" s="127"/>
      <c r="F2305" s="127"/>
      <c r="G2305" s="127"/>
      <c r="H2305" s="127"/>
      <c r="I2305" s="127"/>
      <c r="J2305" s="127"/>
      <c r="K2305" s="127"/>
      <c r="L2305" s="127"/>
      <c r="M2305" s="127"/>
      <c r="N2305" s="127"/>
      <c r="O2305" s="127"/>
      <c r="P2305" s="127"/>
      <c r="Q2305" s="127"/>
      <c r="R2305" s="127"/>
      <c r="S2305" s="127"/>
      <c r="T2305" s="127"/>
      <c r="U2305" s="127"/>
      <c r="V2305" s="127"/>
      <c r="W2305" s="127"/>
      <c r="X2305" s="127"/>
      <c r="Y2305" s="127"/>
      <c r="Z2305" s="127"/>
    </row>
    <row r="2306" ht="15.75" customHeight="1" spans="1:26">
      <c r="A2306" s="127"/>
      <c r="B2306" s="127"/>
      <c r="C2306" s="127"/>
      <c r="D2306" s="127"/>
      <c r="E2306" s="127"/>
      <c r="F2306" s="127"/>
      <c r="G2306" s="127"/>
      <c r="H2306" s="127"/>
      <c r="I2306" s="127"/>
      <c r="J2306" s="127"/>
      <c r="K2306" s="127"/>
      <c r="L2306" s="127"/>
      <c r="M2306" s="127"/>
      <c r="N2306" s="127"/>
      <c r="O2306" s="127"/>
      <c r="P2306" s="127"/>
      <c r="Q2306" s="127"/>
      <c r="R2306" s="127"/>
      <c r="S2306" s="127"/>
      <c r="T2306" s="127"/>
      <c r="U2306" s="127"/>
      <c r="V2306" s="127"/>
      <c r="W2306" s="127"/>
      <c r="X2306" s="127"/>
      <c r="Y2306" s="127"/>
      <c r="Z2306" s="127"/>
    </row>
    <row r="2307" ht="15.75" customHeight="1" spans="1:26">
      <c r="A2307" s="127"/>
      <c r="B2307" s="127"/>
      <c r="C2307" s="127"/>
      <c r="D2307" s="127"/>
      <c r="E2307" s="127"/>
      <c r="F2307" s="127"/>
      <c r="G2307" s="127"/>
      <c r="H2307" s="127"/>
      <c r="I2307" s="127"/>
      <c r="J2307" s="127"/>
      <c r="K2307" s="127"/>
      <c r="L2307" s="127"/>
      <c r="M2307" s="127"/>
      <c r="N2307" s="127"/>
      <c r="O2307" s="127"/>
      <c r="P2307" s="127"/>
      <c r="Q2307" s="127"/>
      <c r="R2307" s="127"/>
      <c r="S2307" s="127"/>
      <c r="T2307" s="127"/>
      <c r="U2307" s="127"/>
      <c r="V2307" s="127"/>
      <c r="W2307" s="127"/>
      <c r="X2307" s="127"/>
      <c r="Y2307" s="127"/>
      <c r="Z2307" s="127"/>
    </row>
    <row r="2308" ht="15.75" customHeight="1" spans="1:26">
      <c r="A2308" s="127"/>
      <c r="B2308" s="127"/>
      <c r="C2308" s="127"/>
      <c r="D2308" s="127"/>
      <c r="E2308" s="127"/>
      <c r="F2308" s="127"/>
      <c r="G2308" s="127"/>
      <c r="H2308" s="127"/>
      <c r="I2308" s="127"/>
      <c r="J2308" s="127"/>
      <c r="K2308" s="127"/>
      <c r="L2308" s="127"/>
      <c r="M2308" s="127"/>
      <c r="N2308" s="127"/>
      <c r="O2308" s="127"/>
      <c r="P2308" s="127"/>
      <c r="Q2308" s="127"/>
      <c r="R2308" s="127"/>
      <c r="S2308" s="127"/>
      <c r="T2308" s="127"/>
      <c r="U2308" s="127"/>
      <c r="V2308" s="127"/>
      <c r="W2308" s="127"/>
      <c r="X2308" s="127"/>
      <c r="Y2308" s="127"/>
      <c r="Z2308" s="127"/>
    </row>
    <row r="2309" ht="15.75" customHeight="1" spans="1:26">
      <c r="A2309" s="127"/>
      <c r="B2309" s="127"/>
      <c r="C2309" s="127"/>
      <c r="D2309" s="127"/>
      <c r="E2309" s="127"/>
      <c r="F2309" s="127"/>
      <c r="G2309" s="127"/>
      <c r="H2309" s="127"/>
      <c r="I2309" s="127"/>
      <c r="J2309" s="127"/>
      <c r="K2309" s="127"/>
      <c r="L2309" s="127"/>
      <c r="M2309" s="127"/>
      <c r="N2309" s="127"/>
      <c r="O2309" s="127"/>
      <c r="P2309" s="127"/>
      <c r="Q2309" s="127"/>
      <c r="R2309" s="127"/>
      <c r="S2309" s="127"/>
      <c r="T2309" s="127"/>
      <c r="U2309" s="127"/>
      <c r="V2309" s="127"/>
      <c r="W2309" s="127"/>
      <c r="X2309" s="127"/>
      <c r="Y2309" s="127"/>
      <c r="Z2309" s="127"/>
    </row>
    <row r="2310" ht="15.75" customHeight="1" spans="1:26">
      <c r="A2310" s="127"/>
      <c r="B2310" s="127"/>
      <c r="C2310" s="127"/>
      <c r="D2310" s="127"/>
      <c r="E2310" s="127"/>
      <c r="F2310" s="127"/>
      <c r="G2310" s="127"/>
      <c r="H2310" s="127"/>
      <c r="I2310" s="127"/>
      <c r="J2310" s="127"/>
      <c r="K2310" s="127"/>
      <c r="L2310" s="127"/>
      <c r="M2310" s="127"/>
      <c r="N2310" s="127"/>
      <c r="O2310" s="127"/>
      <c r="P2310" s="127"/>
      <c r="Q2310" s="127"/>
      <c r="R2310" s="127"/>
      <c r="S2310" s="127"/>
      <c r="T2310" s="127"/>
      <c r="U2310" s="127"/>
      <c r="V2310" s="127"/>
      <c r="W2310" s="127"/>
      <c r="X2310" s="127"/>
      <c r="Y2310" s="127"/>
      <c r="Z2310" s="127"/>
    </row>
    <row r="2311" ht="15.75" customHeight="1" spans="1:26">
      <c r="A2311" s="127"/>
      <c r="B2311" s="127"/>
      <c r="C2311" s="127"/>
      <c r="D2311" s="127"/>
      <c r="E2311" s="127"/>
      <c r="F2311" s="127"/>
      <c r="G2311" s="127"/>
      <c r="H2311" s="127"/>
      <c r="I2311" s="127"/>
      <c r="J2311" s="127"/>
      <c r="K2311" s="127"/>
      <c r="L2311" s="127"/>
      <c r="M2311" s="127"/>
      <c r="N2311" s="127"/>
      <c r="O2311" s="127"/>
      <c r="P2311" s="127"/>
      <c r="Q2311" s="127"/>
      <c r="R2311" s="127"/>
      <c r="S2311" s="127"/>
      <c r="T2311" s="127"/>
      <c r="U2311" s="127"/>
      <c r="V2311" s="127"/>
      <c r="W2311" s="127"/>
      <c r="X2311" s="127"/>
      <c r="Y2311" s="127"/>
      <c r="Z2311" s="127"/>
    </row>
    <row r="2312" ht="15.75" customHeight="1" spans="1:26">
      <c r="A2312" s="127"/>
      <c r="B2312" s="127"/>
      <c r="C2312" s="127"/>
      <c r="D2312" s="127"/>
      <c r="E2312" s="127"/>
      <c r="F2312" s="127"/>
      <c r="G2312" s="127"/>
      <c r="H2312" s="127"/>
      <c r="I2312" s="127"/>
      <c r="J2312" s="127"/>
      <c r="K2312" s="127"/>
      <c r="L2312" s="127"/>
      <c r="M2312" s="127"/>
      <c r="N2312" s="127"/>
      <c r="O2312" s="127"/>
      <c r="P2312" s="127"/>
      <c r="Q2312" s="127"/>
      <c r="R2312" s="127"/>
      <c r="S2312" s="127"/>
      <c r="T2312" s="127"/>
      <c r="U2312" s="127"/>
      <c r="V2312" s="127"/>
      <c r="W2312" s="127"/>
      <c r="X2312" s="127"/>
      <c r="Y2312" s="127"/>
      <c r="Z2312" s="127"/>
    </row>
    <row r="2313" ht="15.75" customHeight="1" spans="1:26">
      <c r="A2313" s="127"/>
      <c r="B2313" s="127"/>
      <c r="C2313" s="127"/>
      <c r="D2313" s="127"/>
      <c r="E2313" s="127"/>
      <c r="F2313" s="127"/>
      <c r="G2313" s="127"/>
      <c r="H2313" s="127"/>
      <c r="I2313" s="127"/>
      <c r="J2313" s="127"/>
      <c r="K2313" s="127"/>
      <c r="L2313" s="127"/>
      <c r="M2313" s="127"/>
      <c r="N2313" s="127"/>
      <c r="O2313" s="127"/>
      <c r="P2313" s="127"/>
      <c r="Q2313" s="127"/>
      <c r="R2313" s="127"/>
      <c r="S2313" s="127"/>
      <c r="T2313" s="127"/>
      <c r="U2313" s="127"/>
      <c r="V2313" s="127"/>
      <c r="W2313" s="127"/>
      <c r="X2313" s="127"/>
      <c r="Y2313" s="127"/>
      <c r="Z2313" s="127"/>
    </row>
    <row r="2314" ht="15.75" customHeight="1" spans="1:26">
      <c r="A2314" s="127"/>
      <c r="B2314" s="127"/>
      <c r="C2314" s="127"/>
      <c r="D2314" s="127"/>
      <c r="E2314" s="127"/>
      <c r="F2314" s="127"/>
      <c r="G2314" s="127"/>
      <c r="H2314" s="127"/>
      <c r="I2314" s="127"/>
      <c r="J2314" s="127"/>
      <c r="K2314" s="127"/>
      <c r="L2314" s="127"/>
      <c r="M2314" s="127"/>
      <c r="N2314" s="127"/>
      <c r="O2314" s="127"/>
      <c r="P2314" s="127"/>
      <c r="Q2314" s="127"/>
      <c r="R2314" s="127"/>
      <c r="S2314" s="127"/>
      <c r="T2314" s="127"/>
      <c r="U2314" s="127"/>
      <c r="V2314" s="127"/>
      <c r="W2314" s="127"/>
      <c r="X2314" s="127"/>
      <c r="Y2314" s="127"/>
      <c r="Z2314" s="127"/>
    </row>
    <row r="2315" ht="15.75" customHeight="1" spans="1:26">
      <c r="A2315" s="127"/>
      <c r="B2315" s="127"/>
      <c r="C2315" s="127"/>
      <c r="D2315" s="127"/>
      <c r="E2315" s="127"/>
      <c r="F2315" s="127"/>
      <c r="G2315" s="127"/>
      <c r="H2315" s="127"/>
      <c r="I2315" s="127"/>
      <c r="J2315" s="127"/>
      <c r="K2315" s="127"/>
      <c r="L2315" s="127"/>
      <c r="M2315" s="127"/>
      <c r="N2315" s="127"/>
      <c r="O2315" s="127"/>
      <c r="P2315" s="127"/>
      <c r="Q2315" s="127"/>
      <c r="R2315" s="127"/>
      <c r="S2315" s="127"/>
      <c r="T2315" s="127"/>
      <c r="U2315" s="127"/>
      <c r="V2315" s="127"/>
      <c r="W2315" s="127"/>
      <c r="X2315" s="127"/>
      <c r="Y2315" s="127"/>
      <c r="Z2315" s="127"/>
    </row>
    <row r="2316" ht="15.75" customHeight="1" spans="1:26">
      <c r="A2316" s="127"/>
      <c r="B2316" s="127"/>
      <c r="C2316" s="127"/>
      <c r="D2316" s="127"/>
      <c r="E2316" s="127"/>
      <c r="F2316" s="127"/>
      <c r="G2316" s="127"/>
      <c r="H2316" s="127"/>
      <c r="I2316" s="127"/>
      <c r="J2316" s="127"/>
      <c r="K2316" s="127"/>
      <c r="L2316" s="127"/>
      <c r="M2316" s="127"/>
      <c r="N2316" s="127"/>
      <c r="O2316" s="127"/>
      <c r="P2316" s="127"/>
      <c r="Q2316" s="127"/>
      <c r="R2316" s="127"/>
      <c r="S2316" s="127"/>
      <c r="T2316" s="127"/>
      <c r="U2316" s="127"/>
      <c r="V2316" s="127"/>
      <c r="W2316" s="127"/>
      <c r="X2316" s="127"/>
      <c r="Y2316" s="127"/>
      <c r="Z2316" s="127"/>
    </row>
    <row r="2317" ht="15.75" customHeight="1" spans="1:26">
      <c r="A2317" s="127"/>
      <c r="B2317" s="127"/>
      <c r="C2317" s="127"/>
      <c r="D2317" s="127"/>
      <c r="E2317" s="127"/>
      <c r="F2317" s="127"/>
      <c r="G2317" s="127"/>
      <c r="H2317" s="127"/>
      <c r="I2317" s="127"/>
      <c r="J2317" s="127"/>
      <c r="K2317" s="127"/>
      <c r="L2317" s="127"/>
      <c r="M2317" s="127"/>
      <c r="N2317" s="127"/>
      <c r="O2317" s="127"/>
      <c r="P2317" s="127"/>
      <c r="Q2317" s="127"/>
      <c r="R2317" s="127"/>
      <c r="S2317" s="127"/>
      <c r="T2317" s="127"/>
      <c r="U2317" s="127"/>
      <c r="V2317" s="127"/>
      <c r="W2317" s="127"/>
      <c r="X2317" s="127"/>
      <c r="Y2317" s="127"/>
      <c r="Z2317" s="127"/>
    </row>
    <row r="2318" ht="15.75" customHeight="1" spans="1:26">
      <c r="A2318" s="127"/>
      <c r="B2318" s="127"/>
      <c r="C2318" s="127"/>
      <c r="D2318" s="127"/>
      <c r="E2318" s="127"/>
      <c r="F2318" s="127"/>
      <c r="G2318" s="127"/>
      <c r="H2318" s="127"/>
      <c r="I2318" s="127"/>
      <c r="J2318" s="127"/>
      <c r="K2318" s="127"/>
      <c r="L2318" s="127"/>
      <c r="M2318" s="127"/>
      <c r="N2318" s="127"/>
      <c r="O2318" s="127"/>
      <c r="P2318" s="127"/>
      <c r="Q2318" s="127"/>
      <c r="R2318" s="127"/>
      <c r="S2318" s="127"/>
      <c r="T2318" s="127"/>
      <c r="U2318" s="127"/>
      <c r="V2318" s="127"/>
      <c r="W2318" s="127"/>
      <c r="X2318" s="127"/>
      <c r="Y2318" s="127"/>
      <c r="Z2318" s="127"/>
    </row>
    <row r="2319" ht="15.75" customHeight="1" spans="1:26">
      <c r="A2319" s="127"/>
      <c r="B2319" s="127"/>
      <c r="C2319" s="127"/>
      <c r="D2319" s="127"/>
      <c r="E2319" s="127"/>
      <c r="F2319" s="127"/>
      <c r="G2319" s="127"/>
      <c r="H2319" s="127"/>
      <c r="I2319" s="127"/>
      <c r="J2319" s="127"/>
      <c r="K2319" s="127"/>
      <c r="L2319" s="127"/>
      <c r="M2319" s="127"/>
      <c r="N2319" s="127"/>
      <c r="O2319" s="127"/>
      <c r="P2319" s="127"/>
      <c r="Q2319" s="127"/>
      <c r="R2319" s="127"/>
      <c r="S2319" s="127"/>
      <c r="T2319" s="127"/>
      <c r="U2319" s="127"/>
      <c r="V2319" s="127"/>
      <c r="W2319" s="127"/>
      <c r="X2319" s="127"/>
      <c r="Y2319" s="127"/>
      <c r="Z2319" s="127"/>
    </row>
    <row r="2320" ht="15.75" customHeight="1" spans="1:26">
      <c r="A2320" s="127"/>
      <c r="B2320" s="127"/>
      <c r="C2320" s="127"/>
      <c r="D2320" s="127"/>
      <c r="E2320" s="127"/>
      <c r="F2320" s="127"/>
      <c r="G2320" s="127"/>
      <c r="H2320" s="127"/>
      <c r="I2320" s="127"/>
      <c r="J2320" s="127"/>
      <c r="K2320" s="127"/>
      <c r="L2320" s="127"/>
      <c r="M2320" s="127"/>
      <c r="N2320" s="127"/>
      <c r="O2320" s="127"/>
      <c r="P2320" s="127"/>
      <c r="Q2320" s="127"/>
      <c r="R2320" s="127"/>
      <c r="S2320" s="127"/>
      <c r="T2320" s="127"/>
      <c r="U2320" s="127"/>
      <c r="V2320" s="127"/>
      <c r="W2320" s="127"/>
      <c r="X2320" s="127"/>
      <c r="Y2320" s="127"/>
      <c r="Z2320" s="127"/>
    </row>
    <row r="2321" ht="15.75" customHeight="1" spans="1:26">
      <c r="A2321" s="127"/>
      <c r="B2321" s="127"/>
      <c r="C2321" s="127"/>
      <c r="D2321" s="127"/>
      <c r="E2321" s="127"/>
      <c r="F2321" s="127"/>
      <c r="G2321" s="127"/>
      <c r="H2321" s="127"/>
      <c r="I2321" s="127"/>
      <c r="J2321" s="127"/>
      <c r="K2321" s="127"/>
      <c r="L2321" s="127"/>
      <c r="M2321" s="127"/>
      <c r="N2321" s="127"/>
      <c r="O2321" s="127"/>
      <c r="P2321" s="127"/>
      <c r="Q2321" s="127"/>
      <c r="R2321" s="127"/>
      <c r="S2321" s="127"/>
      <c r="T2321" s="127"/>
      <c r="U2321" s="127"/>
      <c r="V2321" s="127"/>
      <c r="W2321" s="127"/>
      <c r="X2321" s="127"/>
      <c r="Y2321" s="127"/>
      <c r="Z2321" s="127"/>
    </row>
    <row r="2322" ht="15.75" customHeight="1" spans="1:26">
      <c r="A2322" s="127"/>
      <c r="B2322" s="127"/>
      <c r="C2322" s="127"/>
      <c r="D2322" s="127"/>
      <c r="E2322" s="127"/>
      <c r="F2322" s="127"/>
      <c r="G2322" s="127"/>
      <c r="H2322" s="127"/>
      <c r="I2322" s="127"/>
      <c r="J2322" s="127"/>
      <c r="K2322" s="127"/>
      <c r="L2322" s="127"/>
      <c r="M2322" s="127"/>
      <c r="N2322" s="127"/>
      <c r="O2322" s="127"/>
      <c r="P2322" s="127"/>
      <c r="Q2322" s="127"/>
      <c r="R2322" s="127"/>
      <c r="S2322" s="127"/>
      <c r="T2322" s="127"/>
      <c r="U2322" s="127"/>
      <c r="V2322" s="127"/>
      <c r="W2322" s="127"/>
      <c r="X2322" s="127"/>
      <c r="Y2322" s="127"/>
      <c r="Z2322" s="127"/>
    </row>
    <row r="2323" ht="15.75" customHeight="1" spans="1:26">
      <c r="A2323" s="127"/>
      <c r="B2323" s="127"/>
      <c r="C2323" s="127"/>
      <c r="D2323" s="127"/>
      <c r="E2323" s="127"/>
      <c r="F2323" s="127"/>
      <c r="G2323" s="127"/>
      <c r="H2323" s="127"/>
      <c r="I2323" s="127"/>
      <c r="J2323" s="127"/>
      <c r="K2323" s="127"/>
      <c r="L2323" s="127"/>
      <c r="M2323" s="127"/>
      <c r="N2323" s="127"/>
      <c r="O2323" s="127"/>
      <c r="P2323" s="127"/>
      <c r="Q2323" s="127"/>
      <c r="R2323" s="127"/>
      <c r="S2323" s="127"/>
      <c r="T2323" s="127"/>
      <c r="U2323" s="127"/>
      <c r="V2323" s="127"/>
      <c r="W2323" s="127"/>
      <c r="X2323" s="127"/>
      <c r="Y2323" s="127"/>
      <c r="Z2323" s="127"/>
    </row>
    <row r="2324" ht="15.75" customHeight="1" spans="1:26">
      <c r="A2324" s="127"/>
      <c r="B2324" s="127"/>
      <c r="C2324" s="127"/>
      <c r="D2324" s="127"/>
      <c r="E2324" s="127"/>
      <c r="F2324" s="127"/>
      <c r="G2324" s="127"/>
      <c r="H2324" s="127"/>
      <c r="I2324" s="127"/>
      <c r="J2324" s="127"/>
      <c r="K2324" s="127"/>
      <c r="L2324" s="127"/>
      <c r="M2324" s="127"/>
      <c r="N2324" s="127"/>
      <c r="O2324" s="127"/>
      <c r="P2324" s="127"/>
      <c r="Q2324" s="127"/>
      <c r="R2324" s="127"/>
      <c r="S2324" s="127"/>
      <c r="T2324" s="127"/>
      <c r="U2324" s="127"/>
      <c r="V2324" s="127"/>
      <c r="W2324" s="127"/>
      <c r="X2324" s="127"/>
      <c r="Y2324" s="127"/>
      <c r="Z2324" s="127"/>
    </row>
    <row r="2325" ht="15.75" customHeight="1" spans="1:26">
      <c r="A2325" s="127"/>
      <c r="B2325" s="127"/>
      <c r="C2325" s="127"/>
      <c r="D2325" s="127"/>
      <c r="E2325" s="127"/>
      <c r="F2325" s="127"/>
      <c r="G2325" s="127"/>
      <c r="H2325" s="127"/>
      <c r="I2325" s="127"/>
      <c r="J2325" s="127"/>
      <c r="K2325" s="127"/>
      <c r="L2325" s="127"/>
      <c r="M2325" s="127"/>
      <c r="N2325" s="127"/>
      <c r="O2325" s="127"/>
      <c r="P2325" s="127"/>
      <c r="Q2325" s="127"/>
      <c r="R2325" s="127"/>
      <c r="S2325" s="127"/>
      <c r="T2325" s="127"/>
      <c r="U2325" s="127"/>
      <c r="V2325" s="127"/>
      <c r="W2325" s="127"/>
      <c r="X2325" s="127"/>
      <c r="Y2325" s="127"/>
      <c r="Z2325" s="127"/>
    </row>
    <row r="2326" ht="15.75" customHeight="1" spans="1:26">
      <c r="A2326" s="127"/>
      <c r="B2326" s="127"/>
      <c r="C2326" s="127"/>
      <c r="D2326" s="127"/>
      <c r="E2326" s="127"/>
      <c r="F2326" s="127"/>
      <c r="G2326" s="127"/>
      <c r="H2326" s="127"/>
      <c r="I2326" s="127"/>
      <c r="J2326" s="127"/>
      <c r="K2326" s="127"/>
      <c r="L2326" s="127"/>
      <c r="M2326" s="127"/>
      <c r="N2326" s="127"/>
      <c r="O2326" s="127"/>
      <c r="P2326" s="127"/>
      <c r="Q2326" s="127"/>
      <c r="R2326" s="127"/>
      <c r="S2326" s="127"/>
      <c r="T2326" s="127"/>
      <c r="U2326" s="127"/>
      <c r="V2326" s="127"/>
      <c r="W2326" s="127"/>
      <c r="X2326" s="127"/>
      <c r="Y2326" s="127"/>
      <c r="Z2326" s="127"/>
    </row>
    <row r="2327" ht="15.75" customHeight="1" spans="1:26">
      <c r="A2327" s="127"/>
      <c r="B2327" s="127"/>
      <c r="C2327" s="127"/>
      <c r="D2327" s="127"/>
      <c r="E2327" s="127"/>
      <c r="F2327" s="127"/>
      <c r="G2327" s="127"/>
      <c r="H2327" s="127"/>
      <c r="I2327" s="127"/>
      <c r="J2327" s="127"/>
      <c r="K2327" s="127"/>
      <c r="L2327" s="127"/>
      <c r="M2327" s="127"/>
      <c r="N2327" s="127"/>
      <c r="O2327" s="127"/>
      <c r="P2327" s="127"/>
      <c r="Q2327" s="127"/>
      <c r="R2327" s="127"/>
      <c r="S2327" s="127"/>
      <c r="T2327" s="127"/>
      <c r="U2327" s="127"/>
      <c r="V2327" s="127"/>
      <c r="W2327" s="127"/>
      <c r="X2327" s="127"/>
      <c r="Y2327" s="127"/>
      <c r="Z2327" s="127"/>
    </row>
    <row r="2328" ht="15.75" customHeight="1" spans="1:26">
      <c r="A2328" s="127"/>
      <c r="B2328" s="127"/>
      <c r="C2328" s="127"/>
      <c r="D2328" s="127"/>
      <c r="E2328" s="127"/>
      <c r="F2328" s="127"/>
      <c r="G2328" s="127"/>
      <c r="H2328" s="127"/>
      <c r="I2328" s="127"/>
      <c r="J2328" s="127"/>
      <c r="K2328" s="127"/>
      <c r="L2328" s="127"/>
      <c r="M2328" s="127"/>
      <c r="N2328" s="127"/>
      <c r="O2328" s="127"/>
      <c r="P2328" s="127"/>
      <c r="Q2328" s="127"/>
      <c r="R2328" s="127"/>
      <c r="S2328" s="127"/>
      <c r="T2328" s="127"/>
      <c r="U2328" s="127"/>
      <c r="V2328" s="127"/>
      <c r="W2328" s="127"/>
      <c r="X2328" s="127"/>
      <c r="Y2328" s="127"/>
      <c r="Z2328" s="127"/>
    </row>
    <row r="2329" ht="15.75" customHeight="1" spans="1:26">
      <c r="A2329" s="127"/>
      <c r="B2329" s="127"/>
      <c r="C2329" s="127"/>
      <c r="D2329" s="127"/>
      <c r="E2329" s="127"/>
      <c r="F2329" s="127"/>
      <c r="G2329" s="127"/>
      <c r="H2329" s="127"/>
      <c r="I2329" s="127"/>
      <c r="J2329" s="127"/>
      <c r="K2329" s="127"/>
      <c r="L2329" s="127"/>
      <c r="M2329" s="127"/>
      <c r="N2329" s="127"/>
      <c r="O2329" s="127"/>
      <c r="P2329" s="127"/>
      <c r="Q2329" s="127"/>
      <c r="R2329" s="127"/>
      <c r="S2329" s="127"/>
      <c r="T2329" s="127"/>
      <c r="U2329" s="127"/>
      <c r="V2329" s="127"/>
      <c r="W2329" s="127"/>
      <c r="X2329" s="127"/>
      <c r="Y2329" s="127"/>
      <c r="Z2329" s="127"/>
    </row>
    <row r="2330" ht="15.75" customHeight="1" spans="1:26">
      <c r="A2330" s="127"/>
      <c r="B2330" s="127"/>
      <c r="C2330" s="127"/>
      <c r="D2330" s="127"/>
      <c r="E2330" s="127"/>
      <c r="F2330" s="127"/>
      <c r="G2330" s="127"/>
      <c r="H2330" s="127"/>
      <c r="I2330" s="127"/>
      <c r="J2330" s="127"/>
      <c r="K2330" s="127"/>
      <c r="L2330" s="127"/>
      <c r="M2330" s="127"/>
      <c r="N2330" s="127"/>
      <c r="O2330" s="127"/>
      <c r="P2330" s="127"/>
      <c r="Q2330" s="127"/>
      <c r="R2330" s="127"/>
      <c r="S2330" s="127"/>
      <c r="T2330" s="127"/>
      <c r="U2330" s="127"/>
      <c r="V2330" s="127"/>
      <c r="W2330" s="127"/>
      <c r="X2330" s="127"/>
      <c r="Y2330" s="127"/>
      <c r="Z2330" s="127"/>
    </row>
    <row r="2331" ht="15.75" customHeight="1" spans="1:26">
      <c r="A2331" s="127"/>
      <c r="B2331" s="127"/>
      <c r="C2331" s="127"/>
      <c r="D2331" s="127"/>
      <c r="E2331" s="127"/>
      <c r="F2331" s="127"/>
      <c r="G2331" s="127"/>
      <c r="H2331" s="127"/>
      <c r="I2331" s="127"/>
      <c r="J2331" s="127"/>
      <c r="K2331" s="127"/>
      <c r="L2331" s="127"/>
      <c r="M2331" s="127"/>
      <c r="N2331" s="127"/>
      <c r="O2331" s="127"/>
      <c r="P2331" s="127"/>
      <c r="Q2331" s="127"/>
      <c r="R2331" s="127"/>
      <c r="S2331" s="127"/>
      <c r="T2331" s="127"/>
      <c r="U2331" s="127"/>
      <c r="V2331" s="127"/>
      <c r="W2331" s="127"/>
      <c r="X2331" s="127"/>
      <c r="Y2331" s="127"/>
      <c r="Z2331" s="127"/>
    </row>
    <row r="2332" ht="15.75" customHeight="1" spans="1:26">
      <c r="A2332" s="127"/>
      <c r="B2332" s="127"/>
      <c r="C2332" s="127"/>
      <c r="D2332" s="127"/>
      <c r="E2332" s="127"/>
      <c r="F2332" s="127"/>
      <c r="G2332" s="127"/>
      <c r="H2332" s="127"/>
      <c r="I2332" s="127"/>
      <c r="J2332" s="127"/>
      <c r="K2332" s="127"/>
      <c r="L2332" s="127"/>
      <c r="M2332" s="127"/>
      <c r="N2332" s="127"/>
      <c r="O2332" s="127"/>
      <c r="P2332" s="127"/>
      <c r="Q2332" s="127"/>
      <c r="R2332" s="127"/>
      <c r="S2332" s="127"/>
      <c r="T2332" s="127"/>
      <c r="U2332" s="127"/>
      <c r="V2332" s="127"/>
      <c r="W2332" s="127"/>
      <c r="X2332" s="127"/>
      <c r="Y2332" s="127"/>
      <c r="Z2332" s="127"/>
    </row>
    <row r="2333" ht="15.75" customHeight="1" spans="1:26">
      <c r="A2333" s="127"/>
      <c r="B2333" s="127"/>
      <c r="C2333" s="127"/>
      <c r="D2333" s="127"/>
      <c r="E2333" s="127"/>
      <c r="F2333" s="127"/>
      <c r="G2333" s="127"/>
      <c r="H2333" s="127"/>
      <c r="I2333" s="127"/>
      <c r="J2333" s="127"/>
      <c r="K2333" s="127"/>
      <c r="L2333" s="127"/>
      <c r="M2333" s="127"/>
      <c r="N2333" s="127"/>
      <c r="O2333" s="127"/>
      <c r="P2333" s="127"/>
      <c r="Q2333" s="127"/>
      <c r="R2333" s="127"/>
      <c r="S2333" s="127"/>
      <c r="T2333" s="127"/>
      <c r="U2333" s="127"/>
      <c r="V2333" s="127"/>
      <c r="W2333" s="127"/>
      <c r="X2333" s="127"/>
      <c r="Y2333" s="127"/>
      <c r="Z2333" s="127"/>
    </row>
    <row r="2334" ht="15.75" customHeight="1" spans="1:26">
      <c r="A2334" s="127"/>
      <c r="B2334" s="127"/>
      <c r="C2334" s="127"/>
      <c r="D2334" s="127"/>
      <c r="E2334" s="127"/>
      <c r="F2334" s="127"/>
      <c r="G2334" s="127"/>
      <c r="H2334" s="127"/>
      <c r="I2334" s="127"/>
      <c r="J2334" s="127"/>
      <c r="K2334" s="127"/>
      <c r="L2334" s="127"/>
      <c r="M2334" s="127"/>
      <c r="N2334" s="127"/>
      <c r="O2334" s="127"/>
      <c r="P2334" s="127"/>
      <c r="Q2334" s="127"/>
      <c r="R2334" s="127"/>
      <c r="S2334" s="127"/>
      <c r="T2334" s="127"/>
      <c r="U2334" s="127"/>
      <c r="V2334" s="127"/>
      <c r="W2334" s="127"/>
      <c r="X2334" s="127"/>
      <c r="Y2334" s="127"/>
      <c r="Z2334" s="127"/>
    </row>
    <row r="2335" ht="15.75" customHeight="1" spans="1:26">
      <c r="A2335" s="127"/>
      <c r="B2335" s="127"/>
      <c r="C2335" s="127"/>
      <c r="D2335" s="127"/>
      <c r="E2335" s="127"/>
      <c r="F2335" s="127"/>
      <c r="G2335" s="127"/>
      <c r="H2335" s="127"/>
      <c r="I2335" s="127"/>
      <c r="J2335" s="127"/>
      <c r="K2335" s="127"/>
      <c r="L2335" s="127"/>
      <c r="M2335" s="127"/>
      <c r="N2335" s="127"/>
      <c r="O2335" s="127"/>
      <c r="P2335" s="127"/>
      <c r="Q2335" s="127"/>
      <c r="R2335" s="127"/>
      <c r="S2335" s="127"/>
      <c r="T2335" s="127"/>
      <c r="U2335" s="127"/>
      <c r="V2335" s="127"/>
      <c r="W2335" s="127"/>
      <c r="X2335" s="127"/>
      <c r="Y2335" s="127"/>
      <c r="Z2335" s="127"/>
    </row>
    <row r="2336" ht="15.75" customHeight="1" spans="1:26">
      <c r="A2336" s="127"/>
      <c r="B2336" s="127"/>
      <c r="C2336" s="127"/>
      <c r="D2336" s="127"/>
      <c r="E2336" s="127"/>
      <c r="F2336" s="127"/>
      <c r="G2336" s="127"/>
      <c r="H2336" s="127"/>
      <c r="I2336" s="127"/>
      <c r="J2336" s="127"/>
      <c r="K2336" s="127"/>
      <c r="L2336" s="127"/>
      <c r="M2336" s="127"/>
      <c r="N2336" s="127"/>
      <c r="O2336" s="127"/>
      <c r="P2336" s="127"/>
      <c r="Q2336" s="127"/>
      <c r="R2336" s="127"/>
      <c r="S2336" s="127"/>
      <c r="T2336" s="127"/>
      <c r="U2336" s="127"/>
      <c r="V2336" s="127"/>
      <c r="W2336" s="127"/>
      <c r="X2336" s="127"/>
      <c r="Y2336" s="127"/>
      <c r="Z2336" s="127"/>
    </row>
    <row r="2337" ht="15.75" customHeight="1" spans="1:26">
      <c r="A2337" s="127"/>
      <c r="B2337" s="127"/>
      <c r="C2337" s="127"/>
      <c r="D2337" s="127"/>
      <c r="E2337" s="127"/>
      <c r="F2337" s="127"/>
      <c r="G2337" s="127"/>
      <c r="H2337" s="127"/>
      <c r="I2337" s="127"/>
      <c r="J2337" s="127"/>
      <c r="K2337" s="127"/>
      <c r="L2337" s="127"/>
      <c r="M2337" s="127"/>
      <c r="N2337" s="127"/>
      <c r="O2337" s="127"/>
      <c r="P2337" s="127"/>
      <c r="Q2337" s="127"/>
      <c r="R2337" s="127"/>
      <c r="S2337" s="127"/>
      <c r="T2337" s="127"/>
      <c r="U2337" s="127"/>
      <c r="V2337" s="127"/>
      <c r="W2337" s="127"/>
      <c r="X2337" s="127"/>
      <c r="Y2337" s="127"/>
      <c r="Z2337" s="127"/>
    </row>
    <row r="2338" ht="15.75" customHeight="1" spans="1:26">
      <c r="A2338" s="127"/>
      <c r="B2338" s="127"/>
      <c r="C2338" s="127"/>
      <c r="D2338" s="127"/>
      <c r="E2338" s="127"/>
      <c r="F2338" s="127"/>
      <c r="G2338" s="127"/>
      <c r="H2338" s="127"/>
      <c r="I2338" s="127"/>
      <c r="J2338" s="127"/>
      <c r="K2338" s="127"/>
      <c r="L2338" s="127"/>
      <c r="M2338" s="127"/>
      <c r="N2338" s="127"/>
      <c r="O2338" s="127"/>
      <c r="P2338" s="127"/>
      <c r="Q2338" s="127"/>
      <c r="R2338" s="127"/>
      <c r="S2338" s="127"/>
      <c r="T2338" s="127"/>
      <c r="U2338" s="127"/>
      <c r="V2338" s="127"/>
      <c r="W2338" s="127"/>
      <c r="X2338" s="127"/>
      <c r="Y2338" s="127"/>
      <c r="Z2338" s="127"/>
    </row>
    <row r="2339" ht="15.75" customHeight="1" spans="1:26">
      <c r="A2339" s="127"/>
      <c r="B2339" s="127"/>
      <c r="C2339" s="127"/>
      <c r="D2339" s="127"/>
      <c r="E2339" s="127"/>
      <c r="F2339" s="127"/>
      <c r="G2339" s="127"/>
      <c r="H2339" s="127"/>
      <c r="I2339" s="127"/>
      <c r="J2339" s="127"/>
      <c r="K2339" s="127"/>
      <c r="L2339" s="127"/>
      <c r="M2339" s="127"/>
      <c r="N2339" s="127"/>
      <c r="O2339" s="127"/>
      <c r="P2339" s="127"/>
      <c r="Q2339" s="127"/>
      <c r="R2339" s="127"/>
      <c r="S2339" s="127"/>
      <c r="T2339" s="127"/>
      <c r="U2339" s="127"/>
      <c r="V2339" s="127"/>
      <c r="W2339" s="127"/>
      <c r="X2339" s="127"/>
      <c r="Y2339" s="127"/>
      <c r="Z2339" s="127"/>
    </row>
    <row r="2340" ht="15.75" customHeight="1" spans="1:26">
      <c r="A2340" s="127"/>
      <c r="B2340" s="127"/>
      <c r="C2340" s="127"/>
      <c r="D2340" s="127"/>
      <c r="E2340" s="127"/>
      <c r="F2340" s="127"/>
      <c r="G2340" s="127"/>
      <c r="H2340" s="127"/>
      <c r="I2340" s="127"/>
      <c r="J2340" s="127"/>
      <c r="K2340" s="127"/>
      <c r="L2340" s="127"/>
      <c r="M2340" s="127"/>
      <c r="N2340" s="127"/>
      <c r="O2340" s="127"/>
      <c r="P2340" s="127"/>
      <c r="Q2340" s="127"/>
      <c r="R2340" s="127"/>
      <c r="S2340" s="127"/>
      <c r="T2340" s="127"/>
      <c r="U2340" s="127"/>
      <c r="V2340" s="127"/>
      <c r="W2340" s="127"/>
      <c r="X2340" s="127"/>
      <c r="Y2340" s="127"/>
      <c r="Z2340" s="127"/>
    </row>
    <row r="2341" ht="15.75" customHeight="1" spans="1:26">
      <c r="A2341" s="127"/>
      <c r="B2341" s="127"/>
      <c r="C2341" s="127"/>
      <c r="D2341" s="127"/>
      <c r="E2341" s="127"/>
      <c r="F2341" s="127"/>
      <c r="G2341" s="127"/>
      <c r="H2341" s="127"/>
      <c r="I2341" s="127"/>
      <c r="J2341" s="127"/>
      <c r="K2341" s="127"/>
      <c r="L2341" s="127"/>
      <c r="M2341" s="127"/>
      <c r="N2341" s="127"/>
      <c r="O2341" s="127"/>
      <c r="P2341" s="127"/>
      <c r="Q2341" s="127"/>
      <c r="R2341" s="127"/>
      <c r="S2341" s="127"/>
      <c r="T2341" s="127"/>
      <c r="U2341" s="127"/>
      <c r="V2341" s="127"/>
      <c r="W2341" s="127"/>
      <c r="X2341" s="127"/>
      <c r="Y2341" s="127"/>
      <c r="Z2341" s="127"/>
    </row>
    <row r="2342" ht="15.75" customHeight="1" spans="1:26">
      <c r="A2342" s="127"/>
      <c r="B2342" s="127"/>
      <c r="C2342" s="127"/>
      <c r="D2342" s="127"/>
      <c r="E2342" s="127"/>
      <c r="F2342" s="127"/>
      <c r="G2342" s="127"/>
      <c r="H2342" s="127"/>
      <c r="I2342" s="127"/>
      <c r="J2342" s="127"/>
      <c r="K2342" s="127"/>
      <c r="L2342" s="127"/>
      <c r="M2342" s="127"/>
      <c r="N2342" s="127"/>
      <c r="O2342" s="127"/>
      <c r="P2342" s="127"/>
      <c r="Q2342" s="127"/>
      <c r="R2342" s="127"/>
      <c r="S2342" s="127"/>
      <c r="T2342" s="127"/>
      <c r="U2342" s="127"/>
      <c r="V2342" s="127"/>
      <c r="W2342" s="127"/>
      <c r="X2342" s="127"/>
      <c r="Y2342" s="127"/>
      <c r="Z2342" s="127"/>
    </row>
    <row r="2343" ht="15.75" customHeight="1" spans="1:26">
      <c r="A2343" s="127"/>
      <c r="B2343" s="127"/>
      <c r="C2343" s="127"/>
      <c r="D2343" s="127"/>
      <c r="E2343" s="127"/>
      <c r="F2343" s="127"/>
      <c r="G2343" s="127"/>
      <c r="H2343" s="127"/>
      <c r="I2343" s="127"/>
      <c r="J2343" s="127"/>
      <c r="K2343" s="127"/>
      <c r="L2343" s="127"/>
      <c r="M2343" s="127"/>
      <c r="N2343" s="127"/>
      <c r="O2343" s="127"/>
      <c r="P2343" s="127"/>
      <c r="Q2343" s="127"/>
      <c r="R2343" s="127"/>
      <c r="S2343" s="127"/>
      <c r="T2343" s="127"/>
      <c r="U2343" s="127"/>
      <c r="V2343" s="127"/>
      <c r="W2343" s="127"/>
      <c r="X2343" s="127"/>
      <c r="Y2343" s="127"/>
      <c r="Z2343" s="127"/>
    </row>
    <row r="2344" ht="15.75" customHeight="1" spans="1:26">
      <c r="A2344" s="127"/>
      <c r="B2344" s="127"/>
      <c r="C2344" s="127"/>
      <c r="D2344" s="127"/>
      <c r="E2344" s="127"/>
      <c r="F2344" s="127"/>
      <c r="G2344" s="127"/>
      <c r="H2344" s="127"/>
      <c r="I2344" s="127"/>
      <c r="J2344" s="127"/>
      <c r="K2344" s="127"/>
      <c r="L2344" s="127"/>
      <c r="M2344" s="127"/>
      <c r="N2344" s="127"/>
      <c r="O2344" s="127"/>
      <c r="P2344" s="127"/>
      <c r="Q2344" s="127"/>
      <c r="R2344" s="127"/>
      <c r="S2344" s="127"/>
      <c r="T2344" s="127"/>
      <c r="U2344" s="127"/>
      <c r="V2344" s="127"/>
      <c r="W2344" s="127"/>
      <c r="X2344" s="127"/>
      <c r="Y2344" s="127"/>
      <c r="Z2344" s="127"/>
    </row>
    <row r="2345" ht="15.75" customHeight="1" spans="1:26">
      <c r="A2345" s="127"/>
      <c r="B2345" s="127"/>
      <c r="C2345" s="127"/>
      <c r="D2345" s="127"/>
      <c r="E2345" s="127"/>
      <c r="F2345" s="127"/>
      <c r="G2345" s="127"/>
      <c r="H2345" s="127"/>
      <c r="I2345" s="127"/>
      <c r="J2345" s="127"/>
      <c r="K2345" s="127"/>
      <c r="L2345" s="127"/>
      <c r="M2345" s="127"/>
      <c r="N2345" s="127"/>
      <c r="O2345" s="127"/>
      <c r="P2345" s="127"/>
      <c r="Q2345" s="127"/>
      <c r="R2345" s="127"/>
      <c r="S2345" s="127"/>
      <c r="T2345" s="127"/>
      <c r="U2345" s="127"/>
      <c r="V2345" s="127"/>
      <c r="W2345" s="127"/>
      <c r="X2345" s="127"/>
      <c r="Y2345" s="127"/>
      <c r="Z2345" s="127"/>
    </row>
    <row r="2346" ht="15.75" customHeight="1" spans="1:26">
      <c r="A2346" s="127"/>
      <c r="B2346" s="127"/>
      <c r="C2346" s="127"/>
      <c r="D2346" s="127"/>
      <c r="E2346" s="127"/>
      <c r="F2346" s="127"/>
      <c r="G2346" s="127"/>
      <c r="H2346" s="127"/>
      <c r="I2346" s="127"/>
      <c r="J2346" s="127"/>
      <c r="K2346" s="127"/>
      <c r="L2346" s="127"/>
      <c r="M2346" s="127"/>
      <c r="N2346" s="127"/>
      <c r="O2346" s="127"/>
      <c r="P2346" s="127"/>
      <c r="Q2346" s="127"/>
      <c r="R2346" s="127"/>
      <c r="S2346" s="127"/>
      <c r="T2346" s="127"/>
      <c r="U2346" s="127"/>
      <c r="V2346" s="127"/>
      <c r="W2346" s="127"/>
      <c r="X2346" s="127"/>
      <c r="Y2346" s="127"/>
      <c r="Z2346" s="127"/>
    </row>
    <row r="2347" ht="15.75" customHeight="1" spans="1:26">
      <c r="A2347" s="127"/>
      <c r="B2347" s="127"/>
      <c r="C2347" s="127"/>
      <c r="D2347" s="127"/>
      <c r="E2347" s="127"/>
      <c r="F2347" s="127"/>
      <c r="G2347" s="127"/>
      <c r="H2347" s="127"/>
      <c r="I2347" s="127"/>
      <c r="J2347" s="127"/>
      <c r="K2347" s="127"/>
      <c r="L2347" s="127"/>
      <c r="M2347" s="127"/>
      <c r="N2347" s="127"/>
      <c r="O2347" s="127"/>
      <c r="P2347" s="127"/>
      <c r="Q2347" s="127"/>
      <c r="R2347" s="127"/>
      <c r="S2347" s="127"/>
      <c r="T2347" s="127"/>
      <c r="U2347" s="127"/>
      <c r="V2347" s="127"/>
      <c r="W2347" s="127"/>
      <c r="X2347" s="127"/>
      <c r="Y2347" s="127"/>
      <c r="Z2347" s="127"/>
    </row>
    <row r="2348" ht="15.75" customHeight="1" spans="1:26">
      <c r="A2348" s="127"/>
      <c r="B2348" s="127"/>
      <c r="C2348" s="127"/>
      <c r="D2348" s="127"/>
      <c r="E2348" s="127"/>
      <c r="F2348" s="127"/>
      <c r="G2348" s="127"/>
      <c r="H2348" s="127"/>
      <c r="I2348" s="127"/>
      <c r="J2348" s="127"/>
      <c r="K2348" s="127"/>
      <c r="L2348" s="127"/>
      <c r="M2348" s="127"/>
      <c r="N2348" s="127"/>
      <c r="O2348" s="127"/>
      <c r="P2348" s="127"/>
      <c r="Q2348" s="127"/>
      <c r="R2348" s="127"/>
      <c r="S2348" s="127"/>
      <c r="T2348" s="127"/>
      <c r="U2348" s="127"/>
      <c r="V2348" s="127"/>
      <c r="W2348" s="127"/>
      <c r="X2348" s="127"/>
      <c r="Y2348" s="127"/>
      <c r="Z2348" s="127"/>
    </row>
    <row r="2349" ht="15.75" customHeight="1" spans="1:26">
      <c r="A2349" s="127"/>
      <c r="B2349" s="127"/>
      <c r="C2349" s="127"/>
      <c r="D2349" s="127"/>
      <c r="E2349" s="127"/>
      <c r="F2349" s="127"/>
      <c r="G2349" s="127"/>
      <c r="H2349" s="127"/>
      <c r="I2349" s="127"/>
      <c r="J2349" s="127"/>
      <c r="K2349" s="127"/>
      <c r="L2349" s="127"/>
      <c r="M2349" s="127"/>
      <c r="N2349" s="127"/>
      <c r="O2349" s="127"/>
      <c r="P2349" s="127"/>
      <c r="Q2349" s="127"/>
      <c r="R2349" s="127"/>
      <c r="S2349" s="127"/>
      <c r="T2349" s="127"/>
      <c r="U2349" s="127"/>
      <c r="V2349" s="127"/>
      <c r="W2349" s="127"/>
      <c r="X2349" s="127"/>
      <c r="Y2349" s="127"/>
      <c r="Z2349" s="127"/>
    </row>
    <row r="2350" ht="15.75" customHeight="1" spans="1:26">
      <c r="A2350" s="127"/>
      <c r="B2350" s="127"/>
      <c r="C2350" s="127"/>
      <c r="D2350" s="127"/>
      <c r="E2350" s="127"/>
      <c r="F2350" s="127"/>
      <c r="G2350" s="127"/>
      <c r="H2350" s="127"/>
      <c r="I2350" s="127"/>
      <c r="J2350" s="127"/>
      <c r="K2350" s="127"/>
      <c r="L2350" s="127"/>
      <c r="M2350" s="127"/>
      <c r="N2350" s="127"/>
      <c r="O2350" s="127"/>
      <c r="P2350" s="127"/>
      <c r="Q2350" s="127"/>
      <c r="R2350" s="127"/>
      <c r="S2350" s="127"/>
      <c r="T2350" s="127"/>
      <c r="U2350" s="127"/>
      <c r="V2350" s="127"/>
      <c r="W2350" s="127"/>
      <c r="X2350" s="127"/>
      <c r="Y2350" s="127"/>
      <c r="Z2350" s="127"/>
    </row>
    <row r="2351" ht="15.75" customHeight="1" spans="1:26">
      <c r="A2351" s="127"/>
      <c r="B2351" s="127"/>
      <c r="C2351" s="127"/>
      <c r="D2351" s="127"/>
      <c r="E2351" s="127"/>
      <c r="F2351" s="127"/>
      <c r="G2351" s="127"/>
      <c r="H2351" s="127"/>
      <c r="I2351" s="127"/>
      <c r="J2351" s="127"/>
      <c r="K2351" s="127"/>
      <c r="L2351" s="127"/>
      <c r="M2351" s="127"/>
      <c r="N2351" s="127"/>
      <c r="O2351" s="127"/>
      <c r="P2351" s="127"/>
      <c r="Q2351" s="127"/>
      <c r="R2351" s="127"/>
      <c r="S2351" s="127"/>
      <c r="T2351" s="127"/>
      <c r="U2351" s="127"/>
      <c r="V2351" s="127"/>
      <c r="W2351" s="127"/>
      <c r="X2351" s="127"/>
      <c r="Y2351" s="127"/>
      <c r="Z2351" s="127"/>
    </row>
    <row r="2352" ht="15.75" customHeight="1" spans="1:26">
      <c r="A2352" s="127"/>
      <c r="B2352" s="127"/>
      <c r="C2352" s="127"/>
      <c r="D2352" s="127"/>
      <c r="E2352" s="127"/>
      <c r="F2352" s="127"/>
      <c r="G2352" s="127"/>
      <c r="H2352" s="127"/>
      <c r="I2352" s="127"/>
      <c r="J2352" s="127"/>
      <c r="K2352" s="127"/>
      <c r="L2352" s="127"/>
      <c r="M2352" s="127"/>
      <c r="N2352" s="127"/>
      <c r="O2352" s="127"/>
      <c r="P2352" s="127"/>
      <c r="Q2352" s="127"/>
      <c r="R2352" s="127"/>
      <c r="S2352" s="127"/>
      <c r="T2352" s="127"/>
      <c r="U2352" s="127"/>
      <c r="V2352" s="127"/>
      <c r="W2352" s="127"/>
      <c r="X2352" s="127"/>
      <c r="Y2352" s="127"/>
      <c r="Z2352" s="127"/>
    </row>
    <row r="2353" ht="15.75" customHeight="1" spans="1:26">
      <c r="A2353" s="127"/>
      <c r="B2353" s="127"/>
      <c r="C2353" s="127"/>
      <c r="D2353" s="127"/>
      <c r="E2353" s="127"/>
      <c r="F2353" s="127"/>
      <c r="G2353" s="127"/>
      <c r="H2353" s="127"/>
      <c r="I2353" s="127"/>
      <c r="J2353" s="127"/>
      <c r="K2353" s="127"/>
      <c r="L2353" s="127"/>
      <c r="M2353" s="127"/>
      <c r="N2353" s="127"/>
      <c r="O2353" s="127"/>
      <c r="P2353" s="127"/>
      <c r="Q2353" s="127"/>
      <c r="R2353" s="127"/>
      <c r="S2353" s="127"/>
      <c r="T2353" s="127"/>
      <c r="U2353" s="127"/>
      <c r="V2353" s="127"/>
      <c r="W2353" s="127"/>
      <c r="X2353" s="127"/>
      <c r="Y2353" s="127"/>
      <c r="Z2353" s="127"/>
    </row>
    <row r="2354" ht="15.75" customHeight="1" spans="1:26">
      <c r="A2354" s="127"/>
      <c r="B2354" s="127"/>
      <c r="C2354" s="127"/>
      <c r="D2354" s="127"/>
      <c r="E2354" s="127"/>
      <c r="F2354" s="127"/>
      <c r="G2354" s="127"/>
      <c r="H2354" s="127"/>
      <c r="I2354" s="127"/>
      <c r="J2354" s="127"/>
      <c r="K2354" s="127"/>
      <c r="L2354" s="127"/>
      <c r="M2354" s="127"/>
      <c r="N2354" s="127"/>
      <c r="O2354" s="127"/>
      <c r="P2354" s="127"/>
      <c r="Q2354" s="127"/>
      <c r="R2354" s="127"/>
      <c r="S2354" s="127"/>
      <c r="T2354" s="127"/>
      <c r="U2354" s="127"/>
      <c r="V2354" s="127"/>
      <c r="W2354" s="127"/>
      <c r="X2354" s="127"/>
      <c r="Y2354" s="127"/>
      <c r="Z2354" s="127"/>
    </row>
    <row r="2355" ht="15.75" customHeight="1" spans="1:26">
      <c r="A2355" s="127"/>
      <c r="B2355" s="127"/>
      <c r="C2355" s="127"/>
      <c r="D2355" s="127"/>
      <c r="E2355" s="127"/>
      <c r="F2355" s="127"/>
      <c r="G2355" s="127"/>
      <c r="H2355" s="127"/>
      <c r="I2355" s="127"/>
      <c r="J2355" s="127"/>
      <c r="K2355" s="127"/>
      <c r="L2355" s="127"/>
      <c r="M2355" s="127"/>
      <c r="N2355" s="127"/>
      <c r="O2355" s="127"/>
      <c r="P2355" s="127"/>
      <c r="Q2355" s="127"/>
      <c r="R2355" s="127"/>
      <c r="S2355" s="127"/>
      <c r="T2355" s="127"/>
      <c r="U2355" s="127"/>
      <c r="V2355" s="127"/>
      <c r="W2355" s="127"/>
      <c r="X2355" s="127"/>
      <c r="Y2355" s="127"/>
      <c r="Z2355" s="127"/>
    </row>
    <row r="2356" ht="15.75" customHeight="1" spans="1:26">
      <c r="A2356" s="127"/>
      <c r="B2356" s="127"/>
      <c r="C2356" s="127"/>
      <c r="D2356" s="127"/>
      <c r="E2356" s="127"/>
      <c r="F2356" s="127"/>
      <c r="G2356" s="127"/>
      <c r="H2356" s="127"/>
      <c r="I2356" s="127"/>
      <c r="J2356" s="127"/>
      <c r="K2356" s="127"/>
      <c r="L2356" s="127"/>
      <c r="M2356" s="127"/>
      <c r="N2356" s="127"/>
      <c r="O2356" s="127"/>
      <c r="P2356" s="127"/>
      <c r="Q2356" s="127"/>
      <c r="R2356" s="127"/>
      <c r="S2356" s="127"/>
      <c r="T2356" s="127"/>
      <c r="U2356" s="127"/>
      <c r="V2356" s="127"/>
      <c r="W2356" s="127"/>
      <c r="X2356" s="127"/>
      <c r="Y2356" s="127"/>
      <c r="Z2356" s="127"/>
    </row>
    <row r="2357" ht="15.75" customHeight="1" spans="1:26">
      <c r="A2357" s="127"/>
      <c r="B2357" s="127"/>
      <c r="C2357" s="127"/>
      <c r="D2357" s="127"/>
      <c r="E2357" s="127"/>
      <c r="F2357" s="127"/>
      <c r="G2357" s="127"/>
      <c r="H2357" s="127"/>
      <c r="I2357" s="127"/>
      <c r="J2357" s="127"/>
      <c r="K2357" s="127"/>
      <c r="L2357" s="127"/>
      <c r="M2357" s="127"/>
      <c r="N2357" s="127"/>
      <c r="O2357" s="127"/>
      <c r="P2357" s="127"/>
      <c r="Q2357" s="127"/>
      <c r="R2357" s="127"/>
      <c r="S2357" s="127"/>
      <c r="T2357" s="127"/>
      <c r="U2357" s="127"/>
      <c r="V2357" s="127"/>
      <c r="W2357" s="127"/>
      <c r="X2357" s="127"/>
      <c r="Y2357" s="127"/>
      <c r="Z2357" s="127"/>
    </row>
    <row r="2358" ht="15.75" customHeight="1" spans="1:26">
      <c r="A2358" s="127"/>
      <c r="B2358" s="127"/>
      <c r="C2358" s="127"/>
      <c r="D2358" s="127"/>
      <c r="E2358" s="127"/>
      <c r="F2358" s="127"/>
      <c r="G2358" s="127"/>
      <c r="H2358" s="127"/>
      <c r="I2358" s="127"/>
      <c r="J2358" s="127"/>
      <c r="K2358" s="127"/>
      <c r="L2358" s="127"/>
      <c r="M2358" s="127"/>
      <c r="N2358" s="127"/>
      <c r="O2358" s="127"/>
      <c r="P2358" s="127"/>
      <c r="Q2358" s="127"/>
      <c r="R2358" s="127"/>
      <c r="S2358" s="127"/>
      <c r="T2358" s="127"/>
      <c r="U2358" s="127"/>
      <c r="V2358" s="127"/>
      <c r="W2358" s="127"/>
      <c r="X2358" s="127"/>
      <c r="Y2358" s="127"/>
      <c r="Z2358" s="127"/>
    </row>
    <row r="2359" ht="15.75" customHeight="1" spans="1:26">
      <c r="A2359" s="127"/>
      <c r="B2359" s="127"/>
      <c r="C2359" s="127"/>
      <c r="D2359" s="127"/>
      <c r="E2359" s="127"/>
      <c r="F2359" s="127"/>
      <c r="G2359" s="127"/>
      <c r="H2359" s="127"/>
      <c r="I2359" s="127"/>
      <c r="J2359" s="127"/>
      <c r="K2359" s="127"/>
      <c r="L2359" s="127"/>
      <c r="M2359" s="127"/>
      <c r="N2359" s="127"/>
      <c r="O2359" s="127"/>
      <c r="P2359" s="127"/>
      <c r="Q2359" s="127"/>
      <c r="R2359" s="127"/>
      <c r="S2359" s="127"/>
      <c r="T2359" s="127"/>
      <c r="U2359" s="127"/>
      <c r="V2359" s="127"/>
      <c r="W2359" s="127"/>
      <c r="X2359" s="127"/>
      <c r="Y2359" s="127"/>
      <c r="Z2359" s="127"/>
    </row>
    <row r="2360" ht="15.75" customHeight="1" spans="1:26">
      <c r="A2360" s="127"/>
      <c r="B2360" s="127"/>
      <c r="C2360" s="127"/>
      <c r="D2360" s="127"/>
      <c r="E2360" s="127"/>
      <c r="F2360" s="127"/>
      <c r="G2360" s="127"/>
      <c r="H2360" s="127"/>
      <c r="I2360" s="127"/>
      <c r="J2360" s="127"/>
      <c r="K2360" s="127"/>
      <c r="L2360" s="127"/>
      <c r="M2360" s="127"/>
      <c r="N2360" s="127"/>
      <c r="O2360" s="127"/>
      <c r="P2360" s="127"/>
      <c r="Q2360" s="127"/>
      <c r="R2360" s="127"/>
      <c r="S2360" s="127"/>
      <c r="T2360" s="127"/>
      <c r="U2360" s="127"/>
      <c r="V2360" s="127"/>
      <c r="W2360" s="127"/>
      <c r="X2360" s="127"/>
      <c r="Y2360" s="127"/>
      <c r="Z2360" s="127"/>
    </row>
    <row r="2361" ht="15.75" customHeight="1" spans="1:26">
      <c r="A2361" s="127"/>
      <c r="B2361" s="127"/>
      <c r="C2361" s="127"/>
      <c r="D2361" s="127"/>
      <c r="E2361" s="127"/>
      <c r="F2361" s="127"/>
      <c r="G2361" s="127"/>
      <c r="H2361" s="127"/>
      <c r="I2361" s="127"/>
      <c r="J2361" s="127"/>
      <c r="K2361" s="127"/>
      <c r="L2361" s="127"/>
      <c r="M2361" s="127"/>
      <c r="N2361" s="127"/>
      <c r="O2361" s="127"/>
      <c r="P2361" s="127"/>
      <c r="Q2361" s="127"/>
      <c r="R2361" s="127"/>
      <c r="S2361" s="127"/>
      <c r="T2361" s="127"/>
      <c r="U2361" s="127"/>
      <c r="V2361" s="127"/>
      <c r="W2361" s="127"/>
      <c r="X2361" s="127"/>
      <c r="Y2361" s="127"/>
      <c r="Z2361" s="127"/>
    </row>
    <row r="2362" ht="15.75" customHeight="1" spans="1:26">
      <c r="A2362" s="127"/>
      <c r="B2362" s="127"/>
      <c r="C2362" s="127"/>
      <c r="D2362" s="127"/>
      <c r="E2362" s="127"/>
      <c r="F2362" s="127"/>
      <c r="G2362" s="127"/>
      <c r="H2362" s="127"/>
      <c r="I2362" s="127"/>
      <c r="J2362" s="127"/>
      <c r="K2362" s="127"/>
      <c r="L2362" s="127"/>
      <c r="M2362" s="127"/>
      <c r="N2362" s="127"/>
      <c r="O2362" s="127"/>
      <c r="P2362" s="127"/>
      <c r="Q2362" s="127"/>
      <c r="R2362" s="127"/>
      <c r="S2362" s="127"/>
      <c r="T2362" s="127"/>
      <c r="U2362" s="127"/>
      <c r="V2362" s="127"/>
      <c r="W2362" s="127"/>
      <c r="X2362" s="127"/>
      <c r="Y2362" s="127"/>
      <c r="Z2362" s="127"/>
    </row>
    <row r="2363" ht="15.75" customHeight="1" spans="1:26">
      <c r="A2363" s="127"/>
      <c r="B2363" s="127"/>
      <c r="C2363" s="127"/>
      <c r="D2363" s="127"/>
      <c r="E2363" s="127"/>
      <c r="F2363" s="127"/>
      <c r="G2363" s="127"/>
      <c r="H2363" s="127"/>
      <c r="I2363" s="127"/>
      <c r="J2363" s="127"/>
      <c r="K2363" s="127"/>
      <c r="L2363" s="127"/>
      <c r="M2363" s="127"/>
      <c r="N2363" s="127"/>
      <c r="O2363" s="127"/>
      <c r="P2363" s="127"/>
      <c r="Q2363" s="127"/>
      <c r="R2363" s="127"/>
      <c r="S2363" s="127"/>
      <c r="T2363" s="127"/>
      <c r="U2363" s="127"/>
      <c r="V2363" s="127"/>
      <c r="W2363" s="127"/>
      <c r="X2363" s="127"/>
      <c r="Y2363" s="127"/>
      <c r="Z2363" s="127"/>
    </row>
    <row r="2364" ht="15.75" customHeight="1" spans="1:26">
      <c r="A2364" s="127"/>
      <c r="B2364" s="127"/>
      <c r="C2364" s="127"/>
      <c r="D2364" s="127"/>
      <c r="E2364" s="127"/>
      <c r="F2364" s="127"/>
      <c r="G2364" s="127"/>
      <c r="H2364" s="127"/>
      <c r="I2364" s="127"/>
      <c r="J2364" s="127"/>
      <c r="K2364" s="127"/>
      <c r="L2364" s="127"/>
      <c r="M2364" s="127"/>
      <c r="N2364" s="127"/>
      <c r="O2364" s="127"/>
      <c r="P2364" s="127"/>
      <c r="Q2364" s="127"/>
      <c r="R2364" s="127"/>
      <c r="S2364" s="127"/>
      <c r="T2364" s="127"/>
      <c r="U2364" s="127"/>
      <c r="V2364" s="127"/>
      <c r="W2364" s="127"/>
      <c r="X2364" s="127"/>
      <c r="Y2364" s="127"/>
      <c r="Z2364" s="127"/>
    </row>
    <row r="2365" ht="15.75" customHeight="1" spans="1:26">
      <c r="A2365" s="127"/>
      <c r="B2365" s="127"/>
      <c r="C2365" s="127"/>
      <c r="D2365" s="127"/>
      <c r="E2365" s="127"/>
      <c r="F2365" s="127"/>
      <c r="G2365" s="127"/>
      <c r="H2365" s="127"/>
      <c r="I2365" s="127"/>
      <c r="J2365" s="127"/>
      <c r="K2365" s="127"/>
      <c r="L2365" s="127"/>
      <c r="M2365" s="127"/>
      <c r="N2365" s="127"/>
      <c r="O2365" s="127"/>
      <c r="P2365" s="127"/>
      <c r="Q2365" s="127"/>
      <c r="R2365" s="127"/>
      <c r="S2365" s="127"/>
      <c r="T2365" s="127"/>
      <c r="U2365" s="127"/>
      <c r="V2365" s="127"/>
      <c r="W2365" s="127"/>
      <c r="X2365" s="127"/>
      <c r="Y2365" s="127"/>
      <c r="Z2365" s="127"/>
    </row>
    <row r="2366" ht="15.75" customHeight="1" spans="1:26">
      <c r="A2366" s="127"/>
      <c r="B2366" s="127"/>
      <c r="C2366" s="127"/>
      <c r="D2366" s="127"/>
      <c r="E2366" s="127"/>
      <c r="F2366" s="127"/>
      <c r="G2366" s="127"/>
      <c r="H2366" s="127"/>
      <c r="I2366" s="127"/>
      <c r="J2366" s="127"/>
      <c r="K2366" s="127"/>
      <c r="L2366" s="127"/>
      <c r="M2366" s="127"/>
      <c r="N2366" s="127"/>
      <c r="O2366" s="127"/>
      <c r="P2366" s="127"/>
      <c r="Q2366" s="127"/>
      <c r="R2366" s="127"/>
      <c r="S2366" s="127"/>
      <c r="T2366" s="127"/>
      <c r="U2366" s="127"/>
      <c r="V2366" s="127"/>
      <c r="W2366" s="127"/>
      <c r="X2366" s="127"/>
      <c r="Y2366" s="127"/>
      <c r="Z2366" s="127"/>
    </row>
    <row r="2367" ht="15.75" customHeight="1" spans="1:26">
      <c r="A2367" s="127"/>
      <c r="B2367" s="127"/>
      <c r="C2367" s="127"/>
      <c r="D2367" s="127"/>
      <c r="E2367" s="127"/>
      <c r="F2367" s="127"/>
      <c r="G2367" s="127"/>
      <c r="H2367" s="127"/>
      <c r="I2367" s="127"/>
      <c r="J2367" s="127"/>
      <c r="K2367" s="127"/>
      <c r="L2367" s="127"/>
      <c r="M2367" s="127"/>
      <c r="N2367" s="127"/>
      <c r="O2367" s="127"/>
      <c r="P2367" s="127"/>
      <c r="Q2367" s="127"/>
      <c r="R2367" s="127"/>
      <c r="S2367" s="127"/>
      <c r="T2367" s="127"/>
      <c r="U2367" s="127"/>
      <c r="V2367" s="127"/>
      <c r="W2367" s="127"/>
      <c r="X2367" s="127"/>
      <c r="Y2367" s="127"/>
      <c r="Z2367" s="127"/>
    </row>
    <row r="2368" ht="15.75" customHeight="1" spans="1:26">
      <c r="A2368" s="127"/>
      <c r="B2368" s="127"/>
      <c r="C2368" s="127"/>
      <c r="D2368" s="127"/>
      <c r="E2368" s="127"/>
      <c r="F2368" s="127"/>
      <c r="G2368" s="127"/>
      <c r="H2368" s="127"/>
      <c r="I2368" s="127"/>
      <c r="J2368" s="127"/>
      <c r="K2368" s="127"/>
      <c r="L2368" s="127"/>
      <c r="M2368" s="127"/>
      <c r="N2368" s="127"/>
      <c r="O2368" s="127"/>
      <c r="P2368" s="127"/>
      <c r="Q2368" s="127"/>
      <c r="R2368" s="127"/>
      <c r="S2368" s="127"/>
      <c r="T2368" s="127"/>
      <c r="U2368" s="127"/>
      <c r="V2368" s="127"/>
      <c r="W2368" s="127"/>
      <c r="X2368" s="127"/>
      <c r="Y2368" s="127"/>
      <c r="Z2368" s="127"/>
    </row>
    <row r="2369" ht="15.75" customHeight="1" spans="1:26">
      <c r="A2369" s="127"/>
      <c r="B2369" s="127"/>
      <c r="C2369" s="127"/>
      <c r="D2369" s="127"/>
      <c r="E2369" s="127"/>
      <c r="F2369" s="127"/>
      <c r="G2369" s="127"/>
      <c r="H2369" s="127"/>
      <c r="I2369" s="127"/>
      <c r="J2369" s="127"/>
      <c r="K2369" s="127"/>
      <c r="L2369" s="127"/>
      <c r="M2369" s="127"/>
      <c r="N2369" s="127"/>
      <c r="O2369" s="127"/>
      <c r="P2369" s="127"/>
      <c r="Q2369" s="127"/>
      <c r="R2369" s="127"/>
      <c r="S2369" s="127"/>
      <c r="T2369" s="127"/>
      <c r="U2369" s="127"/>
      <c r="V2369" s="127"/>
      <c r="W2369" s="127"/>
      <c r="X2369" s="127"/>
      <c r="Y2369" s="127"/>
      <c r="Z2369" s="127"/>
    </row>
    <row r="2370" ht="15.75" customHeight="1" spans="1:26">
      <c r="A2370" s="127"/>
      <c r="B2370" s="127"/>
      <c r="C2370" s="127"/>
      <c r="D2370" s="127"/>
      <c r="E2370" s="127"/>
      <c r="F2370" s="127"/>
      <c r="G2370" s="127"/>
      <c r="H2370" s="127"/>
      <c r="I2370" s="127"/>
      <c r="J2370" s="127"/>
      <c r="K2370" s="127"/>
      <c r="L2370" s="127"/>
      <c r="M2370" s="127"/>
      <c r="N2370" s="127"/>
      <c r="O2370" s="127"/>
      <c r="P2370" s="127"/>
      <c r="Q2370" s="127"/>
      <c r="R2370" s="127"/>
      <c r="S2370" s="127"/>
      <c r="T2370" s="127"/>
      <c r="U2370" s="127"/>
      <c r="V2370" s="127"/>
      <c r="W2370" s="127"/>
      <c r="X2370" s="127"/>
      <c r="Y2370" s="127"/>
      <c r="Z2370" s="127"/>
    </row>
    <row r="2371" ht="15.75" customHeight="1" spans="1:26">
      <c r="A2371" s="127"/>
      <c r="B2371" s="127"/>
      <c r="C2371" s="127"/>
      <c r="D2371" s="127"/>
      <c r="E2371" s="127"/>
      <c r="F2371" s="127"/>
      <c r="G2371" s="127"/>
      <c r="H2371" s="127"/>
      <c r="I2371" s="127"/>
      <c r="J2371" s="127"/>
      <c r="K2371" s="127"/>
      <c r="L2371" s="127"/>
      <c r="M2371" s="127"/>
      <c r="N2371" s="127"/>
      <c r="O2371" s="127"/>
      <c r="P2371" s="127"/>
      <c r="Q2371" s="127"/>
      <c r="R2371" s="127"/>
      <c r="S2371" s="127"/>
      <c r="T2371" s="127"/>
      <c r="U2371" s="127"/>
      <c r="V2371" s="127"/>
      <c r="W2371" s="127"/>
      <c r="X2371" s="127"/>
      <c r="Y2371" s="127"/>
      <c r="Z2371" s="127"/>
    </row>
    <row r="2372" ht="15.75" customHeight="1" spans="1:26">
      <c r="A2372" s="127"/>
      <c r="B2372" s="127"/>
      <c r="C2372" s="127"/>
      <c r="D2372" s="127"/>
      <c r="E2372" s="127"/>
      <c r="F2372" s="127"/>
      <c r="G2372" s="127"/>
      <c r="H2372" s="127"/>
      <c r="I2372" s="127"/>
      <c r="J2372" s="127"/>
      <c r="K2372" s="127"/>
      <c r="L2372" s="127"/>
      <c r="M2372" s="127"/>
      <c r="N2372" s="127"/>
      <c r="O2372" s="127"/>
      <c r="P2372" s="127"/>
      <c r="Q2372" s="127"/>
      <c r="R2372" s="127"/>
      <c r="S2372" s="127"/>
      <c r="T2372" s="127"/>
      <c r="U2372" s="127"/>
      <c r="V2372" s="127"/>
      <c r="W2372" s="127"/>
      <c r="X2372" s="127"/>
      <c r="Y2372" s="127"/>
      <c r="Z2372" s="127"/>
    </row>
    <row r="2373" ht="15.75" customHeight="1" spans="1:26">
      <c r="A2373" s="127"/>
      <c r="B2373" s="127"/>
      <c r="C2373" s="127"/>
      <c r="D2373" s="127"/>
      <c r="E2373" s="127"/>
      <c r="F2373" s="127"/>
      <c r="G2373" s="127"/>
      <c r="H2373" s="127"/>
      <c r="I2373" s="127"/>
      <c r="J2373" s="127"/>
      <c r="K2373" s="127"/>
      <c r="L2373" s="127"/>
      <c r="M2373" s="127"/>
      <c r="N2373" s="127"/>
      <c r="O2373" s="127"/>
      <c r="P2373" s="127"/>
      <c r="Q2373" s="127"/>
      <c r="R2373" s="127"/>
      <c r="S2373" s="127"/>
      <c r="T2373" s="127"/>
      <c r="U2373" s="127"/>
      <c r="V2373" s="127"/>
      <c r="W2373" s="127"/>
      <c r="X2373" s="127"/>
      <c r="Y2373" s="127"/>
      <c r="Z2373" s="127"/>
    </row>
    <row r="2374" ht="15.75" customHeight="1" spans="1:26">
      <c r="A2374" s="127"/>
      <c r="B2374" s="127"/>
      <c r="C2374" s="127"/>
      <c r="D2374" s="127"/>
      <c r="E2374" s="127"/>
      <c r="F2374" s="127"/>
      <c r="G2374" s="127"/>
      <c r="H2374" s="127"/>
      <c r="I2374" s="127"/>
      <c r="J2374" s="127"/>
      <c r="K2374" s="127"/>
      <c r="L2374" s="127"/>
      <c r="M2374" s="127"/>
      <c r="N2374" s="127"/>
      <c r="O2374" s="127"/>
      <c r="P2374" s="127"/>
      <c r="Q2374" s="127"/>
      <c r="R2374" s="127"/>
      <c r="S2374" s="127"/>
      <c r="T2374" s="127"/>
      <c r="U2374" s="127"/>
      <c r="V2374" s="127"/>
      <c r="W2374" s="127"/>
      <c r="X2374" s="127"/>
      <c r="Y2374" s="127"/>
      <c r="Z2374" s="127"/>
    </row>
    <row r="2375" ht="15.75" customHeight="1" spans="1:26">
      <c r="A2375" s="127"/>
      <c r="B2375" s="127"/>
      <c r="C2375" s="127"/>
      <c r="D2375" s="127"/>
      <c r="E2375" s="127"/>
      <c r="F2375" s="127"/>
      <c r="G2375" s="127"/>
      <c r="H2375" s="127"/>
      <c r="I2375" s="127"/>
      <c r="J2375" s="127"/>
      <c r="K2375" s="127"/>
      <c r="L2375" s="127"/>
      <c r="M2375" s="127"/>
      <c r="N2375" s="127"/>
      <c r="O2375" s="127"/>
      <c r="P2375" s="127"/>
      <c r="Q2375" s="127"/>
      <c r="R2375" s="127"/>
      <c r="S2375" s="127"/>
      <c r="T2375" s="127"/>
      <c r="U2375" s="127"/>
      <c r="V2375" s="127"/>
      <c r="W2375" s="127"/>
      <c r="X2375" s="127"/>
      <c r="Y2375" s="127"/>
      <c r="Z2375" s="127"/>
    </row>
    <row r="2376" ht="15.75" customHeight="1" spans="1:26">
      <c r="A2376" s="127"/>
      <c r="B2376" s="127"/>
      <c r="C2376" s="127"/>
      <c r="D2376" s="127"/>
      <c r="E2376" s="127"/>
      <c r="F2376" s="127"/>
      <c r="G2376" s="127"/>
      <c r="H2376" s="127"/>
      <c r="I2376" s="127"/>
      <c r="J2376" s="127"/>
      <c r="K2376" s="127"/>
      <c r="L2376" s="127"/>
      <c r="M2376" s="127"/>
      <c r="N2376" s="127"/>
      <c r="O2376" s="127"/>
      <c r="P2376" s="127"/>
      <c r="Q2376" s="127"/>
      <c r="R2376" s="127"/>
      <c r="S2376" s="127"/>
      <c r="T2376" s="127"/>
      <c r="U2376" s="127"/>
      <c r="V2376" s="127"/>
      <c r="W2376" s="127"/>
      <c r="X2376" s="127"/>
      <c r="Y2376" s="127"/>
      <c r="Z2376" s="127"/>
    </row>
    <row r="2377" ht="15.75" customHeight="1" spans="1:26">
      <c r="A2377" s="127"/>
      <c r="B2377" s="127"/>
      <c r="C2377" s="127"/>
      <c r="D2377" s="127"/>
      <c r="E2377" s="127"/>
      <c r="F2377" s="127"/>
      <c r="G2377" s="127"/>
      <c r="H2377" s="127"/>
      <c r="I2377" s="127"/>
      <c r="J2377" s="127"/>
      <c r="K2377" s="127"/>
      <c r="L2377" s="127"/>
      <c r="M2377" s="127"/>
      <c r="N2377" s="127"/>
      <c r="O2377" s="127"/>
      <c r="P2377" s="127"/>
      <c r="Q2377" s="127"/>
      <c r="R2377" s="127"/>
      <c r="S2377" s="127"/>
      <c r="T2377" s="127"/>
      <c r="U2377" s="127"/>
      <c r="V2377" s="127"/>
      <c r="W2377" s="127"/>
      <c r="X2377" s="127"/>
      <c r="Y2377" s="127"/>
      <c r="Z2377" s="127"/>
    </row>
    <row r="2378" ht="15.75" customHeight="1" spans="1:26">
      <c r="A2378" s="127"/>
      <c r="B2378" s="127"/>
      <c r="C2378" s="127"/>
      <c r="D2378" s="127"/>
      <c r="E2378" s="127"/>
      <c r="F2378" s="127"/>
      <c r="G2378" s="127"/>
      <c r="H2378" s="127"/>
      <c r="I2378" s="127"/>
      <c r="J2378" s="127"/>
      <c r="K2378" s="127"/>
      <c r="L2378" s="127"/>
      <c r="M2378" s="127"/>
      <c r="N2378" s="127"/>
      <c r="O2378" s="127"/>
      <c r="P2378" s="127"/>
      <c r="Q2378" s="127"/>
      <c r="R2378" s="127"/>
      <c r="S2378" s="127"/>
      <c r="T2378" s="127"/>
      <c r="U2378" s="127"/>
      <c r="V2378" s="127"/>
      <c r="W2378" s="127"/>
      <c r="X2378" s="127"/>
      <c r="Y2378" s="127"/>
      <c r="Z2378" s="127"/>
    </row>
    <row r="2379" ht="15.75" customHeight="1" spans="1:26">
      <c r="A2379" s="127"/>
      <c r="B2379" s="127"/>
      <c r="C2379" s="127"/>
      <c r="D2379" s="127"/>
      <c r="E2379" s="127"/>
      <c r="F2379" s="127"/>
      <c r="G2379" s="127"/>
      <c r="H2379" s="127"/>
      <c r="I2379" s="127"/>
      <c r="J2379" s="127"/>
      <c r="K2379" s="127"/>
      <c r="L2379" s="127"/>
      <c r="M2379" s="127"/>
      <c r="N2379" s="127"/>
      <c r="O2379" s="127"/>
      <c r="P2379" s="127"/>
      <c r="Q2379" s="127"/>
      <c r="R2379" s="127"/>
      <c r="S2379" s="127"/>
      <c r="T2379" s="127"/>
      <c r="U2379" s="127"/>
      <c r="V2379" s="127"/>
      <c r="W2379" s="127"/>
      <c r="X2379" s="127"/>
      <c r="Y2379" s="127"/>
      <c r="Z2379" s="127"/>
    </row>
    <row r="2380" ht="15.75" customHeight="1" spans="1:26">
      <c r="A2380" s="127"/>
      <c r="B2380" s="127"/>
      <c r="C2380" s="127"/>
      <c r="D2380" s="127"/>
      <c r="E2380" s="127"/>
      <c r="F2380" s="127"/>
      <c r="G2380" s="127"/>
      <c r="H2380" s="127"/>
      <c r="I2380" s="127"/>
      <c r="J2380" s="127"/>
      <c r="K2380" s="127"/>
      <c r="L2380" s="127"/>
      <c r="M2380" s="127"/>
      <c r="N2380" s="127"/>
      <c r="O2380" s="127"/>
      <c r="P2380" s="127"/>
      <c r="Q2380" s="127"/>
      <c r="R2380" s="127"/>
      <c r="S2380" s="127"/>
      <c r="T2380" s="127"/>
      <c r="U2380" s="127"/>
      <c r="V2380" s="127"/>
      <c r="W2380" s="127"/>
      <c r="X2380" s="127"/>
      <c r="Y2380" s="127"/>
      <c r="Z2380" s="127"/>
    </row>
    <row r="2381" ht="15.75" customHeight="1" spans="1:26">
      <c r="A2381" s="127"/>
      <c r="B2381" s="127"/>
      <c r="C2381" s="127"/>
      <c r="D2381" s="127"/>
      <c r="E2381" s="127"/>
      <c r="F2381" s="127"/>
      <c r="G2381" s="127"/>
      <c r="H2381" s="127"/>
      <c r="I2381" s="127"/>
      <c r="J2381" s="127"/>
      <c r="K2381" s="127"/>
      <c r="L2381" s="127"/>
      <c r="M2381" s="127"/>
      <c r="N2381" s="127"/>
      <c r="O2381" s="127"/>
      <c r="P2381" s="127"/>
      <c r="Q2381" s="127"/>
      <c r="R2381" s="127"/>
      <c r="S2381" s="127"/>
      <c r="T2381" s="127"/>
      <c r="U2381" s="127"/>
      <c r="V2381" s="127"/>
      <c r="W2381" s="127"/>
      <c r="X2381" s="127"/>
      <c r="Y2381" s="127"/>
      <c r="Z2381" s="127"/>
    </row>
    <row r="2382" ht="15.75" customHeight="1" spans="1:26">
      <c r="A2382" s="127"/>
      <c r="B2382" s="127"/>
      <c r="C2382" s="127"/>
      <c r="D2382" s="127"/>
      <c r="E2382" s="127"/>
      <c r="F2382" s="127"/>
      <c r="G2382" s="127"/>
      <c r="H2382" s="127"/>
      <c r="I2382" s="127"/>
      <c r="J2382" s="127"/>
      <c r="K2382" s="127"/>
      <c r="L2382" s="127"/>
      <c r="M2382" s="127"/>
      <c r="N2382" s="127"/>
      <c r="O2382" s="127"/>
      <c r="P2382" s="127"/>
      <c r="Q2382" s="127"/>
      <c r="R2382" s="127"/>
      <c r="S2382" s="127"/>
      <c r="T2382" s="127"/>
      <c r="U2382" s="127"/>
      <c r="V2382" s="127"/>
      <c r="W2382" s="127"/>
      <c r="X2382" s="127"/>
      <c r="Y2382" s="127"/>
      <c r="Z2382" s="127"/>
    </row>
    <row r="2383" ht="15.75" customHeight="1" spans="1:26">
      <c r="A2383" s="127"/>
      <c r="B2383" s="127"/>
      <c r="C2383" s="127"/>
      <c r="D2383" s="127"/>
      <c r="E2383" s="127"/>
      <c r="F2383" s="127"/>
      <c r="G2383" s="127"/>
      <c r="H2383" s="127"/>
      <c r="I2383" s="127"/>
      <c r="J2383" s="127"/>
      <c r="K2383" s="127"/>
      <c r="L2383" s="127"/>
      <c r="M2383" s="127"/>
      <c r="N2383" s="127"/>
      <c r="O2383" s="127"/>
      <c r="P2383" s="127"/>
      <c r="Q2383" s="127"/>
      <c r="R2383" s="127"/>
      <c r="S2383" s="127"/>
      <c r="T2383" s="127"/>
      <c r="U2383" s="127"/>
      <c r="V2383" s="127"/>
      <c r="W2383" s="127"/>
      <c r="X2383" s="127"/>
      <c r="Y2383" s="127"/>
      <c r="Z2383" s="127"/>
    </row>
    <row r="2384" ht="15.75" customHeight="1" spans="1:26">
      <c r="A2384" s="127"/>
      <c r="B2384" s="127"/>
      <c r="C2384" s="127"/>
      <c r="D2384" s="127"/>
      <c r="E2384" s="127"/>
      <c r="F2384" s="127"/>
      <c r="G2384" s="127"/>
      <c r="H2384" s="127"/>
      <c r="I2384" s="127"/>
      <c r="J2384" s="127"/>
      <c r="K2384" s="127"/>
      <c r="L2384" s="127"/>
      <c r="M2384" s="127"/>
      <c r="N2384" s="127"/>
      <c r="O2384" s="127"/>
      <c r="P2384" s="127"/>
      <c r="Q2384" s="127"/>
      <c r="R2384" s="127"/>
      <c r="S2384" s="127"/>
      <c r="T2384" s="127"/>
      <c r="U2384" s="127"/>
      <c r="V2384" s="127"/>
      <c r="W2384" s="127"/>
      <c r="X2384" s="127"/>
      <c r="Y2384" s="127"/>
      <c r="Z2384" s="127"/>
    </row>
    <row r="2385" ht="15.75" customHeight="1" spans="1:26">
      <c r="A2385" s="127"/>
      <c r="B2385" s="127"/>
      <c r="C2385" s="127"/>
      <c r="D2385" s="127"/>
      <c r="E2385" s="127"/>
      <c r="F2385" s="127"/>
      <c r="G2385" s="127"/>
      <c r="H2385" s="127"/>
      <c r="I2385" s="127"/>
      <c r="J2385" s="127"/>
      <c r="K2385" s="127"/>
      <c r="L2385" s="127"/>
      <c r="M2385" s="127"/>
      <c r="N2385" s="127"/>
      <c r="O2385" s="127"/>
      <c r="P2385" s="127"/>
      <c r="Q2385" s="127"/>
      <c r="R2385" s="127"/>
      <c r="S2385" s="127"/>
      <c r="T2385" s="127"/>
      <c r="U2385" s="127"/>
      <c r="V2385" s="127"/>
      <c r="W2385" s="127"/>
      <c r="X2385" s="127"/>
      <c r="Y2385" s="127"/>
      <c r="Z2385" s="127"/>
    </row>
    <row r="2386" ht="15.75" customHeight="1" spans="1:26">
      <c r="A2386" s="127"/>
      <c r="B2386" s="127"/>
      <c r="C2386" s="127"/>
      <c r="D2386" s="127"/>
      <c r="E2386" s="127"/>
      <c r="F2386" s="127"/>
      <c r="G2386" s="127"/>
      <c r="H2386" s="127"/>
      <c r="I2386" s="127"/>
      <c r="J2386" s="127"/>
      <c r="K2386" s="127"/>
      <c r="L2386" s="127"/>
      <c r="M2386" s="127"/>
      <c r="N2386" s="127"/>
      <c r="O2386" s="127"/>
      <c r="P2386" s="127"/>
      <c r="Q2386" s="127"/>
      <c r="R2386" s="127"/>
      <c r="S2386" s="127"/>
      <c r="T2386" s="127"/>
      <c r="U2386" s="127"/>
      <c r="V2386" s="127"/>
      <c r="W2386" s="127"/>
      <c r="X2386" s="127"/>
      <c r="Y2386" s="127"/>
      <c r="Z2386" s="127"/>
    </row>
    <row r="2387" ht="15.75" customHeight="1" spans="1:26">
      <c r="A2387" s="127"/>
      <c r="B2387" s="127"/>
      <c r="C2387" s="127"/>
      <c r="D2387" s="127"/>
      <c r="E2387" s="127"/>
      <c r="F2387" s="127"/>
      <c r="G2387" s="127"/>
      <c r="H2387" s="127"/>
      <c r="I2387" s="127"/>
      <c r="J2387" s="127"/>
      <c r="K2387" s="127"/>
      <c r="L2387" s="127"/>
      <c r="M2387" s="127"/>
      <c r="N2387" s="127"/>
      <c r="O2387" s="127"/>
      <c r="P2387" s="127"/>
      <c r="Q2387" s="127"/>
      <c r="R2387" s="127"/>
      <c r="S2387" s="127"/>
      <c r="T2387" s="127"/>
      <c r="U2387" s="127"/>
      <c r="V2387" s="127"/>
      <c r="W2387" s="127"/>
      <c r="X2387" s="127"/>
      <c r="Y2387" s="127"/>
      <c r="Z2387" s="127"/>
    </row>
    <row r="2388" ht="15.75" customHeight="1" spans="1:26">
      <c r="A2388" s="127"/>
      <c r="B2388" s="127"/>
      <c r="C2388" s="127"/>
      <c r="D2388" s="127"/>
      <c r="E2388" s="127"/>
      <c r="F2388" s="127"/>
      <c r="G2388" s="127"/>
      <c r="H2388" s="127"/>
      <c r="I2388" s="127"/>
      <c r="J2388" s="127"/>
      <c r="K2388" s="127"/>
      <c r="L2388" s="127"/>
      <c r="M2388" s="127"/>
      <c r="N2388" s="127"/>
      <c r="O2388" s="127"/>
      <c r="P2388" s="127"/>
      <c r="Q2388" s="127"/>
      <c r="R2388" s="127"/>
      <c r="S2388" s="127"/>
      <c r="T2388" s="127"/>
      <c r="U2388" s="127"/>
      <c r="V2388" s="127"/>
      <c r="W2388" s="127"/>
      <c r="X2388" s="127"/>
      <c r="Y2388" s="127"/>
      <c r="Z2388" s="127"/>
    </row>
    <row r="2389" ht="15.75" customHeight="1" spans="1:26">
      <c r="A2389" s="127"/>
      <c r="B2389" s="127"/>
      <c r="C2389" s="127"/>
      <c r="D2389" s="127"/>
      <c r="E2389" s="127"/>
      <c r="F2389" s="127"/>
      <c r="G2389" s="127"/>
      <c r="H2389" s="127"/>
      <c r="I2389" s="127"/>
      <c r="J2389" s="127"/>
      <c r="K2389" s="127"/>
      <c r="L2389" s="127"/>
      <c r="M2389" s="127"/>
      <c r="N2389" s="127"/>
      <c r="O2389" s="127"/>
      <c r="P2389" s="127"/>
      <c r="Q2389" s="127"/>
      <c r="R2389" s="127"/>
      <c r="S2389" s="127"/>
      <c r="T2389" s="127"/>
      <c r="U2389" s="127"/>
      <c r="V2389" s="127"/>
      <c r="W2389" s="127"/>
      <c r="X2389" s="127"/>
      <c r="Y2389" s="127"/>
      <c r="Z2389" s="127"/>
    </row>
    <row r="2390" ht="15.75" customHeight="1" spans="1:26">
      <c r="A2390" s="127"/>
      <c r="B2390" s="127"/>
      <c r="C2390" s="127"/>
      <c r="D2390" s="127"/>
      <c r="E2390" s="127"/>
      <c r="F2390" s="127"/>
      <c r="G2390" s="127"/>
      <c r="H2390" s="127"/>
      <c r="I2390" s="127"/>
      <c r="J2390" s="127"/>
      <c r="K2390" s="127"/>
      <c r="L2390" s="127"/>
      <c r="M2390" s="127"/>
      <c r="N2390" s="127"/>
      <c r="O2390" s="127"/>
      <c r="P2390" s="127"/>
      <c r="Q2390" s="127"/>
      <c r="R2390" s="127"/>
      <c r="S2390" s="127"/>
      <c r="T2390" s="127"/>
      <c r="U2390" s="127"/>
      <c r="V2390" s="127"/>
      <c r="W2390" s="127"/>
      <c r="X2390" s="127"/>
      <c r="Y2390" s="127"/>
      <c r="Z2390" s="127"/>
    </row>
    <row r="2391" ht="15.75" customHeight="1" spans="1:26">
      <c r="A2391" s="127"/>
      <c r="B2391" s="127"/>
      <c r="C2391" s="127"/>
      <c r="D2391" s="127"/>
      <c r="E2391" s="127"/>
      <c r="F2391" s="127"/>
      <c r="G2391" s="127"/>
      <c r="H2391" s="127"/>
      <c r="I2391" s="127"/>
      <c r="J2391" s="127"/>
      <c r="K2391" s="127"/>
      <c r="L2391" s="127"/>
      <c r="M2391" s="127"/>
      <c r="N2391" s="127"/>
      <c r="O2391" s="127"/>
      <c r="P2391" s="127"/>
      <c r="Q2391" s="127"/>
      <c r="R2391" s="127"/>
      <c r="S2391" s="127"/>
      <c r="T2391" s="127"/>
      <c r="U2391" s="127"/>
      <c r="V2391" s="127"/>
      <c r="W2391" s="127"/>
      <c r="X2391" s="127"/>
      <c r="Y2391" s="127"/>
      <c r="Z2391" s="127"/>
    </row>
    <row r="2392" ht="15.75" customHeight="1" spans="1:26">
      <c r="A2392" s="127"/>
      <c r="B2392" s="127"/>
      <c r="C2392" s="127"/>
      <c r="D2392" s="127"/>
      <c r="E2392" s="127"/>
      <c r="F2392" s="127"/>
      <c r="G2392" s="127"/>
      <c r="H2392" s="127"/>
      <c r="I2392" s="127"/>
      <c r="J2392" s="127"/>
      <c r="K2392" s="127"/>
      <c r="L2392" s="127"/>
      <c r="M2392" s="127"/>
      <c r="N2392" s="127"/>
      <c r="O2392" s="127"/>
      <c r="P2392" s="127"/>
      <c r="Q2392" s="127"/>
      <c r="R2392" s="127"/>
      <c r="S2392" s="127"/>
      <c r="T2392" s="127"/>
      <c r="U2392" s="127"/>
      <c r="V2392" s="127"/>
      <c r="W2392" s="127"/>
      <c r="X2392" s="127"/>
      <c r="Y2392" s="127"/>
      <c r="Z2392" s="127"/>
    </row>
    <row r="2393" ht="15.75" customHeight="1" spans="1:26">
      <c r="A2393" s="127"/>
      <c r="B2393" s="127"/>
      <c r="C2393" s="127"/>
      <c r="D2393" s="127"/>
      <c r="E2393" s="127"/>
      <c r="F2393" s="127"/>
      <c r="G2393" s="127"/>
      <c r="H2393" s="127"/>
      <c r="I2393" s="127"/>
      <c r="J2393" s="127"/>
      <c r="K2393" s="127"/>
      <c r="L2393" s="127"/>
      <c r="M2393" s="127"/>
      <c r="N2393" s="127"/>
      <c r="O2393" s="127"/>
      <c r="P2393" s="127"/>
      <c r="Q2393" s="127"/>
      <c r="R2393" s="127"/>
      <c r="S2393" s="127"/>
      <c r="T2393" s="127"/>
      <c r="U2393" s="127"/>
      <c r="V2393" s="127"/>
      <c r="W2393" s="127"/>
      <c r="X2393" s="127"/>
      <c r="Y2393" s="127"/>
      <c r="Z2393" s="127"/>
    </row>
    <row r="2394" ht="15.75" customHeight="1" spans="1:26">
      <c r="A2394" s="127"/>
      <c r="B2394" s="127"/>
      <c r="C2394" s="127"/>
      <c r="D2394" s="127"/>
      <c r="E2394" s="127"/>
      <c r="F2394" s="127"/>
      <c r="G2394" s="127"/>
      <c r="H2394" s="127"/>
      <c r="I2394" s="127"/>
      <c r="J2394" s="127"/>
      <c r="K2394" s="127"/>
      <c r="L2394" s="127"/>
      <c r="M2394" s="127"/>
      <c r="N2394" s="127"/>
      <c r="O2394" s="127"/>
      <c r="P2394" s="127"/>
      <c r="Q2394" s="127"/>
      <c r="R2394" s="127"/>
      <c r="S2394" s="127"/>
      <c r="T2394" s="127"/>
      <c r="U2394" s="127"/>
      <c r="V2394" s="127"/>
      <c r="W2394" s="127"/>
      <c r="X2394" s="127"/>
      <c r="Y2394" s="127"/>
      <c r="Z2394" s="127"/>
    </row>
    <row r="2395" ht="15.75" customHeight="1" spans="1:26">
      <c r="A2395" s="127"/>
      <c r="B2395" s="127"/>
      <c r="C2395" s="127"/>
      <c r="D2395" s="127"/>
      <c r="E2395" s="127"/>
      <c r="F2395" s="127"/>
      <c r="G2395" s="127"/>
      <c r="H2395" s="127"/>
      <c r="I2395" s="127"/>
      <c r="J2395" s="127"/>
      <c r="K2395" s="127"/>
      <c r="L2395" s="127"/>
      <c r="M2395" s="127"/>
      <c r="N2395" s="127"/>
      <c r="O2395" s="127"/>
      <c r="P2395" s="127"/>
      <c r="Q2395" s="127"/>
      <c r="R2395" s="127"/>
      <c r="S2395" s="127"/>
      <c r="T2395" s="127"/>
      <c r="U2395" s="127"/>
      <c r="V2395" s="127"/>
      <c r="W2395" s="127"/>
      <c r="X2395" s="127"/>
      <c r="Y2395" s="127"/>
      <c r="Z2395" s="127"/>
    </row>
    <row r="2396" ht="15.75" customHeight="1" spans="1:26">
      <c r="A2396" s="127"/>
      <c r="B2396" s="127"/>
      <c r="C2396" s="127"/>
      <c r="D2396" s="127"/>
      <c r="E2396" s="127"/>
      <c r="F2396" s="127"/>
      <c r="G2396" s="127"/>
      <c r="H2396" s="127"/>
      <c r="I2396" s="127"/>
      <c r="J2396" s="127"/>
      <c r="K2396" s="127"/>
      <c r="L2396" s="127"/>
      <c r="M2396" s="127"/>
      <c r="N2396" s="127"/>
      <c r="O2396" s="127"/>
      <c r="P2396" s="127"/>
      <c r="Q2396" s="127"/>
      <c r="R2396" s="127"/>
      <c r="S2396" s="127"/>
      <c r="T2396" s="127"/>
      <c r="U2396" s="127"/>
      <c r="V2396" s="127"/>
      <c r="W2396" s="127"/>
      <c r="X2396" s="127"/>
      <c r="Y2396" s="127"/>
      <c r="Z2396" s="127"/>
    </row>
    <row r="2397" ht="15.75" customHeight="1" spans="1:26">
      <c r="A2397" s="127"/>
      <c r="B2397" s="127"/>
      <c r="C2397" s="127"/>
      <c r="D2397" s="127"/>
      <c r="E2397" s="127"/>
      <c r="F2397" s="127"/>
      <c r="G2397" s="127"/>
      <c r="H2397" s="127"/>
      <c r="I2397" s="127"/>
      <c r="J2397" s="127"/>
      <c r="K2397" s="127"/>
      <c r="L2397" s="127"/>
      <c r="M2397" s="127"/>
      <c r="N2397" s="127"/>
      <c r="O2397" s="127"/>
      <c r="P2397" s="127"/>
      <c r="Q2397" s="127"/>
      <c r="R2397" s="127"/>
      <c r="S2397" s="127"/>
      <c r="T2397" s="127"/>
      <c r="U2397" s="127"/>
      <c r="V2397" s="127"/>
      <c r="W2397" s="127"/>
      <c r="X2397" s="127"/>
      <c r="Y2397" s="127"/>
      <c r="Z2397" s="127"/>
    </row>
    <row r="2398" ht="15.75" customHeight="1" spans="1:26">
      <c r="A2398" s="127"/>
      <c r="B2398" s="127"/>
      <c r="C2398" s="127"/>
      <c r="D2398" s="127"/>
      <c r="E2398" s="127"/>
      <c r="F2398" s="127"/>
      <c r="G2398" s="127"/>
      <c r="H2398" s="127"/>
      <c r="I2398" s="127"/>
      <c r="J2398" s="127"/>
      <c r="K2398" s="127"/>
      <c r="L2398" s="127"/>
      <c r="M2398" s="127"/>
      <c r="N2398" s="127"/>
      <c r="O2398" s="127"/>
      <c r="P2398" s="127"/>
      <c r="Q2398" s="127"/>
      <c r="R2398" s="127"/>
      <c r="S2398" s="127"/>
      <c r="T2398" s="127"/>
      <c r="U2398" s="127"/>
      <c r="V2398" s="127"/>
      <c r="W2398" s="127"/>
      <c r="X2398" s="127"/>
      <c r="Y2398" s="127"/>
      <c r="Z2398" s="127"/>
    </row>
    <row r="2399" ht="15.75" customHeight="1" spans="1:26">
      <c r="A2399" s="127"/>
      <c r="B2399" s="127"/>
      <c r="C2399" s="127"/>
      <c r="D2399" s="127"/>
      <c r="E2399" s="127"/>
      <c r="F2399" s="127"/>
      <c r="G2399" s="127"/>
      <c r="H2399" s="127"/>
      <c r="I2399" s="127"/>
      <c r="J2399" s="127"/>
      <c r="K2399" s="127"/>
      <c r="L2399" s="127"/>
      <c r="M2399" s="127"/>
      <c r="N2399" s="127"/>
      <c r="O2399" s="127"/>
      <c r="P2399" s="127"/>
      <c r="Q2399" s="127"/>
      <c r="R2399" s="127"/>
      <c r="S2399" s="127"/>
      <c r="T2399" s="127"/>
      <c r="U2399" s="127"/>
      <c r="V2399" s="127"/>
      <c r="W2399" s="127"/>
      <c r="X2399" s="127"/>
      <c r="Y2399" s="127"/>
      <c r="Z2399" s="127"/>
    </row>
    <row r="2400" ht="15.75" customHeight="1" spans="1:26">
      <c r="A2400" s="127"/>
      <c r="B2400" s="127"/>
      <c r="C2400" s="127"/>
      <c r="D2400" s="127"/>
      <c r="E2400" s="127"/>
      <c r="F2400" s="127"/>
      <c r="G2400" s="127"/>
      <c r="H2400" s="127"/>
      <c r="I2400" s="127"/>
      <c r="J2400" s="127"/>
      <c r="K2400" s="127"/>
      <c r="L2400" s="127"/>
      <c r="M2400" s="127"/>
      <c r="N2400" s="127"/>
      <c r="O2400" s="127"/>
      <c r="P2400" s="127"/>
      <c r="Q2400" s="127"/>
      <c r="R2400" s="127"/>
      <c r="S2400" s="127"/>
      <c r="T2400" s="127"/>
      <c r="U2400" s="127"/>
      <c r="V2400" s="127"/>
      <c r="W2400" s="127"/>
      <c r="X2400" s="127"/>
      <c r="Y2400" s="127"/>
      <c r="Z2400" s="127"/>
    </row>
    <row r="2401" ht="15.75" customHeight="1" spans="1:26">
      <c r="A2401" s="127"/>
      <c r="B2401" s="127"/>
      <c r="C2401" s="127"/>
      <c r="D2401" s="127"/>
      <c r="E2401" s="127"/>
      <c r="F2401" s="127"/>
      <c r="G2401" s="127"/>
      <c r="H2401" s="127"/>
      <c r="I2401" s="127"/>
      <c r="J2401" s="127"/>
      <c r="K2401" s="127"/>
      <c r="L2401" s="127"/>
      <c r="M2401" s="127"/>
      <c r="N2401" s="127"/>
      <c r="O2401" s="127"/>
      <c r="P2401" s="127"/>
      <c r="Q2401" s="127"/>
      <c r="R2401" s="127"/>
      <c r="S2401" s="127"/>
      <c r="T2401" s="127"/>
      <c r="U2401" s="127"/>
      <c r="V2401" s="127"/>
      <c r="W2401" s="127"/>
      <c r="X2401" s="127"/>
      <c r="Y2401" s="127"/>
      <c r="Z2401" s="127"/>
    </row>
  </sheetData>
  <mergeCells count="1">
    <mergeCell ref="B3:D3"/>
  </mergeCells>
  <pageMargins left="0.7" right="0.7" top="0.75" bottom="0.75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Z2401"/>
  <sheetViews>
    <sheetView workbookViewId="0">
      <selection activeCell="A1" sqref="A1"/>
    </sheetView>
  </sheetViews>
  <sheetFormatPr defaultColWidth="14.4259259259259" defaultRowHeight="15" customHeight="1"/>
  <cols>
    <col min="1" max="1" width="8.71296296296296" customWidth="1"/>
    <col min="2" max="2" width="29.287037037037" customWidth="1"/>
    <col min="3" max="3" width="30.1388888888889" customWidth="1"/>
    <col min="4" max="4" width="29.287037037037" customWidth="1"/>
    <col min="5" max="6" width="8.71296296296296" customWidth="1"/>
    <col min="7" max="7" width="29.1388888888889" customWidth="1"/>
    <col min="8" max="26" width="8.71296296296296" customWidth="1"/>
  </cols>
  <sheetData>
    <row r="1" ht="20.25" customHeight="1" spans="1:26">
      <c r="A1" s="69"/>
      <c r="B1" s="69"/>
      <c r="C1" s="69"/>
      <c r="D1" s="69"/>
      <c r="E1" s="69"/>
      <c r="F1" s="69"/>
      <c r="G1" s="98" t="s">
        <v>702</v>
      </c>
      <c r="H1" s="99">
        <v>7</v>
      </c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ht="20.25" customHeight="1" spans="1:26">
      <c r="A2" s="69"/>
      <c r="B2" s="69"/>
      <c r="C2" s="69"/>
      <c r="D2" s="69"/>
      <c r="E2" s="69"/>
      <c r="F2" s="69"/>
      <c r="G2" s="98" t="s">
        <v>703</v>
      </c>
      <c r="H2" s="100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ht="27" customHeight="1" spans="1:26">
      <c r="A3" s="69"/>
      <c r="B3" s="101" t="s">
        <v>726</v>
      </c>
      <c r="C3" s="102"/>
      <c r="D3" s="103"/>
      <c r="E3" s="69"/>
      <c r="F3" s="69"/>
      <c r="G3" s="98" t="s">
        <v>705</v>
      </c>
      <c r="H3" s="100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ht="20.25" customHeight="1" spans="1:26">
      <c r="A4" s="69"/>
      <c r="B4" s="104"/>
      <c r="C4" s="104"/>
      <c r="D4" s="104"/>
      <c r="E4" s="69"/>
      <c r="F4" s="69"/>
      <c r="G4" s="98" t="s">
        <v>706</v>
      </c>
      <c r="H4" s="100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ht="24.75" customHeight="1" spans="1:26">
      <c r="A5" s="105"/>
      <c r="B5" s="106" t="s">
        <v>707</v>
      </c>
      <c r="C5" s="128" t="e">
        <f>VLOOKUP(H1,#REF!,3,0)</f>
        <v>#REF!</v>
      </c>
      <c r="D5" s="108" t="s">
        <v>499</v>
      </c>
      <c r="E5" s="83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32.25" customHeight="1" spans="1:26">
      <c r="A6" s="105"/>
      <c r="B6" s="109" t="s">
        <v>708</v>
      </c>
      <c r="C6" s="110" t="e">
        <f>VLOOKUP($C$5,#REF!,4,0)</f>
        <v>#REF!</v>
      </c>
      <c r="D6" s="111"/>
      <c r="E6" s="83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ht="20.25" customHeight="1" spans="1:26">
      <c r="A7" s="105"/>
      <c r="B7" s="109" t="s">
        <v>90</v>
      </c>
      <c r="C7" s="110">
        <v>26</v>
      </c>
      <c r="D7" s="111"/>
      <c r="E7" s="83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ht="20.25" customHeight="1" spans="1:26">
      <c r="A8" s="105"/>
      <c r="B8" s="109" t="s">
        <v>110</v>
      </c>
      <c r="C8" s="112" t="e">
        <f>VLOOKUP($C$5,#REF!,11,0)</f>
        <v>#REF!</v>
      </c>
      <c r="D8" s="111"/>
      <c r="E8" s="83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20.25" customHeight="1" spans="1:26">
      <c r="A9" s="105"/>
      <c r="B9" s="109" t="s">
        <v>709</v>
      </c>
      <c r="C9" s="112" t="e">
        <f>VLOOKUP($C$5,#REF!,14,0)</f>
        <v>#REF!</v>
      </c>
      <c r="D9" s="111"/>
      <c r="E9" s="83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ht="20.25" customHeight="1" spans="1:26">
      <c r="A10" s="105"/>
      <c r="B10" s="109" t="s">
        <v>710</v>
      </c>
      <c r="C10" s="113" t="e">
        <f>VLOOKUP($C$5,#REF!,15,0)</f>
        <v>#REF!</v>
      </c>
      <c r="D10" s="111"/>
      <c r="E10" s="83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ht="20.25" customHeight="1" spans="1:26">
      <c r="A11" s="105"/>
      <c r="B11" s="109" t="s">
        <v>711</v>
      </c>
      <c r="C11" s="113" t="e">
        <f>VLOOKUP($C$5,#REF!,15,0)</f>
        <v>#REF!</v>
      </c>
      <c r="D11" s="111"/>
      <c r="E11" s="83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20.25" customHeight="1" spans="1:26">
      <c r="A12" s="105"/>
      <c r="B12" s="109" t="s">
        <v>712</v>
      </c>
      <c r="C12" s="113" t="e">
        <f>VLOOKUP($C$5,#REF!,16,0)</f>
        <v>#REF!</v>
      </c>
      <c r="D12" s="111"/>
      <c r="E12" s="83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ht="20.25" customHeight="1" spans="1:26">
      <c r="A13" s="105"/>
      <c r="B13" s="109" t="s">
        <v>713</v>
      </c>
      <c r="C13" s="113" t="e">
        <f>VLOOKUP($C$5,#REF!,17,0)</f>
        <v>#REF!</v>
      </c>
      <c r="D13" s="111"/>
      <c r="E13" s="83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ht="20.25" customHeight="1" spans="1:26">
      <c r="A14" s="105"/>
      <c r="B14" s="109" t="s">
        <v>714</v>
      </c>
      <c r="C14" s="113" t="e">
        <f>VLOOKUP($C$5,#REF!,18,0)</f>
        <v>#REF!</v>
      </c>
      <c r="D14" s="111"/>
      <c r="E14" s="83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ht="20.25" customHeight="1" spans="1:26">
      <c r="A15" s="105"/>
      <c r="B15" s="109" t="s">
        <v>715</v>
      </c>
      <c r="C15" s="113" t="e">
        <f>VLOOKUP($C$5,#REF!,20,0)</f>
        <v>#REF!</v>
      </c>
      <c r="D15" s="111"/>
      <c r="E15" s="83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ht="20.25" customHeight="1" spans="1:26">
      <c r="A16" s="105"/>
      <c r="B16" s="114" t="s">
        <v>127</v>
      </c>
      <c r="C16" s="115" t="e">
        <f>SUM(C11:C15)</f>
        <v>#REF!</v>
      </c>
      <c r="D16" s="111"/>
      <c r="E16" s="83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ht="20.25" customHeight="1" spans="1:26">
      <c r="A17" s="105"/>
      <c r="B17" s="114" t="s">
        <v>130</v>
      </c>
      <c r="C17" s="116" t="e">
        <f>VLOOKUP($C$5,#REF!,27,0)</f>
        <v>#REF!</v>
      </c>
      <c r="D17" s="111"/>
      <c r="E17" s="83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ht="20.25" customHeight="1" spans="1:26">
      <c r="A18" s="105"/>
      <c r="B18" s="114" t="s">
        <v>716</v>
      </c>
      <c r="C18" s="115" t="e">
        <f>SUM(C19:C23)+C17</f>
        <v>#REF!</v>
      </c>
      <c r="D18" s="111"/>
      <c r="E18" s="83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ht="20.25" customHeight="1" spans="1:26">
      <c r="A19" s="105"/>
      <c r="B19" s="109" t="s">
        <v>717</v>
      </c>
      <c r="C19" s="113" t="e">
        <f>VLOOKUP($C$5,#REF!,28,0)</f>
        <v>#REF!</v>
      </c>
      <c r="D19" s="111"/>
      <c r="E19" s="83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ht="20.25" customHeight="1" spans="1:26">
      <c r="A20" s="105"/>
      <c r="B20" s="109" t="s">
        <v>718</v>
      </c>
      <c r="C20" s="113" t="e">
        <f>VLOOKUP($C$5,#REF!,30,0)</f>
        <v>#REF!</v>
      </c>
      <c r="D20" s="111"/>
      <c r="E20" s="83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ht="30" customHeight="1" spans="1:26">
      <c r="A21" s="105"/>
      <c r="B21" s="109" t="s">
        <v>719</v>
      </c>
      <c r="C21" s="113" t="e">
        <f>VLOOKUP(C5,#REF!,31,0)</f>
        <v>#REF!</v>
      </c>
      <c r="D21" s="111"/>
      <c r="E21" s="83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ht="20.25" customHeight="1" spans="1:26">
      <c r="A22" s="105"/>
      <c r="B22" s="109" t="s">
        <v>720</v>
      </c>
      <c r="C22" s="113" t="e">
        <f>VLOOKUP($C$5,#REF!,32,0)</f>
        <v>#REF!</v>
      </c>
      <c r="D22" s="111"/>
      <c r="E22" s="83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ht="20.25" customHeight="1" spans="1:26">
      <c r="A23" s="105"/>
      <c r="B23" s="109" t="s">
        <v>727</v>
      </c>
      <c r="C23" s="113" t="e">
        <f>VLOOKUP($C$5,#REF!,36,0)</f>
        <v>#REF!</v>
      </c>
      <c r="D23" s="111"/>
      <c r="E23" s="83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ht="30" customHeight="1" spans="1:26">
      <c r="A24" s="105"/>
      <c r="B24" s="114" t="s">
        <v>722</v>
      </c>
      <c r="C24" s="117" t="e">
        <f>SUM(C25:C27)</f>
        <v>#REF!</v>
      </c>
      <c r="D24" s="111"/>
      <c r="E24" s="83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ht="20.25" customHeight="1" spans="1:26">
      <c r="A25" s="105"/>
      <c r="B25" s="109" t="s">
        <v>723</v>
      </c>
      <c r="C25" s="113" t="e">
        <f>VLOOKUP($C$5,#REF!,57,0)</f>
        <v>#REF!</v>
      </c>
      <c r="D25" s="111"/>
      <c r="E25" s="83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ht="20.25" customHeight="1" spans="1:26">
      <c r="A26" s="105"/>
      <c r="B26" s="109" t="s">
        <v>177</v>
      </c>
      <c r="C26" s="113" t="e">
        <f>VLOOKUP($C$5,#REF!,60,0)</f>
        <v>#REF!</v>
      </c>
      <c r="D26" s="111"/>
      <c r="E26" s="83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ht="20.25" customHeight="1" spans="1:26">
      <c r="A27" s="105"/>
      <c r="B27" s="118" t="s">
        <v>724</v>
      </c>
      <c r="C27" s="119" t="e">
        <f>VLOOKUP($C$5,#REF!,63,0)</f>
        <v>#REF!</v>
      </c>
      <c r="D27" s="120"/>
      <c r="E27" s="83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20.25" customHeight="1" spans="1:26">
      <c r="A28" s="105"/>
      <c r="B28" s="121" t="s">
        <v>725</v>
      </c>
      <c r="C28" s="122" t="e">
        <f>C18-C24</f>
        <v>#REF!</v>
      </c>
      <c r="D28" s="123"/>
      <c r="E28" s="83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ht="20.25" customHeight="1" spans="1:26">
      <c r="A29" s="69"/>
      <c r="B29" s="124"/>
      <c r="C29" s="124"/>
      <c r="D29" s="124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ht="20.25" customHeight="1" spans="1:26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20.25" customHeight="1" spans="1:26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ht="20.25" customHeight="1" spans="1:26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ht="20.25" customHeight="1" spans="1:26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20.25" customHeight="1" spans="1:26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ht="20.25" customHeight="1" spans="1:26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ht="20.25" customHeight="1" spans="1:26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ht="20.25" customHeight="1" spans="1:26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ht="20.25" customHeight="1" spans="1:26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ht="20.25" customHeight="1" spans="1:26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ht="20.25" customHeight="1" spans="1:26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ht="20.25" customHeight="1" spans="1:26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ht="20.25" customHeight="1" spans="1:26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ht="20.25" customHeight="1" spans="1:26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ht="20.25" customHeight="1" spans="1:26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ht="20.25" customHeight="1" spans="1:26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ht="20.25" customHeight="1" spans="1:2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ht="20.25" customHeight="1" spans="1:26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ht="20.25" customHeight="1" spans="1:26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ht="20.25" customHeight="1" spans="1:26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20.25" customHeight="1" spans="1:26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ht="20.25" customHeight="1" spans="1:26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ht="20.25" customHeight="1" spans="1:26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20.25" customHeight="1" spans="1:26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ht="20.25" customHeight="1" spans="1:26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ht="20.25" customHeight="1" spans="1:26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20.25" customHeight="1" spans="1:2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ht="20.25" customHeight="1" spans="1:26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ht="20.25" customHeight="1" spans="1:26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ht="20.25" customHeight="1" spans="1:26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ht="20.25" customHeight="1" spans="1:26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ht="20.25" customHeight="1" spans="1:26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ht="20.25" customHeight="1" spans="1:26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ht="20.25" customHeight="1" spans="1:26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ht="20.25" customHeight="1" spans="1:26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ht="20.25" customHeight="1" spans="1:26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ht="20.25" customHeight="1" spans="1:2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ht="20.25" customHeight="1" spans="1:26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ht="20.25" customHeight="1" spans="1:26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ht="20.25" customHeight="1" spans="1:26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ht="20.25" customHeight="1" spans="1:26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ht="20.25" customHeight="1" spans="1:26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ht="20.25" customHeight="1" spans="1:26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ht="20.25" customHeight="1" spans="1:26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ht="20.25" customHeight="1" spans="1:26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ht="20.25" customHeight="1" spans="1:26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ht="20.25" customHeight="1" spans="1:2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ht="20.25" customHeight="1" spans="1:26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ht="20.25" customHeight="1" spans="1:26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ht="20.25" customHeight="1" spans="1:26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ht="20.25" customHeight="1" spans="1:26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ht="20.25" customHeight="1" spans="1:26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ht="20.25" customHeight="1" spans="1:26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ht="20.25" customHeight="1" spans="1:26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ht="20.25" customHeight="1" spans="1:26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ht="20.25" customHeight="1" spans="1:26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ht="20.25" customHeight="1" spans="1:2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ht="20.25" customHeight="1" spans="1:26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ht="20.25" customHeight="1" spans="1:26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ht="20.25" customHeight="1" spans="1:26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ht="20.25" customHeight="1" spans="1:26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ht="20.25" customHeight="1" spans="1:26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ht="20.25" customHeight="1" spans="1:26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ht="20.25" customHeight="1" spans="1:26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ht="20.25" customHeight="1" spans="1:26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ht="20.25" customHeight="1" spans="1:26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ht="20.25" customHeight="1" spans="1:2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ht="20.25" customHeight="1" spans="1:26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ht="20.25" customHeight="1" spans="1:26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ht="20.25" customHeight="1" spans="1:26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ht="20.25" customHeight="1" spans="1:26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ht="20.25" customHeight="1" spans="1:26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ht="20.25" customHeight="1" spans="1:26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ht="20.25" customHeight="1" spans="1:26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ht="20.25" customHeight="1" spans="1:26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ht="20.25" customHeight="1" spans="1:26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ht="20.25" customHeight="1" spans="1:2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ht="20.25" customHeight="1" spans="1:26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ht="20.25" customHeight="1" spans="1:26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ht="20.25" customHeight="1" spans="1:26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ht="20.25" customHeight="1" spans="1:26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ht="20.25" customHeight="1" spans="1:26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ht="20.25" customHeight="1" spans="1:26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ht="20.25" customHeight="1" spans="1:26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ht="20.25" customHeight="1" spans="1:26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ht="20.25" customHeight="1" spans="1:26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ht="20.25" customHeight="1" spans="1:2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ht="20.25" customHeight="1" spans="1:26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ht="20.25" customHeight="1" spans="1:26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ht="20.25" customHeight="1" spans="1:26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ht="20.25" customHeight="1" spans="1:26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ht="20.25" customHeight="1" spans="1:26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ht="20.25" customHeight="1" spans="1:26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ht="20.25" customHeight="1" spans="1:26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ht="20.25" customHeight="1" spans="1:26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ht="20.25" customHeight="1" spans="1:26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ht="20.25" customHeight="1" spans="1: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ht="20.25" customHeight="1" spans="1:26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ht="20.25" customHeight="1" spans="1:26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ht="20.25" customHeight="1" spans="1:26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ht="15.75" customHeight="1" spans="1:26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ht="15.75" customHeight="1" spans="1:26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ht="15.75" customHeight="1" spans="1:26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ht="15.75" customHeight="1" spans="1:26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ht="15.75" customHeight="1" spans="1:26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ht="15.75" customHeight="1" spans="1:26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ht="15.75" customHeight="1" spans="1:2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ht="15.75" customHeight="1" spans="1:26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ht="15.75" customHeight="1" spans="1:26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ht="15.75" customHeight="1" spans="1:26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ht="15.75" customHeight="1" spans="1:26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ht="15.75" customHeight="1" spans="1:26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ht="15.75" customHeight="1" spans="1:26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ht="15.75" customHeight="1" spans="1:26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ht="15.75" customHeight="1" spans="1:26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ht="15.75" customHeight="1" spans="1:26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ht="15.75" customHeight="1" spans="1:2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ht="15.75" customHeight="1" spans="1:26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ht="15.75" customHeight="1" spans="1:26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ht="15.75" customHeight="1" spans="1:26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ht="15.75" customHeight="1" spans="1:26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ht="15.75" customHeight="1" spans="1:26">
      <c r="A151" s="125"/>
      <c r="B151" s="125"/>
      <c r="C151" s="126" t="e">
        <v>#REF!</v>
      </c>
      <c r="D151" s="125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ht="15.75" customHeight="1" spans="1:26">
      <c r="A152" s="125"/>
      <c r="B152" s="125"/>
      <c r="C152" s="126" t="e">
        <v>#REF!</v>
      </c>
      <c r="D152" s="125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ht="15.75" customHeight="1" spans="1:26">
      <c r="A153" s="125"/>
      <c r="B153" s="125"/>
      <c r="C153" s="126" t="e">
        <v>#REF!</v>
      </c>
      <c r="D153" s="125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ht="15.75" customHeight="1" spans="1:26">
      <c r="A154" s="125"/>
      <c r="B154" s="125"/>
      <c r="C154" s="126" t="e">
        <v>#REF!</v>
      </c>
      <c r="D154" s="125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ht="15.75" customHeight="1" spans="1:26">
      <c r="A155" s="125"/>
      <c r="B155" s="125"/>
      <c r="C155" s="126" t="e">
        <v>#REF!</v>
      </c>
      <c r="D155" s="125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ht="15.75" customHeight="1" spans="1:26">
      <c r="A156" s="125"/>
      <c r="B156" s="125"/>
      <c r="C156" s="126" t="e">
        <v>#REF!</v>
      </c>
      <c r="D156" s="125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ht="15.75" customHeight="1" spans="1:26">
      <c r="A157" s="125"/>
      <c r="B157" s="125"/>
      <c r="C157" s="126" t="e">
        <v>#REF!</v>
      </c>
      <c r="D157" s="125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ht="15.75" customHeight="1" spans="1:26">
      <c r="A158" s="125"/>
      <c r="B158" s="125"/>
      <c r="C158" s="126" t="e">
        <v>#REF!</v>
      </c>
      <c r="D158" s="125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ht="15.75" customHeight="1" spans="1:26">
      <c r="A159" s="125"/>
      <c r="B159" s="125"/>
      <c r="C159" s="126" t="e">
        <v>#REF!</v>
      </c>
      <c r="D159" s="125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ht="15.75" customHeight="1" spans="1:26">
      <c r="A160" s="125"/>
      <c r="B160" s="125"/>
      <c r="C160" s="126" t="e">
        <v>#REF!</v>
      </c>
      <c r="D160" s="125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ht="15.75" customHeight="1" spans="1:26">
      <c r="A161" s="125"/>
      <c r="B161" s="125"/>
      <c r="C161" s="126" t="e">
        <v>#REF!</v>
      </c>
      <c r="D161" s="125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ht="15.75" customHeight="1" spans="1:26">
      <c r="A162" s="125"/>
      <c r="B162" s="125"/>
      <c r="C162" s="126" t="e">
        <v>#REF!</v>
      </c>
      <c r="D162" s="125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ht="15.75" customHeight="1" spans="1:26">
      <c r="A163" s="125"/>
      <c r="B163" s="125"/>
      <c r="C163" s="126" t="e">
        <v>#REF!</v>
      </c>
      <c r="D163" s="125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ht="15.75" customHeight="1" spans="1:26">
      <c r="A164" s="125"/>
      <c r="B164" s="125"/>
      <c r="C164" s="126" t="e">
        <v>#REF!</v>
      </c>
      <c r="D164" s="125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ht="15.75" customHeight="1" spans="1:26">
      <c r="A165" s="125"/>
      <c r="B165" s="125"/>
      <c r="C165" s="126" t="e">
        <v>#REF!</v>
      </c>
      <c r="D165" s="125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ht="15.75" customHeight="1" spans="1:26">
      <c r="A166" s="125"/>
      <c r="B166" s="125"/>
      <c r="C166" s="126" t="e">
        <v>#REF!</v>
      </c>
      <c r="D166" s="125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ht="15.75" customHeight="1" spans="1:26">
      <c r="A167" s="125"/>
      <c r="B167" s="125"/>
      <c r="C167" s="126" t="e">
        <v>#REF!</v>
      </c>
      <c r="D167" s="125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ht="15.75" customHeight="1" spans="1:26">
      <c r="A168" s="125"/>
      <c r="B168" s="125"/>
      <c r="C168" s="126" t="e">
        <v>#REF!</v>
      </c>
      <c r="D168" s="125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ht="15.75" customHeight="1" spans="1:26">
      <c r="A169" s="125"/>
      <c r="B169" s="125"/>
      <c r="C169" s="126" t="e">
        <v>#REF!</v>
      </c>
      <c r="D169" s="125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ht="15.75" customHeight="1" spans="1:26">
      <c r="A170" s="125"/>
      <c r="B170" s="125"/>
      <c r="C170" s="126" t="e">
        <v>#REF!</v>
      </c>
      <c r="D170" s="125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ht="15.75" customHeight="1" spans="1:26">
      <c r="A171" s="125"/>
      <c r="B171" s="125"/>
      <c r="C171" s="126" t="e">
        <v>#REF!</v>
      </c>
      <c r="D171" s="125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ht="15.75" customHeight="1" spans="1:26">
      <c r="A172" s="125"/>
      <c r="B172" s="125"/>
      <c r="C172" s="126" t="e">
        <v>#REF!</v>
      </c>
      <c r="D172" s="125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ht="15.75" customHeight="1" spans="1:26">
      <c r="A173" s="125"/>
      <c r="B173" s="125"/>
      <c r="C173" s="126" t="e">
        <v>#REF!</v>
      </c>
      <c r="D173" s="125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ht="15.75" customHeight="1" spans="1:26">
      <c r="A174" s="125"/>
      <c r="B174" s="125"/>
      <c r="C174" s="126" t="e">
        <v>#REF!</v>
      </c>
      <c r="D174" s="125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ht="15.75" customHeight="1" spans="1:26">
      <c r="A175" s="125"/>
      <c r="B175" s="125"/>
      <c r="C175" s="126" t="e">
        <v>#REF!</v>
      </c>
      <c r="D175" s="125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ht="15.75" customHeight="1" spans="1:26">
      <c r="A176" s="125"/>
      <c r="B176" s="125"/>
      <c r="C176" s="126" t="e">
        <v>#REF!</v>
      </c>
      <c r="D176" s="125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15.75" customHeight="1" spans="1:26">
      <c r="A177" s="125"/>
      <c r="B177" s="125"/>
      <c r="C177" s="126" t="e">
        <v>#REF!</v>
      </c>
      <c r="D177" s="125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15.75" customHeight="1" spans="1:26">
      <c r="A178" s="125"/>
      <c r="B178" s="125"/>
      <c r="C178" s="126" t="e">
        <v>#REF!</v>
      </c>
      <c r="D178" s="125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15.75" customHeight="1" spans="1:26">
      <c r="A179" s="125"/>
      <c r="B179" s="125"/>
      <c r="C179" s="126" t="e">
        <v>#REF!</v>
      </c>
      <c r="D179" s="125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15.75" customHeight="1" spans="1:26">
      <c r="A180" s="125"/>
      <c r="B180" s="125"/>
      <c r="C180" s="126" t="e">
        <v>#REF!</v>
      </c>
      <c r="D180" s="125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15.75" customHeight="1" spans="1:26">
      <c r="A181" s="125"/>
      <c r="B181" s="125"/>
      <c r="C181" s="126" t="e">
        <v>#REF!</v>
      </c>
      <c r="D181" s="125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15.75" customHeight="1" spans="1:26">
      <c r="A182" s="125"/>
      <c r="B182" s="125"/>
      <c r="C182" s="126" t="e">
        <v>#REF!</v>
      </c>
      <c r="D182" s="125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15.75" customHeight="1" spans="1:26">
      <c r="A183" s="125"/>
      <c r="B183" s="125"/>
      <c r="C183" s="126" t="e">
        <v>#REF!</v>
      </c>
      <c r="D183" s="125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15.75" customHeight="1" spans="1:26">
      <c r="A184" s="125"/>
      <c r="B184" s="125"/>
      <c r="C184" s="126" t="e">
        <v>#REF!</v>
      </c>
      <c r="D184" s="125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15.75" customHeight="1" spans="1:26">
      <c r="A185" s="125"/>
      <c r="B185" s="125"/>
      <c r="C185" s="126" t="e">
        <v>#REF!</v>
      </c>
      <c r="D185" s="125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15.75" customHeight="1" spans="1:26">
      <c r="A186" s="125"/>
      <c r="B186" s="125"/>
      <c r="C186" s="126" t="e">
        <v>#REF!</v>
      </c>
      <c r="D186" s="125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15.75" customHeight="1" spans="1:26">
      <c r="A187" s="125"/>
      <c r="B187" s="125"/>
      <c r="C187" s="126" t="e">
        <v>#REF!</v>
      </c>
      <c r="D187" s="125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15.75" customHeight="1" spans="1:26">
      <c r="A188" s="125"/>
      <c r="B188" s="125"/>
      <c r="C188" s="126" t="e">
        <v>#REF!</v>
      </c>
      <c r="D188" s="125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15.75" customHeight="1" spans="1:26">
      <c r="A189" s="125"/>
      <c r="B189" s="125"/>
      <c r="C189" s="126" t="e">
        <v>#REF!</v>
      </c>
      <c r="D189" s="125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15.75" customHeight="1" spans="1:26">
      <c r="A190" s="125"/>
      <c r="B190" s="125"/>
      <c r="C190" s="126" t="e">
        <v>#REF!</v>
      </c>
      <c r="D190" s="125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15.75" customHeight="1" spans="1:26">
      <c r="A191" s="125"/>
      <c r="B191" s="125"/>
      <c r="C191" s="126" t="e">
        <v>#REF!</v>
      </c>
      <c r="D191" s="125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5.75" customHeight="1" spans="1:26">
      <c r="A192" s="125"/>
      <c r="B192" s="125"/>
      <c r="C192" s="126" t="e">
        <v>#REF!</v>
      </c>
      <c r="D192" s="125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15.75" customHeight="1" spans="1:26">
      <c r="A193" s="125"/>
      <c r="B193" s="125"/>
      <c r="C193" s="126" t="e">
        <v>#REF!</v>
      </c>
      <c r="D193" s="125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15.75" customHeight="1" spans="1:26">
      <c r="A194" s="125"/>
      <c r="B194" s="125"/>
      <c r="C194" s="126" t="e">
        <v>#REF!</v>
      </c>
      <c r="D194" s="125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15.75" customHeight="1" spans="1:26">
      <c r="A195" s="125"/>
      <c r="B195" s="125"/>
      <c r="C195" s="126" t="e">
        <v>#REF!</v>
      </c>
      <c r="D195" s="125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15.75" customHeight="1" spans="1:26">
      <c r="A196" s="125"/>
      <c r="B196" s="125"/>
      <c r="C196" s="126" t="e">
        <v>#REF!</v>
      </c>
      <c r="D196" s="125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15.75" customHeight="1" spans="1:26">
      <c r="A197" s="125"/>
      <c r="B197" s="125"/>
      <c r="C197" s="126" t="e">
        <v>#REF!</v>
      </c>
      <c r="D197" s="125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15.75" customHeight="1" spans="1:26">
      <c r="A198" s="125"/>
      <c r="B198" s="125"/>
      <c r="C198" s="126" t="e">
        <v>#REF!</v>
      </c>
      <c r="D198" s="125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ht="15.75" customHeight="1" spans="1:26">
      <c r="A199" s="125"/>
      <c r="B199" s="125"/>
      <c r="C199" s="126" t="e">
        <v>#REF!</v>
      </c>
      <c r="D199" s="125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ht="15.75" customHeight="1" spans="1:26">
      <c r="A200" s="125"/>
      <c r="B200" s="125"/>
      <c r="C200" s="126" t="e">
        <v>#REF!</v>
      </c>
      <c r="D200" s="125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ht="15.75" customHeight="1" spans="1:26">
      <c r="A201" s="125"/>
      <c r="B201" s="125"/>
      <c r="C201" s="126" t="e">
        <v>#REF!</v>
      </c>
      <c r="D201" s="125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ht="15.75" customHeight="1" spans="1:26">
      <c r="A202" s="125"/>
      <c r="B202" s="125"/>
      <c r="C202" s="126" t="e">
        <v>#REF!</v>
      </c>
      <c r="D202" s="125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ht="15.75" customHeight="1" spans="1:26">
      <c r="A203" s="125"/>
      <c r="B203" s="125"/>
      <c r="C203" s="126" t="e">
        <v>#REF!</v>
      </c>
      <c r="D203" s="125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ht="15.75" customHeight="1" spans="1:26">
      <c r="A204" s="125"/>
      <c r="B204" s="125"/>
      <c r="C204" s="126" t="e">
        <v>#REF!</v>
      </c>
      <c r="D204" s="125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ht="15.75" customHeight="1" spans="1:26">
      <c r="A205" s="125"/>
      <c r="B205" s="125"/>
      <c r="C205" s="126" t="e">
        <v>#REF!</v>
      </c>
      <c r="D205" s="125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ht="15.75" customHeight="1" spans="1:26">
      <c r="A206" s="125"/>
      <c r="B206" s="125"/>
      <c r="C206" s="126" t="e">
        <v>#REF!</v>
      </c>
      <c r="D206" s="125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ht="15.75" customHeight="1" spans="1:26">
      <c r="A207" s="125"/>
      <c r="B207" s="125"/>
      <c r="C207" s="126" t="e">
        <v>#REF!</v>
      </c>
      <c r="D207" s="125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ht="15.75" customHeight="1" spans="1:26">
      <c r="A208" s="125"/>
      <c r="B208" s="125"/>
      <c r="C208" s="126" t="e">
        <v>#REF!</v>
      </c>
      <c r="D208" s="125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ht="15.75" customHeight="1" spans="1:26">
      <c r="A209" s="125"/>
      <c r="B209" s="125"/>
      <c r="C209" s="126" t="e">
        <v>#REF!</v>
      </c>
      <c r="D209" s="125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ht="15.75" customHeight="1" spans="1:26">
      <c r="A210" s="125"/>
      <c r="B210" s="125"/>
      <c r="C210" s="126" t="e">
        <v>#REF!</v>
      </c>
      <c r="D210" s="125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ht="15.75" customHeight="1" spans="1:26">
      <c r="A211" s="125"/>
      <c r="B211" s="125"/>
      <c r="C211" s="126" t="e">
        <v>#REF!</v>
      </c>
      <c r="D211" s="125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ht="15.75" customHeight="1" spans="1:26">
      <c r="A212" s="125"/>
      <c r="B212" s="125"/>
      <c r="C212" s="126" t="e">
        <v>#REF!</v>
      </c>
      <c r="D212" s="125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ht="15.75" customHeight="1" spans="1:26">
      <c r="A213" s="125"/>
      <c r="B213" s="125"/>
      <c r="C213" s="126" t="e">
        <v>#REF!</v>
      </c>
      <c r="D213" s="125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ht="15.75" customHeight="1" spans="1:26">
      <c r="A214" s="125"/>
      <c r="B214" s="125"/>
      <c r="C214" s="126" t="e">
        <v>#REF!</v>
      </c>
      <c r="D214" s="125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ht="15.75" customHeight="1" spans="1:26">
      <c r="A215" s="125"/>
      <c r="B215" s="125"/>
      <c r="C215" s="126" t="e">
        <v>#REF!</v>
      </c>
      <c r="D215" s="125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ht="15.75" customHeight="1" spans="1:26">
      <c r="A216" s="125"/>
      <c r="B216" s="125"/>
      <c r="C216" s="126" t="e">
        <v>#REF!</v>
      </c>
      <c r="D216" s="125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ht="15.75" customHeight="1" spans="1:26">
      <c r="A217" s="125"/>
      <c r="B217" s="125"/>
      <c r="C217" s="126" t="e">
        <v>#REF!</v>
      </c>
      <c r="D217" s="125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ht="15.75" customHeight="1" spans="1:26">
      <c r="A218" s="125"/>
      <c r="B218" s="125"/>
      <c r="C218" s="126" t="e">
        <v>#REF!</v>
      </c>
      <c r="D218" s="125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ht="15.75" customHeight="1" spans="1:26">
      <c r="A219" s="125"/>
      <c r="B219" s="125"/>
      <c r="C219" s="126" t="e">
        <v>#REF!</v>
      </c>
      <c r="D219" s="125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ht="15.75" customHeight="1" spans="1:26">
      <c r="A220" s="125"/>
      <c r="B220" s="125"/>
      <c r="C220" s="126" t="e">
        <v>#REF!</v>
      </c>
      <c r="D220" s="125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ht="15.75" customHeight="1" spans="1:26">
      <c r="A221" s="125"/>
      <c r="B221" s="125"/>
      <c r="C221" s="126" t="e">
        <v>#REF!</v>
      </c>
      <c r="D221" s="125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ht="15.75" customHeight="1" spans="1:26">
      <c r="A222" s="125"/>
      <c r="B222" s="125"/>
      <c r="C222" s="126" t="e">
        <v>#REF!</v>
      </c>
      <c r="D222" s="125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15.75" customHeight="1" spans="1:26">
      <c r="A223" s="125"/>
      <c r="B223" s="125"/>
      <c r="C223" s="126" t="e">
        <v>#REF!</v>
      </c>
      <c r="D223" s="125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ht="15.75" customHeight="1" spans="1:26">
      <c r="A224" s="125"/>
      <c r="B224" s="125"/>
      <c r="C224" s="126" t="e">
        <v>#REF!</v>
      </c>
      <c r="D224" s="125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ht="15.75" customHeight="1" spans="1:26">
      <c r="A225" s="125"/>
      <c r="B225" s="125"/>
      <c r="C225" s="126" t="e">
        <v>#REF!</v>
      </c>
      <c r="D225" s="125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ht="15.75" customHeight="1" spans="1:26">
      <c r="A226" s="125"/>
      <c r="B226" s="125"/>
      <c r="C226" s="126" t="e">
        <v>#REF!</v>
      </c>
      <c r="D226" s="125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ht="15.75" customHeight="1" spans="1:26">
      <c r="A227" s="125"/>
      <c r="B227" s="125"/>
      <c r="C227" s="126" t="e">
        <v>#REF!</v>
      </c>
      <c r="D227" s="125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ht="15.75" customHeight="1" spans="1:26">
      <c r="A228" s="125"/>
      <c r="B228" s="125"/>
      <c r="C228" s="126" t="e">
        <v>#REF!</v>
      </c>
      <c r="D228" s="125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5.75" customHeight="1" spans="1:26">
      <c r="A229" s="125"/>
      <c r="B229" s="125"/>
      <c r="C229" s="126" t="e">
        <v>#REF!</v>
      </c>
      <c r="D229" s="125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ht="15.75" customHeight="1" spans="1:26">
      <c r="A230" s="125"/>
      <c r="B230" s="125"/>
      <c r="C230" s="126" t="e">
        <v>#REF!</v>
      </c>
      <c r="D230" s="125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ht="15.75" customHeight="1" spans="1:26">
      <c r="A231" s="125"/>
      <c r="B231" s="125"/>
      <c r="C231" s="126" t="e">
        <v>#REF!</v>
      </c>
      <c r="D231" s="125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5.75" customHeight="1" spans="1:26">
      <c r="A232" s="125"/>
      <c r="B232" s="125"/>
      <c r="C232" s="126" t="e">
        <v>#REF!</v>
      </c>
      <c r="D232" s="125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ht="15.75" customHeight="1" spans="1:26">
      <c r="A233" s="125"/>
      <c r="B233" s="125"/>
      <c r="C233" s="126" t="e">
        <v>#REF!</v>
      </c>
      <c r="D233" s="125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ht="15.75" customHeight="1" spans="1:26">
      <c r="A234" s="125"/>
      <c r="B234" s="125"/>
      <c r="C234" s="126" t="e">
        <v>#REF!</v>
      </c>
      <c r="D234" s="125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ht="15.75" customHeight="1" spans="1:26">
      <c r="A235" s="125"/>
      <c r="B235" s="125"/>
      <c r="C235" s="126" t="e">
        <v>#REF!</v>
      </c>
      <c r="D235" s="125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ht="15.75" customHeight="1" spans="1:26">
      <c r="A236" s="125"/>
      <c r="B236" s="125"/>
      <c r="C236" s="126" t="e">
        <v>#REF!</v>
      </c>
      <c r="D236" s="125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ht="15.75" customHeight="1" spans="1:26">
      <c r="A237" s="125"/>
      <c r="B237" s="125"/>
      <c r="C237" s="126" t="e">
        <v>#REF!</v>
      </c>
      <c r="D237" s="125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ht="15.75" customHeight="1" spans="1:26">
      <c r="A238" s="125"/>
      <c r="B238" s="125"/>
      <c r="C238" s="126" t="e">
        <v>#REF!</v>
      </c>
      <c r="D238" s="125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ht="15.75" customHeight="1" spans="1:26">
      <c r="A239" s="125"/>
      <c r="B239" s="125"/>
      <c r="C239" s="126" t="e">
        <v>#REF!</v>
      </c>
      <c r="D239" s="125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ht="15.75" customHeight="1" spans="1:26">
      <c r="A240" s="125"/>
      <c r="B240" s="125"/>
      <c r="C240" s="126" t="e">
        <v>#REF!</v>
      </c>
      <c r="D240" s="125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ht="15.75" customHeight="1" spans="1:26">
      <c r="A241" s="125"/>
      <c r="B241" s="125"/>
      <c r="C241" s="126" t="e">
        <v>#REF!</v>
      </c>
      <c r="D241" s="125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ht="15.75" customHeight="1" spans="1:26">
      <c r="A242" s="125"/>
      <c r="B242" s="125"/>
      <c r="C242" s="126" t="e">
        <v>#REF!</v>
      </c>
      <c r="D242" s="125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ht="15.75" customHeight="1" spans="1:26">
      <c r="A243" s="125"/>
      <c r="B243" s="125"/>
      <c r="C243" s="126" t="e">
        <v>#REF!</v>
      </c>
      <c r="D243" s="125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ht="15.75" customHeight="1" spans="1:26">
      <c r="A244" s="125"/>
      <c r="B244" s="125"/>
      <c r="C244" s="126" t="e">
        <v>#REF!</v>
      </c>
      <c r="D244" s="125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15.75" customHeight="1" spans="1:26">
      <c r="A245" s="125"/>
      <c r="B245" s="125"/>
      <c r="C245" s="126" t="e">
        <v>#REF!</v>
      </c>
      <c r="D245" s="125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ht="15.75" customHeight="1" spans="1:26">
      <c r="A246" s="125"/>
      <c r="B246" s="125"/>
      <c r="C246" s="126" t="e">
        <v>#REF!</v>
      </c>
      <c r="D246" s="125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ht="15.75" customHeight="1" spans="1:26">
      <c r="A247" s="125"/>
      <c r="B247" s="125"/>
      <c r="C247" s="126" t="e">
        <v>#REF!</v>
      </c>
      <c r="D247" s="125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ht="15.75" customHeight="1" spans="1:26">
      <c r="A248" s="125"/>
      <c r="B248" s="125"/>
      <c r="C248" s="126" t="e">
        <v>#REF!</v>
      </c>
      <c r="D248" s="125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ht="15.75" customHeight="1" spans="1:26">
      <c r="A249" s="125"/>
      <c r="B249" s="125"/>
      <c r="C249" s="126" t="e">
        <v>#REF!</v>
      </c>
      <c r="D249" s="125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ht="15.75" customHeight="1" spans="1:26">
      <c r="A250" s="125"/>
      <c r="B250" s="125"/>
      <c r="C250" s="126" t="e">
        <v>#REF!</v>
      </c>
      <c r="D250" s="125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ht="15.75" customHeight="1" spans="1:26">
      <c r="A251" s="125"/>
      <c r="B251" s="125"/>
      <c r="C251" s="126" t="e">
        <v>#REF!</v>
      </c>
      <c r="D251" s="125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15.75" customHeight="1" spans="1:26">
      <c r="A252" s="125"/>
      <c r="B252" s="125"/>
      <c r="C252" s="126" t="e">
        <v>#REF!</v>
      </c>
      <c r="D252" s="125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ht="15.75" customHeight="1" spans="1:26">
      <c r="A253" s="125"/>
      <c r="B253" s="125"/>
      <c r="C253" s="126" t="e">
        <v>#REF!</v>
      </c>
      <c r="D253" s="125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ht="15.75" customHeight="1" spans="1:26">
      <c r="A254" s="125"/>
      <c r="B254" s="125"/>
      <c r="C254" s="126" t="e">
        <v>#REF!</v>
      </c>
      <c r="D254" s="125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ht="15.75" customHeight="1" spans="1:26">
      <c r="A255" s="125"/>
      <c r="B255" s="125"/>
      <c r="C255" s="126" t="e">
        <v>#REF!</v>
      </c>
      <c r="D255" s="125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ht="15.75" customHeight="1" spans="1:26">
      <c r="A256" s="125"/>
      <c r="B256" s="125"/>
      <c r="C256" s="126" t="e">
        <v>#REF!</v>
      </c>
      <c r="D256" s="125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ht="15.75" customHeight="1" spans="1:26">
      <c r="A257" s="125"/>
      <c r="B257" s="125"/>
      <c r="C257" s="126" t="e">
        <v>#REF!</v>
      </c>
      <c r="D257" s="125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ht="15.75" customHeight="1" spans="1:26">
      <c r="A258" s="125"/>
      <c r="B258" s="125"/>
      <c r="C258" s="126" t="e">
        <v>#REF!</v>
      </c>
      <c r="D258" s="125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ht="15.75" customHeight="1" spans="1:26">
      <c r="A259" s="125"/>
      <c r="B259" s="125"/>
      <c r="C259" s="126" t="e">
        <v>#REF!</v>
      </c>
      <c r="D259" s="125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ht="15.75" customHeight="1" spans="1:26">
      <c r="A260" s="125"/>
      <c r="B260" s="125"/>
      <c r="C260" s="126" t="e">
        <v>#REF!</v>
      </c>
      <c r="D260" s="125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ht="15.75" customHeight="1" spans="1:26">
      <c r="A261" s="125"/>
      <c r="B261" s="125"/>
      <c r="C261" s="126" t="e">
        <v>#REF!</v>
      </c>
      <c r="D261" s="125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ht="15.75" customHeight="1" spans="1:26">
      <c r="A262" s="125"/>
      <c r="B262" s="125"/>
      <c r="C262" s="126" t="e">
        <v>#REF!</v>
      </c>
      <c r="D262" s="125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ht="15.75" customHeight="1" spans="1:26">
      <c r="A263" s="125"/>
      <c r="B263" s="125"/>
      <c r="C263" s="126" t="e">
        <v>#REF!</v>
      </c>
      <c r="D263" s="125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ht="15.75" customHeight="1" spans="1:26">
      <c r="A264" s="125"/>
      <c r="B264" s="125"/>
      <c r="C264" s="126" t="e">
        <v>#REF!</v>
      </c>
      <c r="D264" s="125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ht="15.75" customHeight="1" spans="1:26">
      <c r="A265" s="125"/>
      <c r="B265" s="125"/>
      <c r="C265" s="126" t="e">
        <v>#REF!</v>
      </c>
      <c r="D265" s="125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ht="15.75" customHeight="1" spans="1:26">
      <c r="A266" s="125"/>
      <c r="B266" s="125"/>
      <c r="C266" s="126" t="e">
        <v>#REF!</v>
      </c>
      <c r="D266" s="125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ht="15.75" customHeight="1" spans="1:26">
      <c r="A267" s="125"/>
      <c r="B267" s="125"/>
      <c r="C267" s="126" t="e">
        <v>#REF!</v>
      </c>
      <c r="D267" s="125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ht="15.75" customHeight="1" spans="1:26">
      <c r="A268" s="125"/>
      <c r="B268" s="125"/>
      <c r="C268" s="126" t="e">
        <v>#REF!</v>
      </c>
      <c r="D268" s="125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ht="15.75" customHeight="1" spans="1:26">
      <c r="A269" s="125"/>
      <c r="B269" s="125"/>
      <c r="C269" s="126" t="e">
        <v>#REF!</v>
      </c>
      <c r="D269" s="125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ht="15.75" customHeight="1" spans="1:26">
      <c r="A270" s="125"/>
      <c r="B270" s="125"/>
      <c r="C270" s="126" t="e">
        <v>#REF!</v>
      </c>
      <c r="D270" s="125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ht="15.75" customHeight="1" spans="1:26">
      <c r="A271" s="125"/>
      <c r="B271" s="125"/>
      <c r="C271" s="126" t="e">
        <v>#REF!</v>
      </c>
      <c r="D271" s="125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ht="15.75" customHeight="1" spans="1:26">
      <c r="A272" s="125"/>
      <c r="B272" s="125"/>
      <c r="C272" s="126" t="e">
        <v>#REF!</v>
      </c>
      <c r="D272" s="125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ht="15.75" customHeight="1" spans="1:26">
      <c r="A273" s="125"/>
      <c r="B273" s="125"/>
      <c r="C273" s="126" t="e">
        <v>#REF!</v>
      </c>
      <c r="D273" s="125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ht="15.75" customHeight="1" spans="1:26">
      <c r="A274" s="125"/>
      <c r="B274" s="125"/>
      <c r="C274" s="126" t="e">
        <v>#REF!</v>
      </c>
      <c r="D274" s="125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ht="15.75" customHeight="1" spans="1:26">
      <c r="A275" s="125"/>
      <c r="B275" s="125"/>
      <c r="C275" s="126" t="e">
        <v>#REF!</v>
      </c>
      <c r="D275" s="125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ht="15.75" customHeight="1" spans="1:26">
      <c r="A276" s="125"/>
      <c r="B276" s="125"/>
      <c r="C276" s="126" t="e">
        <v>#REF!</v>
      </c>
      <c r="D276" s="125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ht="15.75" customHeight="1" spans="1:26">
      <c r="A277" s="125"/>
      <c r="B277" s="125"/>
      <c r="C277" s="126" t="e">
        <v>#REF!</v>
      </c>
      <c r="D277" s="125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ht="15.75" customHeight="1" spans="1:26">
      <c r="A278" s="125"/>
      <c r="B278" s="125"/>
      <c r="C278" s="126" t="e">
        <v>#REF!</v>
      </c>
      <c r="D278" s="125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ht="15.75" customHeight="1" spans="1:26">
      <c r="A279" s="125"/>
      <c r="B279" s="125"/>
      <c r="C279" s="126" t="e">
        <v>#REF!</v>
      </c>
      <c r="D279" s="125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ht="15.75" customHeight="1" spans="1:26">
      <c r="A280" s="125"/>
      <c r="B280" s="125"/>
      <c r="C280" s="126" t="e">
        <v>#REF!</v>
      </c>
      <c r="D280" s="125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ht="15.75" customHeight="1" spans="1:26">
      <c r="A281" s="125"/>
      <c r="B281" s="125"/>
      <c r="C281" s="126" t="e">
        <v>#REF!</v>
      </c>
      <c r="D281" s="125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ht="15.75" customHeight="1" spans="1:26">
      <c r="A282" s="125"/>
      <c r="B282" s="125"/>
      <c r="C282" s="126" t="e">
        <v>#REF!</v>
      </c>
      <c r="D282" s="125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ht="15.75" customHeight="1" spans="1:26">
      <c r="A283" s="125"/>
      <c r="B283" s="125"/>
      <c r="C283" s="126" t="e">
        <v>#REF!</v>
      </c>
      <c r="D283" s="125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ht="15.75" customHeight="1" spans="1:26">
      <c r="A284" s="125"/>
      <c r="B284" s="125"/>
      <c r="C284" s="126" t="e">
        <v>#REF!</v>
      </c>
      <c r="D284" s="125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ht="15.75" customHeight="1" spans="1:26">
      <c r="A285" s="125"/>
      <c r="B285" s="125"/>
      <c r="C285" s="126" t="e">
        <v>#REF!</v>
      </c>
      <c r="D285" s="125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ht="15.75" customHeight="1" spans="1:26">
      <c r="A286" s="125"/>
      <c r="B286" s="125"/>
      <c r="C286" s="126" t="e">
        <v>#REF!</v>
      </c>
      <c r="D286" s="125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ht="15.75" customHeight="1" spans="1:26">
      <c r="A287" s="125"/>
      <c r="B287" s="125"/>
      <c r="C287" s="126" t="e">
        <v>#REF!</v>
      </c>
      <c r="D287" s="125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ht="15.75" customHeight="1" spans="1:26">
      <c r="A288" s="125"/>
      <c r="B288" s="125"/>
      <c r="C288" s="126" t="e">
        <v>#REF!</v>
      </c>
      <c r="D288" s="125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ht="15.75" customHeight="1" spans="1:26">
      <c r="A289" s="125"/>
      <c r="B289" s="125"/>
      <c r="C289" s="126" t="e">
        <v>#REF!</v>
      </c>
      <c r="D289" s="125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ht="15.75" customHeight="1" spans="1:26">
      <c r="A290" s="125"/>
      <c r="B290" s="125"/>
      <c r="C290" s="126" t="e">
        <v>#REF!</v>
      </c>
      <c r="D290" s="125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ht="15.75" customHeight="1" spans="1:26">
      <c r="A291" s="125"/>
      <c r="B291" s="125"/>
      <c r="C291" s="126" t="e">
        <v>#REF!</v>
      </c>
      <c r="D291" s="125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ht="15.75" customHeight="1" spans="1:26">
      <c r="A292" s="125"/>
      <c r="B292" s="125"/>
      <c r="C292" s="126" t="e">
        <v>#REF!</v>
      </c>
      <c r="D292" s="125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ht="15.75" customHeight="1" spans="1:26">
      <c r="A293" s="125"/>
      <c r="B293" s="125"/>
      <c r="C293" s="126" t="e">
        <v>#REF!</v>
      </c>
      <c r="D293" s="125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ht="15.75" customHeight="1" spans="1:26">
      <c r="A294" s="125"/>
      <c r="B294" s="125"/>
      <c r="C294" s="126" t="e">
        <v>#REF!</v>
      </c>
      <c r="D294" s="125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ht="15.75" customHeight="1" spans="1:26">
      <c r="A295" s="125"/>
      <c r="B295" s="125"/>
      <c r="C295" s="126" t="e">
        <v>#REF!</v>
      </c>
      <c r="D295" s="125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ht="15.75" customHeight="1" spans="1:26">
      <c r="A296" s="125"/>
      <c r="B296" s="125"/>
      <c r="C296" s="126" t="e">
        <v>#REF!</v>
      </c>
      <c r="D296" s="125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ht="15.75" customHeight="1" spans="1:26">
      <c r="A297" s="125"/>
      <c r="B297" s="125"/>
      <c r="C297" s="126" t="e">
        <v>#REF!</v>
      </c>
      <c r="D297" s="125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ht="15.75" customHeight="1" spans="1:26">
      <c r="A298" s="125"/>
      <c r="B298" s="125"/>
      <c r="C298" s="126" t="e">
        <v>#REF!</v>
      </c>
      <c r="D298" s="125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ht="15.75" customHeight="1" spans="1:26">
      <c r="A299" s="125"/>
      <c r="B299" s="125"/>
      <c r="C299" s="126" t="e">
        <v>#REF!</v>
      </c>
      <c r="D299" s="125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ht="15.75" customHeight="1" spans="1:26">
      <c r="A300" s="125"/>
      <c r="B300" s="125"/>
      <c r="C300" s="126" t="e">
        <v>#REF!</v>
      </c>
      <c r="D300" s="125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ht="15.75" customHeight="1" spans="1:26">
      <c r="A301" s="125"/>
      <c r="B301" s="125"/>
      <c r="C301" s="126" t="e">
        <v>#REF!</v>
      </c>
      <c r="D301" s="125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ht="15.75" customHeight="1" spans="1:26">
      <c r="A302" s="125"/>
      <c r="B302" s="125"/>
      <c r="C302" s="126" t="e">
        <v>#REF!</v>
      </c>
      <c r="D302" s="125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ht="15.75" customHeight="1" spans="1:26">
      <c r="A303" s="125"/>
      <c r="B303" s="125"/>
      <c r="C303" s="126" t="e">
        <v>#REF!</v>
      </c>
      <c r="D303" s="125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ht="15.75" customHeight="1" spans="1:26">
      <c r="A304" s="125"/>
      <c r="B304" s="125"/>
      <c r="C304" s="126" t="e">
        <v>#REF!</v>
      </c>
      <c r="D304" s="125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ht="15.75" customHeight="1" spans="1:26">
      <c r="A305" s="125"/>
      <c r="B305" s="125"/>
      <c r="C305" s="126" t="e">
        <v>#REF!</v>
      </c>
      <c r="D305" s="125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ht="15.75" customHeight="1" spans="1:26">
      <c r="A306" s="125"/>
      <c r="B306" s="125"/>
      <c r="C306" s="126" t="e">
        <v>#REF!</v>
      </c>
      <c r="D306" s="125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ht="15.75" customHeight="1" spans="1:26">
      <c r="A307" s="125"/>
      <c r="B307" s="125"/>
      <c r="C307" s="126" t="e">
        <v>#REF!</v>
      </c>
      <c r="D307" s="125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ht="15.75" customHeight="1" spans="1:26">
      <c r="A308" s="125"/>
      <c r="B308" s="125"/>
      <c r="C308" s="126" t="e">
        <v>#REF!</v>
      </c>
      <c r="D308" s="125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ht="15.75" customHeight="1" spans="1:26">
      <c r="A309" s="125"/>
      <c r="B309" s="125"/>
      <c r="C309" s="126" t="e">
        <v>#REF!</v>
      </c>
      <c r="D309" s="125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ht="15.75" customHeight="1" spans="1:26">
      <c r="A310" s="125"/>
      <c r="B310" s="125"/>
      <c r="C310" s="126" t="e">
        <v>#REF!</v>
      </c>
      <c r="D310" s="125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ht="15.75" customHeight="1" spans="1:26">
      <c r="A311" s="125"/>
      <c r="B311" s="125"/>
      <c r="C311" s="126" t="e">
        <v>#REF!</v>
      </c>
      <c r="D311" s="125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ht="15.75" customHeight="1" spans="1:26">
      <c r="A312" s="125"/>
      <c r="B312" s="125"/>
      <c r="C312" s="126" t="e">
        <v>#REF!</v>
      </c>
      <c r="D312" s="125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ht="15.75" customHeight="1" spans="1:26">
      <c r="A313" s="125"/>
      <c r="B313" s="125"/>
      <c r="C313" s="126" t="e">
        <v>#REF!</v>
      </c>
      <c r="D313" s="125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ht="15.75" customHeight="1" spans="1:26">
      <c r="A314" s="125"/>
      <c r="B314" s="125"/>
      <c r="C314" s="126" t="e">
        <v>#REF!</v>
      </c>
      <c r="D314" s="125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ht="15.75" customHeight="1" spans="1:26">
      <c r="A315" s="125"/>
      <c r="B315" s="125"/>
      <c r="C315" s="126" t="e">
        <v>#REF!</v>
      </c>
      <c r="D315" s="125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ht="15.75" customHeight="1" spans="1:26">
      <c r="A316" s="125"/>
      <c r="B316" s="125"/>
      <c r="C316" s="126" t="e">
        <v>#REF!</v>
      </c>
      <c r="D316" s="125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ht="15.75" customHeight="1" spans="1:26">
      <c r="A317" s="125"/>
      <c r="B317" s="125"/>
      <c r="C317" s="126" t="e">
        <v>#REF!</v>
      </c>
      <c r="D317" s="125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ht="15.75" customHeight="1" spans="1:26">
      <c r="A318" s="125"/>
      <c r="B318" s="125"/>
      <c r="C318" s="126" t="e">
        <v>#REF!</v>
      </c>
      <c r="D318" s="125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ht="15.75" customHeight="1" spans="1:26">
      <c r="A319" s="125"/>
      <c r="B319" s="125"/>
      <c r="C319" s="126" t="e">
        <v>#REF!</v>
      </c>
      <c r="D319" s="125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ht="15.75" customHeight="1" spans="1:26">
      <c r="A320" s="125"/>
      <c r="B320" s="125"/>
      <c r="C320" s="126" t="e">
        <v>#REF!</v>
      </c>
      <c r="D320" s="125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ht="15.75" customHeight="1" spans="1:26">
      <c r="A321" s="125"/>
      <c r="B321" s="125"/>
      <c r="C321" s="126" t="e">
        <v>#REF!</v>
      </c>
      <c r="D321" s="125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ht="15.75" customHeight="1" spans="1:26">
      <c r="A322" s="125"/>
      <c r="B322" s="125"/>
      <c r="C322" s="126" t="e">
        <v>#REF!</v>
      </c>
      <c r="D322" s="125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ht="15.75" customHeight="1" spans="1:26">
      <c r="A323" s="125"/>
      <c r="B323" s="125"/>
      <c r="C323" s="126" t="e">
        <v>#REF!</v>
      </c>
      <c r="D323" s="125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ht="15.75" customHeight="1" spans="1:26">
      <c r="A324" s="125"/>
      <c r="B324" s="125"/>
      <c r="C324" s="126" t="e">
        <v>#REF!</v>
      </c>
      <c r="D324" s="125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ht="15.75" customHeight="1" spans="1:26">
      <c r="A325" s="125"/>
      <c r="B325" s="125"/>
      <c r="C325" s="126" t="e">
        <v>#REF!</v>
      </c>
      <c r="D325" s="125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ht="15.75" customHeight="1" spans="1:26">
      <c r="A326" s="125"/>
      <c r="B326" s="125"/>
      <c r="C326" s="126" t="e">
        <v>#REF!</v>
      </c>
      <c r="D326" s="125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ht="15.75" customHeight="1" spans="1:26">
      <c r="A327" s="125"/>
      <c r="B327" s="125"/>
      <c r="C327" s="126" t="e">
        <v>#REF!</v>
      </c>
      <c r="D327" s="125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ht="15.75" customHeight="1" spans="1:26">
      <c r="A328" s="125"/>
      <c r="B328" s="125"/>
      <c r="C328" s="126" t="e">
        <v>#REF!</v>
      </c>
      <c r="D328" s="125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ht="15.75" customHeight="1" spans="1:26">
      <c r="A329" s="125"/>
      <c r="B329" s="125"/>
      <c r="C329" s="126" t="e">
        <v>#REF!</v>
      </c>
      <c r="D329" s="125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ht="15.75" customHeight="1" spans="1:26">
      <c r="A330" s="125"/>
      <c r="B330" s="125"/>
      <c r="C330" s="126" t="e">
        <v>#REF!</v>
      </c>
      <c r="D330" s="125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ht="15.75" customHeight="1" spans="1:26">
      <c r="A331" s="125"/>
      <c r="B331" s="125"/>
      <c r="C331" s="126" t="e">
        <v>#REF!</v>
      </c>
      <c r="D331" s="125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ht="15.75" customHeight="1" spans="1:26">
      <c r="A332" s="125"/>
      <c r="B332" s="125"/>
      <c r="C332" s="126" t="e">
        <v>#REF!</v>
      </c>
      <c r="D332" s="125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ht="15.75" customHeight="1" spans="1:26">
      <c r="A333" s="125"/>
      <c r="B333" s="125"/>
      <c r="C333" s="126" t="e">
        <v>#REF!</v>
      </c>
      <c r="D333" s="125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ht="15.75" customHeight="1" spans="1:26">
      <c r="A334" s="125"/>
      <c r="B334" s="125"/>
      <c r="C334" s="126" t="e">
        <v>#REF!</v>
      </c>
      <c r="D334" s="125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ht="15.75" customHeight="1" spans="1:26">
      <c r="A335" s="125"/>
      <c r="B335" s="125"/>
      <c r="C335" s="126" t="e">
        <v>#REF!</v>
      </c>
      <c r="D335" s="125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ht="15.75" customHeight="1" spans="1:26">
      <c r="A336" s="125"/>
      <c r="B336" s="125"/>
      <c r="C336" s="126" t="e">
        <v>#REF!</v>
      </c>
      <c r="D336" s="125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ht="15.75" customHeight="1" spans="1:26">
      <c r="A337" s="125"/>
      <c r="B337" s="125"/>
      <c r="C337" s="126" t="e">
        <v>#REF!</v>
      </c>
      <c r="D337" s="125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ht="15.75" customHeight="1" spans="1:26">
      <c r="A338" s="125"/>
      <c r="B338" s="125"/>
      <c r="C338" s="126" t="e">
        <v>#REF!</v>
      </c>
      <c r="D338" s="125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ht="15.75" customHeight="1" spans="1:26">
      <c r="A339" s="125"/>
      <c r="B339" s="125"/>
      <c r="C339" s="126" t="e">
        <v>#REF!</v>
      </c>
      <c r="D339" s="125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ht="15.75" customHeight="1" spans="1:26">
      <c r="A340" s="125"/>
      <c r="B340" s="125"/>
      <c r="C340" s="126" t="e">
        <v>#REF!</v>
      </c>
      <c r="D340" s="125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ht="15.75" customHeight="1" spans="1:26">
      <c r="A341" s="125"/>
      <c r="B341" s="125"/>
      <c r="C341" s="126" t="e">
        <v>#REF!</v>
      </c>
      <c r="D341" s="125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ht="15.75" customHeight="1" spans="1:26">
      <c r="A342" s="125"/>
      <c r="B342" s="125"/>
      <c r="C342" s="126" t="e">
        <v>#REF!</v>
      </c>
      <c r="D342" s="125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ht="15.75" customHeight="1" spans="1:26">
      <c r="A343" s="125"/>
      <c r="B343" s="125"/>
      <c r="C343" s="126" t="e">
        <v>#REF!</v>
      </c>
      <c r="D343" s="125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ht="15.75" customHeight="1" spans="1:26">
      <c r="A344" s="125"/>
      <c r="B344" s="125"/>
      <c r="C344" s="126" t="e">
        <v>#REF!</v>
      </c>
      <c r="D344" s="125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ht="15.75" customHeight="1" spans="1:26">
      <c r="A345" s="125"/>
      <c r="B345" s="125"/>
      <c r="C345" s="126" t="e">
        <v>#REF!</v>
      </c>
      <c r="D345" s="125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ht="15.75" customHeight="1" spans="1:26">
      <c r="A346" s="125"/>
      <c r="B346" s="125"/>
      <c r="C346" s="126" t="e">
        <v>#REF!</v>
      </c>
      <c r="D346" s="125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ht="15.75" customHeight="1" spans="1:26">
      <c r="A347" s="125"/>
      <c r="B347" s="125"/>
      <c r="C347" s="126" t="e">
        <v>#REF!</v>
      </c>
      <c r="D347" s="125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ht="15.75" customHeight="1" spans="1:26">
      <c r="A348" s="125"/>
      <c r="B348" s="125"/>
      <c r="C348" s="126" t="e">
        <v>#REF!</v>
      </c>
      <c r="D348" s="125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ht="15.75" customHeight="1" spans="1:26">
      <c r="A349" s="125"/>
      <c r="B349" s="125"/>
      <c r="C349" s="126" t="e">
        <v>#REF!</v>
      </c>
      <c r="D349" s="125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ht="15.75" customHeight="1" spans="1:26">
      <c r="A350" s="125"/>
      <c r="B350" s="125"/>
      <c r="C350" s="126" t="e">
        <v>#REF!</v>
      </c>
      <c r="D350" s="125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ht="15.75" customHeight="1" spans="1:26">
      <c r="A351" s="125"/>
      <c r="B351" s="125"/>
      <c r="C351" s="126" t="e">
        <v>#REF!</v>
      </c>
      <c r="D351" s="125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ht="15.75" customHeight="1" spans="1:26">
      <c r="A352" s="125"/>
      <c r="B352" s="125"/>
      <c r="C352" s="126" t="e">
        <v>#REF!</v>
      </c>
      <c r="D352" s="125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ht="15.75" customHeight="1" spans="1:26">
      <c r="A353" s="125"/>
      <c r="B353" s="125"/>
      <c r="C353" s="126" t="e">
        <v>#REF!</v>
      </c>
      <c r="D353" s="125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ht="15.75" customHeight="1" spans="1:26">
      <c r="A354" s="125"/>
      <c r="B354" s="125"/>
      <c r="C354" s="126" t="e">
        <v>#REF!</v>
      </c>
      <c r="D354" s="125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ht="15.75" customHeight="1" spans="1:26">
      <c r="A355" s="125"/>
      <c r="B355" s="125"/>
      <c r="C355" s="126" t="e">
        <v>#REF!</v>
      </c>
      <c r="D355" s="125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ht="15.75" customHeight="1" spans="1:26">
      <c r="A356" s="125"/>
      <c r="B356" s="125"/>
      <c r="C356" s="126" t="e">
        <v>#REF!</v>
      </c>
      <c r="D356" s="125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ht="15.75" customHeight="1" spans="1:26">
      <c r="A357" s="125"/>
      <c r="B357" s="125"/>
      <c r="C357" s="126" t="e">
        <v>#REF!</v>
      </c>
      <c r="D357" s="125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ht="15.75" customHeight="1" spans="1:26">
      <c r="A358" s="125"/>
      <c r="B358" s="125"/>
      <c r="C358" s="126" t="e">
        <v>#REF!</v>
      </c>
      <c r="D358" s="125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ht="15.75" customHeight="1" spans="1:26">
      <c r="A359" s="125"/>
      <c r="B359" s="125"/>
      <c r="C359" s="126" t="e">
        <v>#REF!</v>
      </c>
      <c r="D359" s="125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ht="15.75" customHeight="1" spans="1:26">
      <c r="A360" s="125"/>
      <c r="B360" s="125"/>
      <c r="C360" s="126" t="e">
        <v>#REF!</v>
      </c>
      <c r="D360" s="125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ht="15.75" customHeight="1" spans="1:26">
      <c r="A361" s="125"/>
      <c r="B361" s="125"/>
      <c r="C361" s="126" t="e">
        <v>#REF!</v>
      </c>
      <c r="D361" s="125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ht="15.75" customHeight="1" spans="1:26">
      <c r="A362" s="125"/>
      <c r="B362" s="125"/>
      <c r="C362" s="126" t="e">
        <v>#REF!</v>
      </c>
      <c r="D362" s="125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ht="15.75" customHeight="1" spans="1:26">
      <c r="A363" s="125"/>
      <c r="B363" s="125"/>
      <c r="C363" s="126" t="e">
        <v>#REF!</v>
      </c>
      <c r="D363" s="125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ht="15.75" customHeight="1" spans="1:26">
      <c r="A364" s="125"/>
      <c r="B364" s="125"/>
      <c r="C364" s="126" t="e">
        <v>#REF!</v>
      </c>
      <c r="D364" s="125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ht="15.75" customHeight="1" spans="1:26">
      <c r="A365" s="125"/>
      <c r="B365" s="125"/>
      <c r="C365" s="126" t="e">
        <v>#REF!</v>
      </c>
      <c r="D365" s="125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ht="15.75" customHeight="1" spans="1:26">
      <c r="A366" s="125"/>
      <c r="B366" s="125"/>
      <c r="C366" s="126" t="e">
        <v>#REF!</v>
      </c>
      <c r="D366" s="125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ht="15.75" customHeight="1" spans="1:26">
      <c r="A367" s="125"/>
      <c r="B367" s="125"/>
      <c r="C367" s="126" t="e">
        <v>#REF!</v>
      </c>
      <c r="D367" s="125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ht="15.75" customHeight="1" spans="1:26">
      <c r="A368" s="125"/>
      <c r="B368" s="125"/>
      <c r="C368" s="126" t="e">
        <v>#REF!</v>
      </c>
      <c r="D368" s="125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ht="15.75" customHeight="1" spans="1:26">
      <c r="A369" s="125"/>
      <c r="B369" s="125"/>
      <c r="C369" s="126" t="e">
        <v>#REF!</v>
      </c>
      <c r="D369" s="125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ht="15.75" customHeight="1" spans="1:26">
      <c r="A370" s="125"/>
      <c r="B370" s="125"/>
      <c r="C370" s="126" t="e">
        <v>#REF!</v>
      </c>
      <c r="D370" s="125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ht="15.75" customHeight="1" spans="1:26">
      <c r="A371" s="125"/>
      <c r="B371" s="125"/>
      <c r="C371" s="126" t="e">
        <v>#REF!</v>
      </c>
      <c r="D371" s="125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ht="15.75" customHeight="1" spans="1:26">
      <c r="A372" s="125"/>
      <c r="B372" s="125"/>
      <c r="C372" s="126" t="e">
        <v>#REF!</v>
      </c>
      <c r="D372" s="125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ht="15.75" customHeight="1" spans="1:26">
      <c r="A373" s="125"/>
      <c r="B373" s="125"/>
      <c r="C373" s="126" t="e">
        <v>#REF!</v>
      </c>
      <c r="D373" s="125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ht="15.75" customHeight="1" spans="1:26">
      <c r="A374" s="125"/>
      <c r="B374" s="125"/>
      <c r="C374" s="126" t="e">
        <v>#REF!</v>
      </c>
      <c r="D374" s="125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ht="15.75" customHeight="1" spans="1:26">
      <c r="A375" s="125"/>
      <c r="B375" s="125"/>
      <c r="C375" s="126" t="e">
        <v>#REF!</v>
      </c>
      <c r="D375" s="125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ht="15.75" customHeight="1" spans="1:26">
      <c r="A376" s="125"/>
      <c r="B376" s="125"/>
      <c r="C376" s="126" t="e">
        <v>#REF!</v>
      </c>
      <c r="D376" s="125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ht="15.75" customHeight="1" spans="1:26">
      <c r="A377" s="125"/>
      <c r="B377" s="125"/>
      <c r="C377" s="126" t="e">
        <v>#REF!</v>
      </c>
      <c r="D377" s="125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ht="15.75" customHeight="1" spans="1:26">
      <c r="A378" s="125"/>
      <c r="B378" s="125"/>
      <c r="C378" s="126" t="e">
        <v>#REF!</v>
      </c>
      <c r="D378" s="125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ht="15.75" customHeight="1" spans="1:26">
      <c r="A379" s="125"/>
      <c r="B379" s="125"/>
      <c r="C379" s="126" t="e">
        <v>#REF!</v>
      </c>
      <c r="D379" s="125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ht="15.75" customHeight="1" spans="1:26">
      <c r="A380" s="125"/>
      <c r="B380" s="125"/>
      <c r="C380" s="126" t="e">
        <v>#REF!</v>
      </c>
      <c r="D380" s="125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ht="15.75" customHeight="1" spans="1:26">
      <c r="A381" s="125"/>
      <c r="B381" s="125"/>
      <c r="C381" s="126" t="e">
        <v>#REF!</v>
      </c>
      <c r="D381" s="125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ht="15.75" customHeight="1" spans="1:26">
      <c r="A382" s="125"/>
      <c r="B382" s="125"/>
      <c r="C382" s="126" t="e">
        <v>#REF!</v>
      </c>
      <c r="D382" s="125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ht="15.75" customHeight="1" spans="1:26">
      <c r="A383" s="125"/>
      <c r="B383" s="125"/>
      <c r="C383" s="126" t="e">
        <v>#REF!</v>
      </c>
      <c r="D383" s="125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ht="15.75" customHeight="1" spans="1:26">
      <c r="A384" s="125"/>
      <c r="B384" s="125"/>
      <c r="C384" s="126" t="e">
        <v>#REF!</v>
      </c>
      <c r="D384" s="125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ht="15.75" customHeight="1" spans="1:26">
      <c r="A385" s="125"/>
      <c r="B385" s="125"/>
      <c r="C385" s="126" t="e">
        <v>#REF!</v>
      </c>
      <c r="D385" s="125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ht="15.75" customHeight="1" spans="1:26">
      <c r="A386" s="125"/>
      <c r="B386" s="125"/>
      <c r="C386" s="126" t="e">
        <v>#REF!</v>
      </c>
      <c r="D386" s="125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ht="15.75" customHeight="1" spans="1:26">
      <c r="A387" s="125"/>
      <c r="B387" s="125"/>
      <c r="C387" s="126" t="e">
        <v>#REF!</v>
      </c>
      <c r="D387" s="125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ht="15.75" customHeight="1" spans="1:26">
      <c r="A388" s="125"/>
      <c r="B388" s="125"/>
      <c r="C388" s="126" t="e">
        <v>#REF!</v>
      </c>
      <c r="D388" s="125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ht="15.75" customHeight="1" spans="1:26">
      <c r="A389" s="125"/>
      <c r="B389" s="125"/>
      <c r="C389" s="126" t="e">
        <v>#REF!</v>
      </c>
      <c r="D389" s="125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ht="15.75" customHeight="1" spans="1:26">
      <c r="A390" s="125"/>
      <c r="B390" s="125"/>
      <c r="C390" s="126" t="e">
        <v>#REF!</v>
      </c>
      <c r="D390" s="125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ht="15.75" customHeight="1" spans="1:26">
      <c r="A391" s="125"/>
      <c r="B391" s="125"/>
      <c r="C391" s="126" t="e">
        <v>#REF!</v>
      </c>
      <c r="D391" s="125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ht="15.75" customHeight="1" spans="1:26">
      <c r="A392" s="125"/>
      <c r="B392" s="125"/>
      <c r="C392" s="126" t="e">
        <v>#REF!</v>
      </c>
      <c r="D392" s="125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ht="15.75" customHeight="1" spans="1:26">
      <c r="A393" s="125"/>
      <c r="B393" s="125"/>
      <c r="C393" s="126" t="e">
        <v>#REF!</v>
      </c>
      <c r="D393" s="125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ht="15.75" customHeight="1" spans="1:26">
      <c r="A394" s="125"/>
      <c r="B394" s="125"/>
      <c r="C394" s="126" t="e">
        <v>#REF!</v>
      </c>
      <c r="D394" s="125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ht="15.75" customHeight="1" spans="1:26">
      <c r="A395" s="125"/>
      <c r="B395" s="125"/>
      <c r="C395" s="126" t="e">
        <v>#REF!</v>
      </c>
      <c r="D395" s="125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ht="15.75" customHeight="1" spans="1:26">
      <c r="A396" s="125"/>
      <c r="B396" s="125"/>
      <c r="C396" s="126" t="e">
        <v>#REF!</v>
      </c>
      <c r="D396" s="125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ht="15.75" customHeight="1" spans="1:26">
      <c r="A397" s="125"/>
      <c r="B397" s="125"/>
      <c r="C397" s="126" t="e">
        <v>#REF!</v>
      </c>
      <c r="D397" s="125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ht="15.75" customHeight="1" spans="1:26">
      <c r="A398" s="125"/>
      <c r="B398" s="125"/>
      <c r="C398" s="126" t="e">
        <v>#REF!</v>
      </c>
      <c r="D398" s="125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ht="15.75" customHeight="1" spans="1:26">
      <c r="A399" s="125"/>
      <c r="B399" s="125"/>
      <c r="C399" s="126" t="e">
        <v>#REF!</v>
      </c>
      <c r="D399" s="125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ht="15.75" customHeight="1" spans="1:26">
      <c r="A400" s="125"/>
      <c r="B400" s="125"/>
      <c r="C400" s="126" t="e">
        <v>#REF!</v>
      </c>
      <c r="D400" s="125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ht="15.75" customHeight="1" spans="1:26">
      <c r="A401" s="125"/>
      <c r="B401" s="125"/>
      <c r="C401" s="126" t="e">
        <v>#REF!</v>
      </c>
      <c r="D401" s="125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ht="15.75" customHeight="1" spans="1:26">
      <c r="A402" s="125"/>
      <c r="B402" s="125"/>
      <c r="C402" s="126" t="e">
        <v>#REF!</v>
      </c>
      <c r="D402" s="125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ht="15.75" customHeight="1" spans="1:26">
      <c r="A403" s="125"/>
      <c r="B403" s="125"/>
      <c r="C403" s="126" t="e">
        <v>#REF!</v>
      </c>
      <c r="D403" s="125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ht="15.75" customHeight="1" spans="1:26">
      <c r="A404" s="125"/>
      <c r="B404" s="125"/>
      <c r="C404" s="126" t="e">
        <v>#REF!</v>
      </c>
      <c r="D404" s="125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ht="15.75" customHeight="1" spans="1:26">
      <c r="A405" s="125"/>
      <c r="B405" s="125"/>
      <c r="C405" s="126" t="e">
        <v>#REF!</v>
      </c>
      <c r="D405" s="125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ht="15.75" customHeight="1" spans="1:26">
      <c r="A406" s="125"/>
      <c r="B406" s="125"/>
      <c r="C406" s="126" t="e">
        <v>#REF!</v>
      </c>
      <c r="D406" s="125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ht="15.75" customHeight="1" spans="1:26">
      <c r="A407" s="125"/>
      <c r="B407" s="125"/>
      <c r="C407" s="126" t="e">
        <v>#REF!</v>
      </c>
      <c r="D407" s="125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ht="15.75" customHeight="1" spans="1:26">
      <c r="A408" s="125"/>
      <c r="B408" s="125"/>
      <c r="C408" s="126" t="e">
        <v>#REF!</v>
      </c>
      <c r="D408" s="125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ht="15.75" customHeight="1" spans="1:26">
      <c r="A409" s="125"/>
      <c r="B409" s="125"/>
      <c r="C409" s="126" t="e">
        <v>#REF!</v>
      </c>
      <c r="D409" s="125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ht="15.75" customHeight="1" spans="1:26">
      <c r="A410" s="125"/>
      <c r="B410" s="125"/>
      <c r="C410" s="126" t="e">
        <v>#REF!</v>
      </c>
      <c r="D410" s="125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ht="15.75" customHeight="1" spans="1:26">
      <c r="A411" s="125"/>
      <c r="B411" s="125"/>
      <c r="C411" s="126" t="e">
        <v>#REF!</v>
      </c>
      <c r="D411" s="125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ht="15.75" customHeight="1" spans="1:26">
      <c r="A412" s="125"/>
      <c r="B412" s="125"/>
      <c r="C412" s="126" t="e">
        <v>#REF!</v>
      </c>
      <c r="D412" s="125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ht="15.75" customHeight="1" spans="1:26">
      <c r="A413" s="125"/>
      <c r="B413" s="125"/>
      <c r="C413" s="126" t="e">
        <v>#REF!</v>
      </c>
      <c r="D413" s="125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ht="15.75" customHeight="1" spans="1:26">
      <c r="A414" s="125"/>
      <c r="B414" s="125"/>
      <c r="C414" s="126" t="e">
        <v>#REF!</v>
      </c>
      <c r="D414" s="125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ht="15.75" customHeight="1" spans="1:26">
      <c r="A415" s="125"/>
      <c r="B415" s="125"/>
      <c r="C415" s="126" t="e">
        <v>#REF!</v>
      </c>
      <c r="D415" s="125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ht="15.75" customHeight="1" spans="1:26">
      <c r="A416" s="125"/>
      <c r="B416" s="125"/>
      <c r="C416" s="126" t="e">
        <v>#REF!</v>
      </c>
      <c r="D416" s="125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ht="15.75" customHeight="1" spans="1:26">
      <c r="A417" s="125"/>
      <c r="B417" s="125"/>
      <c r="C417" s="126" t="e">
        <v>#REF!</v>
      </c>
      <c r="D417" s="125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ht="15.75" customHeight="1" spans="1:26">
      <c r="A418" s="125"/>
      <c r="B418" s="125"/>
      <c r="C418" s="126" t="e">
        <v>#REF!</v>
      </c>
      <c r="D418" s="125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ht="15.75" customHeight="1" spans="1:26">
      <c r="A419" s="125"/>
      <c r="B419" s="125"/>
      <c r="C419" s="126" t="e">
        <v>#REF!</v>
      </c>
      <c r="D419" s="125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ht="15.75" customHeight="1" spans="1:26">
      <c r="A420" s="125"/>
      <c r="B420" s="125"/>
      <c r="C420" s="126" t="e">
        <v>#REF!</v>
      </c>
      <c r="D420" s="125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ht="15.75" customHeight="1" spans="1:26">
      <c r="A421" s="125"/>
      <c r="B421" s="125"/>
      <c r="C421" s="126" t="e">
        <v>#REF!</v>
      </c>
      <c r="D421" s="125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ht="15.75" customHeight="1" spans="1:26">
      <c r="A422" s="125"/>
      <c r="B422" s="125"/>
      <c r="C422" s="126" t="e">
        <v>#REF!</v>
      </c>
      <c r="D422" s="125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ht="15.75" customHeight="1" spans="1:26">
      <c r="A423" s="125"/>
      <c r="B423" s="125"/>
      <c r="C423" s="126" t="e">
        <v>#REF!</v>
      </c>
      <c r="D423" s="125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ht="15.75" customHeight="1" spans="1:26">
      <c r="A424" s="125"/>
      <c r="B424" s="125"/>
      <c r="C424" s="126" t="e">
        <v>#REF!</v>
      </c>
      <c r="D424" s="125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ht="15.75" customHeight="1" spans="1:26">
      <c r="A425" s="125"/>
      <c r="B425" s="125"/>
      <c r="C425" s="126" t="e">
        <v>#REF!</v>
      </c>
      <c r="D425" s="125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ht="15.75" customHeight="1" spans="1:26">
      <c r="A426" s="125"/>
      <c r="B426" s="125"/>
      <c r="C426" s="126" t="e">
        <v>#REF!</v>
      </c>
      <c r="D426" s="125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ht="15.75" customHeight="1" spans="1:26">
      <c r="A427" s="125"/>
      <c r="B427" s="125"/>
      <c r="C427" s="126" t="e">
        <v>#REF!</v>
      </c>
      <c r="D427" s="125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ht="15.75" customHeight="1" spans="1:26">
      <c r="A428" s="125"/>
      <c r="B428" s="125"/>
      <c r="C428" s="126" t="e">
        <v>#REF!</v>
      </c>
      <c r="D428" s="125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ht="15.75" customHeight="1" spans="1:26">
      <c r="A429" s="125"/>
      <c r="B429" s="125"/>
      <c r="C429" s="126" t="e">
        <v>#REF!</v>
      </c>
      <c r="D429" s="125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ht="15.75" customHeight="1" spans="1:26">
      <c r="A430" s="125"/>
      <c r="B430" s="125"/>
      <c r="C430" s="126" t="e">
        <v>#REF!</v>
      </c>
      <c r="D430" s="125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ht="15.75" customHeight="1" spans="1:26">
      <c r="A431" s="125"/>
      <c r="B431" s="125"/>
      <c r="C431" s="126" t="e">
        <v>#REF!</v>
      </c>
      <c r="D431" s="125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ht="15.75" customHeight="1" spans="1:26">
      <c r="A432" s="125"/>
      <c r="B432" s="125"/>
      <c r="C432" s="126" t="e">
        <v>#REF!</v>
      </c>
      <c r="D432" s="125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ht="15.75" customHeight="1" spans="1:26">
      <c r="A433" s="125"/>
      <c r="B433" s="125"/>
      <c r="C433" s="126" t="e">
        <v>#REF!</v>
      </c>
      <c r="D433" s="125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ht="15.75" customHeight="1" spans="1:26">
      <c r="A434" s="125"/>
      <c r="B434" s="125"/>
      <c r="C434" s="126" t="e">
        <v>#REF!</v>
      </c>
      <c r="D434" s="125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ht="15.75" customHeight="1" spans="1:26">
      <c r="A435" s="125"/>
      <c r="B435" s="125"/>
      <c r="C435" s="126" t="e">
        <v>#REF!</v>
      </c>
      <c r="D435" s="125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ht="15.75" customHeight="1" spans="1:26">
      <c r="A436" s="125"/>
      <c r="B436" s="125"/>
      <c r="C436" s="126" t="e">
        <v>#REF!</v>
      </c>
      <c r="D436" s="125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ht="15.75" customHeight="1" spans="1:26">
      <c r="A437" s="125"/>
      <c r="B437" s="125"/>
      <c r="C437" s="126" t="e">
        <v>#REF!</v>
      </c>
      <c r="D437" s="125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ht="15.75" customHeight="1" spans="1:26">
      <c r="A438" s="125"/>
      <c r="B438" s="125"/>
      <c r="C438" s="126" t="e">
        <v>#REF!</v>
      </c>
      <c r="D438" s="125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ht="15.75" customHeight="1" spans="1:26">
      <c r="A439" s="125"/>
      <c r="B439" s="125"/>
      <c r="C439" s="126" t="e">
        <v>#REF!</v>
      </c>
      <c r="D439" s="125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ht="15.75" customHeight="1" spans="1:26">
      <c r="A440" s="125"/>
      <c r="B440" s="125"/>
      <c r="C440" s="126" t="e">
        <v>#REF!</v>
      </c>
      <c r="D440" s="125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ht="15.75" customHeight="1" spans="1:26">
      <c r="A441" s="125"/>
      <c r="B441" s="125"/>
      <c r="C441" s="126" t="e">
        <v>#REF!</v>
      </c>
      <c r="D441" s="125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ht="15.75" customHeight="1" spans="1:26">
      <c r="A442" s="125"/>
      <c r="B442" s="125"/>
      <c r="C442" s="126" t="e">
        <v>#REF!</v>
      </c>
      <c r="D442" s="125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ht="15.75" customHeight="1" spans="1:26">
      <c r="A443" s="125"/>
      <c r="B443" s="125"/>
      <c r="C443" s="126" t="e">
        <v>#REF!</v>
      </c>
      <c r="D443" s="125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ht="15.75" customHeight="1" spans="1:26">
      <c r="A444" s="125"/>
      <c r="B444" s="125"/>
      <c r="C444" s="126" t="e">
        <v>#REF!</v>
      </c>
      <c r="D444" s="125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ht="15.75" customHeight="1" spans="1:26">
      <c r="A445" s="125"/>
      <c r="B445" s="125"/>
      <c r="C445" s="126" t="e">
        <v>#REF!</v>
      </c>
      <c r="D445" s="125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ht="15.75" customHeight="1" spans="1:26">
      <c r="A446" s="125"/>
      <c r="B446" s="125"/>
      <c r="C446" s="126" t="e">
        <v>#REF!</v>
      </c>
      <c r="D446" s="125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ht="15.75" customHeight="1" spans="1:26">
      <c r="A447" s="125"/>
      <c r="B447" s="125"/>
      <c r="C447" s="126" t="e">
        <v>#REF!</v>
      </c>
      <c r="D447" s="125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ht="15.75" customHeight="1" spans="1:26">
      <c r="A448" s="125"/>
      <c r="B448" s="125"/>
      <c r="C448" s="126" t="e">
        <v>#REF!</v>
      </c>
      <c r="D448" s="125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ht="15.75" customHeight="1" spans="1:26">
      <c r="A449" s="125"/>
      <c r="B449" s="125"/>
      <c r="C449" s="126" t="e">
        <v>#REF!</v>
      </c>
      <c r="D449" s="125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ht="15.75" customHeight="1" spans="1:26">
      <c r="A450" s="125"/>
      <c r="B450" s="125"/>
      <c r="C450" s="126" t="e">
        <v>#REF!</v>
      </c>
      <c r="D450" s="125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ht="15.75" customHeight="1" spans="1:26">
      <c r="A451" s="125"/>
      <c r="B451" s="125"/>
      <c r="C451" s="126" t="e">
        <v>#REF!</v>
      </c>
      <c r="D451" s="125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ht="15.75" customHeight="1" spans="1:26">
      <c r="A452" s="125"/>
      <c r="B452" s="125"/>
      <c r="C452" s="126" t="e">
        <v>#REF!</v>
      </c>
      <c r="D452" s="125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ht="15.75" customHeight="1" spans="1:26">
      <c r="A453" s="125"/>
      <c r="B453" s="125"/>
      <c r="C453" s="126" t="e">
        <v>#REF!</v>
      </c>
      <c r="D453" s="125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ht="15.75" customHeight="1" spans="1:26">
      <c r="A454" s="125"/>
      <c r="B454" s="125"/>
      <c r="C454" s="126" t="e">
        <v>#REF!</v>
      </c>
      <c r="D454" s="125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ht="15.75" customHeight="1" spans="1:26">
      <c r="A455" s="125"/>
      <c r="B455" s="125"/>
      <c r="C455" s="126" t="e">
        <v>#REF!</v>
      </c>
      <c r="D455" s="125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ht="15.75" customHeight="1" spans="1:26">
      <c r="A456" s="125"/>
      <c r="B456" s="125"/>
      <c r="C456" s="126" t="e">
        <v>#REF!</v>
      </c>
      <c r="D456" s="125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ht="15.75" customHeight="1" spans="1:26">
      <c r="A457" s="125"/>
      <c r="B457" s="125"/>
      <c r="C457" s="126" t="e">
        <v>#REF!</v>
      </c>
      <c r="D457" s="125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ht="15.75" customHeight="1" spans="1:26">
      <c r="A458" s="125"/>
      <c r="B458" s="125"/>
      <c r="C458" s="126" t="e">
        <v>#REF!</v>
      </c>
      <c r="D458" s="125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ht="15.75" customHeight="1" spans="1:26">
      <c r="A459" s="125"/>
      <c r="B459" s="125"/>
      <c r="C459" s="126" t="e">
        <v>#REF!</v>
      </c>
      <c r="D459" s="125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ht="15.75" customHeight="1" spans="1:26">
      <c r="A460" s="125"/>
      <c r="B460" s="125"/>
      <c r="C460" s="126" t="e">
        <v>#REF!</v>
      </c>
      <c r="D460" s="125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ht="15.75" customHeight="1" spans="1:26">
      <c r="A461" s="125"/>
      <c r="B461" s="125"/>
      <c r="C461" s="126" t="e">
        <v>#REF!</v>
      </c>
      <c r="D461" s="125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ht="15.75" customHeight="1" spans="1:26">
      <c r="A462" s="125"/>
      <c r="B462" s="125"/>
      <c r="C462" s="126" t="e">
        <v>#REF!</v>
      </c>
      <c r="D462" s="125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ht="15.75" customHeight="1" spans="1:26">
      <c r="A463" s="125"/>
      <c r="B463" s="125"/>
      <c r="C463" s="126" t="e">
        <v>#REF!</v>
      </c>
      <c r="D463" s="125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ht="15.75" customHeight="1" spans="1:26">
      <c r="A464" s="125"/>
      <c r="B464" s="125"/>
      <c r="C464" s="126" t="e">
        <v>#REF!</v>
      </c>
      <c r="D464" s="125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ht="15.75" customHeight="1" spans="1:26">
      <c r="A465" s="125"/>
      <c r="B465" s="125"/>
      <c r="C465" s="126" t="e">
        <v>#REF!</v>
      </c>
      <c r="D465" s="125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ht="15.75" customHeight="1" spans="1:26">
      <c r="A466" s="125"/>
      <c r="B466" s="125"/>
      <c r="C466" s="126" t="e">
        <v>#REF!</v>
      </c>
      <c r="D466" s="125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ht="15.75" customHeight="1" spans="1:26">
      <c r="A467" s="125"/>
      <c r="B467" s="125"/>
      <c r="C467" s="126" t="e">
        <v>#REF!</v>
      </c>
      <c r="D467" s="125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ht="15.75" customHeight="1" spans="1:26">
      <c r="A468" s="125"/>
      <c r="B468" s="125"/>
      <c r="C468" s="126" t="e">
        <v>#REF!</v>
      </c>
      <c r="D468" s="125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ht="15.75" customHeight="1" spans="1:26">
      <c r="A469" s="125"/>
      <c r="B469" s="125"/>
      <c r="C469" s="126" t="e">
        <v>#REF!</v>
      </c>
      <c r="D469" s="125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ht="15.75" customHeight="1" spans="1:26">
      <c r="A470" s="125"/>
      <c r="B470" s="125"/>
      <c r="C470" s="126" t="e">
        <v>#REF!</v>
      </c>
      <c r="D470" s="125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ht="15.75" customHeight="1" spans="1:26">
      <c r="A471" s="125"/>
      <c r="B471" s="125"/>
      <c r="C471" s="126" t="e">
        <v>#REF!</v>
      </c>
      <c r="D471" s="125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ht="15.75" customHeight="1" spans="1:26">
      <c r="A472" s="125"/>
      <c r="B472" s="125"/>
      <c r="C472" s="126" t="e">
        <v>#REF!</v>
      </c>
      <c r="D472" s="125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ht="15.75" customHeight="1" spans="1:26">
      <c r="A473" s="125"/>
      <c r="B473" s="125"/>
      <c r="C473" s="126" t="e">
        <v>#REF!</v>
      </c>
      <c r="D473" s="125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ht="15.75" customHeight="1" spans="1:26">
      <c r="A474" s="125"/>
      <c r="B474" s="125"/>
      <c r="C474" s="126" t="e">
        <v>#REF!</v>
      </c>
      <c r="D474" s="125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ht="15.75" customHeight="1" spans="1:26">
      <c r="A475" s="125"/>
      <c r="B475" s="125"/>
      <c r="C475" s="126" t="e">
        <v>#REF!</v>
      </c>
      <c r="D475" s="125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ht="15.75" customHeight="1" spans="1:26">
      <c r="A476" s="125"/>
      <c r="B476" s="125"/>
      <c r="C476" s="126" t="e">
        <v>#REF!</v>
      </c>
      <c r="D476" s="125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ht="15.75" customHeight="1" spans="1:26">
      <c r="A477" s="125"/>
      <c r="B477" s="125"/>
      <c r="C477" s="126" t="e">
        <v>#REF!</v>
      </c>
      <c r="D477" s="125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ht="15.75" customHeight="1" spans="1:26">
      <c r="A478" s="125"/>
      <c r="B478" s="125"/>
      <c r="C478" s="126" t="e">
        <v>#REF!</v>
      </c>
      <c r="D478" s="125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ht="15.75" customHeight="1" spans="1:26">
      <c r="A479" s="125"/>
      <c r="B479" s="125"/>
      <c r="C479" s="126" t="e">
        <v>#REF!</v>
      </c>
      <c r="D479" s="125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ht="15.75" customHeight="1" spans="1:26">
      <c r="A480" s="125"/>
      <c r="B480" s="125"/>
      <c r="C480" s="126" t="e">
        <v>#REF!</v>
      </c>
      <c r="D480" s="125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ht="15.75" customHeight="1" spans="1:26">
      <c r="A481" s="125"/>
      <c r="B481" s="125"/>
      <c r="C481" s="126" t="e">
        <v>#REF!</v>
      </c>
      <c r="D481" s="125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ht="15.75" customHeight="1" spans="1:26">
      <c r="A482" s="125"/>
      <c r="B482" s="125"/>
      <c r="C482" s="126" t="e">
        <v>#REF!</v>
      </c>
      <c r="D482" s="125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ht="15.75" customHeight="1" spans="1:26">
      <c r="A483" s="125"/>
      <c r="B483" s="125"/>
      <c r="C483" s="126" t="e">
        <v>#REF!</v>
      </c>
      <c r="D483" s="125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ht="15.75" customHeight="1" spans="1:26">
      <c r="A484" s="125"/>
      <c r="B484" s="125"/>
      <c r="C484" s="126" t="e">
        <v>#REF!</v>
      </c>
      <c r="D484" s="125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ht="15.75" customHeight="1" spans="1:26">
      <c r="A485" s="125"/>
      <c r="B485" s="125"/>
      <c r="C485" s="126" t="e">
        <v>#REF!</v>
      </c>
      <c r="D485" s="125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ht="15.75" customHeight="1" spans="1:26">
      <c r="A486" s="125"/>
      <c r="B486" s="125"/>
      <c r="C486" s="126" t="e">
        <v>#REF!</v>
      </c>
      <c r="D486" s="125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ht="15.75" customHeight="1" spans="1:26">
      <c r="A487" s="125"/>
      <c r="B487" s="125"/>
      <c r="C487" s="126" t="e">
        <v>#REF!</v>
      </c>
      <c r="D487" s="125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ht="15.75" customHeight="1" spans="1:26">
      <c r="A488" s="125"/>
      <c r="B488" s="125"/>
      <c r="C488" s="126" t="e">
        <v>#REF!</v>
      </c>
      <c r="D488" s="125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ht="15.75" customHeight="1" spans="1:26">
      <c r="A489" s="125"/>
      <c r="B489" s="125"/>
      <c r="C489" s="126" t="e">
        <v>#REF!</v>
      </c>
      <c r="D489" s="125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ht="15.75" customHeight="1" spans="1:26">
      <c r="A490" s="125"/>
      <c r="B490" s="125"/>
      <c r="C490" s="126" t="e">
        <v>#REF!</v>
      </c>
      <c r="D490" s="125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ht="15.75" customHeight="1" spans="1:26">
      <c r="A491" s="125"/>
      <c r="B491" s="125"/>
      <c r="C491" s="126" t="e">
        <v>#REF!</v>
      </c>
      <c r="D491" s="125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ht="15.75" customHeight="1" spans="1:26">
      <c r="A492" s="125"/>
      <c r="B492" s="125"/>
      <c r="C492" s="126" t="e">
        <v>#REF!</v>
      </c>
      <c r="D492" s="125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ht="15.75" customHeight="1" spans="1:26">
      <c r="A493" s="125"/>
      <c r="B493" s="125"/>
      <c r="C493" s="126" t="e">
        <v>#REF!</v>
      </c>
      <c r="D493" s="125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ht="15.75" customHeight="1" spans="1:26">
      <c r="A494" s="125"/>
      <c r="B494" s="125"/>
      <c r="C494" s="126" t="e">
        <v>#REF!</v>
      </c>
      <c r="D494" s="125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ht="15.75" customHeight="1" spans="1:26">
      <c r="A495" s="125"/>
      <c r="B495" s="125"/>
      <c r="C495" s="126" t="e">
        <v>#REF!</v>
      </c>
      <c r="D495" s="125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ht="15.75" customHeight="1" spans="1:26">
      <c r="A496" s="125"/>
      <c r="B496" s="125"/>
      <c r="C496" s="126" t="e">
        <v>#REF!</v>
      </c>
      <c r="D496" s="125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ht="15.75" customHeight="1" spans="1:26">
      <c r="A497" s="125"/>
      <c r="B497" s="125"/>
      <c r="C497" s="126" t="e">
        <v>#REF!</v>
      </c>
      <c r="D497" s="125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ht="15.75" customHeight="1" spans="1:26">
      <c r="A498" s="125"/>
      <c r="B498" s="125"/>
      <c r="C498" s="126" t="e">
        <v>#REF!</v>
      </c>
      <c r="D498" s="125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ht="15.75" customHeight="1" spans="1:26">
      <c r="A499" s="125"/>
      <c r="B499" s="125"/>
      <c r="C499" s="126" t="e">
        <v>#REF!</v>
      </c>
      <c r="D499" s="125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ht="15.75" customHeight="1" spans="1:26">
      <c r="A500" s="125"/>
      <c r="B500" s="125"/>
      <c r="C500" s="126" t="e">
        <v>#REF!</v>
      </c>
      <c r="D500" s="125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ht="15.75" customHeight="1" spans="1:26">
      <c r="A501" s="125"/>
      <c r="B501" s="125"/>
      <c r="C501" s="126" t="e">
        <v>#REF!</v>
      </c>
      <c r="D501" s="125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ht="15.75" customHeight="1" spans="1:26">
      <c r="A502" s="125"/>
      <c r="B502" s="125"/>
      <c r="C502" s="126" t="e">
        <v>#REF!</v>
      </c>
      <c r="D502" s="125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ht="15.75" customHeight="1" spans="1:26">
      <c r="A503" s="125"/>
      <c r="B503" s="125"/>
      <c r="C503" s="126" t="e">
        <v>#REF!</v>
      </c>
      <c r="D503" s="125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ht="15.75" customHeight="1" spans="1:26">
      <c r="A504" s="125"/>
      <c r="B504" s="125"/>
      <c r="C504" s="126" t="e">
        <v>#REF!</v>
      </c>
      <c r="D504" s="125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ht="15.75" customHeight="1" spans="1:26">
      <c r="A505" s="125"/>
      <c r="B505" s="125"/>
      <c r="C505" s="126" t="e">
        <v>#REF!</v>
      </c>
      <c r="D505" s="125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ht="15.75" customHeight="1" spans="1:26">
      <c r="A506" s="125"/>
      <c r="B506" s="125"/>
      <c r="C506" s="126" t="e">
        <v>#REF!</v>
      </c>
      <c r="D506" s="125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ht="15.75" customHeight="1" spans="1:26">
      <c r="A507" s="125"/>
      <c r="B507" s="125"/>
      <c r="C507" s="126" t="e">
        <v>#REF!</v>
      </c>
      <c r="D507" s="125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ht="15.75" customHeight="1" spans="1:26">
      <c r="A508" s="125"/>
      <c r="B508" s="125"/>
      <c r="C508" s="126" t="e">
        <v>#REF!</v>
      </c>
      <c r="D508" s="125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ht="15.75" customHeight="1" spans="1:26">
      <c r="A509" s="125"/>
      <c r="B509" s="125"/>
      <c r="C509" s="126" t="e">
        <v>#REF!</v>
      </c>
      <c r="D509" s="125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ht="15.75" customHeight="1" spans="1:26">
      <c r="A510" s="125"/>
      <c r="B510" s="125"/>
      <c r="C510" s="126" t="e">
        <v>#REF!</v>
      </c>
      <c r="D510" s="125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ht="15.75" customHeight="1" spans="1:26">
      <c r="A511" s="125"/>
      <c r="B511" s="125"/>
      <c r="C511" s="126" t="e">
        <v>#REF!</v>
      </c>
      <c r="D511" s="125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ht="15.75" customHeight="1" spans="1:26">
      <c r="A512" s="125"/>
      <c r="B512" s="125"/>
      <c r="C512" s="126" t="e">
        <v>#REF!</v>
      </c>
      <c r="D512" s="125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ht="15.75" customHeight="1" spans="1:26">
      <c r="A513" s="125"/>
      <c r="B513" s="125"/>
      <c r="C513" s="126" t="e">
        <v>#REF!</v>
      </c>
      <c r="D513" s="125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ht="15.75" customHeight="1" spans="1:26">
      <c r="A514" s="125"/>
      <c r="B514" s="125"/>
      <c r="C514" s="126" t="e">
        <v>#REF!</v>
      </c>
      <c r="D514" s="125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ht="15.75" customHeight="1" spans="1:26">
      <c r="A515" s="125"/>
      <c r="B515" s="125"/>
      <c r="C515" s="126" t="e">
        <v>#REF!</v>
      </c>
      <c r="D515" s="125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ht="15.75" customHeight="1" spans="1:26">
      <c r="A516" s="125"/>
      <c r="B516" s="125"/>
      <c r="C516" s="126" t="e">
        <v>#REF!</v>
      </c>
      <c r="D516" s="125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ht="15.75" customHeight="1" spans="1:26">
      <c r="A517" s="125"/>
      <c r="B517" s="125"/>
      <c r="C517" s="126" t="e">
        <v>#REF!</v>
      </c>
      <c r="D517" s="125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ht="15.75" customHeight="1" spans="1:26">
      <c r="A518" s="125"/>
      <c r="B518" s="125"/>
      <c r="C518" s="126" t="e">
        <v>#REF!</v>
      </c>
      <c r="D518" s="125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ht="15.75" customHeight="1" spans="1:26">
      <c r="A519" s="125"/>
      <c r="B519" s="125"/>
      <c r="C519" s="126" t="e">
        <v>#REF!</v>
      </c>
      <c r="D519" s="125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ht="15.75" customHeight="1" spans="1:26">
      <c r="A520" s="125"/>
      <c r="B520" s="125"/>
      <c r="C520" s="126" t="e">
        <v>#REF!</v>
      </c>
      <c r="D520" s="125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ht="15.75" customHeight="1" spans="1:26">
      <c r="A521" s="125"/>
      <c r="B521" s="125"/>
      <c r="C521" s="126" t="e">
        <v>#REF!</v>
      </c>
      <c r="D521" s="125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ht="15.75" customHeight="1" spans="1:26">
      <c r="A522" s="125"/>
      <c r="B522" s="125"/>
      <c r="C522" s="126" t="e">
        <v>#REF!</v>
      </c>
      <c r="D522" s="125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ht="15.75" customHeight="1" spans="1:26">
      <c r="A523" s="125"/>
      <c r="B523" s="125"/>
      <c r="C523" s="126" t="e">
        <v>#REF!</v>
      </c>
      <c r="D523" s="125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ht="15.75" customHeight="1" spans="1:26">
      <c r="A524" s="125"/>
      <c r="B524" s="125"/>
      <c r="C524" s="126" t="e">
        <v>#REF!</v>
      </c>
      <c r="D524" s="125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ht="15.75" customHeight="1" spans="1:26">
      <c r="A525" s="125"/>
      <c r="B525" s="125"/>
      <c r="C525" s="126" t="e">
        <v>#REF!</v>
      </c>
      <c r="D525" s="125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ht="15.75" customHeight="1" spans="1:26">
      <c r="A526" s="125"/>
      <c r="B526" s="125"/>
      <c r="C526" s="126" t="e">
        <v>#REF!</v>
      </c>
      <c r="D526" s="125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ht="15.75" customHeight="1" spans="1:26">
      <c r="A527" s="125"/>
      <c r="B527" s="125"/>
      <c r="C527" s="126" t="e">
        <v>#REF!</v>
      </c>
      <c r="D527" s="125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ht="15.75" customHeight="1" spans="1:26">
      <c r="A528" s="125"/>
      <c r="B528" s="125"/>
      <c r="C528" s="126" t="e">
        <v>#REF!</v>
      </c>
      <c r="D528" s="125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ht="15.75" customHeight="1" spans="1:26">
      <c r="A529" s="125"/>
      <c r="B529" s="125"/>
      <c r="C529" s="126" t="e">
        <v>#REF!</v>
      </c>
      <c r="D529" s="125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ht="15.75" customHeight="1" spans="1:26">
      <c r="A530" s="125"/>
      <c r="B530" s="125"/>
      <c r="C530" s="126" t="e">
        <v>#REF!</v>
      </c>
      <c r="D530" s="125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ht="15.75" customHeight="1" spans="1:26">
      <c r="A531" s="125"/>
      <c r="B531" s="125"/>
      <c r="C531" s="126" t="e">
        <v>#REF!</v>
      </c>
      <c r="D531" s="125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ht="15.75" customHeight="1" spans="1:26">
      <c r="A532" s="125"/>
      <c r="B532" s="125"/>
      <c r="C532" s="126" t="e">
        <v>#REF!</v>
      </c>
      <c r="D532" s="125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ht="15.75" customHeight="1" spans="1:26">
      <c r="A533" s="125"/>
      <c r="B533" s="125"/>
      <c r="C533" s="126" t="e">
        <v>#REF!</v>
      </c>
      <c r="D533" s="125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ht="15.75" customHeight="1" spans="1:26">
      <c r="A534" s="125"/>
      <c r="B534" s="125"/>
      <c r="C534" s="126" t="e">
        <v>#REF!</v>
      </c>
      <c r="D534" s="125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ht="15.75" customHeight="1" spans="1:26">
      <c r="A535" s="125"/>
      <c r="B535" s="125"/>
      <c r="C535" s="126" t="e">
        <v>#REF!</v>
      </c>
      <c r="D535" s="125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ht="15.75" customHeight="1" spans="1:26">
      <c r="A536" s="125"/>
      <c r="B536" s="125"/>
      <c r="C536" s="126" t="e">
        <v>#REF!</v>
      </c>
      <c r="D536" s="125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ht="15.75" customHeight="1" spans="1:26">
      <c r="A537" s="125"/>
      <c r="B537" s="125"/>
      <c r="C537" s="126" t="e">
        <v>#REF!</v>
      </c>
      <c r="D537" s="125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ht="15.75" customHeight="1" spans="1:26">
      <c r="A538" s="125"/>
      <c r="B538" s="125"/>
      <c r="C538" s="126" t="e">
        <v>#REF!</v>
      </c>
      <c r="D538" s="125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ht="15.75" customHeight="1" spans="1:26">
      <c r="A539" s="125"/>
      <c r="B539" s="125"/>
      <c r="C539" s="126" t="e">
        <v>#REF!</v>
      </c>
      <c r="D539" s="125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ht="15.75" customHeight="1" spans="1:26">
      <c r="A540" s="125"/>
      <c r="B540" s="125"/>
      <c r="C540" s="126" t="e">
        <v>#REF!</v>
      </c>
      <c r="D540" s="125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ht="15.75" customHeight="1" spans="1:26">
      <c r="A541" s="125"/>
      <c r="B541" s="125"/>
      <c r="C541" s="126" t="e">
        <v>#REF!</v>
      </c>
      <c r="D541" s="125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ht="15.75" customHeight="1" spans="1:26">
      <c r="A542" s="125"/>
      <c r="B542" s="125"/>
      <c r="C542" s="126" t="e">
        <v>#REF!</v>
      </c>
      <c r="D542" s="125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ht="15.75" customHeight="1" spans="1:26">
      <c r="A543" s="125"/>
      <c r="B543" s="125"/>
      <c r="C543" s="126" t="e">
        <v>#REF!</v>
      </c>
      <c r="D543" s="125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ht="15.75" customHeight="1" spans="1:26">
      <c r="A544" s="125"/>
      <c r="B544" s="125"/>
      <c r="C544" s="126" t="e">
        <v>#REF!</v>
      </c>
      <c r="D544" s="125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ht="15.75" customHeight="1" spans="1:26">
      <c r="A545" s="125"/>
      <c r="B545" s="125"/>
      <c r="C545" s="126" t="e">
        <v>#REF!</v>
      </c>
      <c r="D545" s="125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ht="15.75" customHeight="1" spans="1:26">
      <c r="A546" s="125"/>
      <c r="B546" s="125"/>
      <c r="C546" s="126" t="e">
        <v>#REF!</v>
      </c>
      <c r="D546" s="125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ht="15.75" customHeight="1" spans="1:26">
      <c r="A547" s="125"/>
      <c r="B547" s="125"/>
      <c r="C547" s="126" t="e">
        <v>#REF!</v>
      </c>
      <c r="D547" s="125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ht="15.75" customHeight="1" spans="1:26">
      <c r="A548" s="125"/>
      <c r="B548" s="125"/>
      <c r="C548" s="126" t="e">
        <v>#REF!</v>
      </c>
      <c r="D548" s="125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ht="15.75" customHeight="1" spans="1:26">
      <c r="A549" s="125"/>
      <c r="B549" s="125"/>
      <c r="C549" s="126" t="e">
        <v>#REF!</v>
      </c>
      <c r="D549" s="125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ht="15.75" customHeight="1" spans="1:26">
      <c r="A550" s="125"/>
      <c r="B550" s="125"/>
      <c r="C550" s="126" t="e">
        <v>#REF!</v>
      </c>
      <c r="D550" s="125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ht="15.75" customHeight="1" spans="1:26">
      <c r="A551" s="125"/>
      <c r="B551" s="125"/>
      <c r="C551" s="126" t="e">
        <v>#REF!</v>
      </c>
      <c r="D551" s="125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ht="15.75" customHeight="1" spans="1:26">
      <c r="A552" s="125"/>
      <c r="B552" s="125"/>
      <c r="C552" s="126" t="e">
        <v>#REF!</v>
      </c>
      <c r="D552" s="125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ht="15.75" customHeight="1" spans="1:26">
      <c r="A553" s="125"/>
      <c r="B553" s="125"/>
      <c r="C553" s="126" t="e">
        <v>#REF!</v>
      </c>
      <c r="D553" s="125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ht="15.75" customHeight="1" spans="1:26">
      <c r="A554" s="125"/>
      <c r="B554" s="125"/>
      <c r="C554" s="126" t="e">
        <v>#REF!</v>
      </c>
      <c r="D554" s="125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ht="15.75" customHeight="1" spans="1:26">
      <c r="A555" s="125"/>
      <c r="B555" s="125"/>
      <c r="C555" s="126" t="e">
        <v>#REF!</v>
      </c>
      <c r="D555" s="125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ht="15.75" customHeight="1" spans="1:26">
      <c r="A556" s="125"/>
      <c r="B556" s="125"/>
      <c r="C556" s="126" t="e">
        <v>#REF!</v>
      </c>
      <c r="D556" s="125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ht="15.75" customHeight="1" spans="1:26">
      <c r="A557" s="125"/>
      <c r="B557" s="125"/>
      <c r="C557" s="126" t="e">
        <v>#REF!</v>
      </c>
      <c r="D557" s="125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ht="15.75" customHeight="1" spans="1:26">
      <c r="A558" s="125"/>
      <c r="B558" s="125"/>
      <c r="C558" s="126" t="e">
        <v>#REF!</v>
      </c>
      <c r="D558" s="125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ht="15.75" customHeight="1" spans="1:26">
      <c r="A559" s="125"/>
      <c r="B559" s="125"/>
      <c r="C559" s="126" t="e">
        <v>#REF!</v>
      </c>
      <c r="D559" s="125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ht="15.75" customHeight="1" spans="1:26">
      <c r="A560" s="125"/>
      <c r="B560" s="125"/>
      <c r="C560" s="126" t="e">
        <v>#REF!</v>
      </c>
      <c r="D560" s="125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ht="15.75" customHeight="1" spans="1:26">
      <c r="A561" s="125"/>
      <c r="B561" s="125"/>
      <c r="C561" s="126" t="e">
        <v>#REF!</v>
      </c>
      <c r="D561" s="125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ht="15.75" customHeight="1" spans="1:26">
      <c r="A562" s="125"/>
      <c r="B562" s="125"/>
      <c r="C562" s="126" t="e">
        <v>#REF!</v>
      </c>
      <c r="D562" s="125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ht="15.75" customHeight="1" spans="1:26">
      <c r="A563" s="125"/>
      <c r="B563" s="125"/>
      <c r="C563" s="126" t="e">
        <v>#REF!</v>
      </c>
      <c r="D563" s="125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ht="15.75" customHeight="1" spans="1:26">
      <c r="A564" s="125"/>
      <c r="B564" s="125"/>
      <c r="C564" s="126" t="e">
        <v>#REF!</v>
      </c>
      <c r="D564" s="125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ht="15.75" customHeight="1" spans="1:26">
      <c r="A565" s="125"/>
      <c r="B565" s="125"/>
      <c r="C565" s="126" t="e">
        <v>#REF!</v>
      </c>
      <c r="D565" s="125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ht="15.75" customHeight="1" spans="1:26">
      <c r="A566" s="125"/>
      <c r="B566" s="125"/>
      <c r="C566" s="126" t="e">
        <v>#REF!</v>
      </c>
      <c r="D566" s="125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ht="15.75" customHeight="1" spans="1:26">
      <c r="A567" s="125"/>
      <c r="B567" s="125"/>
      <c r="C567" s="126" t="e">
        <v>#REF!</v>
      </c>
      <c r="D567" s="125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ht="15.75" customHeight="1" spans="1:26">
      <c r="A568" s="125"/>
      <c r="B568" s="125"/>
      <c r="C568" s="126" t="e">
        <v>#REF!</v>
      </c>
      <c r="D568" s="125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ht="15.75" customHeight="1" spans="1:26">
      <c r="A569" s="125"/>
      <c r="B569" s="125"/>
      <c r="C569" s="126" t="e">
        <v>#REF!</v>
      </c>
      <c r="D569" s="125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ht="15.75" customHeight="1" spans="1:26">
      <c r="A570" s="125"/>
      <c r="B570" s="125"/>
      <c r="C570" s="126" t="e">
        <v>#REF!</v>
      </c>
      <c r="D570" s="125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ht="15.75" customHeight="1" spans="1:26">
      <c r="A571" s="125"/>
      <c r="B571" s="125"/>
      <c r="C571" s="126" t="e">
        <v>#REF!</v>
      </c>
      <c r="D571" s="125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ht="15.75" customHeight="1" spans="1:26">
      <c r="A572" s="125"/>
      <c r="B572" s="125"/>
      <c r="C572" s="126" t="e">
        <v>#REF!</v>
      </c>
      <c r="D572" s="125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ht="15.75" customHeight="1" spans="1:26">
      <c r="A573" s="125"/>
      <c r="B573" s="125"/>
      <c r="C573" s="126" t="e">
        <v>#REF!</v>
      </c>
      <c r="D573" s="125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ht="15.75" customHeight="1" spans="1:26">
      <c r="A574" s="125"/>
      <c r="B574" s="125"/>
      <c r="C574" s="126" t="e">
        <v>#REF!</v>
      </c>
      <c r="D574" s="125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ht="15.75" customHeight="1" spans="1:26">
      <c r="A575" s="125"/>
      <c r="B575" s="125"/>
      <c r="C575" s="126" t="e">
        <v>#REF!</v>
      </c>
      <c r="D575" s="125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ht="15.75" customHeight="1" spans="1:26">
      <c r="A576" s="125"/>
      <c r="B576" s="125"/>
      <c r="C576" s="126" t="e">
        <v>#REF!</v>
      </c>
      <c r="D576" s="125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ht="15.75" customHeight="1" spans="1:26">
      <c r="A577" s="125"/>
      <c r="B577" s="125"/>
      <c r="C577" s="126" t="e">
        <v>#REF!</v>
      </c>
      <c r="D577" s="125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ht="15.75" customHeight="1" spans="1:26">
      <c r="A578" s="125"/>
      <c r="B578" s="125"/>
      <c r="C578" s="126" t="e">
        <v>#REF!</v>
      </c>
      <c r="D578" s="125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ht="15.75" customHeight="1" spans="1:26">
      <c r="A579" s="125"/>
      <c r="B579" s="125"/>
      <c r="C579" s="126" t="e">
        <v>#REF!</v>
      </c>
      <c r="D579" s="125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ht="15.75" customHeight="1" spans="1:26">
      <c r="A580" s="125"/>
      <c r="B580" s="125"/>
      <c r="C580" s="126" t="e">
        <v>#REF!</v>
      </c>
      <c r="D580" s="125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ht="15.75" customHeight="1" spans="1:26">
      <c r="A581" s="125"/>
      <c r="B581" s="125"/>
      <c r="C581" s="126" t="e">
        <v>#REF!</v>
      </c>
      <c r="D581" s="125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ht="15.75" customHeight="1" spans="1:26">
      <c r="A582" s="125"/>
      <c r="B582" s="125"/>
      <c r="C582" s="126" t="e">
        <v>#REF!</v>
      </c>
      <c r="D582" s="125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ht="15.75" customHeight="1" spans="1:26">
      <c r="A583" s="125"/>
      <c r="B583" s="125"/>
      <c r="C583" s="126" t="e">
        <v>#REF!</v>
      </c>
      <c r="D583" s="125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ht="15.75" customHeight="1" spans="1:26">
      <c r="A584" s="125"/>
      <c r="B584" s="125"/>
      <c r="C584" s="126" t="e">
        <v>#REF!</v>
      </c>
      <c r="D584" s="125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ht="15.75" customHeight="1" spans="1:26">
      <c r="A585" s="125"/>
      <c r="B585" s="125"/>
      <c r="C585" s="126" t="e">
        <v>#REF!</v>
      </c>
      <c r="D585" s="125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ht="15.75" customHeight="1" spans="1:26">
      <c r="A586" s="125"/>
      <c r="B586" s="125"/>
      <c r="C586" s="126" t="e">
        <v>#REF!</v>
      </c>
      <c r="D586" s="125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ht="15.75" customHeight="1" spans="1:26">
      <c r="A587" s="125"/>
      <c r="B587" s="125"/>
      <c r="C587" s="126" t="e">
        <v>#REF!</v>
      </c>
      <c r="D587" s="125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ht="15.75" customHeight="1" spans="1:26">
      <c r="A588" s="125"/>
      <c r="B588" s="125"/>
      <c r="C588" s="126" t="e">
        <v>#REF!</v>
      </c>
      <c r="D588" s="125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ht="15.75" customHeight="1" spans="1:26">
      <c r="A589" s="125"/>
      <c r="B589" s="125"/>
      <c r="C589" s="126" t="e">
        <v>#REF!</v>
      </c>
      <c r="D589" s="125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ht="15.75" customHeight="1" spans="1:26">
      <c r="A590" s="125"/>
      <c r="B590" s="125"/>
      <c r="C590" s="126" t="e">
        <v>#REF!</v>
      </c>
      <c r="D590" s="125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ht="15.75" customHeight="1" spans="1:26">
      <c r="A591" s="125"/>
      <c r="B591" s="125"/>
      <c r="C591" s="126" t="e">
        <v>#REF!</v>
      </c>
      <c r="D591" s="125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ht="15.75" customHeight="1" spans="1:26">
      <c r="A592" s="125"/>
      <c r="B592" s="125"/>
      <c r="C592" s="126" t="e">
        <v>#REF!</v>
      </c>
      <c r="D592" s="125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ht="15.75" customHeight="1" spans="1:26">
      <c r="A593" s="125"/>
      <c r="B593" s="125"/>
      <c r="C593" s="126" t="e">
        <v>#REF!</v>
      </c>
      <c r="D593" s="125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ht="15.75" customHeight="1" spans="1:26">
      <c r="A594" s="125"/>
      <c r="B594" s="125"/>
      <c r="C594" s="126" t="e">
        <v>#REF!</v>
      </c>
      <c r="D594" s="125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ht="15.75" customHeight="1" spans="1:26">
      <c r="A595" s="125"/>
      <c r="B595" s="125"/>
      <c r="C595" s="126" t="e">
        <v>#REF!</v>
      </c>
      <c r="D595" s="125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ht="15.75" customHeight="1" spans="1:26">
      <c r="A596" s="125"/>
      <c r="B596" s="125"/>
      <c r="C596" s="126" t="e">
        <v>#REF!</v>
      </c>
      <c r="D596" s="125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ht="15.75" customHeight="1" spans="1:26">
      <c r="A597" s="125"/>
      <c r="B597" s="125"/>
      <c r="C597" s="126" t="e">
        <v>#REF!</v>
      </c>
      <c r="D597" s="125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ht="15.75" customHeight="1" spans="1:26">
      <c r="A598" s="125"/>
      <c r="B598" s="125"/>
      <c r="C598" s="126" t="e">
        <v>#REF!</v>
      </c>
      <c r="D598" s="125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ht="15.75" customHeight="1" spans="1:26">
      <c r="A599" s="125"/>
      <c r="B599" s="125"/>
      <c r="C599" s="126" t="e">
        <v>#REF!</v>
      </c>
      <c r="D599" s="125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ht="15.75" customHeight="1" spans="1:26">
      <c r="A600" s="125"/>
      <c r="B600" s="125"/>
      <c r="C600" s="126" t="e">
        <v>#REF!</v>
      </c>
      <c r="D600" s="125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ht="15.75" customHeight="1" spans="1:26">
      <c r="A601" s="125"/>
      <c r="B601" s="125"/>
      <c r="C601" s="126" t="e">
        <v>#REF!</v>
      </c>
      <c r="D601" s="125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ht="15.75" customHeight="1" spans="1:26">
      <c r="A602" s="125"/>
      <c r="B602" s="125"/>
      <c r="C602" s="126" t="e">
        <v>#REF!</v>
      </c>
      <c r="D602" s="125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ht="15.75" customHeight="1" spans="1:26">
      <c r="A603" s="125"/>
      <c r="B603" s="125"/>
      <c r="C603" s="126" t="e">
        <v>#REF!</v>
      </c>
      <c r="D603" s="125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ht="15.75" customHeight="1" spans="1:26">
      <c r="A604" s="125"/>
      <c r="B604" s="125"/>
      <c r="C604" s="126" t="e">
        <v>#REF!</v>
      </c>
      <c r="D604" s="125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ht="15.75" customHeight="1" spans="1:26">
      <c r="A605" s="125"/>
      <c r="B605" s="125"/>
      <c r="C605" s="126" t="e">
        <v>#REF!</v>
      </c>
      <c r="D605" s="125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ht="15.75" customHeight="1" spans="1:26">
      <c r="A606" s="125"/>
      <c r="B606" s="125"/>
      <c r="C606" s="126" t="e">
        <v>#REF!</v>
      </c>
      <c r="D606" s="125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ht="15.75" customHeight="1" spans="1:26">
      <c r="A607" s="125"/>
      <c r="B607" s="125"/>
      <c r="C607" s="126" t="e">
        <v>#REF!</v>
      </c>
      <c r="D607" s="125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ht="15.75" customHeight="1" spans="1:26">
      <c r="A608" s="125"/>
      <c r="B608" s="125"/>
      <c r="C608" s="126" t="e">
        <v>#REF!</v>
      </c>
      <c r="D608" s="125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ht="15.75" customHeight="1" spans="1:26">
      <c r="A609" s="125"/>
      <c r="B609" s="125"/>
      <c r="C609" s="126" t="e">
        <v>#REF!</v>
      </c>
      <c r="D609" s="125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ht="15.75" customHeight="1" spans="1:26">
      <c r="A610" s="125"/>
      <c r="B610" s="125"/>
      <c r="C610" s="126" t="e">
        <v>#REF!</v>
      </c>
      <c r="D610" s="125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ht="15.75" customHeight="1" spans="1:26">
      <c r="A611" s="125"/>
      <c r="B611" s="125"/>
      <c r="C611" s="126" t="e">
        <v>#REF!</v>
      </c>
      <c r="D611" s="125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ht="15.75" customHeight="1" spans="1:26">
      <c r="A612" s="125"/>
      <c r="B612" s="125"/>
      <c r="C612" s="126" t="e">
        <v>#REF!</v>
      </c>
      <c r="D612" s="125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ht="15.75" customHeight="1" spans="1:26">
      <c r="A613" s="125"/>
      <c r="B613" s="125"/>
      <c r="C613" s="126" t="e">
        <v>#REF!</v>
      </c>
      <c r="D613" s="125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ht="15.75" customHeight="1" spans="1:26">
      <c r="A614" s="125"/>
      <c r="B614" s="125"/>
      <c r="C614" s="126" t="e">
        <v>#REF!</v>
      </c>
      <c r="D614" s="125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ht="15.75" customHeight="1" spans="1:26">
      <c r="A615" s="125"/>
      <c r="B615" s="125"/>
      <c r="C615" s="126" t="e">
        <v>#REF!</v>
      </c>
      <c r="D615" s="125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ht="15.75" customHeight="1" spans="1:26">
      <c r="A616" s="125"/>
      <c r="B616" s="125"/>
      <c r="C616" s="126" t="e">
        <v>#REF!</v>
      </c>
      <c r="D616" s="125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ht="15.75" customHeight="1" spans="1:26">
      <c r="A617" s="125"/>
      <c r="B617" s="125"/>
      <c r="C617" s="126" t="e">
        <v>#REF!</v>
      </c>
      <c r="D617" s="125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ht="15.75" customHeight="1" spans="1:26">
      <c r="A618" s="125"/>
      <c r="B618" s="125"/>
      <c r="C618" s="126" t="e">
        <v>#REF!</v>
      </c>
      <c r="D618" s="125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ht="15.75" customHeight="1" spans="1:26">
      <c r="A619" s="125"/>
      <c r="B619" s="125"/>
      <c r="C619" s="126" t="e">
        <v>#REF!</v>
      </c>
      <c r="D619" s="125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ht="15.75" customHeight="1" spans="1:26">
      <c r="A620" s="125"/>
      <c r="B620" s="125"/>
      <c r="C620" s="126" t="e">
        <v>#REF!</v>
      </c>
      <c r="D620" s="125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ht="15.75" customHeight="1" spans="1:26">
      <c r="A621" s="125"/>
      <c r="B621" s="125"/>
      <c r="C621" s="126" t="e">
        <v>#REF!</v>
      </c>
      <c r="D621" s="125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ht="15.75" customHeight="1" spans="1:26">
      <c r="A622" s="125"/>
      <c r="B622" s="125"/>
      <c r="C622" s="126" t="e">
        <v>#REF!</v>
      </c>
      <c r="D622" s="125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ht="15.75" customHeight="1" spans="1:26">
      <c r="A623" s="125"/>
      <c r="B623" s="125"/>
      <c r="C623" s="126" t="e">
        <v>#REF!</v>
      </c>
      <c r="D623" s="125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ht="15.75" customHeight="1" spans="1:26">
      <c r="A624" s="125"/>
      <c r="B624" s="125"/>
      <c r="C624" s="126" t="e">
        <v>#REF!</v>
      </c>
      <c r="D624" s="125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ht="15.75" customHeight="1" spans="1:26">
      <c r="A625" s="125"/>
      <c r="B625" s="125"/>
      <c r="C625" s="126" t="e">
        <v>#REF!</v>
      </c>
      <c r="D625" s="125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ht="15.75" customHeight="1" spans="1:26">
      <c r="A626" s="125"/>
      <c r="B626" s="125"/>
      <c r="C626" s="126" t="e">
        <v>#REF!</v>
      </c>
      <c r="D626" s="125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ht="15.75" customHeight="1" spans="1:26">
      <c r="A627" s="125"/>
      <c r="B627" s="125"/>
      <c r="C627" s="126" t="e">
        <v>#REF!</v>
      </c>
      <c r="D627" s="125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ht="15.75" customHeight="1" spans="1:26">
      <c r="A628" s="125"/>
      <c r="B628" s="125"/>
      <c r="C628" s="126" t="e">
        <v>#REF!</v>
      </c>
      <c r="D628" s="125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ht="15.75" customHeight="1" spans="1:26">
      <c r="A629" s="125"/>
      <c r="B629" s="125"/>
      <c r="C629" s="126" t="e">
        <v>#REF!</v>
      </c>
      <c r="D629" s="125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ht="15.75" customHeight="1" spans="1:26">
      <c r="A630" s="125"/>
      <c r="B630" s="125"/>
      <c r="C630" s="126" t="e">
        <v>#REF!</v>
      </c>
      <c r="D630" s="125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ht="15.75" customHeight="1" spans="1:26">
      <c r="A631" s="125"/>
      <c r="B631" s="125"/>
      <c r="C631" s="126" t="e">
        <v>#REF!</v>
      </c>
      <c r="D631" s="125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ht="15.75" customHeight="1" spans="1:26">
      <c r="A632" s="125"/>
      <c r="B632" s="125"/>
      <c r="C632" s="126" t="e">
        <v>#REF!</v>
      </c>
      <c r="D632" s="125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ht="15.75" customHeight="1" spans="1:26">
      <c r="A633" s="125"/>
      <c r="B633" s="125"/>
      <c r="C633" s="126" t="e">
        <v>#REF!</v>
      </c>
      <c r="D633" s="125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ht="15.75" customHeight="1" spans="1:26">
      <c r="A634" s="125"/>
      <c r="B634" s="125"/>
      <c r="C634" s="126" t="e">
        <v>#REF!</v>
      </c>
      <c r="D634" s="125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ht="15.75" customHeight="1" spans="1:26">
      <c r="A635" s="125"/>
      <c r="B635" s="125"/>
      <c r="C635" s="126" t="e">
        <v>#REF!</v>
      </c>
      <c r="D635" s="125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ht="15.75" customHeight="1" spans="1:26">
      <c r="A636" s="125"/>
      <c r="B636" s="125"/>
      <c r="C636" s="126" t="e">
        <v>#REF!</v>
      </c>
      <c r="D636" s="125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ht="15.75" customHeight="1" spans="1:26">
      <c r="A637" s="125"/>
      <c r="B637" s="125"/>
      <c r="C637" s="126" t="e">
        <v>#REF!</v>
      </c>
      <c r="D637" s="125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ht="15.75" customHeight="1" spans="1:26">
      <c r="A638" s="125"/>
      <c r="B638" s="125"/>
      <c r="C638" s="126" t="e">
        <v>#REF!</v>
      </c>
      <c r="D638" s="125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ht="15.75" customHeight="1" spans="1:26">
      <c r="A639" s="125"/>
      <c r="B639" s="125"/>
      <c r="C639" s="126" t="e">
        <v>#REF!</v>
      </c>
      <c r="D639" s="125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ht="15.75" customHeight="1" spans="1:26">
      <c r="A640" s="125"/>
      <c r="B640" s="125"/>
      <c r="C640" s="126" t="e">
        <v>#REF!</v>
      </c>
      <c r="D640" s="125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ht="15.75" customHeight="1" spans="1:26">
      <c r="A641" s="125"/>
      <c r="B641" s="125"/>
      <c r="C641" s="126" t="e">
        <v>#REF!</v>
      </c>
      <c r="D641" s="125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ht="15.75" customHeight="1" spans="1:26">
      <c r="A642" s="125"/>
      <c r="B642" s="125"/>
      <c r="C642" s="126" t="e">
        <v>#REF!</v>
      </c>
      <c r="D642" s="125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ht="15.75" customHeight="1" spans="1:26">
      <c r="A643" s="125"/>
      <c r="B643" s="125"/>
      <c r="C643" s="126" t="e">
        <v>#REF!</v>
      </c>
      <c r="D643" s="125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ht="15.75" customHeight="1" spans="1:26">
      <c r="A644" s="125"/>
      <c r="B644" s="125"/>
      <c r="C644" s="126" t="e">
        <v>#REF!</v>
      </c>
      <c r="D644" s="125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ht="15.75" customHeight="1" spans="1:26">
      <c r="A645" s="125"/>
      <c r="B645" s="125"/>
      <c r="C645" s="126" t="e">
        <v>#REF!</v>
      </c>
      <c r="D645" s="125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ht="15.75" customHeight="1" spans="1:26">
      <c r="A646" s="125"/>
      <c r="B646" s="125"/>
      <c r="C646" s="126" t="e">
        <v>#REF!</v>
      </c>
      <c r="D646" s="125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ht="15.75" customHeight="1" spans="1:26">
      <c r="A647" s="125"/>
      <c r="B647" s="125"/>
      <c r="C647" s="126" t="e">
        <v>#REF!</v>
      </c>
      <c r="D647" s="125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ht="15.75" customHeight="1" spans="1:26">
      <c r="A648" s="125"/>
      <c r="B648" s="125"/>
      <c r="C648" s="126" t="e">
        <v>#REF!</v>
      </c>
      <c r="D648" s="125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ht="15.75" customHeight="1" spans="1:26">
      <c r="A649" s="125"/>
      <c r="B649" s="125"/>
      <c r="C649" s="126" t="e">
        <v>#REF!</v>
      </c>
      <c r="D649" s="125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ht="15.75" customHeight="1" spans="1:26">
      <c r="A650" s="125"/>
      <c r="B650" s="125"/>
      <c r="C650" s="126" t="e">
        <v>#REF!</v>
      </c>
      <c r="D650" s="125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ht="15.75" customHeight="1" spans="1:26">
      <c r="A651" s="125"/>
      <c r="B651" s="125"/>
      <c r="C651" s="126" t="e">
        <v>#REF!</v>
      </c>
      <c r="D651" s="125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ht="15.75" customHeight="1" spans="1:26">
      <c r="A652" s="125"/>
      <c r="B652" s="125"/>
      <c r="C652" s="126" t="e">
        <v>#REF!</v>
      </c>
      <c r="D652" s="125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ht="15.75" customHeight="1" spans="1:26">
      <c r="A653" s="125"/>
      <c r="B653" s="125"/>
      <c r="C653" s="126" t="e">
        <v>#REF!</v>
      </c>
      <c r="D653" s="125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ht="15.75" customHeight="1" spans="1:26">
      <c r="A654" s="125"/>
      <c r="B654" s="125"/>
      <c r="C654" s="126" t="e">
        <v>#REF!</v>
      </c>
      <c r="D654" s="125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ht="15.75" customHeight="1" spans="1:26">
      <c r="A655" s="125"/>
      <c r="B655" s="125"/>
      <c r="C655" s="126" t="e">
        <v>#REF!</v>
      </c>
      <c r="D655" s="125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ht="15.75" customHeight="1" spans="1:26">
      <c r="A656" s="125"/>
      <c r="B656" s="125"/>
      <c r="C656" s="126" t="e">
        <v>#REF!</v>
      </c>
      <c r="D656" s="125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ht="15.75" customHeight="1" spans="1:26">
      <c r="A657" s="125"/>
      <c r="B657" s="125"/>
      <c r="C657" s="126" t="e">
        <v>#REF!</v>
      </c>
      <c r="D657" s="125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ht="15.75" customHeight="1" spans="1:26">
      <c r="A658" s="125"/>
      <c r="B658" s="125"/>
      <c r="C658" s="126" t="e">
        <v>#REF!</v>
      </c>
      <c r="D658" s="125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ht="15.75" customHeight="1" spans="1:26">
      <c r="A659" s="125"/>
      <c r="B659" s="125"/>
      <c r="C659" s="126" t="e">
        <v>#REF!</v>
      </c>
      <c r="D659" s="125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ht="15.75" customHeight="1" spans="1:26">
      <c r="A660" s="125"/>
      <c r="B660" s="125"/>
      <c r="C660" s="126" t="e">
        <v>#REF!</v>
      </c>
      <c r="D660" s="125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ht="15.75" customHeight="1" spans="1:26">
      <c r="A661" s="125"/>
      <c r="B661" s="125"/>
      <c r="C661" s="126" t="e">
        <v>#REF!</v>
      </c>
      <c r="D661" s="125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ht="15.75" customHeight="1" spans="1:26">
      <c r="A662" s="125"/>
      <c r="B662" s="125"/>
      <c r="C662" s="126" t="e">
        <v>#REF!</v>
      </c>
      <c r="D662" s="125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ht="15.75" customHeight="1" spans="1:26">
      <c r="A663" s="125"/>
      <c r="B663" s="125"/>
      <c r="C663" s="126" t="e">
        <v>#REF!</v>
      </c>
      <c r="D663" s="125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ht="15.75" customHeight="1" spans="1:26">
      <c r="A664" s="125"/>
      <c r="B664" s="125"/>
      <c r="C664" s="126" t="e">
        <v>#REF!</v>
      </c>
      <c r="D664" s="125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ht="15.75" customHeight="1" spans="1:26">
      <c r="A665" s="125"/>
      <c r="B665" s="125"/>
      <c r="C665" s="126" t="e">
        <v>#REF!</v>
      </c>
      <c r="D665" s="125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ht="15.75" customHeight="1" spans="1:26">
      <c r="A666" s="125"/>
      <c r="B666" s="125"/>
      <c r="C666" s="126" t="e">
        <v>#REF!</v>
      </c>
      <c r="D666" s="125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ht="15.75" customHeight="1" spans="1:26">
      <c r="A667" s="125"/>
      <c r="B667" s="125"/>
      <c r="C667" s="126" t="e">
        <v>#REF!</v>
      </c>
      <c r="D667" s="125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ht="15.75" customHeight="1" spans="1:26">
      <c r="A668" s="125"/>
      <c r="B668" s="125"/>
      <c r="C668" s="126" t="e">
        <v>#REF!</v>
      </c>
      <c r="D668" s="125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ht="15.75" customHeight="1" spans="1:26">
      <c r="A669" s="125"/>
      <c r="B669" s="125"/>
      <c r="C669" s="126" t="e">
        <v>#REF!</v>
      </c>
      <c r="D669" s="125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ht="15.75" customHeight="1" spans="1:26">
      <c r="A670" s="125"/>
      <c r="B670" s="125"/>
      <c r="C670" s="126" t="e">
        <v>#REF!</v>
      </c>
      <c r="D670" s="125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ht="15.75" customHeight="1" spans="1:26">
      <c r="A671" s="125"/>
      <c r="B671" s="125"/>
      <c r="C671" s="126" t="e">
        <v>#REF!</v>
      </c>
      <c r="D671" s="125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ht="15.75" customHeight="1" spans="1:26">
      <c r="A672" s="125"/>
      <c r="B672" s="125"/>
      <c r="C672" s="126" t="e">
        <v>#REF!</v>
      </c>
      <c r="D672" s="125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ht="15.75" customHeight="1" spans="1:26">
      <c r="A673" s="125"/>
      <c r="B673" s="125"/>
      <c r="C673" s="126" t="e">
        <v>#REF!</v>
      </c>
      <c r="D673" s="125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ht="15.75" customHeight="1" spans="1:26">
      <c r="A674" s="125"/>
      <c r="B674" s="125"/>
      <c r="C674" s="126" t="e">
        <v>#REF!</v>
      </c>
      <c r="D674" s="125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ht="15.75" customHeight="1" spans="1:26">
      <c r="A675" s="125"/>
      <c r="B675" s="125"/>
      <c r="C675" s="126" t="e">
        <v>#REF!</v>
      </c>
      <c r="D675" s="125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ht="15.75" customHeight="1" spans="1:26">
      <c r="A676" s="125"/>
      <c r="B676" s="125"/>
      <c r="C676" s="126" t="e">
        <v>#REF!</v>
      </c>
      <c r="D676" s="125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ht="15.75" customHeight="1" spans="1:26">
      <c r="A677" s="125"/>
      <c r="B677" s="125"/>
      <c r="C677" s="126" t="e">
        <v>#REF!</v>
      </c>
      <c r="D677" s="125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ht="15.75" customHeight="1" spans="1:26">
      <c r="A678" s="125"/>
      <c r="B678" s="125"/>
      <c r="C678" s="126" t="e">
        <v>#REF!</v>
      </c>
      <c r="D678" s="125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ht="15.75" customHeight="1" spans="1:26">
      <c r="A679" s="125"/>
      <c r="B679" s="125"/>
      <c r="C679" s="126" t="e">
        <v>#REF!</v>
      </c>
      <c r="D679" s="125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ht="15.75" customHeight="1" spans="1:26">
      <c r="A680" s="125"/>
      <c r="B680" s="125"/>
      <c r="C680" s="126" t="e">
        <v>#REF!</v>
      </c>
      <c r="D680" s="125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ht="15.75" customHeight="1" spans="1:26">
      <c r="A681" s="125"/>
      <c r="B681" s="125"/>
      <c r="C681" s="126" t="e">
        <v>#REF!</v>
      </c>
      <c r="D681" s="125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ht="15.75" customHeight="1" spans="1:26">
      <c r="A682" s="125"/>
      <c r="B682" s="125"/>
      <c r="C682" s="126" t="e">
        <v>#REF!</v>
      </c>
      <c r="D682" s="125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ht="15.75" customHeight="1" spans="1:26">
      <c r="A683" s="125"/>
      <c r="B683" s="125"/>
      <c r="C683" s="126" t="e">
        <v>#REF!</v>
      </c>
      <c r="D683" s="125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ht="15.75" customHeight="1" spans="1:26">
      <c r="A684" s="125"/>
      <c r="B684" s="125"/>
      <c r="C684" s="126" t="e">
        <v>#REF!</v>
      </c>
      <c r="D684" s="125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ht="15.75" customHeight="1" spans="1:26">
      <c r="A685" s="125"/>
      <c r="B685" s="125"/>
      <c r="C685" s="126" t="e">
        <v>#REF!</v>
      </c>
      <c r="D685" s="125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ht="15.75" customHeight="1" spans="1:26">
      <c r="A686" s="125"/>
      <c r="B686" s="125"/>
      <c r="C686" s="126" t="e">
        <v>#REF!</v>
      </c>
      <c r="D686" s="125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ht="15.75" customHeight="1" spans="1:26">
      <c r="A687" s="125"/>
      <c r="B687" s="125"/>
      <c r="C687" s="126" t="e">
        <v>#REF!</v>
      </c>
      <c r="D687" s="125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ht="15.75" customHeight="1" spans="1:26">
      <c r="A688" s="125"/>
      <c r="B688" s="125"/>
      <c r="C688" s="126" t="e">
        <v>#REF!</v>
      </c>
      <c r="D688" s="125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ht="15.75" customHeight="1" spans="1:26">
      <c r="A689" s="125"/>
      <c r="B689" s="125"/>
      <c r="C689" s="126" t="e">
        <v>#REF!</v>
      </c>
      <c r="D689" s="125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ht="15.75" customHeight="1" spans="1:26">
      <c r="A690" s="125"/>
      <c r="B690" s="125"/>
      <c r="C690" s="126" t="e">
        <v>#REF!</v>
      </c>
      <c r="D690" s="125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ht="15.75" customHeight="1" spans="1:26">
      <c r="A691" s="125"/>
      <c r="B691" s="125"/>
      <c r="C691" s="126" t="e">
        <v>#REF!</v>
      </c>
      <c r="D691" s="125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ht="15.75" customHeight="1" spans="1:26">
      <c r="A692" s="125"/>
      <c r="B692" s="125"/>
      <c r="C692" s="126" t="e">
        <v>#REF!</v>
      </c>
      <c r="D692" s="125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ht="15.75" customHeight="1" spans="1:26">
      <c r="A693" s="125"/>
      <c r="B693" s="125"/>
      <c r="C693" s="126" t="e">
        <v>#REF!</v>
      </c>
      <c r="D693" s="125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ht="15.75" customHeight="1" spans="1:26">
      <c r="A694" s="125"/>
      <c r="B694" s="125"/>
      <c r="C694" s="126" t="e">
        <v>#REF!</v>
      </c>
      <c r="D694" s="125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ht="15.75" customHeight="1" spans="1:26">
      <c r="A695" s="125"/>
      <c r="B695" s="125"/>
      <c r="C695" s="126" t="e">
        <v>#REF!</v>
      </c>
      <c r="D695" s="125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ht="15.75" customHeight="1" spans="1:26">
      <c r="A696" s="125"/>
      <c r="B696" s="125"/>
      <c r="C696" s="126" t="e">
        <v>#REF!</v>
      </c>
      <c r="D696" s="125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ht="15.75" customHeight="1" spans="1:26">
      <c r="A697" s="125"/>
      <c r="B697" s="125"/>
      <c r="C697" s="126" t="e">
        <v>#REF!</v>
      </c>
      <c r="D697" s="125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ht="15.75" customHeight="1" spans="1:26">
      <c r="A698" s="125"/>
      <c r="B698" s="125"/>
      <c r="C698" s="126" t="e">
        <v>#REF!</v>
      </c>
      <c r="D698" s="125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ht="15.75" customHeight="1" spans="1:26">
      <c r="A699" s="125"/>
      <c r="B699" s="125"/>
      <c r="C699" s="126" t="e">
        <v>#REF!</v>
      </c>
      <c r="D699" s="125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ht="15.75" customHeight="1" spans="1:26">
      <c r="A700" s="125"/>
      <c r="B700" s="125"/>
      <c r="C700" s="126" t="e">
        <v>#REF!</v>
      </c>
      <c r="D700" s="125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ht="15.75" customHeight="1" spans="1:26">
      <c r="A701" s="125"/>
      <c r="B701" s="125"/>
      <c r="C701" s="126" t="e">
        <v>#REF!</v>
      </c>
      <c r="D701" s="125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ht="15.75" customHeight="1" spans="1:26">
      <c r="A702" s="125"/>
      <c r="B702" s="125"/>
      <c r="C702" s="126" t="e">
        <v>#REF!</v>
      </c>
      <c r="D702" s="125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ht="15.75" customHeight="1" spans="1:26">
      <c r="A703" s="125"/>
      <c r="B703" s="125"/>
      <c r="C703" s="126" t="e">
        <v>#REF!</v>
      </c>
      <c r="D703" s="125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ht="15.75" customHeight="1" spans="1:26">
      <c r="A704" s="125"/>
      <c r="B704" s="125"/>
      <c r="C704" s="126" t="e">
        <v>#REF!</v>
      </c>
      <c r="D704" s="125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ht="15.75" customHeight="1" spans="1:26">
      <c r="A705" s="125"/>
      <c r="B705" s="125"/>
      <c r="C705" s="126" t="e">
        <v>#REF!</v>
      </c>
      <c r="D705" s="125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ht="15.75" customHeight="1" spans="1:26">
      <c r="A706" s="125"/>
      <c r="B706" s="125"/>
      <c r="C706" s="126" t="e">
        <v>#REF!</v>
      </c>
      <c r="D706" s="125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ht="15.75" customHeight="1" spans="1:26">
      <c r="A707" s="125"/>
      <c r="B707" s="125"/>
      <c r="C707" s="126" t="e">
        <v>#REF!</v>
      </c>
      <c r="D707" s="125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ht="15.75" customHeight="1" spans="1:26">
      <c r="A708" s="125"/>
      <c r="B708" s="125"/>
      <c r="C708" s="126" t="e">
        <v>#REF!</v>
      </c>
      <c r="D708" s="125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ht="15.75" customHeight="1" spans="1:26">
      <c r="A709" s="125"/>
      <c r="B709" s="125"/>
      <c r="C709" s="126" t="e">
        <v>#REF!</v>
      </c>
      <c r="D709" s="125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ht="15.75" customHeight="1" spans="1:26">
      <c r="A710" s="125"/>
      <c r="B710" s="125"/>
      <c r="C710" s="126" t="e">
        <v>#REF!</v>
      </c>
      <c r="D710" s="125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ht="15.75" customHeight="1" spans="1:26">
      <c r="A711" s="125"/>
      <c r="B711" s="125"/>
      <c r="C711" s="126" t="e">
        <v>#REF!</v>
      </c>
      <c r="D711" s="125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ht="15.75" customHeight="1" spans="1:26">
      <c r="A712" s="125"/>
      <c r="B712" s="125"/>
      <c r="C712" s="126" t="e">
        <v>#REF!</v>
      </c>
      <c r="D712" s="125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ht="15.75" customHeight="1" spans="1:26">
      <c r="A713" s="125"/>
      <c r="B713" s="125"/>
      <c r="C713" s="126" t="e">
        <v>#REF!</v>
      </c>
      <c r="D713" s="125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ht="15.75" customHeight="1" spans="1:26">
      <c r="A714" s="125"/>
      <c r="B714" s="125"/>
      <c r="C714" s="126" t="e">
        <v>#REF!</v>
      </c>
      <c r="D714" s="125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ht="15.75" customHeight="1" spans="1:26">
      <c r="A715" s="125"/>
      <c r="B715" s="125"/>
      <c r="C715" s="126" t="e">
        <v>#REF!</v>
      </c>
      <c r="D715" s="125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ht="15.75" customHeight="1" spans="1:26">
      <c r="A716" s="125"/>
      <c r="B716" s="125"/>
      <c r="C716" s="126" t="e">
        <v>#REF!</v>
      </c>
      <c r="D716" s="125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ht="15.75" customHeight="1" spans="1:26">
      <c r="A717" s="125"/>
      <c r="B717" s="125"/>
      <c r="C717" s="126" t="e">
        <v>#REF!</v>
      </c>
      <c r="D717" s="125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ht="15.75" customHeight="1" spans="1:26">
      <c r="A718" s="125"/>
      <c r="B718" s="125"/>
      <c r="C718" s="126" t="e">
        <v>#REF!</v>
      </c>
      <c r="D718" s="125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ht="15.75" customHeight="1" spans="1:26">
      <c r="A719" s="125"/>
      <c r="B719" s="125"/>
      <c r="C719" s="126" t="e">
        <v>#REF!</v>
      </c>
      <c r="D719" s="125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ht="15.75" customHeight="1" spans="1:26">
      <c r="A720" s="125"/>
      <c r="B720" s="125"/>
      <c r="C720" s="126" t="e">
        <v>#REF!</v>
      </c>
      <c r="D720" s="125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ht="15.75" customHeight="1" spans="1:26">
      <c r="A721" s="125"/>
      <c r="B721" s="125"/>
      <c r="C721" s="126" t="e">
        <v>#REF!</v>
      </c>
      <c r="D721" s="125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ht="15.75" customHeight="1" spans="1:26">
      <c r="A722" s="125"/>
      <c r="B722" s="125"/>
      <c r="C722" s="126" t="e">
        <v>#REF!</v>
      </c>
      <c r="D722" s="125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ht="15.75" customHeight="1" spans="1:26">
      <c r="A723" s="125"/>
      <c r="B723" s="125"/>
      <c r="C723" s="126" t="e">
        <v>#REF!</v>
      </c>
      <c r="D723" s="125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ht="15.75" customHeight="1" spans="1:26">
      <c r="A724" s="125"/>
      <c r="B724" s="125"/>
      <c r="C724" s="126" t="e">
        <v>#REF!</v>
      </c>
      <c r="D724" s="125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ht="15.75" customHeight="1" spans="1:26">
      <c r="A725" s="125"/>
      <c r="B725" s="125"/>
      <c r="C725" s="126" t="e">
        <v>#REF!</v>
      </c>
      <c r="D725" s="125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ht="15.75" customHeight="1" spans="1:26">
      <c r="A726" s="125"/>
      <c r="B726" s="125"/>
      <c r="C726" s="126" t="e">
        <v>#REF!</v>
      </c>
      <c r="D726" s="125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ht="15.75" customHeight="1" spans="1:26">
      <c r="A727" s="125"/>
      <c r="B727" s="125"/>
      <c r="C727" s="126" t="e">
        <v>#REF!</v>
      </c>
      <c r="D727" s="125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ht="15.75" customHeight="1" spans="1:26">
      <c r="A728" s="125"/>
      <c r="B728" s="125"/>
      <c r="C728" s="126" t="e">
        <v>#REF!</v>
      </c>
      <c r="D728" s="125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ht="15.75" customHeight="1" spans="1:26">
      <c r="A729" s="125"/>
      <c r="B729" s="125"/>
      <c r="C729" s="126" t="e">
        <v>#REF!</v>
      </c>
      <c r="D729" s="125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ht="15.75" customHeight="1" spans="1:26">
      <c r="A730" s="125"/>
      <c r="B730" s="125"/>
      <c r="C730" s="126" t="e">
        <v>#REF!</v>
      </c>
      <c r="D730" s="125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ht="15.75" customHeight="1" spans="1:26">
      <c r="A731" s="125"/>
      <c r="B731" s="125"/>
      <c r="C731" s="126" t="e">
        <v>#REF!</v>
      </c>
      <c r="D731" s="125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ht="15.75" customHeight="1" spans="1:26">
      <c r="A732" s="125"/>
      <c r="B732" s="125"/>
      <c r="C732" s="126" t="e">
        <v>#REF!</v>
      </c>
      <c r="D732" s="125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ht="15.75" customHeight="1" spans="1:26">
      <c r="A733" s="125"/>
      <c r="B733" s="125"/>
      <c r="C733" s="126" t="e">
        <v>#REF!</v>
      </c>
      <c r="D733" s="125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ht="15.75" customHeight="1" spans="1:26">
      <c r="A734" s="125"/>
      <c r="B734" s="125"/>
      <c r="C734" s="126" t="e">
        <v>#REF!</v>
      </c>
      <c r="D734" s="125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ht="15.75" customHeight="1" spans="1:26">
      <c r="A735" s="125"/>
      <c r="B735" s="125"/>
      <c r="C735" s="126" t="e">
        <v>#REF!</v>
      </c>
      <c r="D735" s="125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ht="15.75" customHeight="1" spans="1:26">
      <c r="A736" s="125"/>
      <c r="B736" s="125"/>
      <c r="C736" s="126" t="e">
        <v>#REF!</v>
      </c>
      <c r="D736" s="125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ht="15.75" customHeight="1" spans="1:26">
      <c r="A737" s="125"/>
      <c r="B737" s="125"/>
      <c r="C737" s="126" t="e">
        <v>#REF!</v>
      </c>
      <c r="D737" s="125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ht="15.75" customHeight="1" spans="1:26">
      <c r="A738" s="125"/>
      <c r="B738" s="125"/>
      <c r="C738" s="126" t="e">
        <v>#REF!</v>
      </c>
      <c r="D738" s="125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ht="15.75" customHeight="1" spans="1:26">
      <c r="A739" s="125"/>
      <c r="B739" s="125"/>
      <c r="C739" s="126" t="e">
        <v>#REF!</v>
      </c>
      <c r="D739" s="125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ht="15.75" customHeight="1" spans="1:26">
      <c r="A740" s="125"/>
      <c r="B740" s="125"/>
      <c r="C740" s="126" t="e">
        <v>#REF!</v>
      </c>
      <c r="D740" s="125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ht="15.75" customHeight="1" spans="1:26">
      <c r="A741" s="125"/>
      <c r="B741" s="125"/>
      <c r="C741" s="126" t="e">
        <v>#REF!</v>
      </c>
      <c r="D741" s="125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ht="15.75" customHeight="1" spans="1:26">
      <c r="A742" s="125"/>
      <c r="B742" s="125"/>
      <c r="C742" s="126" t="e">
        <v>#REF!</v>
      </c>
      <c r="D742" s="125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ht="15.75" customHeight="1" spans="1:26">
      <c r="A743" s="125"/>
      <c r="B743" s="125"/>
      <c r="C743" s="126" t="e">
        <v>#REF!</v>
      </c>
      <c r="D743" s="125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ht="15.75" customHeight="1" spans="1:26">
      <c r="A744" s="125"/>
      <c r="B744" s="125"/>
      <c r="C744" s="126" t="e">
        <v>#REF!</v>
      </c>
      <c r="D744" s="125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ht="15.75" customHeight="1" spans="1:26">
      <c r="A745" s="125"/>
      <c r="B745" s="125"/>
      <c r="C745" s="126" t="e">
        <v>#REF!</v>
      </c>
      <c r="D745" s="125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ht="15.75" customHeight="1" spans="1:26">
      <c r="A746" s="125"/>
      <c r="B746" s="125"/>
      <c r="C746" s="126" t="e">
        <v>#REF!</v>
      </c>
      <c r="D746" s="125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ht="15.75" customHeight="1" spans="1:26">
      <c r="A747" s="125"/>
      <c r="B747" s="125"/>
      <c r="C747" s="126" t="e">
        <v>#REF!</v>
      </c>
      <c r="D747" s="125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ht="15.75" customHeight="1" spans="1:26">
      <c r="A748" s="125"/>
      <c r="B748" s="125"/>
      <c r="C748" s="126" t="e">
        <v>#REF!</v>
      </c>
      <c r="D748" s="125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ht="15.75" customHeight="1" spans="1:26">
      <c r="A749" s="125"/>
      <c r="B749" s="125"/>
      <c r="C749" s="126" t="e">
        <v>#REF!</v>
      </c>
      <c r="D749" s="125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ht="15.75" customHeight="1" spans="1:26">
      <c r="A750" s="125"/>
      <c r="B750" s="125"/>
      <c r="C750" s="126" t="e">
        <v>#REF!</v>
      </c>
      <c r="D750" s="125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ht="15.75" customHeight="1" spans="1:26">
      <c r="A751" s="125"/>
      <c r="B751" s="125"/>
      <c r="C751" s="126" t="e">
        <v>#REF!</v>
      </c>
      <c r="D751" s="125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ht="15.75" customHeight="1" spans="1:26">
      <c r="A752" s="125"/>
      <c r="B752" s="125"/>
      <c r="C752" s="126" t="e">
        <v>#REF!</v>
      </c>
      <c r="D752" s="125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ht="15.75" customHeight="1" spans="1:26">
      <c r="A753" s="125"/>
      <c r="B753" s="125"/>
      <c r="C753" s="126" t="e">
        <v>#REF!</v>
      </c>
      <c r="D753" s="125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ht="15.75" customHeight="1" spans="1:26">
      <c r="A754" s="125"/>
      <c r="B754" s="125"/>
      <c r="C754" s="126" t="e">
        <v>#REF!</v>
      </c>
      <c r="D754" s="125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ht="15.75" customHeight="1" spans="1:26">
      <c r="A755" s="125"/>
      <c r="B755" s="125"/>
      <c r="C755" s="126" t="e">
        <v>#REF!</v>
      </c>
      <c r="D755" s="125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ht="15.75" customHeight="1" spans="1:26">
      <c r="A756" s="125"/>
      <c r="B756" s="125"/>
      <c r="C756" s="126" t="e">
        <v>#REF!</v>
      </c>
      <c r="D756" s="125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ht="15.75" customHeight="1" spans="1:26">
      <c r="A757" s="125"/>
      <c r="B757" s="125"/>
      <c r="C757" s="126" t="e">
        <v>#REF!</v>
      </c>
      <c r="D757" s="125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ht="15.75" customHeight="1" spans="1:26">
      <c r="A758" s="125"/>
      <c r="B758" s="125"/>
      <c r="C758" s="126" t="e">
        <v>#REF!</v>
      </c>
      <c r="D758" s="125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ht="15.75" customHeight="1" spans="1:26">
      <c r="A759" s="125"/>
      <c r="B759" s="125"/>
      <c r="C759" s="126" t="e">
        <v>#REF!</v>
      </c>
      <c r="D759" s="125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ht="15.75" customHeight="1" spans="1:26">
      <c r="A760" s="125"/>
      <c r="B760" s="125"/>
      <c r="C760" s="126" t="e">
        <v>#REF!</v>
      </c>
      <c r="D760" s="125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ht="15.75" customHeight="1" spans="1:26">
      <c r="A761" s="125"/>
      <c r="B761" s="125"/>
      <c r="C761" s="126" t="e">
        <v>#REF!</v>
      </c>
      <c r="D761" s="125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ht="15.75" customHeight="1" spans="1:26">
      <c r="A762" s="125"/>
      <c r="B762" s="125"/>
      <c r="C762" s="126" t="e">
        <v>#REF!</v>
      </c>
      <c r="D762" s="125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ht="15.75" customHeight="1" spans="1:26">
      <c r="A763" s="125"/>
      <c r="B763" s="125"/>
      <c r="C763" s="126" t="e">
        <v>#REF!</v>
      </c>
      <c r="D763" s="125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ht="15.75" customHeight="1" spans="1:26">
      <c r="A764" s="125"/>
      <c r="B764" s="125"/>
      <c r="C764" s="126" t="e">
        <v>#REF!</v>
      </c>
      <c r="D764" s="125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ht="15.75" customHeight="1" spans="1:26">
      <c r="A765" s="125"/>
      <c r="B765" s="125"/>
      <c r="C765" s="126" t="e">
        <v>#REF!</v>
      </c>
      <c r="D765" s="125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ht="15.75" customHeight="1" spans="1:26">
      <c r="A766" s="125"/>
      <c r="B766" s="125"/>
      <c r="C766" s="126" t="e">
        <v>#REF!</v>
      </c>
      <c r="D766" s="125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ht="15.75" customHeight="1" spans="1:26">
      <c r="A767" s="125"/>
      <c r="B767" s="125"/>
      <c r="C767" s="126" t="e">
        <v>#REF!</v>
      </c>
      <c r="D767" s="125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ht="15.75" customHeight="1" spans="1:26">
      <c r="A768" s="125"/>
      <c r="B768" s="125"/>
      <c r="C768" s="126" t="e">
        <v>#REF!</v>
      </c>
      <c r="D768" s="125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ht="15.75" customHeight="1" spans="1:26">
      <c r="A769" s="125"/>
      <c r="B769" s="125"/>
      <c r="C769" s="126" t="e">
        <v>#REF!</v>
      </c>
      <c r="D769" s="125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ht="15.75" customHeight="1" spans="1:26">
      <c r="A770" s="125"/>
      <c r="B770" s="125"/>
      <c r="C770" s="126" t="e">
        <v>#REF!</v>
      </c>
      <c r="D770" s="125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ht="15.75" customHeight="1" spans="1:26">
      <c r="A771" s="125"/>
      <c r="B771" s="125"/>
      <c r="C771" s="126" t="e">
        <v>#REF!</v>
      </c>
      <c r="D771" s="125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ht="15.75" customHeight="1" spans="1:26">
      <c r="A772" s="125"/>
      <c r="B772" s="125"/>
      <c r="C772" s="126" t="e">
        <v>#REF!</v>
      </c>
      <c r="D772" s="125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ht="15.75" customHeight="1" spans="1:26">
      <c r="A773" s="125"/>
      <c r="B773" s="125"/>
      <c r="C773" s="126" t="e">
        <v>#REF!</v>
      </c>
      <c r="D773" s="125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ht="15.75" customHeight="1" spans="1:26">
      <c r="A774" s="125"/>
      <c r="B774" s="125"/>
      <c r="C774" s="126" t="e">
        <v>#REF!</v>
      </c>
      <c r="D774" s="125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ht="15.75" customHeight="1" spans="1:26">
      <c r="A775" s="125"/>
      <c r="B775" s="125"/>
      <c r="C775" s="126" t="e">
        <v>#REF!</v>
      </c>
      <c r="D775" s="125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ht="15.75" customHeight="1" spans="1:26">
      <c r="A776" s="125"/>
      <c r="B776" s="125"/>
      <c r="C776" s="126" t="e">
        <v>#REF!</v>
      </c>
      <c r="D776" s="125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ht="15.75" customHeight="1" spans="1:26">
      <c r="A777" s="125"/>
      <c r="B777" s="125"/>
      <c r="C777" s="126" t="e">
        <v>#REF!</v>
      </c>
      <c r="D777" s="125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ht="15.75" customHeight="1" spans="1:26">
      <c r="A778" s="125"/>
      <c r="B778" s="125"/>
      <c r="C778" s="126" t="e">
        <v>#REF!</v>
      </c>
      <c r="D778" s="125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ht="15.75" customHeight="1" spans="1:26">
      <c r="A779" s="125"/>
      <c r="B779" s="125"/>
      <c r="C779" s="126" t="e">
        <v>#REF!</v>
      </c>
      <c r="D779" s="125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ht="15.75" customHeight="1" spans="1:26">
      <c r="A780" s="125"/>
      <c r="B780" s="125"/>
      <c r="C780" s="126" t="e">
        <v>#REF!</v>
      </c>
      <c r="D780" s="125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ht="15.75" customHeight="1" spans="1:26">
      <c r="A781" s="125"/>
      <c r="B781" s="125"/>
      <c r="C781" s="126" t="e">
        <v>#REF!</v>
      </c>
      <c r="D781" s="125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ht="15.75" customHeight="1" spans="1:26">
      <c r="A782" s="125"/>
      <c r="B782" s="125"/>
      <c r="C782" s="126" t="e">
        <v>#REF!</v>
      </c>
      <c r="D782" s="125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ht="15.75" customHeight="1" spans="1:26">
      <c r="A783" s="125"/>
      <c r="B783" s="125"/>
      <c r="C783" s="126" t="e">
        <v>#REF!</v>
      </c>
      <c r="D783" s="125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ht="15.75" customHeight="1" spans="1:26">
      <c r="A784" s="125"/>
      <c r="B784" s="125"/>
      <c r="C784" s="126" t="e">
        <v>#REF!</v>
      </c>
      <c r="D784" s="125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ht="15.75" customHeight="1" spans="1:26">
      <c r="A785" s="125"/>
      <c r="B785" s="125"/>
      <c r="C785" s="126" t="e">
        <v>#REF!</v>
      </c>
      <c r="D785" s="125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ht="15.75" customHeight="1" spans="1:26">
      <c r="A786" s="125"/>
      <c r="B786" s="125"/>
      <c r="C786" s="126" t="e">
        <v>#REF!</v>
      </c>
      <c r="D786" s="125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ht="15.75" customHeight="1" spans="1:26">
      <c r="A787" s="125"/>
      <c r="B787" s="125"/>
      <c r="C787" s="126" t="e">
        <v>#REF!</v>
      </c>
      <c r="D787" s="125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ht="15.75" customHeight="1" spans="1:26">
      <c r="A788" s="125"/>
      <c r="B788" s="125"/>
      <c r="C788" s="126" t="e">
        <v>#REF!</v>
      </c>
      <c r="D788" s="125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ht="15.75" customHeight="1" spans="1:26">
      <c r="A789" s="125"/>
      <c r="B789" s="125"/>
      <c r="C789" s="126" t="e">
        <v>#REF!</v>
      </c>
      <c r="D789" s="125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ht="15.75" customHeight="1" spans="1:26">
      <c r="A790" s="125"/>
      <c r="B790" s="125"/>
      <c r="C790" s="126" t="e">
        <v>#REF!</v>
      </c>
      <c r="D790" s="125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ht="15.75" customHeight="1" spans="1:26">
      <c r="A791" s="125"/>
      <c r="B791" s="125"/>
      <c r="C791" s="126" t="e">
        <v>#REF!</v>
      </c>
      <c r="D791" s="125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ht="15.75" customHeight="1" spans="1:26">
      <c r="A792" s="125"/>
      <c r="B792" s="125"/>
      <c r="C792" s="126" t="e">
        <v>#REF!</v>
      </c>
      <c r="D792" s="125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ht="15.75" customHeight="1" spans="1:26">
      <c r="A793" s="125"/>
      <c r="B793" s="125"/>
      <c r="C793" s="126" t="e">
        <v>#REF!</v>
      </c>
      <c r="D793" s="125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ht="15.75" customHeight="1" spans="1:26">
      <c r="A794" s="125"/>
      <c r="B794" s="125"/>
      <c r="C794" s="126" t="e">
        <v>#REF!</v>
      </c>
      <c r="D794" s="125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ht="15.75" customHeight="1" spans="1:26">
      <c r="A795" s="125"/>
      <c r="B795" s="125"/>
      <c r="C795" s="126" t="e">
        <v>#REF!</v>
      </c>
      <c r="D795" s="125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ht="15.75" customHeight="1" spans="1:26">
      <c r="A796" s="125"/>
      <c r="B796" s="125"/>
      <c r="C796" s="126" t="e">
        <v>#REF!</v>
      </c>
      <c r="D796" s="125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ht="15.75" customHeight="1" spans="1:26">
      <c r="A797" s="125"/>
      <c r="B797" s="125"/>
      <c r="C797" s="126" t="e">
        <v>#REF!</v>
      </c>
      <c r="D797" s="125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ht="15.75" customHeight="1" spans="1:26">
      <c r="A798" s="125"/>
      <c r="B798" s="125"/>
      <c r="C798" s="126" t="e">
        <v>#REF!</v>
      </c>
      <c r="D798" s="125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ht="15.75" customHeight="1" spans="1:26">
      <c r="A799" s="125"/>
      <c r="B799" s="125"/>
      <c r="C799" s="126" t="e">
        <v>#REF!</v>
      </c>
      <c r="D799" s="125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ht="15.75" customHeight="1" spans="1:26">
      <c r="A800" s="125"/>
      <c r="B800" s="125"/>
      <c r="C800" s="126" t="e">
        <v>#REF!</v>
      </c>
      <c r="D800" s="125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ht="15.75" customHeight="1" spans="1:26">
      <c r="A801" s="125"/>
      <c r="B801" s="125"/>
      <c r="C801" s="126" t="e">
        <v>#REF!</v>
      </c>
      <c r="D801" s="125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ht="15.75" customHeight="1" spans="1:26">
      <c r="A802" s="125"/>
      <c r="B802" s="125"/>
      <c r="C802" s="126" t="e">
        <v>#REF!</v>
      </c>
      <c r="D802" s="125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ht="15.75" customHeight="1" spans="1:26">
      <c r="A803" s="125"/>
      <c r="B803" s="125"/>
      <c r="C803" s="126" t="e">
        <v>#REF!</v>
      </c>
      <c r="D803" s="125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ht="15.75" customHeight="1" spans="1:26">
      <c r="A804" s="125"/>
      <c r="B804" s="125"/>
      <c r="C804" s="126" t="e">
        <v>#REF!</v>
      </c>
      <c r="D804" s="125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ht="15.75" customHeight="1" spans="1:26">
      <c r="A805" s="125"/>
      <c r="B805" s="125"/>
      <c r="C805" s="126" t="e">
        <v>#REF!</v>
      </c>
      <c r="D805" s="125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ht="15.75" customHeight="1" spans="1:26">
      <c r="A806" s="125"/>
      <c r="B806" s="125"/>
      <c r="C806" s="126" t="e">
        <v>#REF!</v>
      </c>
      <c r="D806" s="125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ht="15.75" customHeight="1" spans="1:26">
      <c r="A807" s="125"/>
      <c r="B807" s="125"/>
      <c r="C807" s="126" t="e">
        <v>#REF!</v>
      </c>
      <c r="D807" s="125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ht="15.75" customHeight="1" spans="1:26">
      <c r="A808" s="125"/>
      <c r="B808" s="125"/>
      <c r="C808" s="126" t="e">
        <v>#REF!</v>
      </c>
      <c r="D808" s="125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ht="15.75" customHeight="1" spans="1:26">
      <c r="A809" s="125"/>
      <c r="B809" s="125"/>
      <c r="C809" s="126" t="e">
        <v>#REF!</v>
      </c>
      <c r="D809" s="125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ht="15.75" customHeight="1" spans="1:26">
      <c r="A810" s="125"/>
      <c r="B810" s="125"/>
      <c r="C810" s="126" t="e">
        <v>#REF!</v>
      </c>
      <c r="D810" s="125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ht="15.75" customHeight="1" spans="1:26">
      <c r="A811" s="125"/>
      <c r="B811" s="125"/>
      <c r="C811" s="126" t="e">
        <v>#REF!</v>
      </c>
      <c r="D811" s="125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ht="15.75" customHeight="1" spans="1:26">
      <c r="A812" s="125"/>
      <c r="B812" s="125"/>
      <c r="C812" s="126" t="e">
        <v>#REF!</v>
      </c>
      <c r="D812" s="125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ht="15.75" customHeight="1" spans="1:26">
      <c r="A813" s="125"/>
      <c r="B813" s="125"/>
      <c r="C813" s="126" t="e">
        <v>#REF!</v>
      </c>
      <c r="D813" s="125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ht="15.75" customHeight="1" spans="1:26">
      <c r="A814" s="125"/>
      <c r="B814" s="125"/>
      <c r="C814" s="126" t="e">
        <v>#REF!</v>
      </c>
      <c r="D814" s="125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ht="15.75" customHeight="1" spans="1:26">
      <c r="A815" s="125"/>
      <c r="B815" s="125"/>
      <c r="C815" s="126" t="e">
        <v>#REF!</v>
      </c>
      <c r="D815" s="125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ht="15.75" customHeight="1" spans="1:26">
      <c r="A816" s="125"/>
      <c r="B816" s="125"/>
      <c r="C816" s="126" t="e">
        <v>#REF!</v>
      </c>
      <c r="D816" s="125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ht="15.75" customHeight="1" spans="1:26">
      <c r="A817" s="125"/>
      <c r="B817" s="125"/>
      <c r="C817" s="126" t="e">
        <v>#REF!</v>
      </c>
      <c r="D817" s="125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ht="15.75" customHeight="1" spans="1:26">
      <c r="A818" s="125"/>
      <c r="B818" s="125"/>
      <c r="C818" s="126" t="e">
        <v>#REF!</v>
      </c>
      <c r="D818" s="125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ht="15.75" customHeight="1" spans="1:26">
      <c r="A819" s="125"/>
      <c r="B819" s="125"/>
      <c r="C819" s="126" t="e">
        <v>#REF!</v>
      </c>
      <c r="D819" s="125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ht="15.75" customHeight="1" spans="1:26">
      <c r="A820" s="125"/>
      <c r="B820" s="125"/>
      <c r="C820" s="126" t="e">
        <v>#REF!</v>
      </c>
      <c r="D820" s="125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ht="15.75" customHeight="1" spans="1:26">
      <c r="A821" s="125"/>
      <c r="B821" s="125"/>
      <c r="C821" s="126" t="e">
        <v>#REF!</v>
      </c>
      <c r="D821" s="125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ht="15.75" customHeight="1" spans="1:26">
      <c r="A822" s="125"/>
      <c r="B822" s="125"/>
      <c r="C822" s="126" t="e">
        <v>#REF!</v>
      </c>
      <c r="D822" s="125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ht="15.75" customHeight="1" spans="1:26">
      <c r="A823" s="125"/>
      <c r="B823" s="125"/>
      <c r="C823" s="126" t="e">
        <v>#REF!</v>
      </c>
      <c r="D823" s="125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ht="15.75" customHeight="1" spans="1:26">
      <c r="A824" s="125"/>
      <c r="B824" s="125"/>
      <c r="C824" s="126" t="e">
        <v>#REF!</v>
      </c>
      <c r="D824" s="125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ht="15.75" customHeight="1" spans="1:26">
      <c r="A825" s="125"/>
      <c r="B825" s="125"/>
      <c r="C825" s="126" t="e">
        <v>#REF!</v>
      </c>
      <c r="D825" s="125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ht="15.75" customHeight="1" spans="1:26">
      <c r="A826" s="125"/>
      <c r="B826" s="125"/>
      <c r="C826" s="126" t="e">
        <v>#REF!</v>
      </c>
      <c r="D826" s="125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ht="15.75" customHeight="1" spans="1:26">
      <c r="A827" s="125"/>
      <c r="B827" s="125"/>
      <c r="C827" s="126" t="e">
        <v>#REF!</v>
      </c>
      <c r="D827" s="125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ht="15.75" customHeight="1" spans="1:26">
      <c r="A828" s="125"/>
      <c r="B828" s="125"/>
      <c r="C828" s="126" t="e">
        <v>#REF!</v>
      </c>
      <c r="D828" s="125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ht="15.75" customHeight="1" spans="1:26">
      <c r="A829" s="125"/>
      <c r="B829" s="125"/>
      <c r="C829" s="126" t="e">
        <v>#REF!</v>
      </c>
      <c r="D829" s="125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ht="15.75" customHeight="1" spans="1:26">
      <c r="A830" s="125"/>
      <c r="B830" s="125"/>
      <c r="C830" s="126" t="e">
        <v>#REF!</v>
      </c>
      <c r="D830" s="125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ht="15.75" customHeight="1" spans="1:26">
      <c r="A831" s="125"/>
      <c r="B831" s="125"/>
      <c r="C831" s="126" t="e">
        <v>#REF!</v>
      </c>
      <c r="D831" s="125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ht="15.75" customHeight="1" spans="1:26">
      <c r="A832" s="125"/>
      <c r="B832" s="125"/>
      <c r="C832" s="126" t="e">
        <v>#REF!</v>
      </c>
      <c r="D832" s="125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ht="15.75" customHeight="1" spans="1:26">
      <c r="A833" s="125"/>
      <c r="B833" s="125"/>
      <c r="C833" s="126" t="e">
        <v>#REF!</v>
      </c>
      <c r="D833" s="125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ht="15.75" customHeight="1" spans="1:26">
      <c r="A834" s="125"/>
      <c r="B834" s="125"/>
      <c r="C834" s="126" t="e">
        <v>#REF!</v>
      </c>
      <c r="D834" s="125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ht="15.75" customHeight="1" spans="1:26">
      <c r="A835" s="125"/>
      <c r="B835" s="125"/>
      <c r="C835" s="126" t="e">
        <v>#REF!</v>
      </c>
      <c r="D835" s="125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ht="15.75" customHeight="1" spans="1:26">
      <c r="A836" s="125"/>
      <c r="B836" s="125"/>
      <c r="C836" s="126" t="e">
        <v>#REF!</v>
      </c>
      <c r="D836" s="125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ht="15.75" customHeight="1" spans="1:26">
      <c r="A837" s="125"/>
      <c r="B837" s="125"/>
      <c r="C837" s="126" t="e">
        <v>#REF!</v>
      </c>
      <c r="D837" s="125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ht="15.75" customHeight="1" spans="1:26">
      <c r="A838" s="125"/>
      <c r="B838" s="125"/>
      <c r="C838" s="126" t="e">
        <v>#REF!</v>
      </c>
      <c r="D838" s="125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ht="15.75" customHeight="1" spans="1:26">
      <c r="A839" s="125"/>
      <c r="B839" s="125"/>
      <c r="C839" s="126" t="e">
        <v>#REF!</v>
      </c>
      <c r="D839" s="125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ht="15.75" customHeight="1" spans="1:26">
      <c r="A840" s="125"/>
      <c r="B840" s="125"/>
      <c r="C840" s="126" t="e">
        <v>#REF!</v>
      </c>
      <c r="D840" s="125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ht="15.75" customHeight="1" spans="1:26">
      <c r="A841" s="125"/>
      <c r="B841" s="125"/>
      <c r="C841" s="126" t="e">
        <v>#REF!</v>
      </c>
      <c r="D841" s="125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ht="15.75" customHeight="1" spans="1:26">
      <c r="A842" s="125"/>
      <c r="B842" s="125"/>
      <c r="C842" s="126" t="e">
        <v>#REF!</v>
      </c>
      <c r="D842" s="125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ht="15.75" customHeight="1" spans="1:26">
      <c r="A843" s="125"/>
      <c r="B843" s="125"/>
      <c r="C843" s="126" t="e">
        <v>#REF!</v>
      </c>
      <c r="D843" s="125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ht="15.75" customHeight="1" spans="1:26">
      <c r="A844" s="125"/>
      <c r="B844" s="125"/>
      <c r="C844" s="126" t="e">
        <v>#REF!</v>
      </c>
      <c r="D844" s="125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ht="15.75" customHeight="1" spans="1:26">
      <c r="A845" s="125"/>
      <c r="B845" s="125"/>
      <c r="C845" s="126" t="e">
        <v>#REF!</v>
      </c>
      <c r="D845" s="125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ht="15.75" customHeight="1" spans="1:26">
      <c r="A846" s="125"/>
      <c r="B846" s="125"/>
      <c r="C846" s="126" t="e">
        <v>#REF!</v>
      </c>
      <c r="D846" s="125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ht="15.75" customHeight="1" spans="1:26">
      <c r="A847" s="125"/>
      <c r="B847" s="125"/>
      <c r="C847" s="126" t="e">
        <v>#REF!</v>
      </c>
      <c r="D847" s="125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ht="15.75" customHeight="1" spans="1:26">
      <c r="A848" s="125"/>
      <c r="B848" s="125"/>
      <c r="C848" s="126" t="e">
        <v>#REF!</v>
      </c>
      <c r="D848" s="125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ht="15.75" customHeight="1" spans="1:26">
      <c r="A849" s="125"/>
      <c r="B849" s="125"/>
      <c r="C849" s="126" t="e">
        <v>#REF!</v>
      </c>
      <c r="D849" s="125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ht="15.75" customHeight="1" spans="1:26">
      <c r="A850" s="125"/>
      <c r="B850" s="125"/>
      <c r="C850" s="126" t="e">
        <v>#REF!</v>
      </c>
      <c r="D850" s="125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ht="15.75" customHeight="1" spans="1:26">
      <c r="A851" s="125"/>
      <c r="B851" s="125"/>
      <c r="C851" s="126" t="e">
        <v>#REF!</v>
      </c>
      <c r="D851" s="125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ht="15.75" customHeight="1" spans="1:26">
      <c r="A852" s="125"/>
      <c r="B852" s="125"/>
      <c r="C852" s="126" t="e">
        <v>#REF!</v>
      </c>
      <c r="D852" s="125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ht="15.75" customHeight="1" spans="1:26">
      <c r="A853" s="125"/>
      <c r="B853" s="125"/>
      <c r="C853" s="126" t="e">
        <v>#REF!</v>
      </c>
      <c r="D853" s="125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ht="15.75" customHeight="1" spans="1:26">
      <c r="A854" s="125"/>
      <c r="B854" s="125"/>
      <c r="C854" s="126" t="e">
        <v>#REF!</v>
      </c>
      <c r="D854" s="125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ht="15.75" customHeight="1" spans="1:26">
      <c r="A855" s="125"/>
      <c r="B855" s="125"/>
      <c r="C855" s="126" t="e">
        <v>#REF!</v>
      </c>
      <c r="D855" s="125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ht="15.75" customHeight="1" spans="1:26">
      <c r="A856" s="125"/>
      <c r="B856" s="125"/>
      <c r="C856" s="126" t="e">
        <v>#REF!</v>
      </c>
      <c r="D856" s="125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ht="15.75" customHeight="1" spans="1:26">
      <c r="A857" s="125"/>
      <c r="B857" s="125"/>
      <c r="C857" s="126" t="e">
        <v>#REF!</v>
      </c>
      <c r="D857" s="125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ht="15.75" customHeight="1" spans="1:26">
      <c r="A858" s="125"/>
      <c r="B858" s="125"/>
      <c r="C858" s="126" t="e">
        <v>#REF!</v>
      </c>
      <c r="D858" s="125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ht="15.75" customHeight="1" spans="1:26">
      <c r="A859" s="125"/>
      <c r="B859" s="125"/>
      <c r="C859" s="126" t="e">
        <v>#REF!</v>
      </c>
      <c r="D859" s="125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ht="15.75" customHeight="1" spans="1:26">
      <c r="A860" s="125"/>
      <c r="B860" s="125"/>
      <c r="C860" s="126" t="e">
        <v>#REF!</v>
      </c>
      <c r="D860" s="125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ht="15.75" customHeight="1" spans="1:26">
      <c r="A861" s="125"/>
      <c r="B861" s="125"/>
      <c r="C861" s="126" t="e">
        <v>#REF!</v>
      </c>
      <c r="D861" s="125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ht="15.75" customHeight="1" spans="1:26">
      <c r="A862" s="125"/>
      <c r="B862" s="125"/>
      <c r="C862" s="126" t="e">
        <v>#REF!</v>
      </c>
      <c r="D862" s="125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ht="15.75" customHeight="1" spans="1:26">
      <c r="A863" s="125"/>
      <c r="B863" s="125"/>
      <c r="C863" s="126" t="e">
        <v>#REF!</v>
      </c>
      <c r="D863" s="125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ht="15.75" customHeight="1" spans="1:26">
      <c r="A864" s="125"/>
      <c r="B864" s="125"/>
      <c r="C864" s="126" t="e">
        <v>#REF!</v>
      </c>
      <c r="D864" s="125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ht="15.75" customHeight="1" spans="1:26">
      <c r="A865" s="125"/>
      <c r="B865" s="125"/>
      <c r="C865" s="126" t="e">
        <v>#REF!</v>
      </c>
      <c r="D865" s="125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ht="15.75" customHeight="1" spans="1:26">
      <c r="A866" s="125"/>
      <c r="B866" s="125"/>
      <c r="C866" s="126" t="e">
        <v>#REF!</v>
      </c>
      <c r="D866" s="125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ht="15.75" customHeight="1" spans="1:26">
      <c r="A867" s="125"/>
      <c r="B867" s="125"/>
      <c r="C867" s="126" t="e">
        <v>#REF!</v>
      </c>
      <c r="D867" s="125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ht="15.75" customHeight="1" spans="1:26">
      <c r="A868" s="125"/>
      <c r="B868" s="125"/>
      <c r="C868" s="126" t="e">
        <v>#REF!</v>
      </c>
      <c r="D868" s="125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ht="15.75" customHeight="1" spans="1:26">
      <c r="A869" s="125"/>
      <c r="B869" s="125"/>
      <c r="C869" s="126" t="e">
        <v>#REF!</v>
      </c>
      <c r="D869" s="125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ht="15.75" customHeight="1" spans="1:26">
      <c r="A870" s="125"/>
      <c r="B870" s="125"/>
      <c r="C870" s="126" t="e">
        <v>#REF!</v>
      </c>
      <c r="D870" s="125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ht="15.75" customHeight="1" spans="1:26">
      <c r="A871" s="125"/>
      <c r="B871" s="125"/>
      <c r="C871" s="126" t="e">
        <v>#REF!</v>
      </c>
      <c r="D871" s="125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ht="15.75" customHeight="1" spans="1:26">
      <c r="A872" s="125"/>
      <c r="B872" s="125"/>
      <c r="C872" s="126" t="e">
        <v>#REF!</v>
      </c>
      <c r="D872" s="125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ht="15.75" customHeight="1" spans="1:26">
      <c r="A873" s="125"/>
      <c r="B873" s="125"/>
      <c r="C873" s="126" t="e">
        <v>#REF!</v>
      </c>
      <c r="D873" s="125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ht="15.75" customHeight="1" spans="1:26">
      <c r="A874" s="125"/>
      <c r="B874" s="125"/>
      <c r="C874" s="126" t="e">
        <v>#REF!</v>
      </c>
      <c r="D874" s="125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ht="15.75" customHeight="1" spans="1:26">
      <c r="A875" s="125"/>
      <c r="B875" s="125"/>
      <c r="C875" s="126" t="e">
        <v>#REF!</v>
      </c>
      <c r="D875" s="125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ht="15.75" customHeight="1" spans="1:26">
      <c r="A876" s="125"/>
      <c r="B876" s="125"/>
      <c r="C876" s="126" t="e">
        <v>#REF!</v>
      </c>
      <c r="D876" s="125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ht="15.75" customHeight="1" spans="1:26">
      <c r="A877" s="125"/>
      <c r="B877" s="125"/>
      <c r="C877" s="126" t="e">
        <v>#REF!</v>
      </c>
      <c r="D877" s="125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ht="15.75" customHeight="1" spans="1:26">
      <c r="A878" s="125"/>
      <c r="B878" s="125"/>
      <c r="C878" s="126" t="e">
        <v>#REF!</v>
      </c>
      <c r="D878" s="125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ht="15.75" customHeight="1" spans="1:26">
      <c r="A879" s="125"/>
      <c r="B879" s="125"/>
      <c r="C879" s="126" t="e">
        <v>#REF!</v>
      </c>
      <c r="D879" s="125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ht="15.75" customHeight="1" spans="1:26">
      <c r="A880" s="125"/>
      <c r="B880" s="125"/>
      <c r="C880" s="126" t="e">
        <v>#REF!</v>
      </c>
      <c r="D880" s="125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ht="15.75" customHeight="1" spans="1:26">
      <c r="A881" s="125"/>
      <c r="B881" s="125"/>
      <c r="C881" s="126" t="e">
        <v>#REF!</v>
      </c>
      <c r="D881" s="125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ht="15.75" customHeight="1" spans="1:26">
      <c r="A882" s="125"/>
      <c r="B882" s="125"/>
      <c r="C882" s="126" t="e">
        <v>#REF!</v>
      </c>
      <c r="D882" s="125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ht="15.75" customHeight="1" spans="1:26">
      <c r="A883" s="125"/>
      <c r="B883" s="125"/>
      <c r="C883" s="126" t="e">
        <v>#REF!</v>
      </c>
      <c r="D883" s="125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ht="15.75" customHeight="1" spans="1:26">
      <c r="A884" s="125"/>
      <c r="B884" s="125"/>
      <c r="C884" s="126" t="e">
        <v>#REF!</v>
      </c>
      <c r="D884" s="125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ht="15.75" customHeight="1" spans="1:26">
      <c r="A885" s="125"/>
      <c r="B885" s="125"/>
      <c r="C885" s="126" t="e">
        <v>#REF!</v>
      </c>
      <c r="D885" s="125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ht="15.75" customHeight="1" spans="1:26">
      <c r="A886" s="125"/>
      <c r="B886" s="125"/>
      <c r="C886" s="126" t="e">
        <v>#REF!</v>
      </c>
      <c r="D886" s="125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ht="15.75" customHeight="1" spans="1:26">
      <c r="A887" s="125"/>
      <c r="B887" s="125"/>
      <c r="C887" s="126" t="e">
        <v>#REF!</v>
      </c>
      <c r="D887" s="125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ht="15.75" customHeight="1" spans="1:26">
      <c r="A888" s="125"/>
      <c r="B888" s="125"/>
      <c r="C888" s="126" t="e">
        <v>#REF!</v>
      </c>
      <c r="D888" s="125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ht="15.75" customHeight="1" spans="1:26">
      <c r="A889" s="125"/>
      <c r="B889" s="125"/>
      <c r="C889" s="126" t="e">
        <v>#REF!</v>
      </c>
      <c r="D889" s="125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ht="15.75" customHeight="1" spans="1:26">
      <c r="A890" s="125"/>
      <c r="B890" s="125"/>
      <c r="C890" s="126" t="e">
        <v>#REF!</v>
      </c>
      <c r="D890" s="125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ht="15.75" customHeight="1" spans="1:26">
      <c r="A891" s="125"/>
      <c r="B891" s="125"/>
      <c r="C891" s="126" t="e">
        <v>#REF!</v>
      </c>
      <c r="D891" s="125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ht="15.75" customHeight="1" spans="1:26">
      <c r="A892" s="125"/>
      <c r="B892" s="125"/>
      <c r="C892" s="126" t="e">
        <v>#REF!</v>
      </c>
      <c r="D892" s="125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ht="15.75" customHeight="1" spans="1:26">
      <c r="A893" s="125"/>
      <c r="B893" s="125"/>
      <c r="C893" s="126" t="e">
        <v>#REF!</v>
      </c>
      <c r="D893" s="125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ht="15.75" customHeight="1" spans="1:26">
      <c r="A894" s="125"/>
      <c r="B894" s="125"/>
      <c r="C894" s="126" t="e">
        <v>#REF!</v>
      </c>
      <c r="D894" s="125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ht="15.75" customHeight="1" spans="1:26">
      <c r="A895" s="125"/>
      <c r="B895" s="125"/>
      <c r="C895" s="126" t="e">
        <v>#REF!</v>
      </c>
      <c r="D895" s="125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ht="15.75" customHeight="1" spans="1:26">
      <c r="A896" s="125"/>
      <c r="B896" s="125"/>
      <c r="C896" s="126" t="e">
        <v>#REF!</v>
      </c>
      <c r="D896" s="125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ht="15.75" customHeight="1" spans="1:26">
      <c r="A897" s="125"/>
      <c r="B897" s="125"/>
      <c r="C897" s="126" t="e">
        <v>#REF!</v>
      </c>
      <c r="D897" s="125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ht="15.75" customHeight="1" spans="1:26">
      <c r="A898" s="125"/>
      <c r="B898" s="125"/>
      <c r="C898" s="126" t="e">
        <v>#REF!</v>
      </c>
      <c r="D898" s="125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ht="15.75" customHeight="1" spans="1:26">
      <c r="A899" s="125"/>
      <c r="B899" s="125"/>
      <c r="C899" s="126" t="e">
        <v>#REF!</v>
      </c>
      <c r="D899" s="125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ht="15.75" customHeight="1" spans="1:26">
      <c r="A900" s="125"/>
      <c r="B900" s="125"/>
      <c r="C900" s="126" t="e">
        <v>#REF!</v>
      </c>
      <c r="D900" s="125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ht="15.75" customHeight="1" spans="1:26">
      <c r="A901" s="125"/>
      <c r="B901" s="125"/>
      <c r="C901" s="126" t="e">
        <v>#REF!</v>
      </c>
      <c r="D901" s="125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ht="15.75" customHeight="1" spans="1:26">
      <c r="A902" s="125"/>
      <c r="B902" s="125"/>
      <c r="C902" s="126" t="e">
        <v>#REF!</v>
      </c>
      <c r="D902" s="125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ht="15.75" customHeight="1" spans="1:26">
      <c r="A903" s="125"/>
      <c r="B903" s="125"/>
      <c r="C903" s="126" t="e">
        <v>#REF!</v>
      </c>
      <c r="D903" s="125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ht="15.75" customHeight="1" spans="1:26">
      <c r="A904" s="125"/>
      <c r="B904" s="125"/>
      <c r="C904" s="126" t="e">
        <v>#REF!</v>
      </c>
      <c r="D904" s="125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ht="15.75" customHeight="1" spans="1:26">
      <c r="A905" s="125"/>
      <c r="B905" s="125"/>
      <c r="C905" s="126" t="e">
        <v>#REF!</v>
      </c>
      <c r="D905" s="125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ht="15.75" customHeight="1" spans="1:26">
      <c r="A906" s="125"/>
      <c r="B906" s="125"/>
      <c r="C906" s="126" t="e">
        <v>#REF!</v>
      </c>
      <c r="D906" s="125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ht="15.75" customHeight="1" spans="1:26">
      <c r="A907" s="125"/>
      <c r="B907" s="125"/>
      <c r="C907" s="126" t="e">
        <v>#REF!</v>
      </c>
      <c r="D907" s="125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ht="15.75" customHeight="1" spans="1:26">
      <c r="A908" s="125"/>
      <c r="B908" s="125"/>
      <c r="C908" s="126" t="e">
        <v>#REF!</v>
      </c>
      <c r="D908" s="125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ht="15.75" customHeight="1" spans="1:26">
      <c r="A909" s="125"/>
      <c r="B909" s="125"/>
      <c r="C909" s="126" t="e">
        <v>#REF!</v>
      </c>
      <c r="D909" s="125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ht="15.75" customHeight="1" spans="1:26">
      <c r="A910" s="125"/>
      <c r="B910" s="125"/>
      <c r="C910" s="126" t="e">
        <v>#REF!</v>
      </c>
      <c r="D910" s="125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ht="15.75" customHeight="1" spans="1:26">
      <c r="A911" s="125"/>
      <c r="B911" s="125"/>
      <c r="C911" s="126" t="e">
        <v>#REF!</v>
      </c>
      <c r="D911" s="125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ht="15.75" customHeight="1" spans="1:26">
      <c r="A912" s="125"/>
      <c r="B912" s="125"/>
      <c r="C912" s="126" t="e">
        <v>#REF!</v>
      </c>
      <c r="D912" s="125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ht="15.75" customHeight="1" spans="1:26">
      <c r="A913" s="125"/>
      <c r="B913" s="125"/>
      <c r="C913" s="126" t="e">
        <v>#REF!</v>
      </c>
      <c r="D913" s="125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ht="15.75" customHeight="1" spans="1:26">
      <c r="A914" s="125"/>
      <c r="B914" s="125"/>
      <c r="C914" s="126" t="e">
        <v>#REF!</v>
      </c>
      <c r="D914" s="125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ht="15.75" customHeight="1" spans="1:26">
      <c r="A915" s="125"/>
      <c r="B915" s="125"/>
      <c r="C915" s="126" t="e">
        <v>#REF!</v>
      </c>
      <c r="D915" s="125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ht="15.75" customHeight="1" spans="1:26">
      <c r="A916" s="125"/>
      <c r="B916" s="125"/>
      <c r="C916" s="126" t="e">
        <v>#REF!</v>
      </c>
      <c r="D916" s="125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ht="15.75" customHeight="1" spans="1:26">
      <c r="A917" s="125"/>
      <c r="B917" s="125"/>
      <c r="C917" s="126" t="e">
        <v>#REF!</v>
      </c>
      <c r="D917" s="125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ht="15.75" customHeight="1" spans="1:26">
      <c r="A918" s="125"/>
      <c r="B918" s="125"/>
      <c r="C918" s="126" t="e">
        <v>#REF!</v>
      </c>
      <c r="D918" s="125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ht="15.75" customHeight="1" spans="1:26">
      <c r="A919" s="125"/>
      <c r="B919" s="125"/>
      <c r="C919" s="126" t="e">
        <v>#REF!</v>
      </c>
      <c r="D919" s="125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ht="15.75" customHeight="1" spans="1:26">
      <c r="A920" s="125"/>
      <c r="B920" s="125"/>
      <c r="C920" s="126" t="e">
        <v>#REF!</v>
      </c>
      <c r="D920" s="125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ht="15.75" customHeight="1" spans="1:26">
      <c r="A921" s="125"/>
      <c r="B921" s="125"/>
      <c r="C921" s="126" t="e">
        <v>#REF!</v>
      </c>
      <c r="D921" s="125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ht="15.75" customHeight="1" spans="1:26">
      <c r="A922" s="125"/>
      <c r="B922" s="125"/>
      <c r="C922" s="126" t="e">
        <v>#REF!</v>
      </c>
      <c r="D922" s="125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ht="15.75" customHeight="1" spans="1:26">
      <c r="A923" s="125"/>
      <c r="B923" s="125"/>
      <c r="C923" s="126" t="e">
        <v>#REF!</v>
      </c>
      <c r="D923" s="125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ht="15.75" customHeight="1" spans="1:26">
      <c r="A924" s="125"/>
      <c r="B924" s="125"/>
      <c r="C924" s="126" t="e">
        <v>#REF!</v>
      </c>
      <c r="D924" s="125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ht="15.75" customHeight="1" spans="1:26">
      <c r="A925" s="125"/>
      <c r="B925" s="125"/>
      <c r="C925" s="126" t="e">
        <v>#REF!</v>
      </c>
      <c r="D925" s="125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ht="15.75" customHeight="1" spans="1:26">
      <c r="A926" s="125"/>
      <c r="B926" s="125"/>
      <c r="C926" s="126" t="e">
        <v>#REF!</v>
      </c>
      <c r="D926" s="125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ht="15.75" customHeight="1" spans="1:26">
      <c r="A927" s="125"/>
      <c r="B927" s="125"/>
      <c r="C927" s="126" t="e">
        <v>#REF!</v>
      </c>
      <c r="D927" s="125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ht="15.75" customHeight="1" spans="1:26">
      <c r="A928" s="125"/>
      <c r="B928" s="125"/>
      <c r="C928" s="126" t="e">
        <v>#REF!</v>
      </c>
      <c r="D928" s="125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ht="15.75" customHeight="1" spans="1:26">
      <c r="A929" s="125"/>
      <c r="B929" s="125"/>
      <c r="C929" s="126" t="e">
        <v>#REF!</v>
      </c>
      <c r="D929" s="125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ht="15.75" customHeight="1" spans="1:26">
      <c r="A930" s="125"/>
      <c r="B930" s="125"/>
      <c r="C930" s="126" t="e">
        <v>#REF!</v>
      </c>
      <c r="D930" s="125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ht="15.75" customHeight="1" spans="1:26">
      <c r="A931" s="125"/>
      <c r="B931" s="125"/>
      <c r="C931" s="126" t="e">
        <v>#REF!</v>
      </c>
      <c r="D931" s="125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ht="15.75" customHeight="1" spans="1:26">
      <c r="A932" s="125"/>
      <c r="B932" s="125"/>
      <c r="C932" s="126" t="e">
        <v>#REF!</v>
      </c>
      <c r="D932" s="125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ht="15.75" customHeight="1" spans="1:26">
      <c r="A933" s="125"/>
      <c r="B933" s="125"/>
      <c r="C933" s="126" t="e">
        <v>#REF!</v>
      </c>
      <c r="D933" s="125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ht="15.75" customHeight="1" spans="1:26">
      <c r="A934" s="125"/>
      <c r="B934" s="125"/>
      <c r="C934" s="126" t="e">
        <v>#REF!</v>
      </c>
      <c r="D934" s="125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ht="15.75" customHeight="1" spans="1:26">
      <c r="A935" s="125"/>
      <c r="B935" s="125"/>
      <c r="C935" s="126" t="e">
        <v>#REF!</v>
      </c>
      <c r="D935" s="125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ht="15.75" customHeight="1" spans="1:26">
      <c r="A936" s="125"/>
      <c r="B936" s="125"/>
      <c r="C936" s="126" t="e">
        <v>#REF!</v>
      </c>
      <c r="D936" s="125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ht="15.75" customHeight="1" spans="1:26">
      <c r="A937" s="125"/>
      <c r="B937" s="125"/>
      <c r="C937" s="126" t="e">
        <v>#REF!</v>
      </c>
      <c r="D937" s="125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ht="15.75" customHeight="1" spans="1:26">
      <c r="A938" s="125"/>
      <c r="B938" s="125"/>
      <c r="C938" s="126" t="e">
        <v>#REF!</v>
      </c>
      <c r="D938" s="125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ht="15.75" customHeight="1" spans="1:26">
      <c r="A939" s="125"/>
      <c r="B939" s="125"/>
      <c r="C939" s="126" t="e">
        <v>#REF!</v>
      </c>
      <c r="D939" s="125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ht="15.75" customHeight="1" spans="1:26">
      <c r="A940" s="125"/>
      <c r="B940" s="125"/>
      <c r="C940" s="126" t="e">
        <v>#REF!</v>
      </c>
      <c r="D940" s="125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ht="15.75" customHeight="1" spans="1:26">
      <c r="A941" s="125"/>
      <c r="B941" s="125"/>
      <c r="C941" s="126" t="e">
        <v>#REF!</v>
      </c>
      <c r="D941" s="125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ht="15.75" customHeight="1" spans="1:26">
      <c r="A942" s="125"/>
      <c r="B942" s="125"/>
      <c r="C942" s="126" t="e">
        <v>#REF!</v>
      </c>
      <c r="D942" s="125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ht="15.75" customHeight="1" spans="1:26">
      <c r="A943" s="125"/>
      <c r="B943" s="125"/>
      <c r="C943" s="126" t="e">
        <v>#REF!</v>
      </c>
      <c r="D943" s="125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ht="15.75" customHeight="1" spans="1:26">
      <c r="A944" s="125"/>
      <c r="B944" s="125"/>
      <c r="C944" s="126" t="e">
        <v>#REF!</v>
      </c>
      <c r="D944" s="125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ht="15.75" customHeight="1" spans="1:26">
      <c r="A945" s="125"/>
      <c r="B945" s="125"/>
      <c r="C945" s="126" t="e">
        <v>#REF!</v>
      </c>
      <c r="D945" s="125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ht="15.75" customHeight="1" spans="1:26">
      <c r="A946" s="125"/>
      <c r="B946" s="125"/>
      <c r="C946" s="126" t="e">
        <v>#REF!</v>
      </c>
      <c r="D946" s="125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ht="15.75" customHeight="1" spans="1:26">
      <c r="A947" s="125"/>
      <c r="B947" s="125"/>
      <c r="C947" s="126" t="e">
        <v>#REF!</v>
      </c>
      <c r="D947" s="125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ht="15.75" customHeight="1" spans="1:26">
      <c r="A948" s="125"/>
      <c r="B948" s="125"/>
      <c r="C948" s="126" t="e">
        <v>#REF!</v>
      </c>
      <c r="D948" s="125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ht="15.75" customHeight="1" spans="1:26">
      <c r="A949" s="125"/>
      <c r="B949" s="125"/>
      <c r="C949" s="126" t="e">
        <v>#REF!</v>
      </c>
      <c r="D949" s="125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ht="15.75" customHeight="1" spans="1:26">
      <c r="A950" s="125"/>
      <c r="B950" s="125"/>
      <c r="C950" s="126" t="e">
        <v>#REF!</v>
      </c>
      <c r="D950" s="125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ht="15.75" customHeight="1" spans="1:26">
      <c r="A951" s="125"/>
      <c r="B951" s="125"/>
      <c r="C951" s="126" t="e">
        <v>#REF!</v>
      </c>
      <c r="D951" s="125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ht="15.75" customHeight="1" spans="1:26">
      <c r="A952" s="125"/>
      <c r="B952" s="125"/>
      <c r="C952" s="126" t="e">
        <v>#REF!</v>
      </c>
      <c r="D952" s="125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ht="15.75" customHeight="1" spans="1:26">
      <c r="A953" s="125"/>
      <c r="B953" s="125"/>
      <c r="C953" s="126" t="e">
        <v>#REF!</v>
      </c>
      <c r="D953" s="125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ht="15.75" customHeight="1" spans="1:26">
      <c r="A954" s="125"/>
      <c r="B954" s="125"/>
      <c r="C954" s="126" t="e">
        <v>#REF!</v>
      </c>
      <c r="D954" s="125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ht="15.75" customHeight="1" spans="1:26">
      <c r="A955" s="125"/>
      <c r="B955" s="125"/>
      <c r="C955" s="126" t="e">
        <v>#REF!</v>
      </c>
      <c r="D955" s="125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ht="15.75" customHeight="1" spans="1:26">
      <c r="A956" s="125"/>
      <c r="B956" s="125"/>
      <c r="C956" s="126" t="e">
        <v>#REF!</v>
      </c>
      <c r="D956" s="125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ht="15.75" customHeight="1" spans="1:26">
      <c r="A957" s="125"/>
      <c r="B957" s="125"/>
      <c r="C957" s="126" t="e">
        <v>#REF!</v>
      </c>
      <c r="D957" s="125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ht="15.75" customHeight="1" spans="1:26">
      <c r="A958" s="125"/>
      <c r="B958" s="125"/>
      <c r="C958" s="126" t="e">
        <v>#REF!</v>
      </c>
      <c r="D958" s="125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ht="15.75" customHeight="1" spans="1:26">
      <c r="A959" s="125"/>
      <c r="B959" s="125"/>
      <c r="C959" s="126" t="e">
        <v>#REF!</v>
      </c>
      <c r="D959" s="125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ht="15.75" customHeight="1" spans="1:26">
      <c r="A960" s="125"/>
      <c r="B960" s="125"/>
      <c r="C960" s="126" t="e">
        <v>#REF!</v>
      </c>
      <c r="D960" s="125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ht="15.75" customHeight="1" spans="1:26">
      <c r="A961" s="125"/>
      <c r="B961" s="125"/>
      <c r="C961" s="126" t="e">
        <v>#REF!</v>
      </c>
      <c r="D961" s="125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ht="15.75" customHeight="1" spans="1:26">
      <c r="A962" s="125"/>
      <c r="B962" s="125"/>
      <c r="C962" s="126" t="e">
        <v>#REF!</v>
      </c>
      <c r="D962" s="125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ht="15.75" customHeight="1" spans="1:26">
      <c r="A963" s="125"/>
      <c r="B963" s="125"/>
      <c r="C963" s="126" t="e">
        <v>#REF!</v>
      </c>
      <c r="D963" s="125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ht="15.75" customHeight="1" spans="1:26">
      <c r="A964" s="125"/>
      <c r="B964" s="125"/>
      <c r="C964" s="126" t="e">
        <v>#REF!</v>
      </c>
      <c r="D964" s="125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ht="15.75" customHeight="1" spans="1:26">
      <c r="A965" s="125"/>
      <c r="B965" s="125"/>
      <c r="C965" s="126" t="e">
        <v>#REF!</v>
      </c>
      <c r="D965" s="125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ht="15.75" customHeight="1" spans="1:26">
      <c r="A966" s="125"/>
      <c r="B966" s="125"/>
      <c r="C966" s="126" t="e">
        <v>#REF!</v>
      </c>
      <c r="D966" s="125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ht="15.75" customHeight="1" spans="1:26">
      <c r="A967" s="125"/>
      <c r="B967" s="125"/>
      <c r="C967" s="126" t="e">
        <v>#REF!</v>
      </c>
      <c r="D967" s="125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ht="15.75" customHeight="1" spans="1:26">
      <c r="A968" s="125"/>
      <c r="B968" s="125"/>
      <c r="C968" s="126" t="e">
        <v>#REF!</v>
      </c>
      <c r="D968" s="125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ht="15.75" customHeight="1" spans="1:26">
      <c r="A969" s="125"/>
      <c r="B969" s="125"/>
      <c r="C969" s="126" t="e">
        <v>#REF!</v>
      </c>
      <c r="D969" s="125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ht="15.75" customHeight="1" spans="1:26">
      <c r="A970" s="125"/>
      <c r="B970" s="125"/>
      <c r="C970" s="126" t="e">
        <v>#REF!</v>
      </c>
      <c r="D970" s="125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ht="15.75" customHeight="1" spans="1:26">
      <c r="A971" s="125"/>
      <c r="B971" s="125"/>
      <c r="C971" s="126" t="e">
        <v>#REF!</v>
      </c>
      <c r="D971" s="125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ht="15.75" customHeight="1" spans="1:26">
      <c r="A972" s="125"/>
      <c r="B972" s="125"/>
      <c r="C972" s="126" t="e">
        <v>#REF!</v>
      </c>
      <c r="D972" s="125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ht="15.75" customHeight="1" spans="1:26">
      <c r="A973" s="125"/>
      <c r="B973" s="125"/>
      <c r="C973" s="126" t="e">
        <v>#REF!</v>
      </c>
      <c r="D973" s="125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ht="15.75" customHeight="1" spans="1:26">
      <c r="A974" s="125"/>
      <c r="B974" s="125"/>
      <c r="C974" s="126" t="e">
        <v>#REF!</v>
      </c>
      <c r="D974" s="125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ht="15.75" customHeight="1" spans="1:26">
      <c r="A975" s="125"/>
      <c r="B975" s="125"/>
      <c r="C975" s="126" t="e">
        <v>#REF!</v>
      </c>
      <c r="D975" s="125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ht="15.75" customHeight="1" spans="1:26">
      <c r="A976" s="125"/>
      <c r="B976" s="125"/>
      <c r="C976" s="126" t="e">
        <v>#REF!</v>
      </c>
      <c r="D976" s="125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ht="15.75" customHeight="1" spans="1:26">
      <c r="A977" s="125"/>
      <c r="B977" s="125"/>
      <c r="C977" s="126" t="e">
        <v>#REF!</v>
      </c>
      <c r="D977" s="125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ht="15.75" customHeight="1" spans="1:26">
      <c r="A978" s="125"/>
      <c r="B978" s="125"/>
      <c r="C978" s="126" t="e">
        <v>#REF!</v>
      </c>
      <c r="D978" s="125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ht="15.75" customHeight="1" spans="1:26">
      <c r="A979" s="125"/>
      <c r="B979" s="125"/>
      <c r="C979" s="126" t="e">
        <v>#REF!</v>
      </c>
      <c r="D979" s="125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ht="15.75" customHeight="1" spans="1:26">
      <c r="A980" s="125"/>
      <c r="B980" s="125"/>
      <c r="C980" s="126" t="e">
        <v>#REF!</v>
      </c>
      <c r="D980" s="125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ht="15.75" customHeight="1" spans="1:26">
      <c r="A981" s="125"/>
      <c r="B981" s="125"/>
      <c r="C981" s="126" t="e">
        <v>#REF!</v>
      </c>
      <c r="D981" s="125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ht="15.75" customHeight="1" spans="1:26">
      <c r="A982" s="125"/>
      <c r="B982" s="125"/>
      <c r="C982" s="126" t="e">
        <v>#REF!</v>
      </c>
      <c r="D982" s="125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ht="15.75" customHeight="1" spans="1:26">
      <c r="A983" s="125"/>
      <c r="B983" s="125"/>
      <c r="C983" s="126" t="e">
        <v>#REF!</v>
      </c>
      <c r="D983" s="125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ht="15.75" customHeight="1" spans="1:26">
      <c r="A984" s="125"/>
      <c r="B984" s="125"/>
      <c r="C984" s="126" t="e">
        <v>#REF!</v>
      </c>
      <c r="D984" s="125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ht="15.75" customHeight="1" spans="1:26">
      <c r="A985" s="125"/>
      <c r="B985" s="125"/>
      <c r="C985" s="126" t="e">
        <v>#REF!</v>
      </c>
      <c r="D985" s="125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ht="15.75" customHeight="1" spans="1:26">
      <c r="A986" s="125"/>
      <c r="B986" s="125"/>
      <c r="C986" s="126" t="e">
        <v>#REF!</v>
      </c>
      <c r="D986" s="125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ht="15.75" customHeight="1" spans="1:26">
      <c r="A987" s="125"/>
      <c r="B987" s="125"/>
      <c r="C987" s="126" t="e">
        <v>#REF!</v>
      </c>
      <c r="D987" s="125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ht="15.75" customHeight="1" spans="1:26">
      <c r="A988" s="125"/>
      <c r="B988" s="125"/>
      <c r="C988" s="126" t="e">
        <v>#REF!</v>
      </c>
      <c r="D988" s="125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ht="15.75" customHeight="1" spans="1:26">
      <c r="A989" s="125"/>
      <c r="B989" s="125"/>
      <c r="C989" s="126" t="e">
        <v>#REF!</v>
      </c>
      <c r="D989" s="125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ht="15.75" customHeight="1" spans="1:26">
      <c r="A990" s="125"/>
      <c r="B990" s="125"/>
      <c r="C990" s="126" t="e">
        <v>#REF!</v>
      </c>
      <c r="D990" s="125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ht="15.75" customHeight="1" spans="1:26">
      <c r="A991" s="125"/>
      <c r="B991" s="125"/>
      <c r="C991" s="126" t="e">
        <v>#REF!</v>
      </c>
      <c r="D991" s="125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ht="15.75" customHeight="1" spans="1:26">
      <c r="A992" s="125"/>
      <c r="B992" s="125"/>
      <c r="C992" s="126" t="e">
        <v>#REF!</v>
      </c>
      <c r="D992" s="125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ht="15.75" customHeight="1" spans="1:26">
      <c r="A993" s="125"/>
      <c r="B993" s="125"/>
      <c r="C993" s="126" t="e">
        <v>#REF!</v>
      </c>
      <c r="D993" s="125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ht="15.75" customHeight="1" spans="1:26">
      <c r="A994" s="125"/>
      <c r="B994" s="125"/>
      <c r="C994" s="126" t="e">
        <v>#REF!</v>
      </c>
      <c r="D994" s="125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ht="15.75" customHeight="1" spans="1:26">
      <c r="A995" s="125"/>
      <c r="B995" s="125"/>
      <c r="C995" s="126" t="e">
        <v>#REF!</v>
      </c>
      <c r="D995" s="125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ht="15.75" customHeight="1" spans="1:26">
      <c r="A996" s="125"/>
      <c r="B996" s="125"/>
      <c r="C996" s="126" t="e">
        <v>#REF!</v>
      </c>
      <c r="D996" s="125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ht="15.75" customHeight="1" spans="1:26">
      <c r="A997" s="125"/>
      <c r="B997" s="125"/>
      <c r="C997" s="126" t="e">
        <v>#REF!</v>
      </c>
      <c r="D997" s="125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ht="15.75" customHeight="1" spans="1:26">
      <c r="A998" s="125"/>
      <c r="B998" s="125"/>
      <c r="C998" s="126" t="e">
        <v>#REF!</v>
      </c>
      <c r="D998" s="125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ht="15.75" customHeight="1" spans="1:26">
      <c r="A999" s="125"/>
      <c r="B999" s="125"/>
      <c r="C999" s="126" t="e">
        <v>#REF!</v>
      </c>
      <c r="D999" s="125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ht="15.75" customHeight="1" spans="1:26">
      <c r="A1000" s="125"/>
      <c r="B1000" s="125"/>
      <c r="C1000" s="126" t="e">
        <v>#REF!</v>
      </c>
      <c r="D1000" s="125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  <row r="1001" ht="15.75" customHeight="1" spans="1:26">
      <c r="A1001" s="125"/>
      <c r="B1001" s="125"/>
      <c r="C1001" s="126" t="e">
        <v>#REF!</v>
      </c>
      <c r="D1001" s="125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</row>
    <row r="1002" ht="15.75" customHeight="1" spans="1:26">
      <c r="A1002" s="125"/>
      <c r="B1002" s="125"/>
      <c r="C1002" s="126" t="e">
        <v>#REF!</v>
      </c>
      <c r="D1002" s="125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</row>
    <row r="1003" ht="15.75" customHeight="1" spans="1:26">
      <c r="A1003" s="125"/>
      <c r="B1003" s="125"/>
      <c r="C1003" s="126" t="e">
        <v>#REF!</v>
      </c>
      <c r="D1003" s="125"/>
      <c r="E1003" s="69"/>
      <c r="F1003" s="69"/>
      <c r="G1003" s="69"/>
      <c r="H1003" s="69"/>
      <c r="I1003" s="69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  <c r="Y1003" s="69"/>
      <c r="Z1003" s="69"/>
    </row>
    <row r="1004" ht="15.75" customHeight="1" spans="1:26">
      <c r="A1004" s="125"/>
      <c r="B1004" s="125"/>
      <c r="C1004" s="126" t="e">
        <v>#REF!</v>
      </c>
      <c r="D1004" s="125"/>
      <c r="E1004" s="69"/>
      <c r="F1004" s="69"/>
      <c r="G1004" s="69"/>
      <c r="H1004" s="69"/>
      <c r="I1004" s="69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  <c r="T1004" s="69"/>
      <c r="U1004" s="69"/>
      <c r="V1004" s="69"/>
      <c r="W1004" s="69"/>
      <c r="X1004" s="69"/>
      <c r="Y1004" s="69"/>
      <c r="Z1004" s="69"/>
    </row>
    <row r="1005" ht="15.75" customHeight="1" spans="1:26">
      <c r="A1005" s="125"/>
      <c r="B1005" s="125"/>
      <c r="C1005" s="126" t="e">
        <v>#REF!</v>
      </c>
      <c r="D1005" s="125"/>
      <c r="E1005" s="69"/>
      <c r="F1005" s="69"/>
      <c r="G1005" s="69"/>
      <c r="H1005" s="69"/>
      <c r="I1005" s="69"/>
      <c r="J1005" s="69"/>
      <c r="K1005" s="69"/>
      <c r="L1005" s="69"/>
      <c r="M1005" s="69"/>
      <c r="N1005" s="69"/>
      <c r="O1005" s="69"/>
      <c r="P1005" s="69"/>
      <c r="Q1005" s="69"/>
      <c r="R1005" s="69"/>
      <c r="S1005" s="69"/>
      <c r="T1005" s="69"/>
      <c r="U1005" s="69"/>
      <c r="V1005" s="69"/>
      <c r="W1005" s="69"/>
      <c r="X1005" s="69"/>
      <c r="Y1005" s="69"/>
      <c r="Z1005" s="69"/>
    </row>
    <row r="1006" ht="15.75" customHeight="1" spans="1:26">
      <c r="A1006" s="125"/>
      <c r="B1006" s="125"/>
      <c r="C1006" s="126" t="e">
        <v>#REF!</v>
      </c>
      <c r="D1006" s="125"/>
      <c r="E1006" s="69"/>
      <c r="F1006" s="69"/>
      <c r="G1006" s="69"/>
      <c r="H1006" s="69"/>
      <c r="I1006" s="69"/>
      <c r="J1006" s="69"/>
      <c r="K1006" s="69"/>
      <c r="L1006" s="69"/>
      <c r="M1006" s="69"/>
      <c r="N1006" s="69"/>
      <c r="O1006" s="69"/>
      <c r="P1006" s="69"/>
      <c r="Q1006" s="69"/>
      <c r="R1006" s="69"/>
      <c r="S1006" s="69"/>
      <c r="T1006" s="69"/>
      <c r="U1006" s="69"/>
      <c r="V1006" s="69"/>
      <c r="W1006" s="69"/>
      <c r="X1006" s="69"/>
      <c r="Y1006" s="69"/>
      <c r="Z1006" s="69"/>
    </row>
    <row r="1007" ht="15.75" customHeight="1" spans="1:26">
      <c r="A1007" s="125"/>
      <c r="B1007" s="125"/>
      <c r="C1007" s="126" t="e">
        <v>#REF!</v>
      </c>
      <c r="D1007" s="125"/>
      <c r="E1007" s="69"/>
      <c r="F1007" s="69"/>
      <c r="G1007" s="69"/>
      <c r="H1007" s="69"/>
      <c r="I1007" s="69"/>
      <c r="J1007" s="69"/>
      <c r="K1007" s="69"/>
      <c r="L1007" s="69"/>
      <c r="M1007" s="69"/>
      <c r="N1007" s="69"/>
      <c r="O1007" s="69"/>
      <c r="P1007" s="69"/>
      <c r="Q1007" s="69"/>
      <c r="R1007" s="69"/>
      <c r="S1007" s="69"/>
      <c r="T1007" s="69"/>
      <c r="U1007" s="69"/>
      <c r="V1007" s="69"/>
      <c r="W1007" s="69"/>
      <c r="X1007" s="69"/>
      <c r="Y1007" s="69"/>
      <c r="Z1007" s="69"/>
    </row>
    <row r="1008" ht="15.75" customHeight="1" spans="1:26">
      <c r="A1008" s="125"/>
      <c r="B1008" s="125"/>
      <c r="C1008" s="126" t="e">
        <v>#REF!</v>
      </c>
      <c r="D1008" s="125"/>
      <c r="E1008" s="69"/>
      <c r="F1008" s="69"/>
      <c r="G1008" s="69"/>
      <c r="H1008" s="69"/>
      <c r="I1008" s="69"/>
      <c r="J1008" s="69"/>
      <c r="K1008" s="69"/>
      <c r="L1008" s="69"/>
      <c r="M1008" s="69"/>
      <c r="N1008" s="69"/>
      <c r="O1008" s="69"/>
      <c r="P1008" s="69"/>
      <c r="Q1008" s="69"/>
      <c r="R1008" s="69"/>
      <c r="S1008" s="69"/>
      <c r="T1008" s="69"/>
      <c r="U1008" s="69"/>
      <c r="V1008" s="69"/>
      <c r="W1008" s="69"/>
      <c r="X1008" s="69"/>
      <c r="Y1008" s="69"/>
      <c r="Z1008" s="69"/>
    </row>
    <row r="1009" ht="15.75" customHeight="1" spans="1:26">
      <c r="A1009" s="125"/>
      <c r="B1009" s="125"/>
      <c r="C1009" s="126" t="e">
        <v>#REF!</v>
      </c>
      <c r="D1009" s="125"/>
      <c r="E1009" s="69"/>
      <c r="F1009" s="69"/>
      <c r="G1009" s="69"/>
      <c r="H1009" s="69"/>
      <c r="I1009" s="69"/>
      <c r="J1009" s="69"/>
      <c r="K1009" s="69"/>
      <c r="L1009" s="69"/>
      <c r="M1009" s="69"/>
      <c r="N1009" s="69"/>
      <c r="O1009" s="69"/>
      <c r="P1009" s="69"/>
      <c r="Q1009" s="69"/>
      <c r="R1009" s="69"/>
      <c r="S1009" s="69"/>
      <c r="T1009" s="69"/>
      <c r="U1009" s="69"/>
      <c r="V1009" s="69"/>
      <c r="W1009" s="69"/>
      <c r="X1009" s="69"/>
      <c r="Y1009" s="69"/>
      <c r="Z1009" s="69"/>
    </row>
    <row r="1010" ht="15.75" customHeight="1" spans="1:26">
      <c r="A1010" s="125"/>
      <c r="B1010" s="125"/>
      <c r="C1010" s="126" t="e">
        <v>#REF!</v>
      </c>
      <c r="D1010" s="125"/>
      <c r="E1010" s="69"/>
      <c r="F1010" s="69"/>
      <c r="G1010" s="69"/>
      <c r="H1010" s="69"/>
      <c r="I1010" s="69"/>
      <c r="J1010" s="69"/>
      <c r="K1010" s="69"/>
      <c r="L1010" s="69"/>
      <c r="M1010" s="69"/>
      <c r="N1010" s="69"/>
      <c r="O1010" s="69"/>
      <c r="P1010" s="69"/>
      <c r="Q1010" s="69"/>
      <c r="R1010" s="69"/>
      <c r="S1010" s="69"/>
      <c r="T1010" s="69"/>
      <c r="U1010" s="69"/>
      <c r="V1010" s="69"/>
      <c r="W1010" s="69"/>
      <c r="X1010" s="69"/>
      <c r="Y1010" s="69"/>
      <c r="Z1010" s="69"/>
    </row>
    <row r="1011" ht="15.75" customHeight="1" spans="1:26">
      <c r="A1011" s="125"/>
      <c r="B1011" s="125"/>
      <c r="C1011" s="126" t="e">
        <v>#REF!</v>
      </c>
      <c r="D1011" s="125"/>
      <c r="E1011" s="69"/>
      <c r="F1011" s="69"/>
      <c r="G1011" s="69"/>
      <c r="H1011" s="69"/>
      <c r="I1011" s="69"/>
      <c r="J1011" s="69"/>
      <c r="K1011" s="69"/>
      <c r="L1011" s="69"/>
      <c r="M1011" s="69"/>
      <c r="N1011" s="69"/>
      <c r="O1011" s="69"/>
      <c r="P1011" s="69"/>
      <c r="Q1011" s="69"/>
      <c r="R1011" s="69"/>
      <c r="S1011" s="69"/>
      <c r="T1011" s="69"/>
      <c r="U1011" s="69"/>
      <c r="V1011" s="69"/>
      <c r="W1011" s="69"/>
      <c r="X1011" s="69"/>
      <c r="Y1011" s="69"/>
      <c r="Z1011" s="69"/>
    </row>
    <row r="1012" ht="15.75" customHeight="1" spans="1:26">
      <c r="A1012" s="125"/>
      <c r="B1012" s="125"/>
      <c r="C1012" s="126" t="e">
        <v>#REF!</v>
      </c>
      <c r="D1012" s="125"/>
      <c r="E1012" s="69"/>
      <c r="F1012" s="69"/>
      <c r="G1012" s="69"/>
      <c r="H1012" s="69"/>
      <c r="I1012" s="69"/>
      <c r="J1012" s="69"/>
      <c r="K1012" s="69"/>
      <c r="L1012" s="69"/>
      <c r="M1012" s="69"/>
      <c r="N1012" s="69"/>
      <c r="O1012" s="69"/>
      <c r="P1012" s="69"/>
      <c r="Q1012" s="69"/>
      <c r="R1012" s="69"/>
      <c r="S1012" s="69"/>
      <c r="T1012" s="69"/>
      <c r="U1012" s="69"/>
      <c r="V1012" s="69"/>
      <c r="W1012" s="69"/>
      <c r="X1012" s="69"/>
      <c r="Y1012" s="69"/>
      <c r="Z1012" s="69"/>
    </row>
    <row r="1013" ht="15.75" customHeight="1" spans="1:26">
      <c r="A1013" s="125"/>
      <c r="B1013" s="125"/>
      <c r="C1013" s="126" t="e">
        <v>#REF!</v>
      </c>
      <c r="D1013" s="125"/>
      <c r="E1013" s="69"/>
      <c r="F1013" s="69"/>
      <c r="G1013" s="69"/>
      <c r="H1013" s="69"/>
      <c r="I1013" s="69"/>
      <c r="J1013" s="69"/>
      <c r="K1013" s="69"/>
      <c r="L1013" s="69"/>
      <c r="M1013" s="69"/>
      <c r="N1013" s="69"/>
      <c r="O1013" s="69"/>
      <c r="P1013" s="69"/>
      <c r="Q1013" s="69"/>
      <c r="R1013" s="69"/>
      <c r="S1013" s="69"/>
      <c r="T1013" s="69"/>
      <c r="U1013" s="69"/>
      <c r="V1013" s="69"/>
      <c r="W1013" s="69"/>
      <c r="X1013" s="69"/>
      <c r="Y1013" s="69"/>
      <c r="Z1013" s="69"/>
    </row>
    <row r="1014" ht="15.75" customHeight="1" spans="1:26">
      <c r="A1014" s="125"/>
      <c r="B1014" s="125"/>
      <c r="C1014" s="126" t="e">
        <v>#REF!</v>
      </c>
      <c r="D1014" s="125"/>
      <c r="E1014" s="69"/>
      <c r="F1014" s="69"/>
      <c r="G1014" s="69"/>
      <c r="H1014" s="69"/>
      <c r="I1014" s="69"/>
      <c r="J1014" s="69"/>
      <c r="K1014" s="69"/>
      <c r="L1014" s="69"/>
      <c r="M1014" s="69"/>
      <c r="N1014" s="69"/>
      <c r="O1014" s="69"/>
      <c r="P1014" s="69"/>
      <c r="Q1014" s="69"/>
      <c r="R1014" s="69"/>
      <c r="S1014" s="69"/>
      <c r="T1014" s="69"/>
      <c r="U1014" s="69"/>
      <c r="V1014" s="69"/>
      <c r="W1014" s="69"/>
      <c r="X1014" s="69"/>
      <c r="Y1014" s="69"/>
      <c r="Z1014" s="69"/>
    </row>
    <row r="1015" ht="15.75" customHeight="1" spans="1:26">
      <c r="A1015" s="125"/>
      <c r="B1015" s="125"/>
      <c r="C1015" s="126" t="e">
        <v>#REF!</v>
      </c>
      <c r="D1015" s="125"/>
      <c r="E1015" s="69"/>
      <c r="F1015" s="69"/>
      <c r="G1015" s="69"/>
      <c r="H1015" s="69"/>
      <c r="I1015" s="69"/>
      <c r="J1015" s="69"/>
      <c r="K1015" s="69"/>
      <c r="L1015" s="69"/>
      <c r="M1015" s="69"/>
      <c r="N1015" s="69"/>
      <c r="O1015" s="69"/>
      <c r="P1015" s="69"/>
      <c r="Q1015" s="69"/>
      <c r="R1015" s="69"/>
      <c r="S1015" s="69"/>
      <c r="T1015" s="69"/>
      <c r="U1015" s="69"/>
      <c r="V1015" s="69"/>
      <c r="W1015" s="69"/>
      <c r="X1015" s="69"/>
      <c r="Y1015" s="69"/>
      <c r="Z1015" s="69"/>
    </row>
    <row r="1016" ht="15.75" customHeight="1" spans="1:26">
      <c r="A1016" s="125"/>
      <c r="B1016" s="125"/>
      <c r="C1016" s="126" t="e">
        <v>#REF!</v>
      </c>
      <c r="D1016" s="125"/>
      <c r="E1016" s="69"/>
      <c r="F1016" s="69"/>
      <c r="G1016" s="69"/>
      <c r="H1016" s="69"/>
      <c r="I1016" s="69"/>
      <c r="J1016" s="69"/>
      <c r="K1016" s="69"/>
      <c r="L1016" s="69"/>
      <c r="M1016" s="69"/>
      <c r="N1016" s="69"/>
      <c r="O1016" s="69"/>
      <c r="P1016" s="69"/>
      <c r="Q1016" s="69"/>
      <c r="R1016" s="69"/>
      <c r="S1016" s="69"/>
      <c r="T1016" s="69"/>
      <c r="U1016" s="69"/>
      <c r="V1016" s="69"/>
      <c r="W1016" s="69"/>
      <c r="X1016" s="69"/>
      <c r="Y1016" s="69"/>
      <c r="Z1016" s="69"/>
    </row>
    <row r="1017" ht="15.75" customHeight="1" spans="1:26">
      <c r="A1017" s="125"/>
      <c r="B1017" s="125"/>
      <c r="C1017" s="126" t="e">
        <v>#REF!</v>
      </c>
      <c r="D1017" s="125"/>
      <c r="E1017" s="69"/>
      <c r="F1017" s="69"/>
      <c r="G1017" s="69"/>
      <c r="H1017" s="69"/>
      <c r="I1017" s="69"/>
      <c r="J1017" s="69"/>
      <c r="K1017" s="69"/>
      <c r="L1017" s="69"/>
      <c r="M1017" s="69"/>
      <c r="N1017" s="69"/>
      <c r="O1017" s="69"/>
      <c r="P1017" s="69"/>
      <c r="Q1017" s="69"/>
      <c r="R1017" s="69"/>
      <c r="S1017" s="69"/>
      <c r="T1017" s="69"/>
      <c r="U1017" s="69"/>
      <c r="V1017" s="69"/>
      <c r="W1017" s="69"/>
      <c r="X1017" s="69"/>
      <c r="Y1017" s="69"/>
      <c r="Z1017" s="69"/>
    </row>
    <row r="1018" ht="15.75" customHeight="1" spans="1:26">
      <c r="A1018" s="125"/>
      <c r="B1018" s="125"/>
      <c r="C1018" s="126" t="e">
        <v>#REF!</v>
      </c>
      <c r="D1018" s="125"/>
      <c r="E1018" s="69"/>
      <c r="F1018" s="69"/>
      <c r="G1018" s="69"/>
      <c r="H1018" s="69"/>
      <c r="I1018" s="69"/>
      <c r="J1018" s="69"/>
      <c r="K1018" s="69"/>
      <c r="L1018" s="69"/>
      <c r="M1018" s="69"/>
      <c r="N1018" s="69"/>
      <c r="O1018" s="69"/>
      <c r="P1018" s="69"/>
      <c r="Q1018" s="69"/>
      <c r="R1018" s="69"/>
      <c r="S1018" s="69"/>
      <c r="T1018" s="69"/>
      <c r="U1018" s="69"/>
      <c r="V1018" s="69"/>
      <c r="W1018" s="69"/>
      <c r="X1018" s="69"/>
      <c r="Y1018" s="69"/>
      <c r="Z1018" s="69"/>
    </row>
    <row r="1019" ht="15.75" customHeight="1" spans="1:26">
      <c r="A1019" s="125"/>
      <c r="B1019" s="125"/>
      <c r="C1019" s="126" t="e">
        <v>#REF!</v>
      </c>
      <c r="D1019" s="125"/>
      <c r="E1019" s="69"/>
      <c r="F1019" s="69"/>
      <c r="G1019" s="69"/>
      <c r="H1019" s="69"/>
      <c r="I1019" s="69"/>
      <c r="J1019" s="69"/>
      <c r="K1019" s="69"/>
      <c r="L1019" s="69"/>
      <c r="M1019" s="69"/>
      <c r="N1019" s="69"/>
      <c r="O1019" s="69"/>
      <c r="P1019" s="69"/>
      <c r="Q1019" s="69"/>
      <c r="R1019" s="69"/>
      <c r="S1019" s="69"/>
      <c r="T1019" s="69"/>
      <c r="U1019" s="69"/>
      <c r="V1019" s="69"/>
      <c r="W1019" s="69"/>
      <c r="X1019" s="69"/>
      <c r="Y1019" s="69"/>
      <c r="Z1019" s="69"/>
    </row>
    <row r="1020" ht="15.75" customHeight="1" spans="1:26">
      <c r="A1020" s="125"/>
      <c r="B1020" s="125"/>
      <c r="C1020" s="126" t="e">
        <v>#REF!</v>
      </c>
      <c r="D1020" s="125"/>
      <c r="E1020" s="69"/>
      <c r="F1020" s="69"/>
      <c r="G1020" s="69"/>
      <c r="H1020" s="69"/>
      <c r="I1020" s="69"/>
      <c r="J1020" s="69"/>
      <c r="K1020" s="69"/>
      <c r="L1020" s="69"/>
      <c r="M1020" s="69"/>
      <c r="N1020" s="69"/>
      <c r="O1020" s="69"/>
      <c r="P1020" s="69"/>
      <c r="Q1020" s="69"/>
      <c r="R1020" s="69"/>
      <c r="S1020" s="69"/>
      <c r="T1020" s="69"/>
      <c r="U1020" s="69"/>
      <c r="V1020" s="69"/>
      <c r="W1020" s="69"/>
      <c r="X1020" s="69"/>
      <c r="Y1020" s="69"/>
      <c r="Z1020" s="69"/>
    </row>
    <row r="1021" ht="15.75" customHeight="1" spans="1:26">
      <c r="A1021" s="125"/>
      <c r="B1021" s="125"/>
      <c r="C1021" s="126" t="e">
        <v>#REF!</v>
      </c>
      <c r="D1021" s="125"/>
      <c r="E1021" s="69"/>
      <c r="F1021" s="69"/>
      <c r="G1021" s="69"/>
      <c r="H1021" s="69"/>
      <c r="I1021" s="69"/>
      <c r="J1021" s="69"/>
      <c r="K1021" s="69"/>
      <c r="L1021" s="69"/>
      <c r="M1021" s="69"/>
      <c r="N1021" s="69"/>
      <c r="O1021" s="69"/>
      <c r="P1021" s="69"/>
      <c r="Q1021" s="69"/>
      <c r="R1021" s="69"/>
      <c r="S1021" s="69"/>
      <c r="T1021" s="69"/>
      <c r="U1021" s="69"/>
      <c r="V1021" s="69"/>
      <c r="W1021" s="69"/>
      <c r="X1021" s="69"/>
      <c r="Y1021" s="69"/>
      <c r="Z1021" s="69"/>
    </row>
    <row r="1022" ht="15.75" customHeight="1" spans="1:26">
      <c r="A1022" s="125"/>
      <c r="B1022" s="125"/>
      <c r="C1022" s="126" t="e">
        <v>#REF!</v>
      </c>
      <c r="D1022" s="125"/>
      <c r="E1022" s="69"/>
      <c r="F1022" s="69"/>
      <c r="G1022" s="69"/>
      <c r="H1022" s="69"/>
      <c r="I1022" s="69"/>
      <c r="J1022" s="69"/>
      <c r="K1022" s="69"/>
      <c r="L1022" s="69"/>
      <c r="M1022" s="69"/>
      <c r="N1022" s="69"/>
      <c r="O1022" s="69"/>
      <c r="P1022" s="69"/>
      <c r="Q1022" s="69"/>
      <c r="R1022" s="69"/>
      <c r="S1022" s="69"/>
      <c r="T1022" s="69"/>
      <c r="U1022" s="69"/>
      <c r="V1022" s="69"/>
      <c r="W1022" s="69"/>
      <c r="X1022" s="69"/>
      <c r="Y1022" s="69"/>
      <c r="Z1022" s="69"/>
    </row>
    <row r="1023" ht="15.75" customHeight="1" spans="1:26">
      <c r="A1023" s="125"/>
      <c r="B1023" s="125"/>
      <c r="C1023" s="126" t="e">
        <v>#REF!</v>
      </c>
      <c r="D1023" s="125"/>
      <c r="E1023" s="69"/>
      <c r="F1023" s="69"/>
      <c r="G1023" s="69"/>
      <c r="H1023" s="69"/>
      <c r="I1023" s="69"/>
      <c r="J1023" s="69"/>
      <c r="K1023" s="69"/>
      <c r="L1023" s="69"/>
      <c r="M1023" s="69"/>
      <c r="N1023" s="69"/>
      <c r="O1023" s="69"/>
      <c r="P1023" s="69"/>
      <c r="Q1023" s="69"/>
      <c r="R1023" s="69"/>
      <c r="S1023" s="69"/>
      <c r="T1023" s="69"/>
      <c r="U1023" s="69"/>
      <c r="V1023" s="69"/>
      <c r="W1023" s="69"/>
      <c r="X1023" s="69"/>
      <c r="Y1023" s="69"/>
      <c r="Z1023" s="69"/>
    </row>
    <row r="1024" ht="15.75" customHeight="1" spans="1:26">
      <c r="A1024" s="125"/>
      <c r="B1024" s="125"/>
      <c r="C1024" s="126" t="e">
        <v>#REF!</v>
      </c>
      <c r="D1024" s="125"/>
      <c r="E1024" s="69"/>
      <c r="F1024" s="69"/>
      <c r="G1024" s="69"/>
      <c r="H1024" s="69"/>
      <c r="I1024" s="69"/>
      <c r="J1024" s="69"/>
      <c r="K1024" s="69"/>
      <c r="L1024" s="69"/>
      <c r="M1024" s="69"/>
      <c r="N1024" s="69"/>
      <c r="O1024" s="69"/>
      <c r="P1024" s="69"/>
      <c r="Q1024" s="69"/>
      <c r="R1024" s="69"/>
      <c r="S1024" s="69"/>
      <c r="T1024" s="69"/>
      <c r="U1024" s="69"/>
      <c r="V1024" s="69"/>
      <c r="W1024" s="69"/>
      <c r="X1024" s="69"/>
      <c r="Y1024" s="69"/>
      <c r="Z1024" s="69"/>
    </row>
    <row r="1025" ht="15.75" customHeight="1" spans="1:26">
      <c r="A1025" s="125"/>
      <c r="B1025" s="125"/>
      <c r="C1025" s="126" t="e">
        <v>#REF!</v>
      </c>
      <c r="D1025" s="125"/>
      <c r="E1025" s="69"/>
      <c r="F1025" s="69"/>
      <c r="G1025" s="69"/>
      <c r="H1025" s="69"/>
      <c r="I1025" s="69"/>
      <c r="J1025" s="69"/>
      <c r="K1025" s="69"/>
      <c r="L1025" s="69"/>
      <c r="M1025" s="69"/>
      <c r="N1025" s="69"/>
      <c r="O1025" s="69"/>
      <c r="P1025" s="69"/>
      <c r="Q1025" s="69"/>
      <c r="R1025" s="69"/>
      <c r="S1025" s="69"/>
      <c r="T1025" s="69"/>
      <c r="U1025" s="69"/>
      <c r="V1025" s="69"/>
      <c r="W1025" s="69"/>
      <c r="X1025" s="69"/>
      <c r="Y1025" s="69"/>
      <c r="Z1025" s="69"/>
    </row>
    <row r="1026" ht="15.75" customHeight="1" spans="1:26">
      <c r="A1026" s="125"/>
      <c r="B1026" s="125"/>
      <c r="C1026" s="126" t="e">
        <v>#REF!</v>
      </c>
      <c r="D1026" s="125"/>
      <c r="E1026" s="69"/>
      <c r="F1026" s="69"/>
      <c r="G1026" s="69"/>
      <c r="H1026" s="69"/>
      <c r="I1026" s="69"/>
      <c r="J1026" s="69"/>
      <c r="K1026" s="69"/>
      <c r="L1026" s="69"/>
      <c r="M1026" s="69"/>
      <c r="N1026" s="69"/>
      <c r="O1026" s="69"/>
      <c r="P1026" s="69"/>
      <c r="Q1026" s="69"/>
      <c r="R1026" s="69"/>
      <c r="S1026" s="69"/>
      <c r="T1026" s="69"/>
      <c r="U1026" s="69"/>
      <c r="V1026" s="69"/>
      <c r="W1026" s="69"/>
      <c r="X1026" s="69"/>
      <c r="Y1026" s="69"/>
      <c r="Z1026" s="69"/>
    </row>
    <row r="1027" ht="15.75" customHeight="1" spans="1:26">
      <c r="A1027" s="125"/>
      <c r="B1027" s="125"/>
      <c r="C1027" s="126" t="e">
        <v>#REF!</v>
      </c>
      <c r="D1027" s="125"/>
      <c r="E1027" s="69"/>
      <c r="F1027" s="69"/>
      <c r="G1027" s="69"/>
      <c r="H1027" s="69"/>
      <c r="I1027" s="69"/>
      <c r="J1027" s="69"/>
      <c r="K1027" s="69"/>
      <c r="L1027" s="69"/>
      <c r="M1027" s="69"/>
      <c r="N1027" s="69"/>
      <c r="O1027" s="69"/>
      <c r="P1027" s="69"/>
      <c r="Q1027" s="69"/>
      <c r="R1027" s="69"/>
      <c r="S1027" s="69"/>
      <c r="T1027" s="69"/>
      <c r="U1027" s="69"/>
      <c r="V1027" s="69"/>
      <c r="W1027" s="69"/>
      <c r="X1027" s="69"/>
      <c r="Y1027" s="69"/>
      <c r="Z1027" s="69"/>
    </row>
    <row r="1028" ht="15.75" customHeight="1" spans="1:26">
      <c r="A1028" s="125"/>
      <c r="B1028" s="125"/>
      <c r="C1028" s="126" t="e">
        <v>#REF!</v>
      </c>
      <c r="D1028" s="125"/>
      <c r="E1028" s="69"/>
      <c r="F1028" s="69"/>
      <c r="G1028" s="69"/>
      <c r="H1028" s="69"/>
      <c r="I1028" s="69"/>
      <c r="J1028" s="69"/>
      <c r="K1028" s="69"/>
      <c r="L1028" s="69"/>
      <c r="M1028" s="69"/>
      <c r="N1028" s="69"/>
      <c r="O1028" s="69"/>
      <c r="P1028" s="69"/>
      <c r="Q1028" s="69"/>
      <c r="R1028" s="69"/>
      <c r="S1028" s="69"/>
      <c r="T1028" s="69"/>
      <c r="U1028" s="69"/>
      <c r="V1028" s="69"/>
      <c r="W1028" s="69"/>
      <c r="X1028" s="69"/>
      <c r="Y1028" s="69"/>
      <c r="Z1028" s="69"/>
    </row>
    <row r="1029" ht="15.75" customHeight="1" spans="1:26">
      <c r="A1029" s="125"/>
      <c r="B1029" s="125"/>
      <c r="C1029" s="126" t="e">
        <v>#REF!</v>
      </c>
      <c r="D1029" s="125"/>
      <c r="E1029" s="69"/>
      <c r="F1029" s="69"/>
      <c r="G1029" s="69"/>
      <c r="H1029" s="69"/>
      <c r="I1029" s="69"/>
      <c r="J1029" s="69"/>
      <c r="K1029" s="69"/>
      <c r="L1029" s="69"/>
      <c r="M1029" s="69"/>
      <c r="N1029" s="69"/>
      <c r="O1029" s="69"/>
      <c r="P1029" s="69"/>
      <c r="Q1029" s="69"/>
      <c r="R1029" s="69"/>
      <c r="S1029" s="69"/>
      <c r="T1029" s="69"/>
      <c r="U1029" s="69"/>
      <c r="V1029" s="69"/>
      <c r="W1029" s="69"/>
      <c r="X1029" s="69"/>
      <c r="Y1029" s="69"/>
      <c r="Z1029" s="69"/>
    </row>
    <row r="1030" ht="15.75" customHeight="1" spans="1:26">
      <c r="A1030" s="125"/>
      <c r="B1030" s="125"/>
      <c r="C1030" s="126" t="e">
        <v>#REF!</v>
      </c>
      <c r="D1030" s="125"/>
      <c r="E1030" s="69"/>
      <c r="F1030" s="69"/>
      <c r="G1030" s="69"/>
      <c r="H1030" s="69"/>
      <c r="I1030" s="69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U1030" s="69"/>
      <c r="V1030" s="69"/>
      <c r="W1030" s="69"/>
      <c r="X1030" s="69"/>
      <c r="Y1030" s="69"/>
      <c r="Z1030" s="69"/>
    </row>
    <row r="1031" ht="15.75" customHeight="1" spans="1:26">
      <c r="A1031" s="125"/>
      <c r="B1031" s="125"/>
      <c r="C1031" s="126" t="e">
        <v>#REF!</v>
      </c>
      <c r="D1031" s="125"/>
      <c r="E1031" s="69"/>
      <c r="F1031" s="69"/>
      <c r="G1031" s="69"/>
      <c r="H1031" s="69"/>
      <c r="I1031" s="69"/>
      <c r="J1031" s="69"/>
      <c r="K1031" s="69"/>
      <c r="L1031" s="69"/>
      <c r="M1031" s="69"/>
      <c r="N1031" s="69"/>
      <c r="O1031" s="69"/>
      <c r="P1031" s="69"/>
      <c r="Q1031" s="69"/>
      <c r="R1031" s="69"/>
      <c r="S1031" s="69"/>
      <c r="T1031" s="69"/>
      <c r="U1031" s="69"/>
      <c r="V1031" s="69"/>
      <c r="W1031" s="69"/>
      <c r="X1031" s="69"/>
      <c r="Y1031" s="69"/>
      <c r="Z1031" s="69"/>
    </row>
    <row r="1032" ht="15.75" customHeight="1" spans="1:26">
      <c r="A1032" s="125"/>
      <c r="B1032" s="125"/>
      <c r="C1032" s="126" t="e">
        <v>#REF!</v>
      </c>
      <c r="D1032" s="125"/>
      <c r="E1032" s="69"/>
      <c r="F1032" s="69"/>
      <c r="G1032" s="69"/>
      <c r="H1032" s="69"/>
      <c r="I1032" s="69"/>
      <c r="J1032" s="69"/>
      <c r="K1032" s="69"/>
      <c r="L1032" s="69"/>
      <c r="M1032" s="69"/>
      <c r="N1032" s="69"/>
      <c r="O1032" s="69"/>
      <c r="P1032" s="69"/>
      <c r="Q1032" s="69"/>
      <c r="R1032" s="69"/>
      <c r="S1032" s="69"/>
      <c r="T1032" s="69"/>
      <c r="U1032" s="69"/>
      <c r="V1032" s="69"/>
      <c r="W1032" s="69"/>
      <c r="X1032" s="69"/>
      <c r="Y1032" s="69"/>
      <c r="Z1032" s="69"/>
    </row>
    <row r="1033" ht="15.75" customHeight="1" spans="1:26">
      <c r="A1033" s="125"/>
      <c r="B1033" s="125"/>
      <c r="C1033" s="126" t="e">
        <v>#REF!</v>
      </c>
      <c r="D1033" s="125"/>
      <c r="E1033" s="69"/>
      <c r="F1033" s="69"/>
      <c r="G1033" s="69"/>
      <c r="H1033" s="69"/>
      <c r="I1033" s="69"/>
      <c r="J1033" s="69"/>
      <c r="K1033" s="69"/>
      <c r="L1033" s="69"/>
      <c r="M1033" s="69"/>
      <c r="N1033" s="69"/>
      <c r="O1033" s="69"/>
      <c r="P1033" s="69"/>
      <c r="Q1033" s="69"/>
      <c r="R1033" s="69"/>
      <c r="S1033" s="69"/>
      <c r="T1033" s="69"/>
      <c r="U1033" s="69"/>
      <c r="V1033" s="69"/>
      <c r="W1033" s="69"/>
      <c r="X1033" s="69"/>
      <c r="Y1033" s="69"/>
      <c r="Z1033" s="69"/>
    </row>
    <row r="1034" ht="15.75" customHeight="1" spans="1:26">
      <c r="A1034" s="125"/>
      <c r="B1034" s="125"/>
      <c r="C1034" s="126" t="e">
        <v>#REF!</v>
      </c>
      <c r="D1034" s="125"/>
      <c r="E1034" s="69"/>
      <c r="F1034" s="69"/>
      <c r="G1034" s="69"/>
      <c r="H1034" s="69"/>
      <c r="I1034" s="69"/>
      <c r="J1034" s="69"/>
      <c r="K1034" s="69"/>
      <c r="L1034" s="69"/>
      <c r="M1034" s="69"/>
      <c r="N1034" s="69"/>
      <c r="O1034" s="69"/>
      <c r="P1034" s="69"/>
      <c r="Q1034" s="69"/>
      <c r="R1034" s="69"/>
      <c r="S1034" s="69"/>
      <c r="T1034" s="69"/>
      <c r="U1034" s="69"/>
      <c r="V1034" s="69"/>
      <c r="W1034" s="69"/>
      <c r="X1034" s="69"/>
      <c r="Y1034" s="69"/>
      <c r="Z1034" s="69"/>
    </row>
    <row r="1035" ht="15.75" customHeight="1" spans="1:26">
      <c r="A1035" s="125"/>
      <c r="B1035" s="125"/>
      <c r="C1035" s="126" t="e">
        <v>#REF!</v>
      </c>
      <c r="D1035" s="125"/>
      <c r="E1035" s="69"/>
      <c r="F1035" s="69"/>
      <c r="G1035" s="69"/>
      <c r="H1035" s="69"/>
      <c r="I1035" s="69"/>
      <c r="J1035" s="69"/>
      <c r="K1035" s="69"/>
      <c r="L1035" s="69"/>
      <c r="M1035" s="69"/>
      <c r="N1035" s="69"/>
      <c r="O1035" s="69"/>
      <c r="P1035" s="69"/>
      <c r="Q1035" s="69"/>
      <c r="R1035" s="69"/>
      <c r="S1035" s="69"/>
      <c r="T1035" s="69"/>
      <c r="U1035" s="69"/>
      <c r="V1035" s="69"/>
      <c r="W1035" s="69"/>
      <c r="X1035" s="69"/>
      <c r="Y1035" s="69"/>
      <c r="Z1035" s="69"/>
    </row>
    <row r="1036" ht="15.75" customHeight="1" spans="1:26">
      <c r="A1036" s="125"/>
      <c r="B1036" s="125"/>
      <c r="C1036" s="126" t="e">
        <v>#REF!</v>
      </c>
      <c r="D1036" s="125"/>
      <c r="E1036" s="69"/>
      <c r="F1036" s="69"/>
      <c r="G1036" s="69"/>
      <c r="H1036" s="69"/>
      <c r="I1036" s="69"/>
      <c r="J1036" s="69"/>
      <c r="K1036" s="69"/>
      <c r="L1036" s="69"/>
      <c r="M1036" s="69"/>
      <c r="N1036" s="69"/>
      <c r="O1036" s="69"/>
      <c r="P1036" s="69"/>
      <c r="Q1036" s="69"/>
      <c r="R1036" s="69"/>
      <c r="S1036" s="69"/>
      <c r="T1036" s="69"/>
      <c r="U1036" s="69"/>
      <c r="V1036" s="69"/>
      <c r="W1036" s="69"/>
      <c r="X1036" s="69"/>
      <c r="Y1036" s="69"/>
      <c r="Z1036" s="69"/>
    </row>
    <row r="1037" ht="15.75" customHeight="1" spans="1:26">
      <c r="A1037" s="125"/>
      <c r="B1037" s="125"/>
      <c r="C1037" s="126" t="e">
        <v>#REF!</v>
      </c>
      <c r="D1037" s="125"/>
      <c r="E1037" s="69"/>
      <c r="F1037" s="69"/>
      <c r="G1037" s="69"/>
      <c r="H1037" s="69"/>
      <c r="I1037" s="69"/>
      <c r="J1037" s="69"/>
      <c r="K1037" s="69"/>
      <c r="L1037" s="69"/>
      <c r="M1037" s="69"/>
      <c r="N1037" s="69"/>
      <c r="O1037" s="69"/>
      <c r="P1037" s="69"/>
      <c r="Q1037" s="69"/>
      <c r="R1037" s="69"/>
      <c r="S1037" s="69"/>
      <c r="T1037" s="69"/>
      <c r="U1037" s="69"/>
      <c r="V1037" s="69"/>
      <c r="W1037" s="69"/>
      <c r="X1037" s="69"/>
      <c r="Y1037" s="69"/>
      <c r="Z1037" s="69"/>
    </row>
    <row r="1038" ht="15.75" customHeight="1" spans="1:26">
      <c r="A1038" s="125"/>
      <c r="B1038" s="125"/>
      <c r="C1038" s="126" t="e">
        <v>#REF!</v>
      </c>
      <c r="D1038" s="125"/>
      <c r="E1038" s="69"/>
      <c r="F1038" s="69"/>
      <c r="G1038" s="69"/>
      <c r="H1038" s="69"/>
      <c r="I1038" s="69"/>
      <c r="J1038" s="69"/>
      <c r="K1038" s="69"/>
      <c r="L1038" s="69"/>
      <c r="M1038" s="69"/>
      <c r="N1038" s="69"/>
      <c r="O1038" s="69"/>
      <c r="P1038" s="69"/>
      <c r="Q1038" s="69"/>
      <c r="R1038" s="69"/>
      <c r="S1038" s="69"/>
      <c r="T1038" s="69"/>
      <c r="U1038" s="69"/>
      <c r="V1038" s="69"/>
      <c r="W1038" s="69"/>
      <c r="X1038" s="69"/>
      <c r="Y1038" s="69"/>
      <c r="Z1038" s="69"/>
    </row>
    <row r="1039" ht="15.75" customHeight="1" spans="1:26">
      <c r="A1039" s="125"/>
      <c r="B1039" s="125"/>
      <c r="C1039" s="126" t="e">
        <v>#REF!</v>
      </c>
      <c r="D1039" s="125"/>
      <c r="E1039" s="69"/>
      <c r="F1039" s="69"/>
      <c r="G1039" s="69"/>
      <c r="H1039" s="69"/>
      <c r="I1039" s="69"/>
      <c r="J1039" s="69"/>
      <c r="K1039" s="69"/>
      <c r="L1039" s="69"/>
      <c r="M1039" s="69"/>
      <c r="N1039" s="69"/>
      <c r="O1039" s="69"/>
      <c r="P1039" s="69"/>
      <c r="Q1039" s="69"/>
      <c r="R1039" s="69"/>
      <c r="S1039" s="69"/>
      <c r="T1039" s="69"/>
      <c r="U1039" s="69"/>
      <c r="V1039" s="69"/>
      <c r="W1039" s="69"/>
      <c r="X1039" s="69"/>
      <c r="Y1039" s="69"/>
      <c r="Z1039" s="69"/>
    </row>
    <row r="1040" ht="15.75" customHeight="1" spans="1:26">
      <c r="A1040" s="125"/>
      <c r="B1040" s="125"/>
      <c r="C1040" s="126" t="e">
        <v>#REF!</v>
      </c>
      <c r="D1040" s="125"/>
      <c r="E1040" s="69"/>
      <c r="F1040" s="69"/>
      <c r="G1040" s="69"/>
      <c r="H1040" s="69"/>
      <c r="I1040" s="69"/>
      <c r="J1040" s="69"/>
      <c r="K1040" s="69"/>
      <c r="L1040" s="69"/>
      <c r="M1040" s="69"/>
      <c r="N1040" s="69"/>
      <c r="O1040" s="69"/>
      <c r="P1040" s="69"/>
      <c r="Q1040" s="69"/>
      <c r="R1040" s="69"/>
      <c r="S1040" s="69"/>
      <c r="T1040" s="69"/>
      <c r="U1040" s="69"/>
      <c r="V1040" s="69"/>
      <c r="W1040" s="69"/>
      <c r="X1040" s="69"/>
      <c r="Y1040" s="69"/>
      <c r="Z1040" s="69"/>
    </row>
    <row r="1041" ht="15.75" customHeight="1" spans="1:26">
      <c r="A1041" s="125"/>
      <c r="B1041" s="125"/>
      <c r="C1041" s="126" t="e">
        <v>#REF!</v>
      </c>
      <c r="D1041" s="125"/>
      <c r="E1041" s="69"/>
      <c r="F1041" s="69"/>
      <c r="G1041" s="69"/>
      <c r="H1041" s="69"/>
      <c r="I1041" s="69"/>
      <c r="J1041" s="69"/>
      <c r="K1041" s="69"/>
      <c r="L1041" s="69"/>
      <c r="M1041" s="69"/>
      <c r="N1041" s="69"/>
      <c r="O1041" s="69"/>
      <c r="P1041" s="69"/>
      <c r="Q1041" s="69"/>
      <c r="R1041" s="69"/>
      <c r="S1041" s="69"/>
      <c r="T1041" s="69"/>
      <c r="U1041" s="69"/>
      <c r="V1041" s="69"/>
      <c r="W1041" s="69"/>
      <c r="X1041" s="69"/>
      <c r="Y1041" s="69"/>
      <c r="Z1041" s="69"/>
    </row>
    <row r="1042" ht="15.75" customHeight="1" spans="1:26">
      <c r="A1042" s="125"/>
      <c r="B1042" s="125"/>
      <c r="C1042" s="126" t="e">
        <v>#REF!</v>
      </c>
      <c r="D1042" s="125"/>
      <c r="E1042" s="69"/>
      <c r="F1042" s="69"/>
      <c r="G1042" s="69"/>
      <c r="H1042" s="69"/>
      <c r="I1042" s="69"/>
      <c r="J1042" s="69"/>
      <c r="K1042" s="69"/>
      <c r="L1042" s="69"/>
      <c r="M1042" s="69"/>
      <c r="N1042" s="69"/>
      <c r="O1042" s="69"/>
      <c r="P1042" s="69"/>
      <c r="Q1042" s="69"/>
      <c r="R1042" s="69"/>
      <c r="S1042" s="69"/>
      <c r="T1042" s="69"/>
      <c r="U1042" s="69"/>
      <c r="V1042" s="69"/>
      <c r="W1042" s="69"/>
      <c r="X1042" s="69"/>
      <c r="Y1042" s="69"/>
      <c r="Z1042" s="69"/>
    </row>
    <row r="1043" ht="15.75" customHeight="1" spans="1:26">
      <c r="A1043" s="125"/>
      <c r="B1043" s="125"/>
      <c r="C1043" s="126" t="e">
        <v>#REF!</v>
      </c>
      <c r="D1043" s="125"/>
      <c r="E1043" s="69"/>
      <c r="F1043" s="69"/>
      <c r="G1043" s="69"/>
      <c r="H1043" s="69"/>
      <c r="I1043" s="69"/>
      <c r="J1043" s="69"/>
      <c r="K1043" s="69"/>
      <c r="L1043" s="69"/>
      <c r="M1043" s="69"/>
      <c r="N1043" s="69"/>
      <c r="O1043" s="69"/>
      <c r="P1043" s="69"/>
      <c r="Q1043" s="69"/>
      <c r="R1043" s="69"/>
      <c r="S1043" s="69"/>
      <c r="T1043" s="69"/>
      <c r="U1043" s="69"/>
      <c r="V1043" s="69"/>
      <c r="W1043" s="69"/>
      <c r="X1043" s="69"/>
      <c r="Y1043" s="69"/>
      <c r="Z1043" s="69"/>
    </row>
    <row r="1044" ht="15.75" customHeight="1" spans="1:26">
      <c r="A1044" s="125"/>
      <c r="B1044" s="125"/>
      <c r="C1044" s="126" t="e">
        <v>#REF!</v>
      </c>
      <c r="D1044" s="125"/>
      <c r="E1044" s="69"/>
      <c r="F1044" s="69"/>
      <c r="G1044" s="69"/>
      <c r="H1044" s="69"/>
      <c r="I1044" s="69"/>
      <c r="J1044" s="69"/>
      <c r="K1044" s="69"/>
      <c r="L1044" s="69"/>
      <c r="M1044" s="69"/>
      <c r="N1044" s="69"/>
      <c r="O1044" s="69"/>
      <c r="P1044" s="69"/>
      <c r="Q1044" s="69"/>
      <c r="R1044" s="69"/>
      <c r="S1044" s="69"/>
      <c r="T1044" s="69"/>
      <c r="U1044" s="69"/>
      <c r="V1044" s="69"/>
      <c r="W1044" s="69"/>
      <c r="X1044" s="69"/>
      <c r="Y1044" s="69"/>
      <c r="Z1044" s="69"/>
    </row>
    <row r="1045" ht="15.75" customHeight="1" spans="1:26">
      <c r="A1045" s="125"/>
      <c r="B1045" s="125"/>
      <c r="C1045" s="126" t="e">
        <v>#REF!</v>
      </c>
      <c r="D1045" s="125"/>
      <c r="E1045" s="69"/>
      <c r="F1045" s="69"/>
      <c r="G1045" s="69"/>
      <c r="H1045" s="69"/>
      <c r="I1045" s="69"/>
      <c r="J1045" s="69"/>
      <c r="K1045" s="69"/>
      <c r="L1045" s="69"/>
      <c r="M1045" s="69"/>
      <c r="N1045" s="69"/>
      <c r="O1045" s="69"/>
      <c r="P1045" s="69"/>
      <c r="Q1045" s="69"/>
      <c r="R1045" s="69"/>
      <c r="S1045" s="69"/>
      <c r="T1045" s="69"/>
      <c r="U1045" s="69"/>
      <c r="V1045" s="69"/>
      <c r="W1045" s="69"/>
      <c r="X1045" s="69"/>
      <c r="Y1045" s="69"/>
      <c r="Z1045" s="69"/>
    </row>
    <row r="1046" ht="15.75" customHeight="1" spans="1:26">
      <c r="A1046" s="125"/>
      <c r="B1046" s="125"/>
      <c r="C1046" s="126" t="e">
        <v>#REF!</v>
      </c>
      <c r="D1046" s="125"/>
      <c r="E1046" s="69"/>
      <c r="F1046" s="69"/>
      <c r="G1046" s="69"/>
      <c r="H1046" s="69"/>
      <c r="I1046" s="69"/>
      <c r="J1046" s="69"/>
      <c r="K1046" s="69"/>
      <c r="L1046" s="69"/>
      <c r="M1046" s="69"/>
      <c r="N1046" s="69"/>
      <c r="O1046" s="69"/>
      <c r="P1046" s="69"/>
      <c r="Q1046" s="69"/>
      <c r="R1046" s="69"/>
      <c r="S1046" s="69"/>
      <c r="T1046" s="69"/>
      <c r="U1046" s="69"/>
      <c r="V1046" s="69"/>
      <c r="W1046" s="69"/>
      <c r="X1046" s="69"/>
      <c r="Y1046" s="69"/>
      <c r="Z1046" s="69"/>
    </row>
    <row r="1047" ht="15.75" customHeight="1" spans="1:26">
      <c r="A1047" s="125"/>
      <c r="B1047" s="125"/>
      <c r="C1047" s="126" t="e">
        <v>#REF!</v>
      </c>
      <c r="D1047" s="125"/>
      <c r="E1047" s="69"/>
      <c r="F1047" s="69"/>
      <c r="G1047" s="69"/>
      <c r="H1047" s="69"/>
      <c r="I1047" s="69"/>
      <c r="J1047" s="69"/>
      <c r="K1047" s="69"/>
      <c r="L1047" s="69"/>
      <c r="M1047" s="69"/>
      <c r="N1047" s="69"/>
      <c r="O1047" s="69"/>
      <c r="P1047" s="69"/>
      <c r="Q1047" s="69"/>
      <c r="R1047" s="69"/>
      <c r="S1047" s="69"/>
      <c r="T1047" s="69"/>
      <c r="U1047" s="69"/>
      <c r="V1047" s="69"/>
      <c r="W1047" s="69"/>
      <c r="X1047" s="69"/>
      <c r="Y1047" s="69"/>
      <c r="Z1047" s="69"/>
    </row>
    <row r="1048" ht="15.75" customHeight="1" spans="1:26">
      <c r="A1048" s="125"/>
      <c r="B1048" s="125"/>
      <c r="C1048" s="126" t="e">
        <v>#REF!</v>
      </c>
      <c r="D1048" s="125"/>
      <c r="E1048" s="69"/>
      <c r="F1048" s="69"/>
      <c r="G1048" s="69"/>
      <c r="H1048" s="69"/>
      <c r="I1048" s="69"/>
      <c r="J1048" s="69"/>
      <c r="K1048" s="69"/>
      <c r="L1048" s="69"/>
      <c r="M1048" s="69"/>
      <c r="N1048" s="69"/>
      <c r="O1048" s="69"/>
      <c r="P1048" s="69"/>
      <c r="Q1048" s="69"/>
      <c r="R1048" s="69"/>
      <c r="S1048" s="69"/>
      <c r="T1048" s="69"/>
      <c r="U1048" s="69"/>
      <c r="V1048" s="69"/>
      <c r="W1048" s="69"/>
      <c r="X1048" s="69"/>
      <c r="Y1048" s="69"/>
      <c r="Z1048" s="69"/>
    </row>
    <row r="1049" ht="15.75" customHeight="1" spans="1:26">
      <c r="A1049" s="125"/>
      <c r="B1049" s="125"/>
      <c r="C1049" s="126" t="e">
        <v>#REF!</v>
      </c>
      <c r="D1049" s="125"/>
      <c r="E1049" s="69"/>
      <c r="F1049" s="69"/>
      <c r="G1049" s="69"/>
      <c r="H1049" s="69"/>
      <c r="I1049" s="69"/>
      <c r="J1049" s="69"/>
      <c r="K1049" s="69"/>
      <c r="L1049" s="69"/>
      <c r="M1049" s="69"/>
      <c r="N1049" s="69"/>
      <c r="O1049" s="69"/>
      <c r="P1049" s="69"/>
      <c r="Q1049" s="69"/>
      <c r="R1049" s="69"/>
      <c r="S1049" s="69"/>
      <c r="T1049" s="69"/>
      <c r="U1049" s="69"/>
      <c r="V1049" s="69"/>
      <c r="W1049" s="69"/>
      <c r="X1049" s="69"/>
      <c r="Y1049" s="69"/>
      <c r="Z1049" s="69"/>
    </row>
    <row r="1050" ht="15.75" customHeight="1" spans="1:26">
      <c r="A1050" s="125"/>
      <c r="B1050" s="125"/>
      <c r="C1050" s="126" t="e">
        <v>#REF!</v>
      </c>
      <c r="D1050" s="125"/>
      <c r="E1050" s="69"/>
      <c r="F1050" s="69"/>
      <c r="G1050" s="69"/>
      <c r="H1050" s="69"/>
      <c r="I1050" s="69"/>
      <c r="J1050" s="69"/>
      <c r="K1050" s="69"/>
      <c r="L1050" s="69"/>
      <c r="M1050" s="69"/>
      <c r="N1050" s="69"/>
      <c r="O1050" s="69"/>
      <c r="P1050" s="69"/>
      <c r="Q1050" s="69"/>
      <c r="R1050" s="69"/>
      <c r="S1050" s="69"/>
      <c r="T1050" s="69"/>
      <c r="U1050" s="69"/>
      <c r="V1050" s="69"/>
      <c r="W1050" s="69"/>
      <c r="X1050" s="69"/>
      <c r="Y1050" s="69"/>
      <c r="Z1050" s="69"/>
    </row>
    <row r="1051" ht="15.75" customHeight="1" spans="1:26">
      <c r="A1051" s="125"/>
      <c r="B1051" s="125"/>
      <c r="C1051" s="126" t="e">
        <v>#REF!</v>
      </c>
      <c r="D1051" s="125"/>
      <c r="E1051" s="69"/>
      <c r="F1051" s="69"/>
      <c r="G1051" s="69"/>
      <c r="H1051" s="69"/>
      <c r="I1051" s="69"/>
      <c r="J1051" s="69"/>
      <c r="K1051" s="69"/>
      <c r="L1051" s="69"/>
      <c r="M1051" s="69"/>
      <c r="N1051" s="69"/>
      <c r="O1051" s="69"/>
      <c r="P1051" s="69"/>
      <c r="Q1051" s="69"/>
      <c r="R1051" s="69"/>
      <c r="S1051" s="69"/>
      <c r="T1051" s="69"/>
      <c r="U1051" s="69"/>
      <c r="V1051" s="69"/>
      <c r="W1051" s="69"/>
      <c r="X1051" s="69"/>
      <c r="Y1051" s="69"/>
      <c r="Z1051" s="69"/>
    </row>
    <row r="1052" ht="15.75" customHeight="1" spans="1:26">
      <c r="A1052" s="125"/>
      <c r="B1052" s="125"/>
      <c r="C1052" s="126" t="e">
        <v>#REF!</v>
      </c>
      <c r="D1052" s="125"/>
      <c r="E1052" s="69"/>
      <c r="F1052" s="69"/>
      <c r="G1052" s="69"/>
      <c r="H1052" s="69"/>
      <c r="I1052" s="69"/>
      <c r="J1052" s="69"/>
      <c r="K1052" s="69"/>
      <c r="L1052" s="69"/>
      <c r="M1052" s="69"/>
      <c r="N1052" s="69"/>
      <c r="O1052" s="69"/>
      <c r="P1052" s="69"/>
      <c r="Q1052" s="69"/>
      <c r="R1052" s="69"/>
      <c r="S1052" s="69"/>
      <c r="T1052" s="69"/>
      <c r="U1052" s="69"/>
      <c r="V1052" s="69"/>
      <c r="W1052" s="69"/>
      <c r="X1052" s="69"/>
      <c r="Y1052" s="69"/>
      <c r="Z1052" s="69"/>
    </row>
    <row r="1053" ht="15.75" customHeight="1" spans="1:26">
      <c r="A1053" s="125"/>
      <c r="B1053" s="125"/>
      <c r="C1053" s="126" t="e">
        <v>#REF!</v>
      </c>
      <c r="D1053" s="125"/>
      <c r="E1053" s="69"/>
      <c r="F1053" s="69"/>
      <c r="G1053" s="69"/>
      <c r="H1053" s="69"/>
      <c r="I1053" s="69"/>
      <c r="J1053" s="69"/>
      <c r="K1053" s="69"/>
      <c r="L1053" s="69"/>
      <c r="M1053" s="69"/>
      <c r="N1053" s="69"/>
      <c r="O1053" s="69"/>
      <c r="P1053" s="69"/>
      <c r="Q1053" s="69"/>
      <c r="R1053" s="69"/>
      <c r="S1053" s="69"/>
      <c r="T1053" s="69"/>
      <c r="U1053" s="69"/>
      <c r="V1053" s="69"/>
      <c r="W1053" s="69"/>
      <c r="X1053" s="69"/>
      <c r="Y1053" s="69"/>
      <c r="Z1053" s="69"/>
    </row>
    <row r="1054" ht="15.75" customHeight="1" spans="1:26">
      <c r="A1054" s="125"/>
      <c r="B1054" s="125"/>
      <c r="C1054" s="126" t="e">
        <v>#REF!</v>
      </c>
      <c r="D1054" s="125"/>
      <c r="E1054" s="69"/>
      <c r="F1054" s="69"/>
      <c r="G1054" s="69"/>
      <c r="H1054" s="69"/>
      <c r="I1054" s="69"/>
      <c r="J1054" s="69"/>
      <c r="K1054" s="69"/>
      <c r="L1054" s="69"/>
      <c r="M1054" s="69"/>
      <c r="N1054" s="69"/>
      <c r="O1054" s="69"/>
      <c r="P1054" s="69"/>
      <c r="Q1054" s="69"/>
      <c r="R1054" s="69"/>
      <c r="S1054" s="69"/>
      <c r="T1054" s="69"/>
      <c r="U1054" s="69"/>
      <c r="V1054" s="69"/>
      <c r="W1054" s="69"/>
      <c r="X1054" s="69"/>
      <c r="Y1054" s="69"/>
      <c r="Z1054" s="69"/>
    </row>
    <row r="1055" ht="15.75" customHeight="1" spans="1:26">
      <c r="A1055" s="125"/>
      <c r="B1055" s="125"/>
      <c r="C1055" s="126" t="e">
        <v>#REF!</v>
      </c>
      <c r="D1055" s="125"/>
      <c r="E1055" s="69"/>
      <c r="F1055" s="69"/>
      <c r="G1055" s="69"/>
      <c r="H1055" s="69"/>
      <c r="I1055" s="69"/>
      <c r="J1055" s="69"/>
      <c r="K1055" s="69"/>
      <c r="L1055" s="69"/>
      <c r="M1055" s="69"/>
      <c r="N1055" s="69"/>
      <c r="O1055" s="69"/>
      <c r="P1055" s="69"/>
      <c r="Q1055" s="69"/>
      <c r="R1055" s="69"/>
      <c r="S1055" s="69"/>
      <c r="T1055" s="69"/>
      <c r="U1055" s="69"/>
      <c r="V1055" s="69"/>
      <c r="W1055" s="69"/>
      <c r="X1055" s="69"/>
      <c r="Y1055" s="69"/>
      <c r="Z1055" s="69"/>
    </row>
    <row r="1056" ht="15.75" customHeight="1" spans="1:26">
      <c r="A1056" s="125"/>
      <c r="B1056" s="125"/>
      <c r="C1056" s="126" t="e">
        <v>#REF!</v>
      </c>
      <c r="D1056" s="125"/>
      <c r="E1056" s="69"/>
      <c r="F1056" s="69"/>
      <c r="G1056" s="69"/>
      <c r="H1056" s="69"/>
      <c r="I1056" s="69"/>
      <c r="J1056" s="69"/>
      <c r="K1056" s="69"/>
      <c r="L1056" s="69"/>
      <c r="M1056" s="69"/>
      <c r="N1056" s="69"/>
      <c r="O1056" s="69"/>
      <c r="P1056" s="69"/>
      <c r="Q1056" s="69"/>
      <c r="R1056" s="69"/>
      <c r="S1056" s="69"/>
      <c r="T1056" s="69"/>
      <c r="U1056" s="69"/>
      <c r="V1056" s="69"/>
      <c r="W1056" s="69"/>
      <c r="X1056" s="69"/>
      <c r="Y1056" s="69"/>
      <c r="Z1056" s="69"/>
    </row>
    <row r="1057" ht="15.75" customHeight="1" spans="1:26">
      <c r="A1057" s="125"/>
      <c r="B1057" s="125"/>
      <c r="C1057" s="126" t="e">
        <v>#REF!</v>
      </c>
      <c r="D1057" s="125"/>
      <c r="E1057" s="69"/>
      <c r="F1057" s="69"/>
      <c r="G1057" s="69"/>
      <c r="H1057" s="69"/>
      <c r="I1057" s="69"/>
      <c r="J1057" s="69"/>
      <c r="K1057" s="69"/>
      <c r="L1057" s="69"/>
      <c r="M1057" s="69"/>
      <c r="N1057" s="69"/>
      <c r="O1057" s="69"/>
      <c r="P1057" s="69"/>
      <c r="Q1057" s="69"/>
      <c r="R1057" s="69"/>
      <c r="S1057" s="69"/>
      <c r="T1057" s="69"/>
      <c r="U1057" s="69"/>
      <c r="V1057" s="69"/>
      <c r="W1057" s="69"/>
      <c r="X1057" s="69"/>
      <c r="Y1057" s="69"/>
      <c r="Z1057" s="69"/>
    </row>
    <row r="1058" ht="15.75" customHeight="1" spans="1:26">
      <c r="A1058" s="125"/>
      <c r="B1058" s="125"/>
      <c r="C1058" s="126" t="e">
        <v>#REF!</v>
      </c>
      <c r="D1058" s="125"/>
      <c r="E1058" s="69"/>
      <c r="F1058" s="69"/>
      <c r="G1058" s="69"/>
      <c r="H1058" s="69"/>
      <c r="I1058" s="69"/>
      <c r="J1058" s="69"/>
      <c r="K1058" s="69"/>
      <c r="L1058" s="69"/>
      <c r="M1058" s="69"/>
      <c r="N1058" s="69"/>
      <c r="O1058" s="69"/>
      <c r="P1058" s="69"/>
      <c r="Q1058" s="69"/>
      <c r="R1058" s="69"/>
      <c r="S1058" s="69"/>
      <c r="T1058" s="69"/>
      <c r="U1058" s="69"/>
      <c r="V1058" s="69"/>
      <c r="W1058" s="69"/>
      <c r="X1058" s="69"/>
      <c r="Y1058" s="69"/>
      <c r="Z1058" s="69"/>
    </row>
    <row r="1059" ht="15.75" customHeight="1" spans="1:26">
      <c r="A1059" s="125"/>
      <c r="B1059" s="125"/>
      <c r="C1059" s="126" t="e">
        <v>#REF!</v>
      </c>
      <c r="D1059" s="125"/>
      <c r="E1059" s="69"/>
      <c r="F1059" s="69"/>
      <c r="G1059" s="69"/>
      <c r="H1059" s="69"/>
      <c r="I1059" s="69"/>
      <c r="J1059" s="69"/>
      <c r="K1059" s="69"/>
      <c r="L1059" s="69"/>
      <c r="M1059" s="69"/>
      <c r="N1059" s="69"/>
      <c r="O1059" s="69"/>
      <c r="P1059" s="69"/>
      <c r="Q1059" s="69"/>
      <c r="R1059" s="69"/>
      <c r="S1059" s="69"/>
      <c r="T1059" s="69"/>
      <c r="U1059" s="69"/>
      <c r="V1059" s="69"/>
      <c r="W1059" s="69"/>
      <c r="X1059" s="69"/>
      <c r="Y1059" s="69"/>
      <c r="Z1059" s="69"/>
    </row>
    <row r="1060" ht="15.75" customHeight="1" spans="1:26">
      <c r="A1060" s="125"/>
      <c r="B1060" s="125"/>
      <c r="C1060" s="126" t="e">
        <v>#REF!</v>
      </c>
      <c r="D1060" s="125"/>
      <c r="E1060" s="69"/>
      <c r="F1060" s="69"/>
      <c r="G1060" s="69"/>
      <c r="H1060" s="69"/>
      <c r="I1060" s="69"/>
      <c r="J1060" s="69"/>
      <c r="K1060" s="69"/>
      <c r="L1060" s="69"/>
      <c r="M1060" s="69"/>
      <c r="N1060" s="69"/>
      <c r="O1060" s="69"/>
      <c r="P1060" s="69"/>
      <c r="Q1060" s="69"/>
      <c r="R1060" s="69"/>
      <c r="S1060" s="69"/>
      <c r="T1060" s="69"/>
      <c r="U1060" s="69"/>
      <c r="V1060" s="69"/>
      <c r="W1060" s="69"/>
      <c r="X1060" s="69"/>
      <c r="Y1060" s="69"/>
      <c r="Z1060" s="69"/>
    </row>
    <row r="1061" ht="15.75" customHeight="1" spans="1:26">
      <c r="A1061" s="125"/>
      <c r="B1061" s="125"/>
      <c r="C1061" s="126" t="e">
        <v>#REF!</v>
      </c>
      <c r="D1061" s="125"/>
      <c r="E1061" s="69"/>
      <c r="F1061" s="69"/>
      <c r="G1061" s="69"/>
      <c r="H1061" s="69"/>
      <c r="I1061" s="69"/>
      <c r="J1061" s="69"/>
      <c r="K1061" s="69"/>
      <c r="L1061" s="69"/>
      <c r="M1061" s="69"/>
      <c r="N1061" s="69"/>
      <c r="O1061" s="69"/>
      <c r="P1061" s="69"/>
      <c r="Q1061" s="69"/>
      <c r="R1061" s="69"/>
      <c r="S1061" s="69"/>
      <c r="T1061" s="69"/>
      <c r="U1061" s="69"/>
      <c r="V1061" s="69"/>
      <c r="W1061" s="69"/>
      <c r="X1061" s="69"/>
      <c r="Y1061" s="69"/>
      <c r="Z1061" s="69"/>
    </row>
    <row r="1062" ht="15.75" customHeight="1" spans="1:26">
      <c r="A1062" s="125"/>
      <c r="B1062" s="125"/>
      <c r="C1062" s="126" t="e">
        <v>#REF!</v>
      </c>
      <c r="D1062" s="125"/>
      <c r="E1062" s="69"/>
      <c r="F1062" s="69"/>
      <c r="G1062" s="69"/>
      <c r="H1062" s="69"/>
      <c r="I1062" s="69"/>
      <c r="J1062" s="69"/>
      <c r="K1062" s="69"/>
      <c r="L1062" s="69"/>
      <c r="M1062" s="69"/>
      <c r="N1062" s="69"/>
      <c r="O1062" s="69"/>
      <c r="P1062" s="69"/>
      <c r="Q1062" s="69"/>
      <c r="R1062" s="69"/>
      <c r="S1062" s="69"/>
      <c r="T1062" s="69"/>
      <c r="U1062" s="69"/>
      <c r="V1062" s="69"/>
      <c r="W1062" s="69"/>
      <c r="X1062" s="69"/>
      <c r="Y1062" s="69"/>
      <c r="Z1062" s="69"/>
    </row>
    <row r="1063" ht="15.75" customHeight="1" spans="1:26">
      <c r="A1063" s="125"/>
      <c r="B1063" s="125"/>
      <c r="C1063" s="126" t="e">
        <v>#REF!</v>
      </c>
      <c r="D1063" s="125"/>
      <c r="E1063" s="69"/>
      <c r="F1063" s="69"/>
      <c r="G1063" s="69"/>
      <c r="H1063" s="69"/>
      <c r="I1063" s="69"/>
      <c r="J1063" s="69"/>
      <c r="K1063" s="69"/>
      <c r="L1063" s="69"/>
      <c r="M1063" s="69"/>
      <c r="N1063" s="69"/>
      <c r="O1063" s="69"/>
      <c r="P1063" s="69"/>
      <c r="Q1063" s="69"/>
      <c r="R1063" s="69"/>
      <c r="S1063" s="69"/>
      <c r="T1063" s="69"/>
      <c r="U1063" s="69"/>
      <c r="V1063" s="69"/>
      <c r="W1063" s="69"/>
      <c r="X1063" s="69"/>
      <c r="Y1063" s="69"/>
      <c r="Z1063" s="69"/>
    </row>
    <row r="1064" ht="15.75" customHeight="1" spans="1:26">
      <c r="A1064" s="125"/>
      <c r="B1064" s="125"/>
      <c r="C1064" s="126" t="e">
        <v>#REF!</v>
      </c>
      <c r="D1064" s="125"/>
      <c r="E1064" s="69"/>
      <c r="F1064" s="69"/>
      <c r="G1064" s="69"/>
      <c r="H1064" s="69"/>
      <c r="I1064" s="69"/>
      <c r="J1064" s="69"/>
      <c r="K1064" s="69"/>
      <c r="L1064" s="69"/>
      <c r="M1064" s="69"/>
      <c r="N1064" s="69"/>
      <c r="O1064" s="69"/>
      <c r="P1064" s="69"/>
      <c r="Q1064" s="69"/>
      <c r="R1064" s="69"/>
      <c r="S1064" s="69"/>
      <c r="T1064" s="69"/>
      <c r="U1064" s="69"/>
      <c r="V1064" s="69"/>
      <c r="W1064" s="69"/>
      <c r="X1064" s="69"/>
      <c r="Y1064" s="69"/>
      <c r="Z1064" s="69"/>
    </row>
    <row r="1065" ht="15.75" customHeight="1" spans="1:26">
      <c r="A1065" s="125"/>
      <c r="B1065" s="125"/>
      <c r="C1065" s="126" t="e">
        <v>#REF!</v>
      </c>
      <c r="D1065" s="125"/>
      <c r="E1065" s="69"/>
      <c r="F1065" s="69"/>
      <c r="G1065" s="69"/>
      <c r="H1065" s="69"/>
      <c r="I1065" s="69"/>
      <c r="J1065" s="69"/>
      <c r="K1065" s="69"/>
      <c r="L1065" s="69"/>
      <c r="M1065" s="69"/>
      <c r="N1065" s="69"/>
      <c r="O1065" s="69"/>
      <c r="P1065" s="69"/>
      <c r="Q1065" s="69"/>
      <c r="R1065" s="69"/>
      <c r="S1065" s="69"/>
      <c r="T1065" s="69"/>
      <c r="U1065" s="69"/>
      <c r="V1065" s="69"/>
      <c r="W1065" s="69"/>
      <c r="X1065" s="69"/>
      <c r="Y1065" s="69"/>
      <c r="Z1065" s="69"/>
    </row>
    <row r="1066" ht="15.75" customHeight="1" spans="1:26">
      <c r="A1066" s="125"/>
      <c r="B1066" s="125"/>
      <c r="C1066" s="126" t="e">
        <v>#REF!</v>
      </c>
      <c r="D1066" s="125"/>
      <c r="E1066" s="69"/>
      <c r="F1066" s="69"/>
      <c r="G1066" s="69"/>
      <c r="H1066" s="69"/>
      <c r="I1066" s="69"/>
      <c r="J1066" s="69"/>
      <c r="K1066" s="69"/>
      <c r="L1066" s="69"/>
      <c r="M1066" s="69"/>
      <c r="N1066" s="69"/>
      <c r="O1066" s="69"/>
      <c r="P1066" s="69"/>
      <c r="Q1066" s="69"/>
      <c r="R1066" s="69"/>
      <c r="S1066" s="69"/>
      <c r="T1066" s="69"/>
      <c r="U1066" s="69"/>
      <c r="V1066" s="69"/>
      <c r="W1066" s="69"/>
      <c r="X1066" s="69"/>
      <c r="Y1066" s="69"/>
      <c r="Z1066" s="69"/>
    </row>
    <row r="1067" ht="15.75" customHeight="1" spans="1:26">
      <c r="A1067" s="125"/>
      <c r="B1067" s="125"/>
      <c r="C1067" s="126" t="e">
        <v>#REF!</v>
      </c>
      <c r="D1067" s="125"/>
      <c r="E1067" s="69"/>
      <c r="F1067" s="69"/>
      <c r="G1067" s="69"/>
      <c r="H1067" s="69"/>
      <c r="I1067" s="69"/>
      <c r="J1067" s="69"/>
      <c r="K1067" s="69"/>
      <c r="L1067" s="69"/>
      <c r="M1067" s="69"/>
      <c r="N1067" s="69"/>
      <c r="O1067" s="69"/>
      <c r="P1067" s="69"/>
      <c r="Q1067" s="69"/>
      <c r="R1067" s="69"/>
      <c r="S1067" s="69"/>
      <c r="T1067" s="69"/>
      <c r="U1067" s="69"/>
      <c r="V1067" s="69"/>
      <c r="W1067" s="69"/>
      <c r="X1067" s="69"/>
      <c r="Y1067" s="69"/>
      <c r="Z1067" s="69"/>
    </row>
    <row r="1068" ht="15.75" customHeight="1" spans="1:26">
      <c r="A1068" s="125"/>
      <c r="B1068" s="125"/>
      <c r="C1068" s="126" t="e">
        <v>#REF!</v>
      </c>
      <c r="D1068" s="125"/>
      <c r="E1068" s="69"/>
      <c r="F1068" s="69"/>
      <c r="G1068" s="69"/>
      <c r="H1068" s="69"/>
      <c r="I1068" s="69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U1068" s="69"/>
      <c r="V1068" s="69"/>
      <c r="W1068" s="69"/>
      <c r="X1068" s="69"/>
      <c r="Y1068" s="69"/>
      <c r="Z1068" s="69"/>
    </row>
    <row r="1069" ht="15.75" customHeight="1" spans="1:26">
      <c r="A1069" s="125"/>
      <c r="B1069" s="125"/>
      <c r="C1069" s="126" t="e">
        <v>#REF!</v>
      </c>
      <c r="D1069" s="125"/>
      <c r="E1069" s="69"/>
      <c r="F1069" s="69"/>
      <c r="G1069" s="69"/>
      <c r="H1069" s="69"/>
      <c r="I1069" s="69"/>
      <c r="J1069" s="69"/>
      <c r="K1069" s="69"/>
      <c r="L1069" s="69"/>
      <c r="M1069" s="69"/>
      <c r="N1069" s="69"/>
      <c r="O1069" s="69"/>
      <c r="P1069" s="69"/>
      <c r="Q1069" s="69"/>
      <c r="R1069" s="69"/>
      <c r="S1069" s="69"/>
      <c r="T1069" s="69"/>
      <c r="U1069" s="69"/>
      <c r="V1069" s="69"/>
      <c r="W1069" s="69"/>
      <c r="X1069" s="69"/>
      <c r="Y1069" s="69"/>
      <c r="Z1069" s="69"/>
    </row>
    <row r="1070" ht="15.75" customHeight="1" spans="1:26">
      <c r="A1070" s="125"/>
      <c r="B1070" s="125"/>
      <c r="C1070" s="126" t="e">
        <v>#REF!</v>
      </c>
      <c r="D1070" s="125"/>
      <c r="E1070" s="69"/>
      <c r="F1070" s="69"/>
      <c r="G1070" s="69"/>
      <c r="H1070" s="69"/>
      <c r="I1070" s="69"/>
      <c r="J1070" s="69"/>
      <c r="K1070" s="69"/>
      <c r="L1070" s="69"/>
      <c r="M1070" s="69"/>
      <c r="N1070" s="69"/>
      <c r="O1070" s="69"/>
      <c r="P1070" s="69"/>
      <c r="Q1070" s="69"/>
      <c r="R1070" s="69"/>
      <c r="S1070" s="69"/>
      <c r="T1070" s="69"/>
      <c r="U1070" s="69"/>
      <c r="V1070" s="69"/>
      <c r="W1070" s="69"/>
      <c r="X1070" s="69"/>
      <c r="Y1070" s="69"/>
      <c r="Z1070" s="69"/>
    </row>
    <row r="1071" ht="15.75" customHeight="1" spans="1:26">
      <c r="A1071" s="125"/>
      <c r="B1071" s="125"/>
      <c r="C1071" s="126" t="e">
        <v>#REF!</v>
      </c>
      <c r="D1071" s="125"/>
      <c r="E1071" s="69"/>
      <c r="F1071" s="69"/>
      <c r="G1071" s="69"/>
      <c r="H1071" s="69"/>
      <c r="I1071" s="69"/>
      <c r="J1071" s="69"/>
      <c r="K1071" s="69"/>
      <c r="L1071" s="69"/>
      <c r="M1071" s="69"/>
      <c r="N1071" s="69"/>
      <c r="O1071" s="69"/>
      <c r="P1071" s="69"/>
      <c r="Q1071" s="69"/>
      <c r="R1071" s="69"/>
      <c r="S1071" s="69"/>
      <c r="T1071" s="69"/>
      <c r="U1071" s="69"/>
      <c r="V1071" s="69"/>
      <c r="W1071" s="69"/>
      <c r="X1071" s="69"/>
      <c r="Y1071" s="69"/>
      <c r="Z1071" s="69"/>
    </row>
    <row r="1072" ht="15.75" customHeight="1" spans="1:26">
      <c r="A1072" s="125"/>
      <c r="B1072" s="125"/>
      <c r="C1072" s="126" t="e">
        <v>#REF!</v>
      </c>
      <c r="D1072" s="125"/>
      <c r="E1072" s="69"/>
      <c r="F1072" s="69"/>
      <c r="G1072" s="69"/>
      <c r="H1072" s="69"/>
      <c r="I1072" s="69"/>
      <c r="J1072" s="69"/>
      <c r="K1072" s="69"/>
      <c r="L1072" s="69"/>
      <c r="M1072" s="69"/>
      <c r="N1072" s="69"/>
      <c r="O1072" s="69"/>
      <c r="P1072" s="69"/>
      <c r="Q1072" s="69"/>
      <c r="R1072" s="69"/>
      <c r="S1072" s="69"/>
      <c r="T1072" s="69"/>
      <c r="U1072" s="69"/>
      <c r="V1072" s="69"/>
      <c r="W1072" s="69"/>
      <c r="X1072" s="69"/>
      <c r="Y1072" s="69"/>
      <c r="Z1072" s="69"/>
    </row>
    <row r="1073" ht="15.75" customHeight="1" spans="1:26">
      <c r="A1073" s="125"/>
      <c r="B1073" s="125"/>
      <c r="C1073" s="126" t="e">
        <v>#REF!</v>
      </c>
      <c r="D1073" s="125"/>
      <c r="E1073" s="69"/>
      <c r="F1073" s="69"/>
      <c r="G1073" s="69"/>
      <c r="H1073" s="69"/>
      <c r="I1073" s="69"/>
      <c r="J1073" s="69"/>
      <c r="K1073" s="69"/>
      <c r="L1073" s="69"/>
      <c r="M1073" s="69"/>
      <c r="N1073" s="69"/>
      <c r="O1073" s="69"/>
      <c r="P1073" s="69"/>
      <c r="Q1073" s="69"/>
      <c r="R1073" s="69"/>
      <c r="S1073" s="69"/>
      <c r="T1073" s="69"/>
      <c r="U1073" s="69"/>
      <c r="V1073" s="69"/>
      <c r="W1073" s="69"/>
      <c r="X1073" s="69"/>
      <c r="Y1073" s="69"/>
      <c r="Z1073" s="69"/>
    </row>
    <row r="1074" ht="15.75" customHeight="1" spans="1:26">
      <c r="A1074" s="125"/>
      <c r="B1074" s="125"/>
      <c r="C1074" s="126" t="e">
        <v>#REF!</v>
      </c>
      <c r="D1074" s="125"/>
      <c r="E1074" s="69"/>
      <c r="F1074" s="69"/>
      <c r="G1074" s="69"/>
      <c r="H1074" s="69"/>
      <c r="I1074" s="69"/>
      <c r="J1074" s="69"/>
      <c r="K1074" s="69"/>
      <c r="L1074" s="69"/>
      <c r="M1074" s="69"/>
      <c r="N1074" s="69"/>
      <c r="O1074" s="69"/>
      <c r="P1074" s="69"/>
      <c r="Q1074" s="69"/>
      <c r="R1074" s="69"/>
      <c r="S1074" s="69"/>
      <c r="T1074" s="69"/>
      <c r="U1074" s="69"/>
      <c r="V1074" s="69"/>
      <c r="W1074" s="69"/>
      <c r="X1074" s="69"/>
      <c r="Y1074" s="69"/>
      <c r="Z1074" s="69"/>
    </row>
    <row r="1075" ht="15.75" customHeight="1" spans="1:26">
      <c r="A1075" s="125"/>
      <c r="B1075" s="125"/>
      <c r="C1075" s="126" t="e">
        <v>#REF!</v>
      </c>
      <c r="D1075" s="125"/>
      <c r="E1075" s="69"/>
      <c r="F1075" s="69"/>
      <c r="G1075" s="69"/>
      <c r="H1075" s="69"/>
      <c r="I1075" s="69"/>
      <c r="J1075" s="69"/>
      <c r="K1075" s="69"/>
      <c r="L1075" s="69"/>
      <c r="M1075" s="69"/>
      <c r="N1075" s="69"/>
      <c r="O1075" s="69"/>
      <c r="P1075" s="69"/>
      <c r="Q1075" s="69"/>
      <c r="R1075" s="69"/>
      <c r="S1075" s="69"/>
      <c r="T1075" s="69"/>
      <c r="U1075" s="69"/>
      <c r="V1075" s="69"/>
      <c r="W1075" s="69"/>
      <c r="X1075" s="69"/>
      <c r="Y1075" s="69"/>
      <c r="Z1075" s="69"/>
    </row>
    <row r="1076" ht="15.75" customHeight="1" spans="1:26">
      <c r="A1076" s="125"/>
      <c r="B1076" s="125"/>
      <c r="C1076" s="126" t="e">
        <v>#REF!</v>
      </c>
      <c r="D1076" s="125"/>
      <c r="E1076" s="69"/>
      <c r="F1076" s="69"/>
      <c r="G1076" s="69"/>
      <c r="H1076" s="69"/>
      <c r="I1076" s="69"/>
      <c r="J1076" s="69"/>
      <c r="K1076" s="69"/>
      <c r="L1076" s="69"/>
      <c r="M1076" s="69"/>
      <c r="N1076" s="69"/>
      <c r="O1076" s="69"/>
      <c r="P1076" s="69"/>
      <c r="Q1076" s="69"/>
      <c r="R1076" s="69"/>
      <c r="S1076" s="69"/>
      <c r="T1076" s="69"/>
      <c r="U1076" s="69"/>
      <c r="V1076" s="69"/>
      <c r="W1076" s="69"/>
      <c r="X1076" s="69"/>
      <c r="Y1076" s="69"/>
      <c r="Z1076" s="69"/>
    </row>
    <row r="1077" ht="15.75" customHeight="1" spans="1:26">
      <c r="A1077" s="125"/>
      <c r="B1077" s="125"/>
      <c r="C1077" s="126" t="e">
        <v>#REF!</v>
      </c>
      <c r="D1077" s="125"/>
      <c r="E1077" s="69"/>
      <c r="F1077" s="69"/>
      <c r="G1077" s="69"/>
      <c r="H1077" s="69"/>
      <c r="I1077" s="69"/>
      <c r="J1077" s="69"/>
      <c r="K1077" s="69"/>
      <c r="L1077" s="69"/>
      <c r="M1077" s="69"/>
      <c r="N1077" s="69"/>
      <c r="O1077" s="69"/>
      <c r="P1077" s="69"/>
      <c r="Q1077" s="69"/>
      <c r="R1077" s="69"/>
      <c r="S1077" s="69"/>
      <c r="T1077" s="69"/>
      <c r="U1077" s="69"/>
      <c r="V1077" s="69"/>
      <c r="W1077" s="69"/>
      <c r="X1077" s="69"/>
      <c r="Y1077" s="69"/>
      <c r="Z1077" s="69"/>
    </row>
    <row r="1078" ht="15.75" customHeight="1" spans="1:26">
      <c r="A1078" s="125"/>
      <c r="B1078" s="125"/>
      <c r="C1078" s="126" t="e">
        <v>#REF!</v>
      </c>
      <c r="D1078" s="125"/>
      <c r="E1078" s="69"/>
      <c r="F1078" s="69"/>
      <c r="G1078" s="69"/>
      <c r="H1078" s="69"/>
      <c r="I1078" s="69"/>
      <c r="J1078" s="69"/>
      <c r="K1078" s="69"/>
      <c r="L1078" s="69"/>
      <c r="M1078" s="69"/>
      <c r="N1078" s="69"/>
      <c r="O1078" s="69"/>
      <c r="P1078" s="69"/>
      <c r="Q1078" s="69"/>
      <c r="R1078" s="69"/>
      <c r="S1078" s="69"/>
      <c r="T1078" s="69"/>
      <c r="U1078" s="69"/>
      <c r="V1078" s="69"/>
      <c r="W1078" s="69"/>
      <c r="X1078" s="69"/>
      <c r="Y1078" s="69"/>
      <c r="Z1078" s="69"/>
    </row>
    <row r="1079" ht="15.75" customHeight="1" spans="1:26">
      <c r="A1079" s="125"/>
      <c r="B1079" s="125"/>
      <c r="C1079" s="126" t="e">
        <v>#REF!</v>
      </c>
      <c r="D1079" s="125"/>
      <c r="E1079" s="69"/>
      <c r="F1079" s="69"/>
      <c r="G1079" s="69"/>
      <c r="H1079" s="69"/>
      <c r="I1079" s="69"/>
      <c r="J1079" s="69"/>
      <c r="K1079" s="69"/>
      <c r="L1079" s="69"/>
      <c r="M1079" s="69"/>
      <c r="N1079" s="69"/>
      <c r="O1079" s="69"/>
      <c r="P1079" s="69"/>
      <c r="Q1079" s="69"/>
      <c r="R1079" s="69"/>
      <c r="S1079" s="69"/>
      <c r="T1079" s="69"/>
      <c r="U1079" s="69"/>
      <c r="V1079" s="69"/>
      <c r="W1079" s="69"/>
      <c r="X1079" s="69"/>
      <c r="Y1079" s="69"/>
      <c r="Z1079" s="69"/>
    </row>
    <row r="1080" ht="15.75" customHeight="1" spans="1:26">
      <c r="A1080" s="125"/>
      <c r="B1080" s="125"/>
      <c r="C1080" s="126" t="e">
        <v>#REF!</v>
      </c>
      <c r="D1080" s="125"/>
      <c r="E1080" s="69"/>
      <c r="F1080" s="69"/>
      <c r="G1080" s="69"/>
      <c r="H1080" s="69"/>
      <c r="I1080" s="69"/>
      <c r="J1080" s="69"/>
      <c r="K1080" s="69"/>
      <c r="L1080" s="69"/>
      <c r="M1080" s="69"/>
      <c r="N1080" s="69"/>
      <c r="O1080" s="69"/>
      <c r="P1080" s="69"/>
      <c r="Q1080" s="69"/>
      <c r="R1080" s="69"/>
      <c r="S1080" s="69"/>
      <c r="T1080" s="69"/>
      <c r="U1080" s="69"/>
      <c r="V1080" s="69"/>
      <c r="W1080" s="69"/>
      <c r="X1080" s="69"/>
      <c r="Y1080" s="69"/>
      <c r="Z1080" s="69"/>
    </row>
    <row r="1081" ht="15.75" customHeight="1" spans="1:26">
      <c r="A1081" s="125"/>
      <c r="B1081" s="125"/>
      <c r="C1081" s="126" t="e">
        <v>#REF!</v>
      </c>
      <c r="D1081" s="125"/>
      <c r="E1081" s="69"/>
      <c r="F1081" s="69"/>
      <c r="G1081" s="69"/>
      <c r="H1081" s="69"/>
      <c r="I1081" s="69"/>
      <c r="J1081" s="69"/>
      <c r="K1081" s="69"/>
      <c r="L1081" s="69"/>
      <c r="M1081" s="69"/>
      <c r="N1081" s="69"/>
      <c r="O1081" s="69"/>
      <c r="P1081" s="69"/>
      <c r="Q1081" s="69"/>
      <c r="R1081" s="69"/>
      <c r="S1081" s="69"/>
      <c r="T1081" s="69"/>
      <c r="U1081" s="69"/>
      <c r="V1081" s="69"/>
      <c r="W1081" s="69"/>
      <c r="X1081" s="69"/>
      <c r="Y1081" s="69"/>
      <c r="Z1081" s="69"/>
    </row>
    <row r="1082" ht="15.75" customHeight="1" spans="1:26">
      <c r="A1082" s="125"/>
      <c r="B1082" s="125"/>
      <c r="C1082" s="126" t="e">
        <v>#REF!</v>
      </c>
      <c r="D1082" s="125"/>
      <c r="E1082" s="69"/>
      <c r="F1082" s="69"/>
      <c r="G1082" s="69"/>
      <c r="H1082" s="69"/>
      <c r="I1082" s="69"/>
      <c r="J1082" s="69"/>
      <c r="K1082" s="69"/>
      <c r="L1082" s="69"/>
      <c r="M1082" s="69"/>
      <c r="N1082" s="69"/>
      <c r="O1082" s="69"/>
      <c r="P1082" s="69"/>
      <c r="Q1082" s="69"/>
      <c r="R1082" s="69"/>
      <c r="S1082" s="69"/>
      <c r="T1082" s="69"/>
      <c r="U1082" s="69"/>
      <c r="V1082" s="69"/>
      <c r="W1082" s="69"/>
      <c r="X1082" s="69"/>
      <c r="Y1082" s="69"/>
      <c r="Z1082" s="69"/>
    </row>
    <row r="1083" ht="15.75" customHeight="1" spans="1:26">
      <c r="A1083" s="125"/>
      <c r="B1083" s="125"/>
      <c r="C1083" s="126" t="e">
        <v>#REF!</v>
      </c>
      <c r="D1083" s="125"/>
      <c r="E1083" s="69"/>
      <c r="F1083" s="69"/>
      <c r="G1083" s="69"/>
      <c r="H1083" s="69"/>
      <c r="I1083" s="69"/>
      <c r="J1083" s="69"/>
      <c r="K1083" s="69"/>
      <c r="L1083" s="69"/>
      <c r="M1083" s="69"/>
      <c r="N1083" s="69"/>
      <c r="O1083" s="69"/>
      <c r="P1083" s="69"/>
      <c r="Q1083" s="69"/>
      <c r="R1083" s="69"/>
      <c r="S1083" s="69"/>
      <c r="T1083" s="69"/>
      <c r="U1083" s="69"/>
      <c r="V1083" s="69"/>
      <c r="W1083" s="69"/>
      <c r="X1083" s="69"/>
      <c r="Y1083" s="69"/>
      <c r="Z1083" s="69"/>
    </row>
    <row r="1084" ht="15.75" customHeight="1" spans="1:26">
      <c r="A1084" s="125"/>
      <c r="B1084" s="125"/>
      <c r="C1084" s="126" t="e">
        <v>#REF!</v>
      </c>
      <c r="D1084" s="125"/>
      <c r="E1084" s="69"/>
      <c r="F1084" s="69"/>
      <c r="G1084" s="69"/>
      <c r="H1084" s="69"/>
      <c r="I1084" s="69"/>
      <c r="J1084" s="69"/>
      <c r="K1084" s="69"/>
      <c r="L1084" s="69"/>
      <c r="M1084" s="69"/>
      <c r="N1084" s="69"/>
      <c r="O1084" s="69"/>
      <c r="P1084" s="69"/>
      <c r="Q1084" s="69"/>
      <c r="R1084" s="69"/>
      <c r="S1084" s="69"/>
      <c r="T1084" s="69"/>
      <c r="U1084" s="69"/>
      <c r="V1084" s="69"/>
      <c r="W1084" s="69"/>
      <c r="X1084" s="69"/>
      <c r="Y1084" s="69"/>
      <c r="Z1084" s="69"/>
    </row>
    <row r="1085" ht="15.75" customHeight="1" spans="1:26">
      <c r="A1085" s="125"/>
      <c r="B1085" s="125"/>
      <c r="C1085" s="126" t="e">
        <v>#REF!</v>
      </c>
      <c r="D1085" s="125"/>
      <c r="E1085" s="69"/>
      <c r="F1085" s="69"/>
      <c r="G1085" s="69"/>
      <c r="H1085" s="69"/>
      <c r="I1085" s="69"/>
      <c r="J1085" s="69"/>
      <c r="K1085" s="69"/>
      <c r="L1085" s="69"/>
      <c r="M1085" s="69"/>
      <c r="N1085" s="69"/>
      <c r="O1085" s="69"/>
      <c r="P1085" s="69"/>
      <c r="Q1085" s="69"/>
      <c r="R1085" s="69"/>
      <c r="S1085" s="69"/>
      <c r="T1085" s="69"/>
      <c r="U1085" s="69"/>
      <c r="V1085" s="69"/>
      <c r="W1085" s="69"/>
      <c r="X1085" s="69"/>
      <c r="Y1085" s="69"/>
      <c r="Z1085" s="69"/>
    </row>
    <row r="1086" ht="15.75" customHeight="1" spans="1:26">
      <c r="A1086" s="125"/>
      <c r="B1086" s="125"/>
      <c r="C1086" s="126" t="e">
        <v>#REF!</v>
      </c>
      <c r="D1086" s="125"/>
      <c r="E1086" s="69"/>
      <c r="F1086" s="69"/>
      <c r="G1086" s="69"/>
      <c r="H1086" s="69"/>
      <c r="I1086" s="69"/>
      <c r="J1086" s="69"/>
      <c r="K1086" s="69"/>
      <c r="L1086" s="69"/>
      <c r="M1086" s="69"/>
      <c r="N1086" s="69"/>
      <c r="O1086" s="69"/>
      <c r="P1086" s="69"/>
      <c r="Q1086" s="69"/>
      <c r="R1086" s="69"/>
      <c r="S1086" s="69"/>
      <c r="T1086" s="69"/>
      <c r="U1086" s="69"/>
      <c r="V1086" s="69"/>
      <c r="W1086" s="69"/>
      <c r="X1086" s="69"/>
      <c r="Y1086" s="69"/>
      <c r="Z1086" s="69"/>
    </row>
    <row r="1087" ht="15.75" customHeight="1" spans="1:26">
      <c r="A1087" s="125"/>
      <c r="B1087" s="125"/>
      <c r="C1087" s="126" t="e">
        <v>#REF!</v>
      </c>
      <c r="D1087" s="125"/>
      <c r="E1087" s="69"/>
      <c r="F1087" s="69"/>
      <c r="G1087" s="69"/>
      <c r="H1087" s="69"/>
      <c r="I1087" s="69"/>
      <c r="J1087" s="69"/>
      <c r="K1087" s="69"/>
      <c r="L1087" s="69"/>
      <c r="M1087" s="69"/>
      <c r="N1087" s="69"/>
      <c r="O1087" s="69"/>
      <c r="P1087" s="69"/>
      <c r="Q1087" s="69"/>
      <c r="R1087" s="69"/>
      <c r="S1087" s="69"/>
      <c r="T1087" s="69"/>
      <c r="U1087" s="69"/>
      <c r="V1087" s="69"/>
      <c r="W1087" s="69"/>
      <c r="X1087" s="69"/>
      <c r="Y1087" s="69"/>
      <c r="Z1087" s="69"/>
    </row>
    <row r="1088" ht="15.75" customHeight="1" spans="1:26">
      <c r="A1088" s="125"/>
      <c r="B1088" s="125"/>
      <c r="C1088" s="126" t="e">
        <v>#REF!</v>
      </c>
      <c r="D1088" s="125"/>
      <c r="E1088" s="69"/>
      <c r="F1088" s="69"/>
      <c r="G1088" s="69"/>
      <c r="H1088" s="69"/>
      <c r="I1088" s="69"/>
      <c r="J1088" s="69"/>
      <c r="K1088" s="69"/>
      <c r="L1088" s="69"/>
      <c r="M1088" s="69"/>
      <c r="N1088" s="69"/>
      <c r="O1088" s="69"/>
      <c r="P1088" s="69"/>
      <c r="Q1088" s="69"/>
      <c r="R1088" s="69"/>
      <c r="S1088" s="69"/>
      <c r="T1088" s="69"/>
      <c r="U1088" s="69"/>
      <c r="V1088" s="69"/>
      <c r="W1088" s="69"/>
      <c r="X1088" s="69"/>
      <c r="Y1088" s="69"/>
      <c r="Z1088" s="69"/>
    </row>
    <row r="1089" ht="15.75" customHeight="1" spans="1:26">
      <c r="A1089" s="125"/>
      <c r="B1089" s="125"/>
      <c r="C1089" s="126" t="e">
        <v>#REF!</v>
      </c>
      <c r="D1089" s="125"/>
      <c r="E1089" s="69"/>
      <c r="F1089" s="69"/>
      <c r="G1089" s="69"/>
      <c r="H1089" s="69"/>
      <c r="I1089" s="69"/>
      <c r="J1089" s="69"/>
      <c r="K1089" s="69"/>
      <c r="L1089" s="69"/>
      <c r="M1089" s="69"/>
      <c r="N1089" s="69"/>
      <c r="O1089" s="69"/>
      <c r="P1089" s="69"/>
      <c r="Q1089" s="69"/>
      <c r="R1089" s="69"/>
      <c r="S1089" s="69"/>
      <c r="T1089" s="69"/>
      <c r="U1089" s="69"/>
      <c r="V1089" s="69"/>
      <c r="W1089" s="69"/>
      <c r="X1089" s="69"/>
      <c r="Y1089" s="69"/>
      <c r="Z1089" s="69"/>
    </row>
    <row r="1090" ht="15.75" customHeight="1" spans="1:26">
      <c r="A1090" s="125"/>
      <c r="B1090" s="125"/>
      <c r="C1090" s="126" t="e">
        <v>#REF!</v>
      </c>
      <c r="D1090" s="125"/>
      <c r="E1090" s="69"/>
      <c r="F1090" s="69"/>
      <c r="G1090" s="69"/>
      <c r="H1090" s="69"/>
      <c r="I1090" s="69"/>
      <c r="J1090" s="69"/>
      <c r="K1090" s="69"/>
      <c r="L1090" s="69"/>
      <c r="M1090" s="69"/>
      <c r="N1090" s="69"/>
      <c r="O1090" s="69"/>
      <c r="P1090" s="69"/>
      <c r="Q1090" s="69"/>
      <c r="R1090" s="69"/>
      <c r="S1090" s="69"/>
      <c r="T1090" s="69"/>
      <c r="U1090" s="69"/>
      <c r="V1090" s="69"/>
      <c r="W1090" s="69"/>
      <c r="X1090" s="69"/>
      <c r="Y1090" s="69"/>
      <c r="Z1090" s="69"/>
    </row>
    <row r="1091" ht="15.75" customHeight="1" spans="1:26">
      <c r="A1091" s="125"/>
      <c r="B1091" s="125"/>
      <c r="C1091" s="126" t="e">
        <v>#REF!</v>
      </c>
      <c r="D1091" s="125"/>
      <c r="E1091" s="69"/>
      <c r="F1091" s="69"/>
      <c r="G1091" s="69"/>
      <c r="H1091" s="69"/>
      <c r="I1091" s="69"/>
      <c r="J1091" s="69"/>
      <c r="K1091" s="69"/>
      <c r="L1091" s="69"/>
      <c r="M1091" s="69"/>
      <c r="N1091" s="69"/>
      <c r="O1091" s="69"/>
      <c r="P1091" s="69"/>
      <c r="Q1091" s="69"/>
      <c r="R1091" s="69"/>
      <c r="S1091" s="69"/>
      <c r="T1091" s="69"/>
      <c r="U1091" s="69"/>
      <c r="V1091" s="69"/>
      <c r="W1091" s="69"/>
      <c r="X1091" s="69"/>
      <c r="Y1091" s="69"/>
      <c r="Z1091" s="69"/>
    </row>
    <row r="1092" ht="15.75" customHeight="1" spans="1:26">
      <c r="A1092" s="125"/>
      <c r="B1092" s="125"/>
      <c r="C1092" s="126" t="e">
        <v>#REF!</v>
      </c>
      <c r="D1092" s="125"/>
      <c r="E1092" s="69"/>
      <c r="F1092" s="69"/>
      <c r="G1092" s="69"/>
      <c r="H1092" s="69"/>
      <c r="I1092" s="69"/>
      <c r="J1092" s="69"/>
      <c r="K1092" s="69"/>
      <c r="L1092" s="69"/>
      <c r="M1092" s="69"/>
      <c r="N1092" s="69"/>
      <c r="O1092" s="69"/>
      <c r="P1092" s="69"/>
      <c r="Q1092" s="69"/>
      <c r="R1092" s="69"/>
      <c r="S1092" s="69"/>
      <c r="T1092" s="69"/>
      <c r="U1092" s="69"/>
      <c r="V1092" s="69"/>
      <c r="W1092" s="69"/>
      <c r="X1092" s="69"/>
      <c r="Y1092" s="69"/>
      <c r="Z1092" s="69"/>
    </row>
    <row r="1093" ht="15.75" customHeight="1" spans="1:26">
      <c r="A1093" s="125"/>
      <c r="B1093" s="125"/>
      <c r="C1093" s="126" t="e">
        <v>#REF!</v>
      </c>
      <c r="D1093" s="125"/>
      <c r="E1093" s="69"/>
      <c r="F1093" s="69"/>
      <c r="G1093" s="69"/>
      <c r="H1093" s="69"/>
      <c r="I1093" s="69"/>
      <c r="J1093" s="69"/>
      <c r="K1093" s="69"/>
      <c r="L1093" s="69"/>
      <c r="M1093" s="69"/>
      <c r="N1093" s="69"/>
      <c r="O1093" s="69"/>
      <c r="P1093" s="69"/>
      <c r="Q1093" s="69"/>
      <c r="R1093" s="69"/>
      <c r="S1093" s="69"/>
      <c r="T1093" s="69"/>
      <c r="U1093" s="69"/>
      <c r="V1093" s="69"/>
      <c r="W1093" s="69"/>
      <c r="X1093" s="69"/>
      <c r="Y1093" s="69"/>
      <c r="Z1093" s="69"/>
    </row>
    <row r="1094" ht="15.75" customHeight="1" spans="1:26">
      <c r="A1094" s="125"/>
      <c r="B1094" s="125"/>
      <c r="C1094" s="126" t="e">
        <v>#REF!</v>
      </c>
      <c r="D1094" s="125"/>
      <c r="E1094" s="69"/>
      <c r="F1094" s="69"/>
      <c r="G1094" s="69"/>
      <c r="H1094" s="69"/>
      <c r="I1094" s="69"/>
      <c r="J1094" s="69"/>
      <c r="K1094" s="69"/>
      <c r="L1094" s="69"/>
      <c r="M1094" s="69"/>
      <c r="N1094" s="69"/>
      <c r="O1094" s="69"/>
      <c r="P1094" s="69"/>
      <c r="Q1094" s="69"/>
      <c r="R1094" s="69"/>
      <c r="S1094" s="69"/>
      <c r="T1094" s="69"/>
      <c r="U1094" s="69"/>
      <c r="V1094" s="69"/>
      <c r="W1094" s="69"/>
      <c r="X1094" s="69"/>
      <c r="Y1094" s="69"/>
      <c r="Z1094" s="69"/>
    </row>
    <row r="1095" ht="15.75" customHeight="1" spans="1:26">
      <c r="A1095" s="125"/>
      <c r="B1095" s="125"/>
      <c r="C1095" s="126" t="e">
        <v>#REF!</v>
      </c>
      <c r="D1095" s="125"/>
      <c r="E1095" s="69"/>
      <c r="F1095" s="69"/>
      <c r="G1095" s="69"/>
      <c r="H1095" s="69"/>
      <c r="I1095" s="69"/>
      <c r="J1095" s="69"/>
      <c r="K1095" s="69"/>
      <c r="L1095" s="69"/>
      <c r="M1095" s="69"/>
      <c r="N1095" s="69"/>
      <c r="O1095" s="69"/>
      <c r="P1095" s="69"/>
      <c r="Q1095" s="69"/>
      <c r="R1095" s="69"/>
      <c r="S1095" s="69"/>
      <c r="T1095" s="69"/>
      <c r="U1095" s="69"/>
      <c r="V1095" s="69"/>
      <c r="W1095" s="69"/>
      <c r="X1095" s="69"/>
      <c r="Y1095" s="69"/>
      <c r="Z1095" s="69"/>
    </row>
    <row r="1096" ht="15.75" customHeight="1" spans="1:26">
      <c r="A1096" s="125"/>
      <c r="B1096" s="125"/>
      <c r="C1096" s="126" t="e">
        <v>#REF!</v>
      </c>
      <c r="D1096" s="125"/>
      <c r="E1096" s="69"/>
      <c r="F1096" s="69"/>
      <c r="G1096" s="69"/>
      <c r="H1096" s="69"/>
      <c r="I1096" s="69"/>
      <c r="J1096" s="69"/>
      <c r="K1096" s="69"/>
      <c r="L1096" s="69"/>
      <c r="M1096" s="69"/>
      <c r="N1096" s="69"/>
      <c r="O1096" s="69"/>
      <c r="P1096" s="69"/>
      <c r="Q1096" s="69"/>
      <c r="R1096" s="69"/>
      <c r="S1096" s="69"/>
      <c r="T1096" s="69"/>
      <c r="U1096" s="69"/>
      <c r="V1096" s="69"/>
      <c r="W1096" s="69"/>
      <c r="X1096" s="69"/>
      <c r="Y1096" s="69"/>
      <c r="Z1096" s="69"/>
    </row>
    <row r="1097" ht="15.75" customHeight="1" spans="1:26">
      <c r="A1097" s="125"/>
      <c r="B1097" s="125"/>
      <c r="C1097" s="126" t="e">
        <v>#REF!</v>
      </c>
      <c r="D1097" s="125"/>
      <c r="E1097" s="69"/>
      <c r="F1097" s="69"/>
      <c r="G1097" s="69"/>
      <c r="H1097" s="69"/>
      <c r="I1097" s="69"/>
      <c r="J1097" s="69"/>
      <c r="K1097" s="69"/>
      <c r="L1097" s="69"/>
      <c r="M1097" s="69"/>
      <c r="N1097" s="69"/>
      <c r="O1097" s="69"/>
      <c r="P1097" s="69"/>
      <c r="Q1097" s="69"/>
      <c r="R1097" s="69"/>
      <c r="S1097" s="69"/>
      <c r="T1097" s="69"/>
      <c r="U1097" s="69"/>
      <c r="V1097" s="69"/>
      <c r="W1097" s="69"/>
      <c r="X1097" s="69"/>
      <c r="Y1097" s="69"/>
      <c r="Z1097" s="69"/>
    </row>
    <row r="1098" ht="15.75" customHeight="1" spans="1:26">
      <c r="A1098" s="125"/>
      <c r="B1098" s="125"/>
      <c r="C1098" s="126" t="e">
        <v>#REF!</v>
      </c>
      <c r="D1098" s="125"/>
      <c r="E1098" s="69"/>
      <c r="F1098" s="69"/>
      <c r="G1098" s="69"/>
      <c r="H1098" s="69"/>
      <c r="I1098" s="69"/>
      <c r="J1098" s="69"/>
      <c r="K1098" s="69"/>
      <c r="L1098" s="69"/>
      <c r="M1098" s="69"/>
      <c r="N1098" s="69"/>
      <c r="O1098" s="69"/>
      <c r="P1098" s="69"/>
      <c r="Q1098" s="69"/>
      <c r="R1098" s="69"/>
      <c r="S1098" s="69"/>
      <c r="T1098" s="69"/>
      <c r="U1098" s="69"/>
      <c r="V1098" s="69"/>
      <c r="W1098" s="69"/>
      <c r="X1098" s="69"/>
      <c r="Y1098" s="69"/>
      <c r="Z1098" s="69"/>
    </row>
    <row r="1099" ht="15.75" customHeight="1" spans="1:26">
      <c r="A1099" s="125"/>
      <c r="B1099" s="125"/>
      <c r="C1099" s="126" t="e">
        <v>#REF!</v>
      </c>
      <c r="D1099" s="125"/>
      <c r="E1099" s="69"/>
      <c r="F1099" s="69"/>
      <c r="G1099" s="69"/>
      <c r="H1099" s="69"/>
      <c r="I1099" s="69"/>
      <c r="J1099" s="69"/>
      <c r="K1099" s="69"/>
      <c r="L1099" s="69"/>
      <c r="M1099" s="69"/>
      <c r="N1099" s="69"/>
      <c r="O1099" s="69"/>
      <c r="P1099" s="69"/>
      <c r="Q1099" s="69"/>
      <c r="R1099" s="69"/>
      <c r="S1099" s="69"/>
      <c r="T1099" s="69"/>
      <c r="U1099" s="69"/>
      <c r="V1099" s="69"/>
      <c r="W1099" s="69"/>
      <c r="X1099" s="69"/>
      <c r="Y1099" s="69"/>
      <c r="Z1099" s="69"/>
    </row>
    <row r="1100" ht="15.75" customHeight="1" spans="1:26">
      <c r="A1100" s="125"/>
      <c r="B1100" s="125"/>
      <c r="C1100" s="126" t="e">
        <v>#REF!</v>
      </c>
      <c r="D1100" s="125"/>
      <c r="E1100" s="69"/>
      <c r="F1100" s="69"/>
      <c r="G1100" s="69"/>
      <c r="H1100" s="69"/>
      <c r="I1100" s="69"/>
      <c r="J1100" s="69"/>
      <c r="K1100" s="69"/>
      <c r="L1100" s="69"/>
      <c r="M1100" s="69"/>
      <c r="N1100" s="69"/>
      <c r="O1100" s="69"/>
      <c r="P1100" s="69"/>
      <c r="Q1100" s="69"/>
      <c r="R1100" s="69"/>
      <c r="S1100" s="69"/>
      <c r="T1100" s="69"/>
      <c r="U1100" s="69"/>
      <c r="V1100" s="69"/>
      <c r="W1100" s="69"/>
      <c r="X1100" s="69"/>
      <c r="Y1100" s="69"/>
      <c r="Z1100" s="69"/>
    </row>
    <row r="1101" ht="15.75" customHeight="1" spans="1:26">
      <c r="A1101" s="125"/>
      <c r="B1101" s="125"/>
      <c r="C1101" s="126" t="e">
        <v>#REF!</v>
      </c>
      <c r="D1101" s="125"/>
      <c r="E1101" s="69"/>
      <c r="F1101" s="69"/>
      <c r="G1101" s="69"/>
      <c r="H1101" s="69"/>
      <c r="I1101" s="69"/>
      <c r="J1101" s="69"/>
      <c r="K1101" s="69"/>
      <c r="L1101" s="69"/>
      <c r="M1101" s="69"/>
      <c r="N1101" s="69"/>
      <c r="O1101" s="69"/>
      <c r="P1101" s="69"/>
      <c r="Q1101" s="69"/>
      <c r="R1101" s="69"/>
      <c r="S1101" s="69"/>
      <c r="T1101" s="69"/>
      <c r="U1101" s="69"/>
      <c r="V1101" s="69"/>
      <c r="W1101" s="69"/>
      <c r="X1101" s="69"/>
      <c r="Y1101" s="69"/>
      <c r="Z1101" s="69"/>
    </row>
    <row r="1102" ht="15.75" customHeight="1" spans="1:26">
      <c r="A1102" s="125"/>
      <c r="B1102" s="125"/>
      <c r="C1102" s="126" t="e">
        <v>#REF!</v>
      </c>
      <c r="D1102" s="125"/>
      <c r="E1102" s="69"/>
      <c r="F1102" s="69"/>
      <c r="G1102" s="69"/>
      <c r="H1102" s="69"/>
      <c r="I1102" s="69"/>
      <c r="J1102" s="69"/>
      <c r="K1102" s="69"/>
      <c r="L1102" s="69"/>
      <c r="M1102" s="69"/>
      <c r="N1102" s="69"/>
      <c r="O1102" s="69"/>
      <c r="P1102" s="69"/>
      <c r="Q1102" s="69"/>
      <c r="R1102" s="69"/>
      <c r="S1102" s="69"/>
      <c r="T1102" s="69"/>
      <c r="U1102" s="69"/>
      <c r="V1102" s="69"/>
      <c r="W1102" s="69"/>
      <c r="X1102" s="69"/>
      <c r="Y1102" s="69"/>
      <c r="Z1102" s="69"/>
    </row>
    <row r="1103" ht="15.75" customHeight="1" spans="1:26">
      <c r="A1103" s="125"/>
      <c r="B1103" s="125"/>
      <c r="C1103" s="126" t="e">
        <v>#REF!</v>
      </c>
      <c r="D1103" s="125"/>
      <c r="E1103" s="69"/>
      <c r="F1103" s="69"/>
      <c r="G1103" s="69"/>
      <c r="H1103" s="69"/>
      <c r="I1103" s="69"/>
      <c r="J1103" s="69"/>
      <c r="K1103" s="69"/>
      <c r="L1103" s="69"/>
      <c r="M1103" s="69"/>
      <c r="N1103" s="69"/>
      <c r="O1103" s="69"/>
      <c r="P1103" s="69"/>
      <c r="Q1103" s="69"/>
      <c r="R1103" s="69"/>
      <c r="S1103" s="69"/>
      <c r="T1103" s="69"/>
      <c r="U1103" s="69"/>
      <c r="V1103" s="69"/>
      <c r="W1103" s="69"/>
      <c r="X1103" s="69"/>
      <c r="Y1103" s="69"/>
      <c r="Z1103" s="69"/>
    </row>
    <row r="1104" ht="15.75" customHeight="1" spans="1:26">
      <c r="A1104" s="125"/>
      <c r="B1104" s="125"/>
      <c r="C1104" s="126" t="e">
        <v>#REF!</v>
      </c>
      <c r="D1104" s="125"/>
      <c r="E1104" s="69"/>
      <c r="F1104" s="69"/>
      <c r="G1104" s="69"/>
      <c r="H1104" s="69"/>
      <c r="I1104" s="69"/>
      <c r="J1104" s="69"/>
      <c r="K1104" s="69"/>
      <c r="L1104" s="69"/>
      <c r="M1104" s="69"/>
      <c r="N1104" s="69"/>
      <c r="O1104" s="69"/>
      <c r="P1104" s="69"/>
      <c r="Q1104" s="69"/>
      <c r="R1104" s="69"/>
      <c r="S1104" s="69"/>
      <c r="T1104" s="69"/>
      <c r="U1104" s="69"/>
      <c r="V1104" s="69"/>
      <c r="W1104" s="69"/>
      <c r="X1104" s="69"/>
      <c r="Y1104" s="69"/>
      <c r="Z1104" s="69"/>
    </row>
    <row r="1105" ht="15.75" customHeight="1" spans="1:26">
      <c r="A1105" s="125"/>
      <c r="B1105" s="125"/>
      <c r="C1105" s="126" t="e">
        <v>#REF!</v>
      </c>
      <c r="D1105" s="125"/>
      <c r="E1105" s="69"/>
      <c r="F1105" s="69"/>
      <c r="G1105" s="69"/>
      <c r="H1105" s="69"/>
      <c r="I1105" s="69"/>
      <c r="J1105" s="69"/>
      <c r="K1105" s="69"/>
      <c r="L1105" s="69"/>
      <c r="M1105" s="69"/>
      <c r="N1105" s="69"/>
      <c r="O1105" s="69"/>
      <c r="P1105" s="69"/>
      <c r="Q1105" s="69"/>
      <c r="R1105" s="69"/>
      <c r="S1105" s="69"/>
      <c r="T1105" s="69"/>
      <c r="U1105" s="69"/>
      <c r="V1105" s="69"/>
      <c r="W1105" s="69"/>
      <c r="X1105" s="69"/>
      <c r="Y1105" s="69"/>
      <c r="Z1105" s="69"/>
    </row>
    <row r="1106" ht="15.75" customHeight="1" spans="1:26">
      <c r="A1106" s="125"/>
      <c r="B1106" s="125"/>
      <c r="C1106" s="126" t="e">
        <v>#REF!</v>
      </c>
      <c r="D1106" s="125"/>
      <c r="E1106" s="69"/>
      <c r="F1106" s="69"/>
      <c r="G1106" s="69"/>
      <c r="H1106" s="69"/>
      <c r="I1106" s="69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U1106" s="69"/>
      <c r="V1106" s="69"/>
      <c r="W1106" s="69"/>
      <c r="X1106" s="69"/>
      <c r="Y1106" s="69"/>
      <c r="Z1106" s="69"/>
    </row>
    <row r="1107" ht="15.75" customHeight="1" spans="1:26">
      <c r="A1107" s="125"/>
      <c r="B1107" s="125"/>
      <c r="C1107" s="126" t="e">
        <v>#REF!</v>
      </c>
      <c r="D1107" s="125"/>
      <c r="E1107" s="69"/>
      <c r="F1107" s="69"/>
      <c r="G1107" s="69"/>
      <c r="H1107" s="69"/>
      <c r="I1107" s="69"/>
      <c r="J1107" s="69"/>
      <c r="K1107" s="69"/>
      <c r="L1107" s="69"/>
      <c r="M1107" s="69"/>
      <c r="N1107" s="69"/>
      <c r="O1107" s="69"/>
      <c r="P1107" s="69"/>
      <c r="Q1107" s="69"/>
      <c r="R1107" s="69"/>
      <c r="S1107" s="69"/>
      <c r="T1107" s="69"/>
      <c r="U1107" s="69"/>
      <c r="V1107" s="69"/>
      <c r="W1107" s="69"/>
      <c r="X1107" s="69"/>
      <c r="Y1107" s="69"/>
      <c r="Z1107" s="69"/>
    </row>
    <row r="1108" ht="15.75" customHeight="1" spans="1:26">
      <c r="A1108" s="125"/>
      <c r="B1108" s="125"/>
      <c r="C1108" s="126" t="e">
        <v>#REF!</v>
      </c>
      <c r="D1108" s="125"/>
      <c r="E1108" s="69"/>
      <c r="F1108" s="69"/>
      <c r="G1108" s="69"/>
      <c r="H1108" s="69"/>
      <c r="I1108" s="69"/>
      <c r="J1108" s="69"/>
      <c r="K1108" s="69"/>
      <c r="L1108" s="69"/>
      <c r="M1108" s="69"/>
      <c r="N1108" s="69"/>
      <c r="O1108" s="69"/>
      <c r="P1108" s="69"/>
      <c r="Q1108" s="69"/>
      <c r="R1108" s="69"/>
      <c r="S1108" s="69"/>
      <c r="T1108" s="69"/>
      <c r="U1108" s="69"/>
      <c r="V1108" s="69"/>
      <c r="W1108" s="69"/>
      <c r="X1108" s="69"/>
      <c r="Y1108" s="69"/>
      <c r="Z1108" s="69"/>
    </row>
    <row r="1109" ht="15.75" customHeight="1" spans="1:26">
      <c r="A1109" s="125"/>
      <c r="B1109" s="125"/>
      <c r="C1109" s="126" t="e">
        <v>#REF!</v>
      </c>
      <c r="D1109" s="125"/>
      <c r="E1109" s="69"/>
      <c r="F1109" s="69"/>
      <c r="G1109" s="69"/>
      <c r="H1109" s="69"/>
      <c r="I1109" s="69"/>
      <c r="J1109" s="69"/>
      <c r="K1109" s="69"/>
      <c r="L1109" s="69"/>
      <c r="M1109" s="69"/>
      <c r="N1109" s="69"/>
      <c r="O1109" s="69"/>
      <c r="P1109" s="69"/>
      <c r="Q1109" s="69"/>
      <c r="R1109" s="69"/>
      <c r="S1109" s="69"/>
      <c r="T1109" s="69"/>
      <c r="U1109" s="69"/>
      <c r="V1109" s="69"/>
      <c r="W1109" s="69"/>
      <c r="X1109" s="69"/>
      <c r="Y1109" s="69"/>
      <c r="Z1109" s="69"/>
    </row>
    <row r="1110" ht="15.75" customHeight="1" spans="1:26">
      <c r="A1110" s="125"/>
      <c r="B1110" s="125"/>
      <c r="C1110" s="126" t="e">
        <v>#REF!</v>
      </c>
      <c r="D1110" s="125"/>
      <c r="E1110" s="69"/>
      <c r="F1110" s="69"/>
      <c r="G1110" s="69"/>
      <c r="H1110" s="69"/>
      <c r="I1110" s="69"/>
      <c r="J1110" s="69"/>
      <c r="K1110" s="69"/>
      <c r="L1110" s="69"/>
      <c r="M1110" s="69"/>
      <c r="N1110" s="69"/>
      <c r="O1110" s="69"/>
      <c r="P1110" s="69"/>
      <c r="Q1110" s="69"/>
      <c r="R1110" s="69"/>
      <c r="S1110" s="69"/>
      <c r="T1110" s="69"/>
      <c r="U1110" s="69"/>
      <c r="V1110" s="69"/>
      <c r="W1110" s="69"/>
      <c r="X1110" s="69"/>
      <c r="Y1110" s="69"/>
      <c r="Z1110" s="69"/>
    </row>
    <row r="1111" ht="15.75" customHeight="1" spans="1:26">
      <c r="A1111" s="125"/>
      <c r="B1111" s="125"/>
      <c r="C1111" s="126" t="e">
        <v>#REF!</v>
      </c>
      <c r="D1111" s="125"/>
      <c r="E1111" s="69"/>
      <c r="F1111" s="69"/>
      <c r="G1111" s="69"/>
      <c r="H1111" s="69"/>
      <c r="I1111" s="69"/>
      <c r="J1111" s="69"/>
      <c r="K1111" s="69"/>
      <c r="L1111" s="69"/>
      <c r="M1111" s="69"/>
      <c r="N1111" s="69"/>
      <c r="O1111" s="69"/>
      <c r="P1111" s="69"/>
      <c r="Q1111" s="69"/>
      <c r="R1111" s="69"/>
      <c r="S1111" s="69"/>
      <c r="T1111" s="69"/>
      <c r="U1111" s="69"/>
      <c r="V1111" s="69"/>
      <c r="W1111" s="69"/>
      <c r="X1111" s="69"/>
      <c r="Y1111" s="69"/>
      <c r="Z1111" s="69"/>
    </row>
    <row r="1112" ht="15.75" customHeight="1" spans="1:26">
      <c r="A1112" s="125"/>
      <c r="B1112" s="125"/>
      <c r="C1112" s="126" t="e">
        <v>#REF!</v>
      </c>
      <c r="D1112" s="125"/>
      <c r="E1112" s="69"/>
      <c r="F1112" s="69"/>
      <c r="G1112" s="69"/>
      <c r="H1112" s="69"/>
      <c r="I1112" s="69"/>
      <c r="J1112" s="69"/>
      <c r="K1112" s="69"/>
      <c r="L1112" s="69"/>
      <c r="M1112" s="69"/>
      <c r="N1112" s="69"/>
      <c r="O1112" s="69"/>
      <c r="P1112" s="69"/>
      <c r="Q1112" s="69"/>
      <c r="R1112" s="69"/>
      <c r="S1112" s="69"/>
      <c r="T1112" s="69"/>
      <c r="U1112" s="69"/>
      <c r="V1112" s="69"/>
      <c r="W1112" s="69"/>
      <c r="X1112" s="69"/>
      <c r="Y1112" s="69"/>
      <c r="Z1112" s="69"/>
    </row>
    <row r="1113" ht="15.75" customHeight="1" spans="1:26">
      <c r="A1113" s="125"/>
      <c r="B1113" s="125"/>
      <c r="C1113" s="126" t="e">
        <v>#REF!</v>
      </c>
      <c r="D1113" s="125"/>
      <c r="E1113" s="69"/>
      <c r="F1113" s="69"/>
      <c r="G1113" s="69"/>
      <c r="H1113" s="69"/>
      <c r="I1113" s="69"/>
      <c r="J1113" s="69"/>
      <c r="K1113" s="69"/>
      <c r="L1113" s="69"/>
      <c r="M1113" s="69"/>
      <c r="N1113" s="69"/>
      <c r="O1113" s="69"/>
      <c r="P1113" s="69"/>
      <c r="Q1113" s="69"/>
      <c r="R1113" s="69"/>
      <c r="S1113" s="69"/>
      <c r="T1113" s="69"/>
      <c r="U1113" s="69"/>
      <c r="V1113" s="69"/>
      <c r="W1113" s="69"/>
      <c r="X1113" s="69"/>
      <c r="Y1113" s="69"/>
      <c r="Z1113" s="69"/>
    </row>
    <row r="1114" ht="15.75" customHeight="1" spans="1:26">
      <c r="A1114" s="125"/>
      <c r="B1114" s="125"/>
      <c r="C1114" s="126" t="e">
        <v>#REF!</v>
      </c>
      <c r="D1114" s="125"/>
      <c r="E1114" s="69"/>
      <c r="F1114" s="69"/>
      <c r="G1114" s="69"/>
      <c r="H1114" s="69"/>
      <c r="I1114" s="69"/>
      <c r="J1114" s="69"/>
      <c r="K1114" s="69"/>
      <c r="L1114" s="69"/>
      <c r="M1114" s="69"/>
      <c r="N1114" s="69"/>
      <c r="O1114" s="69"/>
      <c r="P1114" s="69"/>
      <c r="Q1114" s="69"/>
      <c r="R1114" s="69"/>
      <c r="S1114" s="69"/>
      <c r="T1114" s="69"/>
      <c r="U1114" s="69"/>
      <c r="V1114" s="69"/>
      <c r="W1114" s="69"/>
      <c r="X1114" s="69"/>
      <c r="Y1114" s="69"/>
      <c r="Z1114" s="69"/>
    </row>
    <row r="1115" ht="15.75" customHeight="1" spans="1:26">
      <c r="A1115" s="125"/>
      <c r="B1115" s="125"/>
      <c r="C1115" s="126" t="e">
        <v>#REF!</v>
      </c>
      <c r="D1115" s="125"/>
      <c r="E1115" s="69"/>
      <c r="F1115" s="69"/>
      <c r="G1115" s="69"/>
      <c r="H1115" s="69"/>
      <c r="I1115" s="69"/>
      <c r="J1115" s="69"/>
      <c r="K1115" s="69"/>
      <c r="L1115" s="69"/>
      <c r="M1115" s="69"/>
      <c r="N1115" s="69"/>
      <c r="O1115" s="69"/>
      <c r="P1115" s="69"/>
      <c r="Q1115" s="69"/>
      <c r="R1115" s="69"/>
      <c r="S1115" s="69"/>
      <c r="T1115" s="69"/>
      <c r="U1115" s="69"/>
      <c r="V1115" s="69"/>
      <c r="W1115" s="69"/>
      <c r="X1115" s="69"/>
      <c r="Y1115" s="69"/>
      <c r="Z1115" s="69"/>
    </row>
    <row r="1116" ht="15.75" customHeight="1" spans="1:26">
      <c r="A1116" s="125"/>
      <c r="B1116" s="125"/>
      <c r="C1116" s="126" t="e">
        <v>#REF!</v>
      </c>
      <c r="D1116" s="125"/>
      <c r="E1116" s="69"/>
      <c r="F1116" s="69"/>
      <c r="G1116" s="69"/>
      <c r="H1116" s="69"/>
      <c r="I1116" s="69"/>
      <c r="J1116" s="69"/>
      <c r="K1116" s="69"/>
      <c r="L1116" s="69"/>
      <c r="M1116" s="69"/>
      <c r="N1116" s="69"/>
      <c r="O1116" s="69"/>
      <c r="P1116" s="69"/>
      <c r="Q1116" s="69"/>
      <c r="R1116" s="69"/>
      <c r="S1116" s="69"/>
      <c r="T1116" s="69"/>
      <c r="U1116" s="69"/>
      <c r="V1116" s="69"/>
      <c r="W1116" s="69"/>
      <c r="X1116" s="69"/>
      <c r="Y1116" s="69"/>
      <c r="Z1116" s="69"/>
    </row>
    <row r="1117" ht="15.75" customHeight="1" spans="1:26">
      <c r="A1117" s="125"/>
      <c r="B1117" s="125"/>
      <c r="C1117" s="126" t="e">
        <v>#REF!</v>
      </c>
      <c r="D1117" s="125"/>
      <c r="E1117" s="69"/>
      <c r="F1117" s="69"/>
      <c r="G1117" s="69"/>
      <c r="H1117" s="69"/>
      <c r="I1117" s="69"/>
      <c r="J1117" s="69"/>
      <c r="K1117" s="69"/>
      <c r="L1117" s="69"/>
      <c r="M1117" s="69"/>
      <c r="N1117" s="69"/>
      <c r="O1117" s="69"/>
      <c r="P1117" s="69"/>
      <c r="Q1117" s="69"/>
      <c r="R1117" s="69"/>
      <c r="S1117" s="69"/>
      <c r="T1117" s="69"/>
      <c r="U1117" s="69"/>
      <c r="V1117" s="69"/>
      <c r="W1117" s="69"/>
      <c r="X1117" s="69"/>
      <c r="Y1117" s="69"/>
      <c r="Z1117" s="69"/>
    </row>
    <row r="1118" ht="15.75" customHeight="1" spans="1:26">
      <c r="A1118" s="125"/>
      <c r="B1118" s="125"/>
      <c r="C1118" s="126" t="e">
        <v>#REF!</v>
      </c>
      <c r="D1118" s="125"/>
      <c r="E1118" s="69"/>
      <c r="F1118" s="69"/>
      <c r="G1118" s="69"/>
      <c r="H1118" s="69"/>
      <c r="I1118" s="69"/>
      <c r="J1118" s="69"/>
      <c r="K1118" s="69"/>
      <c r="L1118" s="69"/>
      <c r="M1118" s="69"/>
      <c r="N1118" s="69"/>
      <c r="O1118" s="69"/>
      <c r="P1118" s="69"/>
      <c r="Q1118" s="69"/>
      <c r="R1118" s="69"/>
      <c r="S1118" s="69"/>
      <c r="T1118" s="69"/>
      <c r="U1118" s="69"/>
      <c r="V1118" s="69"/>
      <c r="W1118" s="69"/>
      <c r="X1118" s="69"/>
      <c r="Y1118" s="69"/>
      <c r="Z1118" s="69"/>
    </row>
    <row r="1119" ht="15.75" customHeight="1" spans="1:26">
      <c r="A1119" s="125"/>
      <c r="B1119" s="125"/>
      <c r="C1119" s="126" t="e">
        <v>#REF!</v>
      </c>
      <c r="D1119" s="125"/>
      <c r="E1119" s="69"/>
      <c r="F1119" s="69"/>
      <c r="G1119" s="69"/>
      <c r="H1119" s="69"/>
      <c r="I1119" s="69"/>
      <c r="J1119" s="69"/>
      <c r="K1119" s="69"/>
      <c r="L1119" s="69"/>
      <c r="M1119" s="69"/>
      <c r="N1119" s="69"/>
      <c r="O1119" s="69"/>
      <c r="P1119" s="69"/>
      <c r="Q1119" s="69"/>
      <c r="R1119" s="69"/>
      <c r="S1119" s="69"/>
      <c r="T1119" s="69"/>
      <c r="U1119" s="69"/>
      <c r="V1119" s="69"/>
      <c r="W1119" s="69"/>
      <c r="X1119" s="69"/>
      <c r="Y1119" s="69"/>
      <c r="Z1119" s="69"/>
    </row>
    <row r="1120" ht="15.75" customHeight="1" spans="1:26">
      <c r="A1120" s="125"/>
      <c r="B1120" s="125"/>
      <c r="C1120" s="126" t="e">
        <v>#REF!</v>
      </c>
      <c r="D1120" s="125"/>
      <c r="E1120" s="69"/>
      <c r="F1120" s="69"/>
      <c r="G1120" s="69"/>
      <c r="H1120" s="69"/>
      <c r="I1120" s="69"/>
      <c r="J1120" s="69"/>
      <c r="K1120" s="69"/>
      <c r="L1120" s="69"/>
      <c r="M1120" s="69"/>
      <c r="N1120" s="69"/>
      <c r="O1120" s="69"/>
      <c r="P1120" s="69"/>
      <c r="Q1120" s="69"/>
      <c r="R1120" s="69"/>
      <c r="S1120" s="69"/>
      <c r="T1120" s="69"/>
      <c r="U1120" s="69"/>
      <c r="V1120" s="69"/>
      <c r="W1120" s="69"/>
      <c r="X1120" s="69"/>
      <c r="Y1120" s="69"/>
      <c r="Z1120" s="69"/>
    </row>
    <row r="1121" ht="15.75" customHeight="1" spans="1:26">
      <c r="A1121" s="125"/>
      <c r="B1121" s="125"/>
      <c r="C1121" s="126" t="e">
        <v>#REF!</v>
      </c>
      <c r="D1121" s="125"/>
      <c r="E1121" s="69"/>
      <c r="F1121" s="69"/>
      <c r="G1121" s="69"/>
      <c r="H1121" s="69"/>
      <c r="I1121" s="69"/>
      <c r="J1121" s="69"/>
      <c r="K1121" s="69"/>
      <c r="L1121" s="69"/>
      <c r="M1121" s="69"/>
      <c r="N1121" s="69"/>
      <c r="O1121" s="69"/>
      <c r="P1121" s="69"/>
      <c r="Q1121" s="69"/>
      <c r="R1121" s="69"/>
      <c r="S1121" s="69"/>
      <c r="T1121" s="69"/>
      <c r="U1121" s="69"/>
      <c r="V1121" s="69"/>
      <c r="W1121" s="69"/>
      <c r="X1121" s="69"/>
      <c r="Y1121" s="69"/>
      <c r="Z1121" s="69"/>
    </row>
    <row r="1122" ht="15.75" customHeight="1" spans="1:26">
      <c r="A1122" s="125"/>
      <c r="B1122" s="125"/>
      <c r="C1122" s="126" t="e">
        <v>#REF!</v>
      </c>
      <c r="D1122" s="125"/>
      <c r="E1122" s="69"/>
      <c r="F1122" s="69"/>
      <c r="G1122" s="69"/>
      <c r="H1122" s="69"/>
      <c r="I1122" s="69"/>
      <c r="J1122" s="69"/>
      <c r="K1122" s="69"/>
      <c r="L1122" s="69"/>
      <c r="M1122" s="69"/>
      <c r="N1122" s="69"/>
      <c r="O1122" s="69"/>
      <c r="P1122" s="69"/>
      <c r="Q1122" s="69"/>
      <c r="R1122" s="69"/>
      <c r="S1122" s="69"/>
      <c r="T1122" s="69"/>
      <c r="U1122" s="69"/>
      <c r="V1122" s="69"/>
      <c r="W1122" s="69"/>
      <c r="X1122" s="69"/>
      <c r="Y1122" s="69"/>
      <c r="Z1122" s="69"/>
    </row>
    <row r="1123" ht="15.75" customHeight="1" spans="1:26">
      <c r="A1123" s="125"/>
      <c r="B1123" s="125"/>
      <c r="C1123" s="126" t="e">
        <v>#REF!</v>
      </c>
      <c r="D1123" s="125"/>
      <c r="E1123" s="69"/>
      <c r="F1123" s="69"/>
      <c r="G1123" s="69"/>
      <c r="H1123" s="69"/>
      <c r="I1123" s="69"/>
      <c r="J1123" s="69"/>
      <c r="K1123" s="69"/>
      <c r="L1123" s="69"/>
      <c r="M1123" s="69"/>
      <c r="N1123" s="69"/>
      <c r="O1123" s="69"/>
      <c r="P1123" s="69"/>
      <c r="Q1123" s="69"/>
      <c r="R1123" s="69"/>
      <c r="S1123" s="69"/>
      <c r="T1123" s="69"/>
      <c r="U1123" s="69"/>
      <c r="V1123" s="69"/>
      <c r="W1123" s="69"/>
      <c r="X1123" s="69"/>
      <c r="Y1123" s="69"/>
      <c r="Z1123" s="69"/>
    </row>
    <row r="1124" ht="15.75" customHeight="1" spans="1:26">
      <c r="A1124" s="125"/>
      <c r="B1124" s="125"/>
      <c r="C1124" s="126" t="e">
        <v>#REF!</v>
      </c>
      <c r="D1124" s="125"/>
      <c r="E1124" s="69"/>
      <c r="F1124" s="69"/>
      <c r="G1124" s="69"/>
      <c r="H1124" s="69"/>
      <c r="I1124" s="69"/>
      <c r="J1124" s="69"/>
      <c r="K1124" s="69"/>
      <c r="L1124" s="69"/>
      <c r="M1124" s="69"/>
      <c r="N1124" s="69"/>
      <c r="O1124" s="69"/>
      <c r="P1124" s="69"/>
      <c r="Q1124" s="69"/>
      <c r="R1124" s="69"/>
      <c r="S1124" s="69"/>
      <c r="T1124" s="69"/>
      <c r="U1124" s="69"/>
      <c r="V1124" s="69"/>
      <c r="W1124" s="69"/>
      <c r="X1124" s="69"/>
      <c r="Y1124" s="69"/>
      <c r="Z1124" s="69"/>
    </row>
    <row r="1125" ht="15.75" customHeight="1" spans="1:26">
      <c r="A1125" s="125"/>
      <c r="B1125" s="125"/>
      <c r="C1125" s="126" t="e">
        <v>#REF!</v>
      </c>
      <c r="D1125" s="125"/>
      <c r="E1125" s="69"/>
      <c r="F1125" s="69"/>
      <c r="G1125" s="69"/>
      <c r="H1125" s="69"/>
      <c r="I1125" s="69"/>
      <c r="J1125" s="69"/>
      <c r="K1125" s="69"/>
      <c r="L1125" s="69"/>
      <c r="M1125" s="69"/>
      <c r="N1125" s="69"/>
      <c r="O1125" s="69"/>
      <c r="P1125" s="69"/>
      <c r="Q1125" s="69"/>
      <c r="R1125" s="69"/>
      <c r="S1125" s="69"/>
      <c r="T1125" s="69"/>
      <c r="U1125" s="69"/>
      <c r="V1125" s="69"/>
      <c r="W1125" s="69"/>
      <c r="X1125" s="69"/>
      <c r="Y1125" s="69"/>
      <c r="Z1125" s="69"/>
    </row>
    <row r="1126" ht="15.75" customHeight="1" spans="1:26">
      <c r="A1126" s="125"/>
      <c r="B1126" s="125"/>
      <c r="C1126" s="126" t="e">
        <v>#REF!</v>
      </c>
      <c r="D1126" s="125"/>
      <c r="E1126" s="69"/>
      <c r="F1126" s="69"/>
      <c r="G1126" s="69"/>
      <c r="H1126" s="69"/>
      <c r="I1126" s="69"/>
      <c r="J1126" s="69"/>
      <c r="K1126" s="69"/>
      <c r="L1126" s="69"/>
      <c r="M1126" s="69"/>
      <c r="N1126" s="69"/>
      <c r="O1126" s="69"/>
      <c r="P1126" s="69"/>
      <c r="Q1126" s="69"/>
      <c r="R1126" s="69"/>
      <c r="S1126" s="69"/>
      <c r="T1126" s="69"/>
      <c r="U1126" s="69"/>
      <c r="V1126" s="69"/>
      <c r="W1126" s="69"/>
      <c r="X1126" s="69"/>
      <c r="Y1126" s="69"/>
      <c r="Z1126" s="69"/>
    </row>
    <row r="1127" ht="15.75" customHeight="1" spans="1:26">
      <c r="A1127" s="125"/>
      <c r="B1127" s="125"/>
      <c r="C1127" s="126" t="e">
        <v>#REF!</v>
      </c>
      <c r="D1127" s="125"/>
      <c r="E1127" s="69"/>
      <c r="F1127" s="69"/>
      <c r="G1127" s="69"/>
      <c r="H1127" s="69"/>
      <c r="I1127" s="69"/>
      <c r="J1127" s="69"/>
      <c r="K1127" s="69"/>
      <c r="L1127" s="69"/>
      <c r="M1127" s="69"/>
      <c r="N1127" s="69"/>
      <c r="O1127" s="69"/>
      <c r="P1127" s="69"/>
      <c r="Q1127" s="69"/>
      <c r="R1127" s="69"/>
      <c r="S1127" s="69"/>
      <c r="T1127" s="69"/>
      <c r="U1127" s="69"/>
      <c r="V1127" s="69"/>
      <c r="W1127" s="69"/>
      <c r="X1127" s="69"/>
      <c r="Y1127" s="69"/>
      <c r="Z1127" s="69"/>
    </row>
    <row r="1128" ht="15.75" customHeight="1" spans="1:26">
      <c r="A1128" s="125"/>
      <c r="B1128" s="125"/>
      <c r="C1128" s="126" t="e">
        <v>#REF!</v>
      </c>
      <c r="D1128" s="125"/>
      <c r="E1128" s="69"/>
      <c r="F1128" s="69"/>
      <c r="G1128" s="69"/>
      <c r="H1128" s="69"/>
      <c r="I1128" s="69"/>
      <c r="J1128" s="69"/>
      <c r="K1128" s="69"/>
      <c r="L1128" s="69"/>
      <c r="M1128" s="69"/>
      <c r="N1128" s="69"/>
      <c r="O1128" s="69"/>
      <c r="P1128" s="69"/>
      <c r="Q1128" s="69"/>
      <c r="R1128" s="69"/>
      <c r="S1128" s="69"/>
      <c r="T1128" s="69"/>
      <c r="U1128" s="69"/>
      <c r="V1128" s="69"/>
      <c r="W1128" s="69"/>
      <c r="X1128" s="69"/>
      <c r="Y1128" s="69"/>
      <c r="Z1128" s="69"/>
    </row>
    <row r="1129" ht="15.75" customHeight="1" spans="1:26">
      <c r="A1129" s="125"/>
      <c r="B1129" s="125"/>
      <c r="C1129" s="126" t="e">
        <v>#REF!</v>
      </c>
      <c r="D1129" s="125"/>
      <c r="E1129" s="69"/>
      <c r="F1129" s="69"/>
      <c r="G1129" s="69"/>
      <c r="H1129" s="69"/>
      <c r="I1129" s="69"/>
      <c r="J1129" s="69"/>
      <c r="K1129" s="69"/>
      <c r="L1129" s="69"/>
      <c r="M1129" s="69"/>
      <c r="N1129" s="69"/>
      <c r="O1129" s="69"/>
      <c r="P1129" s="69"/>
      <c r="Q1129" s="69"/>
      <c r="R1129" s="69"/>
      <c r="S1129" s="69"/>
      <c r="T1129" s="69"/>
      <c r="U1129" s="69"/>
      <c r="V1129" s="69"/>
      <c r="W1129" s="69"/>
      <c r="X1129" s="69"/>
      <c r="Y1129" s="69"/>
      <c r="Z1129" s="69"/>
    </row>
    <row r="1130" ht="15.75" customHeight="1" spans="1:26">
      <c r="A1130" s="125"/>
      <c r="B1130" s="125"/>
      <c r="C1130" s="126" t="e">
        <v>#REF!</v>
      </c>
      <c r="D1130" s="125"/>
      <c r="E1130" s="69"/>
      <c r="F1130" s="69"/>
      <c r="G1130" s="69"/>
      <c r="H1130" s="69"/>
      <c r="I1130" s="69"/>
      <c r="J1130" s="69"/>
      <c r="K1130" s="69"/>
      <c r="L1130" s="69"/>
      <c r="M1130" s="69"/>
      <c r="N1130" s="69"/>
      <c r="O1130" s="69"/>
      <c r="P1130" s="69"/>
      <c r="Q1130" s="69"/>
      <c r="R1130" s="69"/>
      <c r="S1130" s="69"/>
      <c r="T1130" s="69"/>
      <c r="U1130" s="69"/>
      <c r="V1130" s="69"/>
      <c r="W1130" s="69"/>
      <c r="X1130" s="69"/>
      <c r="Y1130" s="69"/>
      <c r="Z1130" s="69"/>
    </row>
    <row r="1131" ht="15.75" customHeight="1" spans="1:26">
      <c r="A1131" s="125"/>
      <c r="B1131" s="125"/>
      <c r="C1131" s="126" t="e">
        <v>#REF!</v>
      </c>
      <c r="D1131" s="125"/>
      <c r="E1131" s="69"/>
      <c r="F1131" s="69"/>
      <c r="G1131" s="69"/>
      <c r="H1131" s="69"/>
      <c r="I1131" s="69"/>
      <c r="J1131" s="69"/>
      <c r="K1131" s="69"/>
      <c r="L1131" s="69"/>
      <c r="M1131" s="69"/>
      <c r="N1131" s="69"/>
      <c r="O1131" s="69"/>
      <c r="P1131" s="69"/>
      <c r="Q1131" s="69"/>
      <c r="R1131" s="69"/>
      <c r="S1131" s="69"/>
      <c r="T1131" s="69"/>
      <c r="U1131" s="69"/>
      <c r="V1131" s="69"/>
      <c r="W1131" s="69"/>
      <c r="X1131" s="69"/>
      <c r="Y1131" s="69"/>
      <c r="Z1131" s="69"/>
    </row>
    <row r="1132" ht="15.75" customHeight="1" spans="1:26">
      <c r="A1132" s="125"/>
      <c r="B1132" s="125"/>
      <c r="C1132" s="126" t="e">
        <v>#REF!</v>
      </c>
      <c r="D1132" s="125"/>
      <c r="E1132" s="69"/>
      <c r="F1132" s="69"/>
      <c r="G1132" s="69"/>
      <c r="H1132" s="69"/>
      <c r="I1132" s="69"/>
      <c r="J1132" s="69"/>
      <c r="K1132" s="69"/>
      <c r="L1132" s="69"/>
      <c r="M1132" s="69"/>
      <c r="N1132" s="69"/>
      <c r="O1132" s="69"/>
      <c r="P1132" s="69"/>
      <c r="Q1132" s="69"/>
      <c r="R1132" s="69"/>
      <c r="S1132" s="69"/>
      <c r="T1132" s="69"/>
      <c r="U1132" s="69"/>
      <c r="V1132" s="69"/>
      <c r="W1132" s="69"/>
      <c r="X1132" s="69"/>
      <c r="Y1132" s="69"/>
      <c r="Z1132" s="69"/>
    </row>
    <row r="1133" ht="15.75" customHeight="1" spans="1:26">
      <c r="A1133" s="125"/>
      <c r="B1133" s="125"/>
      <c r="C1133" s="126" t="e">
        <v>#REF!</v>
      </c>
      <c r="D1133" s="125"/>
      <c r="E1133" s="69"/>
      <c r="F1133" s="69"/>
      <c r="G1133" s="69"/>
      <c r="H1133" s="69"/>
      <c r="I1133" s="69"/>
      <c r="J1133" s="69"/>
      <c r="K1133" s="69"/>
      <c r="L1133" s="69"/>
      <c r="M1133" s="69"/>
      <c r="N1133" s="69"/>
      <c r="O1133" s="69"/>
      <c r="P1133" s="69"/>
      <c r="Q1133" s="69"/>
      <c r="R1133" s="69"/>
      <c r="S1133" s="69"/>
      <c r="T1133" s="69"/>
      <c r="U1133" s="69"/>
      <c r="V1133" s="69"/>
      <c r="W1133" s="69"/>
      <c r="X1133" s="69"/>
      <c r="Y1133" s="69"/>
      <c r="Z1133" s="69"/>
    </row>
    <row r="1134" ht="15.75" customHeight="1" spans="1:26">
      <c r="A1134" s="125"/>
      <c r="B1134" s="125"/>
      <c r="C1134" s="126" t="e">
        <v>#REF!</v>
      </c>
      <c r="D1134" s="125"/>
      <c r="E1134" s="69"/>
      <c r="F1134" s="69"/>
      <c r="G1134" s="69"/>
      <c r="H1134" s="69"/>
      <c r="I1134" s="69"/>
      <c r="J1134" s="69"/>
      <c r="K1134" s="69"/>
      <c r="L1134" s="69"/>
      <c r="M1134" s="69"/>
      <c r="N1134" s="69"/>
      <c r="O1134" s="69"/>
      <c r="P1134" s="69"/>
      <c r="Q1134" s="69"/>
      <c r="R1134" s="69"/>
      <c r="S1134" s="69"/>
      <c r="T1134" s="69"/>
      <c r="U1134" s="69"/>
      <c r="V1134" s="69"/>
      <c r="W1134" s="69"/>
      <c r="X1134" s="69"/>
      <c r="Y1134" s="69"/>
      <c r="Z1134" s="69"/>
    </row>
    <row r="1135" ht="15.75" customHeight="1" spans="1:26">
      <c r="A1135" s="125"/>
      <c r="B1135" s="125"/>
      <c r="C1135" s="126" t="e">
        <v>#REF!</v>
      </c>
      <c r="D1135" s="125"/>
      <c r="E1135" s="69"/>
      <c r="F1135" s="69"/>
      <c r="G1135" s="69"/>
      <c r="H1135" s="69"/>
      <c r="I1135" s="69"/>
      <c r="J1135" s="69"/>
      <c r="K1135" s="69"/>
      <c r="L1135" s="69"/>
      <c r="M1135" s="69"/>
      <c r="N1135" s="69"/>
      <c r="O1135" s="69"/>
      <c r="P1135" s="69"/>
      <c r="Q1135" s="69"/>
      <c r="R1135" s="69"/>
      <c r="S1135" s="69"/>
      <c r="T1135" s="69"/>
      <c r="U1135" s="69"/>
      <c r="V1135" s="69"/>
      <c r="W1135" s="69"/>
      <c r="X1135" s="69"/>
      <c r="Y1135" s="69"/>
      <c r="Z1135" s="69"/>
    </row>
    <row r="1136" ht="15.75" customHeight="1" spans="1:26">
      <c r="A1136" s="125"/>
      <c r="B1136" s="125"/>
      <c r="C1136" s="126" t="e">
        <v>#REF!</v>
      </c>
      <c r="D1136" s="125"/>
      <c r="E1136" s="69"/>
      <c r="F1136" s="69"/>
      <c r="G1136" s="69"/>
      <c r="H1136" s="69"/>
      <c r="I1136" s="69"/>
      <c r="J1136" s="69"/>
      <c r="K1136" s="69"/>
      <c r="L1136" s="69"/>
      <c r="M1136" s="69"/>
      <c r="N1136" s="69"/>
      <c r="O1136" s="69"/>
      <c r="P1136" s="69"/>
      <c r="Q1136" s="69"/>
      <c r="R1136" s="69"/>
      <c r="S1136" s="69"/>
      <c r="T1136" s="69"/>
      <c r="U1136" s="69"/>
      <c r="V1136" s="69"/>
      <c r="W1136" s="69"/>
      <c r="X1136" s="69"/>
      <c r="Y1136" s="69"/>
      <c r="Z1136" s="69"/>
    </row>
    <row r="1137" ht="15.75" customHeight="1" spans="1:26">
      <c r="A1137" s="125"/>
      <c r="B1137" s="125"/>
      <c r="C1137" s="126" t="e">
        <v>#REF!</v>
      </c>
      <c r="D1137" s="125"/>
      <c r="E1137" s="69"/>
      <c r="F1137" s="69"/>
      <c r="G1137" s="69"/>
      <c r="H1137" s="69"/>
      <c r="I1137" s="69"/>
      <c r="J1137" s="69"/>
      <c r="K1137" s="69"/>
      <c r="L1137" s="69"/>
      <c r="M1137" s="69"/>
      <c r="N1137" s="69"/>
      <c r="O1137" s="69"/>
      <c r="P1137" s="69"/>
      <c r="Q1137" s="69"/>
      <c r="R1137" s="69"/>
      <c r="S1137" s="69"/>
      <c r="T1137" s="69"/>
      <c r="U1137" s="69"/>
      <c r="V1137" s="69"/>
      <c r="W1137" s="69"/>
      <c r="X1137" s="69"/>
      <c r="Y1137" s="69"/>
      <c r="Z1137" s="69"/>
    </row>
    <row r="1138" ht="15.75" customHeight="1" spans="1:26">
      <c r="A1138" s="125"/>
      <c r="B1138" s="125"/>
      <c r="C1138" s="126" t="e">
        <v>#REF!</v>
      </c>
      <c r="D1138" s="125"/>
      <c r="E1138" s="69"/>
      <c r="F1138" s="69"/>
      <c r="G1138" s="69"/>
      <c r="H1138" s="69"/>
      <c r="I1138" s="69"/>
      <c r="J1138" s="69"/>
      <c r="K1138" s="69"/>
      <c r="L1138" s="69"/>
      <c r="M1138" s="69"/>
      <c r="N1138" s="69"/>
      <c r="O1138" s="69"/>
      <c r="P1138" s="69"/>
      <c r="Q1138" s="69"/>
      <c r="R1138" s="69"/>
      <c r="S1138" s="69"/>
      <c r="T1138" s="69"/>
      <c r="U1138" s="69"/>
      <c r="V1138" s="69"/>
      <c r="W1138" s="69"/>
      <c r="X1138" s="69"/>
      <c r="Y1138" s="69"/>
      <c r="Z1138" s="69"/>
    </row>
    <row r="1139" ht="15.75" customHeight="1" spans="1:26">
      <c r="A1139" s="125"/>
      <c r="B1139" s="125"/>
      <c r="C1139" s="126" t="e">
        <v>#REF!</v>
      </c>
      <c r="D1139" s="125"/>
      <c r="E1139" s="69"/>
      <c r="F1139" s="69"/>
      <c r="G1139" s="69"/>
      <c r="H1139" s="69"/>
      <c r="I1139" s="69"/>
      <c r="J1139" s="69"/>
      <c r="K1139" s="69"/>
      <c r="L1139" s="69"/>
      <c r="M1139" s="69"/>
      <c r="N1139" s="69"/>
      <c r="O1139" s="69"/>
      <c r="P1139" s="69"/>
      <c r="Q1139" s="69"/>
      <c r="R1139" s="69"/>
      <c r="S1139" s="69"/>
      <c r="T1139" s="69"/>
      <c r="U1139" s="69"/>
      <c r="V1139" s="69"/>
      <c r="W1139" s="69"/>
      <c r="X1139" s="69"/>
      <c r="Y1139" s="69"/>
      <c r="Z1139" s="69"/>
    </row>
    <row r="1140" ht="15.75" customHeight="1" spans="1:26">
      <c r="A1140" s="125"/>
      <c r="B1140" s="125"/>
      <c r="C1140" s="126" t="e">
        <v>#REF!</v>
      </c>
      <c r="D1140" s="125"/>
      <c r="E1140" s="69"/>
      <c r="F1140" s="69"/>
      <c r="G1140" s="69"/>
      <c r="H1140" s="69"/>
      <c r="I1140" s="69"/>
      <c r="J1140" s="69"/>
      <c r="K1140" s="69"/>
      <c r="L1140" s="69"/>
      <c r="M1140" s="69"/>
      <c r="N1140" s="69"/>
      <c r="O1140" s="69"/>
      <c r="P1140" s="69"/>
      <c r="Q1140" s="69"/>
      <c r="R1140" s="69"/>
      <c r="S1140" s="69"/>
      <c r="T1140" s="69"/>
      <c r="U1140" s="69"/>
      <c r="V1140" s="69"/>
      <c r="W1140" s="69"/>
      <c r="X1140" s="69"/>
      <c r="Y1140" s="69"/>
      <c r="Z1140" s="69"/>
    </row>
    <row r="1141" ht="15.75" customHeight="1" spans="1:26">
      <c r="A1141" s="125"/>
      <c r="B1141" s="125"/>
      <c r="C1141" s="126" t="e">
        <v>#REF!</v>
      </c>
      <c r="D1141" s="125"/>
      <c r="E1141" s="69"/>
      <c r="F1141" s="69"/>
      <c r="G1141" s="69"/>
      <c r="H1141" s="69"/>
      <c r="I1141" s="69"/>
      <c r="J1141" s="69"/>
      <c r="K1141" s="69"/>
      <c r="L1141" s="69"/>
      <c r="M1141" s="69"/>
      <c r="N1141" s="69"/>
      <c r="O1141" s="69"/>
      <c r="P1141" s="69"/>
      <c r="Q1141" s="69"/>
      <c r="R1141" s="69"/>
      <c r="S1141" s="69"/>
      <c r="T1141" s="69"/>
      <c r="U1141" s="69"/>
      <c r="V1141" s="69"/>
      <c r="W1141" s="69"/>
      <c r="X1141" s="69"/>
      <c r="Y1141" s="69"/>
      <c r="Z1141" s="69"/>
    </row>
    <row r="1142" ht="15.75" customHeight="1" spans="1:26">
      <c r="A1142" s="125"/>
      <c r="B1142" s="125"/>
      <c r="C1142" s="126" t="e">
        <v>#REF!</v>
      </c>
      <c r="D1142" s="125"/>
      <c r="E1142" s="69"/>
      <c r="F1142" s="69"/>
      <c r="G1142" s="69"/>
      <c r="H1142" s="69"/>
      <c r="I1142" s="69"/>
      <c r="J1142" s="69"/>
      <c r="K1142" s="69"/>
      <c r="L1142" s="69"/>
      <c r="M1142" s="69"/>
      <c r="N1142" s="69"/>
      <c r="O1142" s="69"/>
      <c r="P1142" s="69"/>
      <c r="Q1142" s="69"/>
      <c r="R1142" s="69"/>
      <c r="S1142" s="69"/>
      <c r="T1142" s="69"/>
      <c r="U1142" s="69"/>
      <c r="V1142" s="69"/>
      <c r="W1142" s="69"/>
      <c r="X1142" s="69"/>
      <c r="Y1142" s="69"/>
      <c r="Z1142" s="69"/>
    </row>
    <row r="1143" ht="15.75" customHeight="1" spans="1:26">
      <c r="A1143" s="125"/>
      <c r="B1143" s="125"/>
      <c r="C1143" s="126" t="e">
        <v>#REF!</v>
      </c>
      <c r="D1143" s="125"/>
      <c r="E1143" s="69"/>
      <c r="F1143" s="69"/>
      <c r="G1143" s="69"/>
      <c r="H1143" s="69"/>
      <c r="I1143" s="69"/>
      <c r="J1143" s="69"/>
      <c r="K1143" s="69"/>
      <c r="L1143" s="69"/>
      <c r="M1143" s="69"/>
      <c r="N1143" s="69"/>
      <c r="O1143" s="69"/>
      <c r="P1143" s="69"/>
      <c r="Q1143" s="69"/>
      <c r="R1143" s="69"/>
      <c r="S1143" s="69"/>
      <c r="T1143" s="69"/>
      <c r="U1143" s="69"/>
      <c r="V1143" s="69"/>
      <c r="W1143" s="69"/>
      <c r="X1143" s="69"/>
      <c r="Y1143" s="69"/>
      <c r="Z1143" s="69"/>
    </row>
    <row r="1144" ht="15.75" customHeight="1" spans="1:26">
      <c r="A1144" s="125"/>
      <c r="B1144" s="125"/>
      <c r="C1144" s="126" t="e">
        <v>#REF!</v>
      </c>
      <c r="D1144" s="125"/>
      <c r="E1144" s="69"/>
      <c r="F1144" s="69"/>
      <c r="G1144" s="69"/>
      <c r="H1144" s="69"/>
      <c r="I1144" s="69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U1144" s="69"/>
      <c r="V1144" s="69"/>
      <c r="W1144" s="69"/>
      <c r="X1144" s="69"/>
      <c r="Y1144" s="69"/>
      <c r="Z1144" s="69"/>
    </row>
    <row r="1145" ht="15.75" customHeight="1" spans="1:26">
      <c r="A1145" s="125"/>
      <c r="B1145" s="125"/>
      <c r="C1145" s="126" t="e">
        <v>#REF!</v>
      </c>
      <c r="D1145" s="125"/>
      <c r="E1145" s="69"/>
      <c r="F1145" s="69"/>
      <c r="G1145" s="69"/>
      <c r="H1145" s="69"/>
      <c r="I1145" s="69"/>
      <c r="J1145" s="69"/>
      <c r="K1145" s="69"/>
      <c r="L1145" s="69"/>
      <c r="M1145" s="69"/>
      <c r="N1145" s="69"/>
      <c r="O1145" s="69"/>
      <c r="P1145" s="69"/>
      <c r="Q1145" s="69"/>
      <c r="R1145" s="69"/>
      <c r="S1145" s="69"/>
      <c r="T1145" s="69"/>
      <c r="U1145" s="69"/>
      <c r="V1145" s="69"/>
      <c r="W1145" s="69"/>
      <c r="X1145" s="69"/>
      <c r="Y1145" s="69"/>
      <c r="Z1145" s="69"/>
    </row>
    <row r="1146" ht="15.75" customHeight="1" spans="1:26">
      <c r="A1146" s="125"/>
      <c r="B1146" s="125"/>
      <c r="C1146" s="126" t="e">
        <v>#REF!</v>
      </c>
      <c r="D1146" s="125"/>
      <c r="E1146" s="69"/>
      <c r="F1146" s="69"/>
      <c r="G1146" s="69"/>
      <c r="H1146" s="69"/>
      <c r="I1146" s="69"/>
      <c r="J1146" s="69"/>
      <c r="K1146" s="69"/>
      <c r="L1146" s="69"/>
      <c r="M1146" s="69"/>
      <c r="N1146" s="69"/>
      <c r="O1146" s="69"/>
      <c r="P1146" s="69"/>
      <c r="Q1146" s="69"/>
      <c r="R1146" s="69"/>
      <c r="S1146" s="69"/>
      <c r="T1146" s="69"/>
      <c r="U1146" s="69"/>
      <c r="V1146" s="69"/>
      <c r="W1146" s="69"/>
      <c r="X1146" s="69"/>
      <c r="Y1146" s="69"/>
      <c r="Z1146" s="69"/>
    </row>
    <row r="1147" ht="15.75" customHeight="1" spans="1:26">
      <c r="A1147" s="125"/>
      <c r="B1147" s="125"/>
      <c r="C1147" s="126" t="e">
        <v>#REF!</v>
      </c>
      <c r="D1147" s="125"/>
      <c r="E1147" s="69"/>
      <c r="F1147" s="69"/>
      <c r="G1147" s="69"/>
      <c r="H1147" s="69"/>
      <c r="I1147" s="69"/>
      <c r="J1147" s="69"/>
      <c r="K1147" s="69"/>
      <c r="L1147" s="69"/>
      <c r="M1147" s="69"/>
      <c r="N1147" s="69"/>
      <c r="O1147" s="69"/>
      <c r="P1147" s="69"/>
      <c r="Q1147" s="69"/>
      <c r="R1147" s="69"/>
      <c r="S1147" s="69"/>
      <c r="T1147" s="69"/>
      <c r="U1147" s="69"/>
      <c r="V1147" s="69"/>
      <c r="W1147" s="69"/>
      <c r="X1147" s="69"/>
      <c r="Y1147" s="69"/>
      <c r="Z1147" s="69"/>
    </row>
    <row r="1148" ht="15.75" customHeight="1" spans="1:26">
      <c r="A1148" s="125"/>
      <c r="B1148" s="125"/>
      <c r="C1148" s="126" t="e">
        <v>#REF!</v>
      </c>
      <c r="D1148" s="125"/>
      <c r="E1148" s="69"/>
      <c r="F1148" s="69"/>
      <c r="G1148" s="69"/>
      <c r="H1148" s="69"/>
      <c r="I1148" s="69"/>
      <c r="J1148" s="69"/>
      <c r="K1148" s="69"/>
      <c r="L1148" s="69"/>
      <c r="M1148" s="69"/>
      <c r="N1148" s="69"/>
      <c r="O1148" s="69"/>
      <c r="P1148" s="69"/>
      <c r="Q1148" s="69"/>
      <c r="R1148" s="69"/>
      <c r="S1148" s="69"/>
      <c r="T1148" s="69"/>
      <c r="U1148" s="69"/>
      <c r="V1148" s="69"/>
      <c r="W1148" s="69"/>
      <c r="X1148" s="69"/>
      <c r="Y1148" s="69"/>
      <c r="Z1148" s="69"/>
    </row>
    <row r="1149" ht="15.75" customHeight="1" spans="1:26">
      <c r="A1149" s="125"/>
      <c r="B1149" s="125"/>
      <c r="C1149" s="126" t="e">
        <v>#REF!</v>
      </c>
      <c r="D1149" s="125"/>
      <c r="E1149" s="69"/>
      <c r="F1149" s="69"/>
      <c r="G1149" s="69"/>
      <c r="H1149" s="69"/>
      <c r="I1149" s="69"/>
      <c r="J1149" s="69"/>
      <c r="K1149" s="69"/>
      <c r="L1149" s="69"/>
      <c r="M1149" s="69"/>
      <c r="N1149" s="69"/>
      <c r="O1149" s="69"/>
      <c r="P1149" s="69"/>
      <c r="Q1149" s="69"/>
      <c r="R1149" s="69"/>
      <c r="S1149" s="69"/>
      <c r="T1149" s="69"/>
      <c r="U1149" s="69"/>
      <c r="V1149" s="69"/>
      <c r="W1149" s="69"/>
      <c r="X1149" s="69"/>
      <c r="Y1149" s="69"/>
      <c r="Z1149" s="69"/>
    </row>
    <row r="1150" ht="15.75" customHeight="1" spans="1:26">
      <c r="A1150" s="125"/>
      <c r="B1150" s="125"/>
      <c r="C1150" s="126" t="e">
        <v>#REF!</v>
      </c>
      <c r="D1150" s="125"/>
      <c r="E1150" s="69"/>
      <c r="F1150" s="69"/>
      <c r="G1150" s="69"/>
      <c r="H1150" s="69"/>
      <c r="I1150" s="69"/>
      <c r="J1150" s="69"/>
      <c r="K1150" s="69"/>
      <c r="L1150" s="69"/>
      <c r="M1150" s="69"/>
      <c r="N1150" s="69"/>
      <c r="O1150" s="69"/>
      <c r="P1150" s="69"/>
      <c r="Q1150" s="69"/>
      <c r="R1150" s="69"/>
      <c r="S1150" s="69"/>
      <c r="T1150" s="69"/>
      <c r="U1150" s="69"/>
      <c r="V1150" s="69"/>
      <c r="W1150" s="69"/>
      <c r="X1150" s="69"/>
      <c r="Y1150" s="69"/>
      <c r="Z1150" s="69"/>
    </row>
    <row r="1151" ht="15.75" customHeight="1" spans="1:26">
      <c r="A1151" s="125"/>
      <c r="B1151" s="125"/>
      <c r="C1151" s="126" t="e">
        <v>#REF!</v>
      </c>
      <c r="D1151" s="125"/>
      <c r="E1151" s="69"/>
      <c r="F1151" s="69"/>
      <c r="G1151" s="69"/>
      <c r="H1151" s="69"/>
      <c r="I1151" s="69"/>
      <c r="J1151" s="69"/>
      <c r="K1151" s="69"/>
      <c r="L1151" s="69"/>
      <c r="M1151" s="69"/>
      <c r="N1151" s="69"/>
      <c r="O1151" s="69"/>
      <c r="P1151" s="69"/>
      <c r="Q1151" s="69"/>
      <c r="R1151" s="69"/>
      <c r="S1151" s="69"/>
      <c r="T1151" s="69"/>
      <c r="U1151" s="69"/>
      <c r="V1151" s="69"/>
      <c r="W1151" s="69"/>
      <c r="X1151" s="69"/>
      <c r="Y1151" s="69"/>
      <c r="Z1151" s="69"/>
    </row>
    <row r="1152" ht="15.75" customHeight="1" spans="1:26">
      <c r="A1152" s="125"/>
      <c r="B1152" s="125"/>
      <c r="C1152" s="126" t="e">
        <v>#REF!</v>
      </c>
      <c r="D1152" s="125"/>
      <c r="E1152" s="69"/>
      <c r="F1152" s="69"/>
      <c r="G1152" s="69"/>
      <c r="H1152" s="69"/>
      <c r="I1152" s="69"/>
      <c r="J1152" s="69"/>
      <c r="K1152" s="69"/>
      <c r="L1152" s="69"/>
      <c r="M1152" s="69"/>
      <c r="N1152" s="69"/>
      <c r="O1152" s="69"/>
      <c r="P1152" s="69"/>
      <c r="Q1152" s="69"/>
      <c r="R1152" s="69"/>
      <c r="S1152" s="69"/>
      <c r="T1152" s="69"/>
      <c r="U1152" s="69"/>
      <c r="V1152" s="69"/>
      <c r="W1152" s="69"/>
      <c r="X1152" s="69"/>
      <c r="Y1152" s="69"/>
      <c r="Z1152" s="69"/>
    </row>
    <row r="1153" ht="15.75" customHeight="1" spans="1:26">
      <c r="A1153" s="125"/>
      <c r="B1153" s="125"/>
      <c r="C1153" s="126" t="e">
        <v>#REF!</v>
      </c>
      <c r="D1153" s="125"/>
      <c r="E1153" s="69"/>
      <c r="F1153" s="69"/>
      <c r="G1153" s="69"/>
      <c r="H1153" s="69"/>
      <c r="I1153" s="69"/>
      <c r="J1153" s="69"/>
      <c r="K1153" s="69"/>
      <c r="L1153" s="69"/>
      <c r="M1153" s="69"/>
      <c r="N1153" s="69"/>
      <c r="O1153" s="69"/>
      <c r="P1153" s="69"/>
      <c r="Q1153" s="69"/>
      <c r="R1153" s="69"/>
      <c r="S1153" s="69"/>
      <c r="T1153" s="69"/>
      <c r="U1153" s="69"/>
      <c r="V1153" s="69"/>
      <c r="W1153" s="69"/>
      <c r="X1153" s="69"/>
      <c r="Y1153" s="69"/>
      <c r="Z1153" s="69"/>
    </row>
    <row r="1154" ht="15.75" customHeight="1" spans="1:26">
      <c r="A1154" s="125"/>
      <c r="B1154" s="125"/>
      <c r="C1154" s="126" t="e">
        <v>#REF!</v>
      </c>
      <c r="D1154" s="125"/>
      <c r="E1154" s="69"/>
      <c r="F1154" s="69"/>
      <c r="G1154" s="69"/>
      <c r="H1154" s="69"/>
      <c r="I1154" s="69"/>
      <c r="J1154" s="69"/>
      <c r="K1154" s="69"/>
      <c r="L1154" s="69"/>
      <c r="M1154" s="69"/>
      <c r="N1154" s="69"/>
      <c r="O1154" s="69"/>
      <c r="P1154" s="69"/>
      <c r="Q1154" s="69"/>
      <c r="R1154" s="69"/>
      <c r="S1154" s="69"/>
      <c r="T1154" s="69"/>
      <c r="U1154" s="69"/>
      <c r="V1154" s="69"/>
      <c r="W1154" s="69"/>
      <c r="X1154" s="69"/>
      <c r="Y1154" s="69"/>
      <c r="Z1154" s="69"/>
    </row>
    <row r="1155" ht="15.75" customHeight="1" spans="1:26">
      <c r="A1155" s="125"/>
      <c r="B1155" s="125"/>
      <c r="C1155" s="126" t="e">
        <v>#REF!</v>
      </c>
      <c r="D1155" s="125"/>
      <c r="E1155" s="69"/>
      <c r="F1155" s="69"/>
      <c r="G1155" s="69"/>
      <c r="H1155" s="69"/>
      <c r="I1155" s="69"/>
      <c r="J1155" s="69"/>
      <c r="K1155" s="69"/>
      <c r="L1155" s="69"/>
      <c r="M1155" s="69"/>
      <c r="N1155" s="69"/>
      <c r="O1155" s="69"/>
      <c r="P1155" s="69"/>
      <c r="Q1155" s="69"/>
      <c r="R1155" s="69"/>
      <c r="S1155" s="69"/>
      <c r="T1155" s="69"/>
      <c r="U1155" s="69"/>
      <c r="V1155" s="69"/>
      <c r="W1155" s="69"/>
      <c r="X1155" s="69"/>
      <c r="Y1155" s="69"/>
      <c r="Z1155" s="69"/>
    </row>
    <row r="1156" ht="15.75" customHeight="1" spans="1:26">
      <c r="A1156" s="125"/>
      <c r="B1156" s="125"/>
      <c r="C1156" s="126" t="e">
        <v>#REF!</v>
      </c>
      <c r="D1156" s="125"/>
      <c r="E1156" s="69"/>
      <c r="F1156" s="69"/>
      <c r="G1156" s="69"/>
      <c r="H1156" s="69"/>
      <c r="I1156" s="69"/>
      <c r="J1156" s="69"/>
      <c r="K1156" s="69"/>
      <c r="L1156" s="69"/>
      <c r="M1156" s="69"/>
      <c r="N1156" s="69"/>
      <c r="O1156" s="69"/>
      <c r="P1156" s="69"/>
      <c r="Q1156" s="69"/>
      <c r="R1156" s="69"/>
      <c r="S1156" s="69"/>
      <c r="T1156" s="69"/>
      <c r="U1156" s="69"/>
      <c r="V1156" s="69"/>
      <c r="W1156" s="69"/>
      <c r="X1156" s="69"/>
      <c r="Y1156" s="69"/>
      <c r="Z1156" s="69"/>
    </row>
    <row r="1157" ht="15.75" customHeight="1" spans="1:26">
      <c r="A1157" s="125"/>
      <c r="B1157" s="125"/>
      <c r="C1157" s="126" t="e">
        <v>#REF!</v>
      </c>
      <c r="D1157" s="125"/>
      <c r="E1157" s="69"/>
      <c r="F1157" s="69"/>
      <c r="G1157" s="69"/>
      <c r="H1157" s="69"/>
      <c r="I1157" s="69"/>
      <c r="J1157" s="69"/>
      <c r="K1157" s="69"/>
      <c r="L1157" s="69"/>
      <c r="M1157" s="69"/>
      <c r="N1157" s="69"/>
      <c r="O1157" s="69"/>
      <c r="P1157" s="69"/>
      <c r="Q1157" s="69"/>
      <c r="R1157" s="69"/>
      <c r="S1157" s="69"/>
      <c r="T1157" s="69"/>
      <c r="U1157" s="69"/>
      <c r="V1157" s="69"/>
      <c r="W1157" s="69"/>
      <c r="X1157" s="69"/>
      <c r="Y1157" s="69"/>
      <c r="Z1157" s="69"/>
    </row>
    <row r="1158" ht="15.75" customHeight="1" spans="1:26">
      <c r="A1158" s="125"/>
      <c r="B1158" s="125"/>
      <c r="C1158" s="126" t="e">
        <v>#REF!</v>
      </c>
      <c r="D1158" s="125"/>
      <c r="E1158" s="69"/>
      <c r="F1158" s="69"/>
      <c r="G1158" s="69"/>
      <c r="H1158" s="69"/>
      <c r="I1158" s="69"/>
      <c r="J1158" s="69"/>
      <c r="K1158" s="69"/>
      <c r="L1158" s="69"/>
      <c r="M1158" s="69"/>
      <c r="N1158" s="69"/>
      <c r="O1158" s="69"/>
      <c r="P1158" s="69"/>
      <c r="Q1158" s="69"/>
      <c r="R1158" s="69"/>
      <c r="S1158" s="69"/>
      <c r="T1158" s="69"/>
      <c r="U1158" s="69"/>
      <c r="V1158" s="69"/>
      <c r="W1158" s="69"/>
      <c r="X1158" s="69"/>
      <c r="Y1158" s="69"/>
      <c r="Z1158" s="69"/>
    </row>
    <row r="1159" ht="15.75" customHeight="1" spans="1:26">
      <c r="A1159" s="125"/>
      <c r="B1159" s="125"/>
      <c r="C1159" s="126" t="e">
        <v>#REF!</v>
      </c>
      <c r="D1159" s="125"/>
      <c r="E1159" s="69"/>
      <c r="F1159" s="69"/>
      <c r="G1159" s="69"/>
      <c r="H1159" s="69"/>
      <c r="I1159" s="69"/>
      <c r="J1159" s="69"/>
      <c r="K1159" s="69"/>
      <c r="L1159" s="69"/>
      <c r="M1159" s="69"/>
      <c r="N1159" s="69"/>
      <c r="O1159" s="69"/>
      <c r="P1159" s="69"/>
      <c r="Q1159" s="69"/>
      <c r="R1159" s="69"/>
      <c r="S1159" s="69"/>
      <c r="T1159" s="69"/>
      <c r="U1159" s="69"/>
      <c r="V1159" s="69"/>
      <c r="W1159" s="69"/>
      <c r="X1159" s="69"/>
      <c r="Y1159" s="69"/>
      <c r="Z1159" s="69"/>
    </row>
    <row r="1160" ht="15.75" customHeight="1" spans="1:26">
      <c r="A1160" s="125"/>
      <c r="B1160" s="125"/>
      <c r="C1160" s="126" t="e">
        <v>#REF!</v>
      </c>
      <c r="D1160" s="125"/>
      <c r="E1160" s="69"/>
      <c r="F1160" s="69"/>
      <c r="G1160" s="69"/>
      <c r="H1160" s="69"/>
      <c r="I1160" s="69"/>
      <c r="J1160" s="69"/>
      <c r="K1160" s="69"/>
      <c r="L1160" s="69"/>
      <c r="M1160" s="69"/>
      <c r="N1160" s="69"/>
      <c r="O1160" s="69"/>
      <c r="P1160" s="69"/>
      <c r="Q1160" s="69"/>
      <c r="R1160" s="69"/>
      <c r="S1160" s="69"/>
      <c r="T1160" s="69"/>
      <c r="U1160" s="69"/>
      <c r="V1160" s="69"/>
      <c r="W1160" s="69"/>
      <c r="X1160" s="69"/>
      <c r="Y1160" s="69"/>
      <c r="Z1160" s="69"/>
    </row>
    <row r="1161" ht="15.75" customHeight="1" spans="1:26">
      <c r="A1161" s="125"/>
      <c r="B1161" s="125"/>
      <c r="C1161" s="126" t="e">
        <v>#REF!</v>
      </c>
      <c r="D1161" s="125"/>
      <c r="E1161" s="69"/>
      <c r="F1161" s="69"/>
      <c r="G1161" s="69"/>
      <c r="H1161" s="69"/>
      <c r="I1161" s="69"/>
      <c r="J1161" s="69"/>
      <c r="K1161" s="69"/>
      <c r="L1161" s="69"/>
      <c r="M1161" s="69"/>
      <c r="N1161" s="69"/>
      <c r="O1161" s="69"/>
      <c r="P1161" s="69"/>
      <c r="Q1161" s="69"/>
      <c r="R1161" s="69"/>
      <c r="S1161" s="69"/>
      <c r="T1161" s="69"/>
      <c r="U1161" s="69"/>
      <c r="V1161" s="69"/>
      <c r="W1161" s="69"/>
      <c r="X1161" s="69"/>
      <c r="Y1161" s="69"/>
      <c r="Z1161" s="69"/>
    </row>
    <row r="1162" ht="15.75" customHeight="1" spans="1:26">
      <c r="A1162" s="125"/>
      <c r="B1162" s="125"/>
      <c r="C1162" s="126" t="e">
        <v>#REF!</v>
      </c>
      <c r="D1162" s="125"/>
      <c r="E1162" s="69"/>
      <c r="F1162" s="69"/>
      <c r="G1162" s="69"/>
      <c r="H1162" s="69"/>
      <c r="I1162" s="69"/>
      <c r="J1162" s="69"/>
      <c r="K1162" s="69"/>
      <c r="L1162" s="69"/>
      <c r="M1162" s="69"/>
      <c r="N1162" s="69"/>
      <c r="O1162" s="69"/>
      <c r="P1162" s="69"/>
      <c r="Q1162" s="69"/>
      <c r="R1162" s="69"/>
      <c r="S1162" s="69"/>
      <c r="T1162" s="69"/>
      <c r="U1162" s="69"/>
      <c r="V1162" s="69"/>
      <c r="W1162" s="69"/>
      <c r="X1162" s="69"/>
      <c r="Y1162" s="69"/>
      <c r="Z1162" s="69"/>
    </row>
    <row r="1163" ht="15.75" customHeight="1" spans="1:26">
      <c r="A1163" s="125"/>
      <c r="B1163" s="125"/>
      <c r="C1163" s="126" t="e">
        <v>#REF!</v>
      </c>
      <c r="D1163" s="125"/>
      <c r="E1163" s="69"/>
      <c r="F1163" s="69"/>
      <c r="G1163" s="69"/>
      <c r="H1163" s="69"/>
      <c r="I1163" s="69"/>
      <c r="J1163" s="69"/>
      <c r="K1163" s="69"/>
      <c r="L1163" s="69"/>
      <c r="M1163" s="69"/>
      <c r="N1163" s="69"/>
      <c r="O1163" s="69"/>
      <c r="P1163" s="69"/>
      <c r="Q1163" s="69"/>
      <c r="R1163" s="69"/>
      <c r="S1163" s="69"/>
      <c r="T1163" s="69"/>
      <c r="U1163" s="69"/>
      <c r="V1163" s="69"/>
      <c r="W1163" s="69"/>
      <c r="X1163" s="69"/>
      <c r="Y1163" s="69"/>
      <c r="Z1163" s="69"/>
    </row>
    <row r="1164" ht="15.75" customHeight="1" spans="1:26">
      <c r="A1164" s="125"/>
      <c r="B1164" s="125"/>
      <c r="C1164" s="126" t="e">
        <v>#REF!</v>
      </c>
      <c r="D1164" s="125"/>
      <c r="E1164" s="69"/>
      <c r="F1164" s="69"/>
      <c r="G1164" s="69"/>
      <c r="H1164" s="69"/>
      <c r="I1164" s="69"/>
      <c r="J1164" s="69"/>
      <c r="K1164" s="69"/>
      <c r="L1164" s="69"/>
      <c r="M1164" s="69"/>
      <c r="N1164" s="69"/>
      <c r="O1164" s="69"/>
      <c r="P1164" s="69"/>
      <c r="Q1164" s="69"/>
      <c r="R1164" s="69"/>
      <c r="S1164" s="69"/>
      <c r="T1164" s="69"/>
      <c r="U1164" s="69"/>
      <c r="V1164" s="69"/>
      <c r="W1164" s="69"/>
      <c r="X1164" s="69"/>
      <c r="Y1164" s="69"/>
      <c r="Z1164" s="69"/>
    </row>
    <row r="1165" ht="15.75" customHeight="1" spans="1:26">
      <c r="A1165" s="125"/>
      <c r="B1165" s="125"/>
      <c r="C1165" s="126" t="e">
        <v>#REF!</v>
      </c>
      <c r="D1165" s="125"/>
      <c r="E1165" s="69"/>
      <c r="F1165" s="69"/>
      <c r="G1165" s="69"/>
      <c r="H1165" s="69"/>
      <c r="I1165" s="69"/>
      <c r="J1165" s="69"/>
      <c r="K1165" s="69"/>
      <c r="L1165" s="69"/>
      <c r="M1165" s="69"/>
      <c r="N1165" s="69"/>
      <c r="O1165" s="69"/>
      <c r="P1165" s="69"/>
      <c r="Q1165" s="69"/>
      <c r="R1165" s="69"/>
      <c r="S1165" s="69"/>
      <c r="T1165" s="69"/>
      <c r="U1165" s="69"/>
      <c r="V1165" s="69"/>
      <c r="W1165" s="69"/>
      <c r="X1165" s="69"/>
      <c r="Y1165" s="69"/>
      <c r="Z1165" s="69"/>
    </row>
    <row r="1166" ht="15.75" customHeight="1" spans="1:26">
      <c r="A1166" s="125"/>
      <c r="B1166" s="125"/>
      <c r="C1166" s="126" t="e">
        <v>#REF!</v>
      </c>
      <c r="D1166" s="125"/>
      <c r="E1166" s="69"/>
      <c r="F1166" s="69"/>
      <c r="G1166" s="69"/>
      <c r="H1166" s="69"/>
      <c r="I1166" s="69"/>
      <c r="J1166" s="69"/>
      <c r="K1166" s="69"/>
      <c r="L1166" s="69"/>
      <c r="M1166" s="69"/>
      <c r="N1166" s="69"/>
      <c r="O1166" s="69"/>
      <c r="P1166" s="69"/>
      <c r="Q1166" s="69"/>
      <c r="R1166" s="69"/>
      <c r="S1166" s="69"/>
      <c r="T1166" s="69"/>
      <c r="U1166" s="69"/>
      <c r="V1166" s="69"/>
      <c r="W1166" s="69"/>
      <c r="X1166" s="69"/>
      <c r="Y1166" s="69"/>
      <c r="Z1166" s="69"/>
    </row>
    <row r="1167" ht="15.75" customHeight="1" spans="1:26">
      <c r="A1167" s="125"/>
      <c r="B1167" s="125"/>
      <c r="C1167" s="126" t="e">
        <v>#REF!</v>
      </c>
      <c r="D1167" s="125"/>
      <c r="E1167" s="69"/>
      <c r="F1167" s="69"/>
      <c r="G1167" s="69"/>
      <c r="H1167" s="69"/>
      <c r="I1167" s="69"/>
      <c r="J1167" s="69"/>
      <c r="K1167" s="69"/>
      <c r="L1167" s="69"/>
      <c r="M1167" s="69"/>
      <c r="N1167" s="69"/>
      <c r="O1167" s="69"/>
      <c r="P1167" s="69"/>
      <c r="Q1167" s="69"/>
      <c r="R1167" s="69"/>
      <c r="S1167" s="69"/>
      <c r="T1167" s="69"/>
      <c r="U1167" s="69"/>
      <c r="V1167" s="69"/>
      <c r="W1167" s="69"/>
      <c r="X1167" s="69"/>
      <c r="Y1167" s="69"/>
      <c r="Z1167" s="69"/>
    </row>
    <row r="1168" ht="15.75" customHeight="1" spans="1:26">
      <c r="A1168" s="125"/>
      <c r="B1168" s="125"/>
      <c r="C1168" s="126" t="e">
        <v>#REF!</v>
      </c>
      <c r="D1168" s="125"/>
      <c r="E1168" s="69"/>
      <c r="F1168" s="69"/>
      <c r="G1168" s="69"/>
      <c r="H1168" s="69"/>
      <c r="I1168" s="69"/>
      <c r="J1168" s="69"/>
      <c r="K1168" s="69"/>
      <c r="L1168" s="69"/>
      <c r="M1168" s="69"/>
      <c r="N1168" s="69"/>
      <c r="O1168" s="69"/>
      <c r="P1168" s="69"/>
      <c r="Q1168" s="69"/>
      <c r="R1168" s="69"/>
      <c r="S1168" s="69"/>
      <c r="T1168" s="69"/>
      <c r="U1168" s="69"/>
      <c r="V1168" s="69"/>
      <c r="W1168" s="69"/>
      <c r="X1168" s="69"/>
      <c r="Y1168" s="69"/>
      <c r="Z1168" s="69"/>
    </row>
    <row r="1169" ht="15.75" customHeight="1" spans="1:26">
      <c r="A1169" s="125"/>
      <c r="B1169" s="125"/>
      <c r="C1169" s="126" t="e">
        <v>#REF!</v>
      </c>
      <c r="D1169" s="125"/>
      <c r="E1169" s="69"/>
      <c r="F1169" s="69"/>
      <c r="G1169" s="69"/>
      <c r="H1169" s="69"/>
      <c r="I1169" s="69"/>
      <c r="J1169" s="69"/>
      <c r="K1169" s="69"/>
      <c r="L1169" s="69"/>
      <c r="M1169" s="69"/>
      <c r="N1169" s="69"/>
      <c r="O1169" s="69"/>
      <c r="P1169" s="69"/>
      <c r="Q1169" s="69"/>
      <c r="R1169" s="69"/>
      <c r="S1169" s="69"/>
      <c r="T1169" s="69"/>
      <c r="U1169" s="69"/>
      <c r="V1169" s="69"/>
      <c r="W1169" s="69"/>
      <c r="X1169" s="69"/>
      <c r="Y1169" s="69"/>
      <c r="Z1169" s="69"/>
    </row>
    <row r="1170" ht="15.75" customHeight="1" spans="1:26">
      <c r="A1170" s="125"/>
      <c r="B1170" s="125"/>
      <c r="C1170" s="126" t="e">
        <v>#REF!</v>
      </c>
      <c r="D1170" s="125"/>
      <c r="E1170" s="69"/>
      <c r="F1170" s="69"/>
      <c r="G1170" s="69"/>
      <c r="H1170" s="69"/>
      <c r="I1170" s="69"/>
      <c r="J1170" s="69"/>
      <c r="K1170" s="69"/>
      <c r="L1170" s="69"/>
      <c r="M1170" s="69"/>
      <c r="N1170" s="69"/>
      <c r="O1170" s="69"/>
      <c r="P1170" s="69"/>
      <c r="Q1170" s="69"/>
      <c r="R1170" s="69"/>
      <c r="S1170" s="69"/>
      <c r="T1170" s="69"/>
      <c r="U1170" s="69"/>
      <c r="V1170" s="69"/>
      <c r="W1170" s="69"/>
      <c r="X1170" s="69"/>
      <c r="Y1170" s="69"/>
      <c r="Z1170" s="69"/>
    </row>
    <row r="1171" ht="15.75" customHeight="1" spans="1:26">
      <c r="A1171" s="125"/>
      <c r="B1171" s="125"/>
      <c r="C1171" s="126" t="e">
        <v>#REF!</v>
      </c>
      <c r="D1171" s="125"/>
      <c r="E1171" s="69"/>
      <c r="F1171" s="69"/>
      <c r="G1171" s="69"/>
      <c r="H1171" s="69"/>
      <c r="I1171" s="69"/>
      <c r="J1171" s="69"/>
      <c r="K1171" s="69"/>
      <c r="L1171" s="69"/>
      <c r="M1171" s="69"/>
      <c r="N1171" s="69"/>
      <c r="O1171" s="69"/>
      <c r="P1171" s="69"/>
      <c r="Q1171" s="69"/>
      <c r="R1171" s="69"/>
      <c r="S1171" s="69"/>
      <c r="T1171" s="69"/>
      <c r="U1171" s="69"/>
      <c r="V1171" s="69"/>
      <c r="W1171" s="69"/>
      <c r="X1171" s="69"/>
      <c r="Y1171" s="69"/>
      <c r="Z1171" s="69"/>
    </row>
    <row r="1172" ht="15.75" customHeight="1" spans="1:26">
      <c r="A1172" s="125"/>
      <c r="B1172" s="125"/>
      <c r="C1172" s="126" t="e">
        <v>#REF!</v>
      </c>
      <c r="D1172" s="125"/>
      <c r="E1172" s="69"/>
      <c r="F1172" s="69"/>
      <c r="G1172" s="69"/>
      <c r="H1172" s="69"/>
      <c r="I1172" s="69"/>
      <c r="J1172" s="69"/>
      <c r="K1172" s="69"/>
      <c r="L1172" s="69"/>
      <c r="M1172" s="69"/>
      <c r="N1172" s="69"/>
      <c r="O1172" s="69"/>
      <c r="P1172" s="69"/>
      <c r="Q1172" s="69"/>
      <c r="R1172" s="69"/>
      <c r="S1172" s="69"/>
      <c r="T1172" s="69"/>
      <c r="U1172" s="69"/>
      <c r="V1172" s="69"/>
      <c r="W1172" s="69"/>
      <c r="X1172" s="69"/>
      <c r="Y1172" s="69"/>
      <c r="Z1172" s="69"/>
    </row>
    <row r="1173" ht="15.75" customHeight="1" spans="1:26">
      <c r="A1173" s="125"/>
      <c r="B1173" s="125"/>
      <c r="C1173" s="126" t="e">
        <v>#REF!</v>
      </c>
      <c r="D1173" s="125"/>
      <c r="E1173" s="69"/>
      <c r="F1173" s="69"/>
      <c r="G1173" s="69"/>
      <c r="H1173" s="69"/>
      <c r="I1173" s="69"/>
      <c r="J1173" s="69"/>
      <c r="K1173" s="69"/>
      <c r="L1173" s="69"/>
      <c r="M1173" s="69"/>
      <c r="N1173" s="69"/>
      <c r="O1173" s="69"/>
      <c r="P1173" s="69"/>
      <c r="Q1173" s="69"/>
      <c r="R1173" s="69"/>
      <c r="S1173" s="69"/>
      <c r="T1173" s="69"/>
      <c r="U1173" s="69"/>
      <c r="V1173" s="69"/>
      <c r="W1173" s="69"/>
      <c r="X1173" s="69"/>
      <c r="Y1173" s="69"/>
      <c r="Z1173" s="69"/>
    </row>
    <row r="1174" ht="15.75" customHeight="1" spans="1:26">
      <c r="A1174" s="125"/>
      <c r="B1174" s="125"/>
      <c r="C1174" s="126" t="e">
        <v>#REF!</v>
      </c>
      <c r="D1174" s="125"/>
      <c r="E1174" s="69"/>
      <c r="F1174" s="69"/>
      <c r="G1174" s="69"/>
      <c r="H1174" s="69"/>
      <c r="I1174" s="69"/>
      <c r="J1174" s="69"/>
      <c r="K1174" s="69"/>
      <c r="L1174" s="69"/>
      <c r="M1174" s="69"/>
      <c r="N1174" s="69"/>
      <c r="O1174" s="69"/>
      <c r="P1174" s="69"/>
      <c r="Q1174" s="69"/>
      <c r="R1174" s="69"/>
      <c r="S1174" s="69"/>
      <c r="T1174" s="69"/>
      <c r="U1174" s="69"/>
      <c r="V1174" s="69"/>
      <c r="W1174" s="69"/>
      <c r="X1174" s="69"/>
      <c r="Y1174" s="69"/>
      <c r="Z1174" s="69"/>
    </row>
    <row r="1175" ht="15.75" customHeight="1" spans="1:26">
      <c r="A1175" s="125"/>
      <c r="B1175" s="125"/>
      <c r="C1175" s="126" t="e">
        <v>#REF!</v>
      </c>
      <c r="D1175" s="125"/>
      <c r="E1175" s="69"/>
      <c r="F1175" s="69"/>
      <c r="G1175" s="69"/>
      <c r="H1175" s="69"/>
      <c r="I1175" s="69"/>
      <c r="J1175" s="69"/>
      <c r="K1175" s="69"/>
      <c r="L1175" s="69"/>
      <c r="M1175" s="69"/>
      <c r="N1175" s="69"/>
      <c r="O1175" s="69"/>
      <c r="P1175" s="69"/>
      <c r="Q1175" s="69"/>
      <c r="R1175" s="69"/>
      <c r="S1175" s="69"/>
      <c r="T1175" s="69"/>
      <c r="U1175" s="69"/>
      <c r="V1175" s="69"/>
      <c r="W1175" s="69"/>
      <c r="X1175" s="69"/>
      <c r="Y1175" s="69"/>
      <c r="Z1175" s="69"/>
    </row>
    <row r="1176" ht="15.75" customHeight="1" spans="1:26">
      <c r="A1176" s="125"/>
      <c r="B1176" s="125"/>
      <c r="C1176" s="126" t="e">
        <v>#REF!</v>
      </c>
      <c r="D1176" s="125"/>
      <c r="E1176" s="69"/>
      <c r="F1176" s="69"/>
      <c r="G1176" s="69"/>
      <c r="H1176" s="69"/>
      <c r="I1176" s="69"/>
      <c r="J1176" s="69"/>
      <c r="K1176" s="69"/>
      <c r="L1176" s="69"/>
      <c r="M1176" s="69"/>
      <c r="N1176" s="69"/>
      <c r="O1176" s="69"/>
      <c r="P1176" s="69"/>
      <c r="Q1176" s="69"/>
      <c r="R1176" s="69"/>
      <c r="S1176" s="69"/>
      <c r="T1176" s="69"/>
      <c r="U1176" s="69"/>
      <c r="V1176" s="69"/>
      <c r="W1176" s="69"/>
      <c r="X1176" s="69"/>
      <c r="Y1176" s="69"/>
      <c r="Z1176" s="69"/>
    </row>
    <row r="1177" ht="15.75" customHeight="1" spans="1:26">
      <c r="A1177" s="125"/>
      <c r="B1177" s="125"/>
      <c r="C1177" s="126" t="e">
        <v>#REF!</v>
      </c>
      <c r="D1177" s="125"/>
      <c r="E1177" s="69"/>
      <c r="F1177" s="69"/>
      <c r="G1177" s="69"/>
      <c r="H1177" s="69"/>
      <c r="I1177" s="69"/>
      <c r="J1177" s="69"/>
      <c r="K1177" s="69"/>
      <c r="L1177" s="69"/>
      <c r="M1177" s="69"/>
      <c r="N1177" s="69"/>
      <c r="O1177" s="69"/>
      <c r="P1177" s="69"/>
      <c r="Q1177" s="69"/>
      <c r="R1177" s="69"/>
      <c r="S1177" s="69"/>
      <c r="T1177" s="69"/>
      <c r="U1177" s="69"/>
      <c r="V1177" s="69"/>
      <c r="W1177" s="69"/>
      <c r="X1177" s="69"/>
      <c r="Y1177" s="69"/>
      <c r="Z1177" s="69"/>
    </row>
    <row r="1178" ht="15.75" customHeight="1" spans="1:26">
      <c r="A1178" s="125"/>
      <c r="B1178" s="125"/>
      <c r="C1178" s="126" t="e">
        <v>#REF!</v>
      </c>
      <c r="D1178" s="125"/>
      <c r="E1178" s="69"/>
      <c r="F1178" s="69"/>
      <c r="G1178" s="69"/>
      <c r="H1178" s="69"/>
      <c r="I1178" s="69"/>
      <c r="J1178" s="69"/>
      <c r="K1178" s="69"/>
      <c r="L1178" s="69"/>
      <c r="M1178" s="69"/>
      <c r="N1178" s="69"/>
      <c r="O1178" s="69"/>
      <c r="P1178" s="69"/>
      <c r="Q1178" s="69"/>
      <c r="R1178" s="69"/>
      <c r="S1178" s="69"/>
      <c r="T1178" s="69"/>
      <c r="U1178" s="69"/>
      <c r="V1178" s="69"/>
      <c r="W1178" s="69"/>
      <c r="X1178" s="69"/>
      <c r="Y1178" s="69"/>
      <c r="Z1178" s="69"/>
    </row>
    <row r="1179" ht="15.75" customHeight="1" spans="1:26">
      <c r="A1179" s="125"/>
      <c r="B1179" s="125"/>
      <c r="C1179" s="126" t="e">
        <v>#REF!</v>
      </c>
      <c r="D1179" s="125"/>
      <c r="E1179" s="69"/>
      <c r="F1179" s="69"/>
      <c r="G1179" s="69"/>
      <c r="H1179" s="69"/>
      <c r="I1179" s="69"/>
      <c r="J1179" s="69"/>
      <c r="K1179" s="69"/>
      <c r="L1179" s="69"/>
      <c r="M1179" s="69"/>
      <c r="N1179" s="69"/>
      <c r="O1179" s="69"/>
      <c r="P1179" s="69"/>
      <c r="Q1179" s="69"/>
      <c r="R1179" s="69"/>
      <c r="S1179" s="69"/>
      <c r="T1179" s="69"/>
      <c r="U1179" s="69"/>
      <c r="V1179" s="69"/>
      <c r="W1179" s="69"/>
      <c r="X1179" s="69"/>
      <c r="Y1179" s="69"/>
      <c r="Z1179" s="69"/>
    </row>
    <row r="1180" ht="15.75" customHeight="1" spans="1:26">
      <c r="A1180" s="125"/>
      <c r="B1180" s="125"/>
      <c r="C1180" s="126" t="e">
        <v>#REF!</v>
      </c>
      <c r="D1180" s="125"/>
      <c r="E1180" s="69"/>
      <c r="F1180" s="69"/>
      <c r="G1180" s="69"/>
      <c r="H1180" s="69"/>
      <c r="I1180" s="69"/>
      <c r="J1180" s="69"/>
      <c r="K1180" s="69"/>
      <c r="L1180" s="69"/>
      <c r="M1180" s="69"/>
      <c r="N1180" s="69"/>
      <c r="O1180" s="69"/>
      <c r="P1180" s="69"/>
      <c r="Q1180" s="69"/>
      <c r="R1180" s="69"/>
      <c r="S1180" s="69"/>
      <c r="T1180" s="69"/>
      <c r="U1180" s="69"/>
      <c r="V1180" s="69"/>
      <c r="W1180" s="69"/>
      <c r="X1180" s="69"/>
      <c r="Y1180" s="69"/>
      <c r="Z1180" s="69"/>
    </row>
    <row r="1181" ht="15.75" customHeight="1" spans="1:26">
      <c r="A1181" s="125"/>
      <c r="B1181" s="125"/>
      <c r="C1181" s="126" t="e">
        <v>#REF!</v>
      </c>
      <c r="D1181" s="125"/>
      <c r="E1181" s="69"/>
      <c r="F1181" s="69"/>
      <c r="G1181" s="69"/>
      <c r="H1181" s="69"/>
      <c r="I1181" s="69"/>
      <c r="J1181" s="69"/>
      <c r="K1181" s="69"/>
      <c r="L1181" s="69"/>
      <c r="M1181" s="69"/>
      <c r="N1181" s="69"/>
      <c r="O1181" s="69"/>
      <c r="P1181" s="69"/>
      <c r="Q1181" s="69"/>
      <c r="R1181" s="69"/>
      <c r="S1181" s="69"/>
      <c r="T1181" s="69"/>
      <c r="U1181" s="69"/>
      <c r="V1181" s="69"/>
      <c r="W1181" s="69"/>
      <c r="X1181" s="69"/>
      <c r="Y1181" s="69"/>
      <c r="Z1181" s="69"/>
    </row>
    <row r="1182" ht="15.75" customHeight="1" spans="1:26">
      <c r="A1182" s="125"/>
      <c r="B1182" s="125"/>
      <c r="C1182" s="126" t="e">
        <v>#REF!</v>
      </c>
      <c r="D1182" s="125"/>
      <c r="E1182" s="69"/>
      <c r="F1182" s="69"/>
      <c r="G1182" s="69"/>
      <c r="H1182" s="69"/>
      <c r="I1182" s="69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U1182" s="69"/>
      <c r="V1182" s="69"/>
      <c r="W1182" s="69"/>
      <c r="X1182" s="69"/>
      <c r="Y1182" s="69"/>
      <c r="Z1182" s="69"/>
    </row>
    <row r="1183" ht="15.75" customHeight="1" spans="1:26">
      <c r="A1183" s="125"/>
      <c r="B1183" s="125"/>
      <c r="C1183" s="126" t="e">
        <v>#REF!</v>
      </c>
      <c r="D1183" s="125"/>
      <c r="E1183" s="69"/>
      <c r="F1183" s="69"/>
      <c r="G1183" s="69"/>
      <c r="H1183" s="69"/>
      <c r="I1183" s="69"/>
      <c r="J1183" s="69"/>
      <c r="K1183" s="69"/>
      <c r="L1183" s="69"/>
      <c r="M1183" s="69"/>
      <c r="N1183" s="69"/>
      <c r="O1183" s="69"/>
      <c r="P1183" s="69"/>
      <c r="Q1183" s="69"/>
      <c r="R1183" s="69"/>
      <c r="S1183" s="69"/>
      <c r="T1183" s="69"/>
      <c r="U1183" s="69"/>
      <c r="V1183" s="69"/>
      <c r="W1183" s="69"/>
      <c r="X1183" s="69"/>
      <c r="Y1183" s="69"/>
      <c r="Z1183" s="69"/>
    </row>
    <row r="1184" ht="15.75" customHeight="1" spans="1:26">
      <c r="A1184" s="125"/>
      <c r="B1184" s="125"/>
      <c r="C1184" s="126" t="e">
        <v>#REF!</v>
      </c>
      <c r="D1184" s="125"/>
      <c r="E1184" s="69"/>
      <c r="F1184" s="69"/>
      <c r="G1184" s="69"/>
      <c r="H1184" s="69"/>
      <c r="I1184" s="69"/>
      <c r="J1184" s="69"/>
      <c r="K1184" s="69"/>
      <c r="L1184" s="69"/>
      <c r="M1184" s="69"/>
      <c r="N1184" s="69"/>
      <c r="O1184" s="69"/>
      <c r="P1184" s="69"/>
      <c r="Q1184" s="69"/>
      <c r="R1184" s="69"/>
      <c r="S1184" s="69"/>
      <c r="T1184" s="69"/>
      <c r="U1184" s="69"/>
      <c r="V1184" s="69"/>
      <c r="W1184" s="69"/>
      <c r="X1184" s="69"/>
      <c r="Y1184" s="69"/>
      <c r="Z1184" s="69"/>
    </row>
    <row r="1185" ht="15.75" customHeight="1" spans="1:26">
      <c r="A1185" s="125"/>
      <c r="B1185" s="125"/>
      <c r="C1185" s="126" t="e">
        <v>#REF!</v>
      </c>
      <c r="D1185" s="125"/>
      <c r="E1185" s="69"/>
      <c r="F1185" s="69"/>
      <c r="G1185" s="69"/>
      <c r="H1185" s="69"/>
      <c r="I1185" s="69"/>
      <c r="J1185" s="69"/>
      <c r="K1185" s="69"/>
      <c r="L1185" s="69"/>
      <c r="M1185" s="69"/>
      <c r="N1185" s="69"/>
      <c r="O1185" s="69"/>
      <c r="P1185" s="69"/>
      <c r="Q1185" s="69"/>
      <c r="R1185" s="69"/>
      <c r="S1185" s="69"/>
      <c r="T1185" s="69"/>
      <c r="U1185" s="69"/>
      <c r="V1185" s="69"/>
      <c r="W1185" s="69"/>
      <c r="X1185" s="69"/>
      <c r="Y1185" s="69"/>
      <c r="Z1185" s="69"/>
    </row>
    <row r="1186" ht="15.75" customHeight="1" spans="1:26">
      <c r="A1186" s="125"/>
      <c r="B1186" s="125"/>
      <c r="C1186" s="126" t="e">
        <v>#REF!</v>
      </c>
      <c r="D1186" s="125"/>
      <c r="E1186" s="69"/>
      <c r="F1186" s="69"/>
      <c r="G1186" s="69"/>
      <c r="H1186" s="69"/>
      <c r="I1186" s="69"/>
      <c r="J1186" s="69"/>
      <c r="K1186" s="69"/>
      <c r="L1186" s="69"/>
      <c r="M1186" s="69"/>
      <c r="N1186" s="69"/>
      <c r="O1186" s="69"/>
      <c r="P1186" s="69"/>
      <c r="Q1186" s="69"/>
      <c r="R1186" s="69"/>
      <c r="S1186" s="69"/>
      <c r="T1186" s="69"/>
      <c r="U1186" s="69"/>
      <c r="V1186" s="69"/>
      <c r="W1186" s="69"/>
      <c r="X1186" s="69"/>
      <c r="Y1186" s="69"/>
      <c r="Z1186" s="69"/>
    </row>
    <row r="1187" ht="15.75" customHeight="1" spans="1:26">
      <c r="A1187" s="125"/>
      <c r="B1187" s="125"/>
      <c r="C1187" s="126" t="e">
        <v>#REF!</v>
      </c>
      <c r="D1187" s="125"/>
      <c r="E1187" s="69"/>
      <c r="F1187" s="69"/>
      <c r="G1187" s="69"/>
      <c r="H1187" s="69"/>
      <c r="I1187" s="69"/>
      <c r="J1187" s="69"/>
      <c r="K1187" s="69"/>
      <c r="L1187" s="69"/>
      <c r="M1187" s="69"/>
      <c r="N1187" s="69"/>
      <c r="O1187" s="69"/>
      <c r="P1187" s="69"/>
      <c r="Q1187" s="69"/>
      <c r="R1187" s="69"/>
      <c r="S1187" s="69"/>
      <c r="T1187" s="69"/>
      <c r="U1187" s="69"/>
      <c r="V1187" s="69"/>
      <c r="W1187" s="69"/>
      <c r="X1187" s="69"/>
      <c r="Y1187" s="69"/>
      <c r="Z1187" s="69"/>
    </row>
    <row r="1188" ht="15.75" customHeight="1" spans="1:26">
      <c r="A1188" s="125"/>
      <c r="B1188" s="125"/>
      <c r="C1188" s="126" t="e">
        <v>#REF!</v>
      </c>
      <c r="D1188" s="125"/>
      <c r="E1188" s="69"/>
      <c r="F1188" s="69"/>
      <c r="G1188" s="69"/>
      <c r="H1188" s="69"/>
      <c r="I1188" s="69"/>
      <c r="J1188" s="69"/>
      <c r="K1188" s="69"/>
      <c r="L1188" s="69"/>
      <c r="M1188" s="69"/>
      <c r="N1188" s="69"/>
      <c r="O1188" s="69"/>
      <c r="P1188" s="69"/>
      <c r="Q1188" s="69"/>
      <c r="R1188" s="69"/>
      <c r="S1188" s="69"/>
      <c r="T1188" s="69"/>
      <c r="U1188" s="69"/>
      <c r="V1188" s="69"/>
      <c r="W1188" s="69"/>
      <c r="X1188" s="69"/>
      <c r="Y1188" s="69"/>
      <c r="Z1188" s="69"/>
    </row>
    <row r="1189" ht="15.75" customHeight="1" spans="1:26">
      <c r="A1189" s="125"/>
      <c r="B1189" s="125"/>
      <c r="C1189" s="126" t="e">
        <v>#REF!</v>
      </c>
      <c r="D1189" s="125"/>
      <c r="E1189" s="69"/>
      <c r="F1189" s="69"/>
      <c r="G1189" s="69"/>
      <c r="H1189" s="69"/>
      <c r="I1189" s="69"/>
      <c r="J1189" s="69"/>
      <c r="K1189" s="69"/>
      <c r="L1189" s="69"/>
      <c r="M1189" s="69"/>
      <c r="N1189" s="69"/>
      <c r="O1189" s="69"/>
      <c r="P1189" s="69"/>
      <c r="Q1189" s="69"/>
      <c r="R1189" s="69"/>
      <c r="S1189" s="69"/>
      <c r="T1189" s="69"/>
      <c r="U1189" s="69"/>
      <c r="V1189" s="69"/>
      <c r="W1189" s="69"/>
      <c r="X1189" s="69"/>
      <c r="Y1189" s="69"/>
      <c r="Z1189" s="69"/>
    </row>
    <row r="1190" ht="15.75" customHeight="1" spans="1:26">
      <c r="A1190" s="125"/>
      <c r="B1190" s="125"/>
      <c r="C1190" s="126" t="e">
        <v>#REF!</v>
      </c>
      <c r="D1190" s="125"/>
      <c r="E1190" s="69"/>
      <c r="F1190" s="69"/>
      <c r="G1190" s="69"/>
      <c r="H1190" s="69"/>
      <c r="I1190" s="69"/>
      <c r="J1190" s="69"/>
      <c r="K1190" s="69"/>
      <c r="L1190" s="69"/>
      <c r="M1190" s="69"/>
      <c r="N1190" s="69"/>
      <c r="O1190" s="69"/>
      <c r="P1190" s="69"/>
      <c r="Q1190" s="69"/>
      <c r="R1190" s="69"/>
      <c r="S1190" s="69"/>
      <c r="T1190" s="69"/>
      <c r="U1190" s="69"/>
      <c r="V1190" s="69"/>
      <c r="W1190" s="69"/>
      <c r="X1190" s="69"/>
      <c r="Y1190" s="69"/>
      <c r="Z1190" s="69"/>
    </row>
    <row r="1191" ht="15.75" customHeight="1" spans="1:26">
      <c r="A1191" s="125"/>
      <c r="B1191" s="125"/>
      <c r="C1191" s="126" t="e">
        <v>#REF!</v>
      </c>
      <c r="D1191" s="125"/>
      <c r="E1191" s="69"/>
      <c r="F1191" s="69"/>
      <c r="G1191" s="69"/>
      <c r="H1191" s="69"/>
      <c r="I1191" s="69"/>
      <c r="J1191" s="69"/>
      <c r="K1191" s="69"/>
      <c r="L1191" s="69"/>
      <c r="M1191" s="69"/>
      <c r="N1191" s="69"/>
      <c r="O1191" s="69"/>
      <c r="P1191" s="69"/>
      <c r="Q1191" s="69"/>
      <c r="R1191" s="69"/>
      <c r="S1191" s="69"/>
      <c r="T1191" s="69"/>
      <c r="U1191" s="69"/>
      <c r="V1191" s="69"/>
      <c r="W1191" s="69"/>
      <c r="X1191" s="69"/>
      <c r="Y1191" s="69"/>
      <c r="Z1191" s="69"/>
    </row>
    <row r="1192" ht="15.75" customHeight="1" spans="1:26">
      <c r="A1192" s="125"/>
      <c r="B1192" s="125"/>
      <c r="C1192" s="126" t="e">
        <v>#REF!</v>
      </c>
      <c r="D1192" s="125"/>
      <c r="E1192" s="69"/>
      <c r="F1192" s="69"/>
      <c r="G1192" s="69"/>
      <c r="H1192" s="69"/>
      <c r="I1192" s="69"/>
      <c r="J1192" s="69"/>
      <c r="K1192" s="69"/>
      <c r="L1192" s="69"/>
      <c r="M1192" s="69"/>
      <c r="N1192" s="69"/>
      <c r="O1192" s="69"/>
      <c r="P1192" s="69"/>
      <c r="Q1192" s="69"/>
      <c r="R1192" s="69"/>
      <c r="S1192" s="69"/>
      <c r="T1192" s="69"/>
      <c r="U1192" s="69"/>
      <c r="V1192" s="69"/>
      <c r="W1192" s="69"/>
      <c r="X1192" s="69"/>
      <c r="Y1192" s="69"/>
      <c r="Z1192" s="69"/>
    </row>
    <row r="1193" ht="15.75" customHeight="1" spans="1:26">
      <c r="A1193" s="125"/>
      <c r="B1193" s="125"/>
      <c r="C1193" s="126" t="e">
        <v>#REF!</v>
      </c>
      <c r="D1193" s="125"/>
      <c r="E1193" s="69"/>
      <c r="F1193" s="69"/>
      <c r="G1193" s="69"/>
      <c r="H1193" s="69"/>
      <c r="I1193" s="69"/>
      <c r="J1193" s="69"/>
      <c r="K1193" s="69"/>
      <c r="L1193" s="69"/>
      <c r="M1193" s="69"/>
      <c r="N1193" s="69"/>
      <c r="O1193" s="69"/>
      <c r="P1193" s="69"/>
      <c r="Q1193" s="69"/>
      <c r="R1193" s="69"/>
      <c r="S1193" s="69"/>
      <c r="T1193" s="69"/>
      <c r="U1193" s="69"/>
      <c r="V1193" s="69"/>
      <c r="W1193" s="69"/>
      <c r="X1193" s="69"/>
      <c r="Y1193" s="69"/>
      <c r="Z1193" s="69"/>
    </row>
    <row r="1194" ht="15.75" customHeight="1" spans="1:26">
      <c r="A1194" s="125"/>
      <c r="B1194" s="125"/>
      <c r="C1194" s="126" t="e">
        <v>#REF!</v>
      </c>
      <c r="D1194" s="125"/>
      <c r="E1194" s="69"/>
      <c r="F1194" s="69"/>
      <c r="G1194" s="69"/>
      <c r="H1194" s="69"/>
      <c r="I1194" s="69"/>
      <c r="J1194" s="69"/>
      <c r="K1194" s="69"/>
      <c r="L1194" s="69"/>
      <c r="M1194" s="69"/>
      <c r="N1194" s="69"/>
      <c r="O1194" s="69"/>
      <c r="P1194" s="69"/>
      <c r="Q1194" s="69"/>
      <c r="R1194" s="69"/>
      <c r="S1194" s="69"/>
      <c r="T1194" s="69"/>
      <c r="U1194" s="69"/>
      <c r="V1194" s="69"/>
      <c r="W1194" s="69"/>
      <c r="X1194" s="69"/>
      <c r="Y1194" s="69"/>
      <c r="Z1194" s="69"/>
    </row>
    <row r="1195" ht="15.75" customHeight="1" spans="1:26">
      <c r="A1195" s="125"/>
      <c r="B1195" s="125"/>
      <c r="C1195" s="126" t="e">
        <v>#REF!</v>
      </c>
      <c r="D1195" s="125"/>
      <c r="E1195" s="69"/>
      <c r="F1195" s="69"/>
      <c r="G1195" s="69"/>
      <c r="H1195" s="69"/>
      <c r="I1195" s="69"/>
      <c r="J1195" s="69"/>
      <c r="K1195" s="69"/>
      <c r="L1195" s="69"/>
      <c r="M1195" s="69"/>
      <c r="N1195" s="69"/>
      <c r="O1195" s="69"/>
      <c r="P1195" s="69"/>
      <c r="Q1195" s="69"/>
      <c r="R1195" s="69"/>
      <c r="S1195" s="69"/>
      <c r="T1195" s="69"/>
      <c r="U1195" s="69"/>
      <c r="V1195" s="69"/>
      <c r="W1195" s="69"/>
      <c r="X1195" s="69"/>
      <c r="Y1195" s="69"/>
      <c r="Z1195" s="69"/>
    </row>
    <row r="1196" ht="15.75" customHeight="1" spans="1:26">
      <c r="A1196" s="125"/>
      <c r="B1196" s="125"/>
      <c r="C1196" s="126" t="e">
        <v>#REF!</v>
      </c>
      <c r="D1196" s="125"/>
      <c r="E1196" s="69"/>
      <c r="F1196" s="69"/>
      <c r="G1196" s="69"/>
      <c r="H1196" s="69"/>
      <c r="I1196" s="69"/>
      <c r="J1196" s="69"/>
      <c r="K1196" s="69"/>
      <c r="L1196" s="69"/>
      <c r="M1196" s="69"/>
      <c r="N1196" s="69"/>
      <c r="O1196" s="69"/>
      <c r="P1196" s="69"/>
      <c r="Q1196" s="69"/>
      <c r="R1196" s="69"/>
      <c r="S1196" s="69"/>
      <c r="T1196" s="69"/>
      <c r="U1196" s="69"/>
      <c r="V1196" s="69"/>
      <c r="W1196" s="69"/>
      <c r="X1196" s="69"/>
      <c r="Y1196" s="69"/>
      <c r="Z1196" s="69"/>
    </row>
    <row r="1197" ht="15.75" customHeight="1" spans="1:26">
      <c r="A1197" s="125"/>
      <c r="B1197" s="125"/>
      <c r="C1197" s="126" t="e">
        <v>#REF!</v>
      </c>
      <c r="D1197" s="125"/>
      <c r="E1197" s="69"/>
      <c r="F1197" s="69"/>
      <c r="G1197" s="69"/>
      <c r="H1197" s="69"/>
      <c r="I1197" s="69"/>
      <c r="J1197" s="69"/>
      <c r="K1197" s="69"/>
      <c r="L1197" s="69"/>
      <c r="M1197" s="69"/>
      <c r="N1197" s="69"/>
      <c r="O1197" s="69"/>
      <c r="P1197" s="69"/>
      <c r="Q1197" s="69"/>
      <c r="R1197" s="69"/>
      <c r="S1197" s="69"/>
      <c r="T1197" s="69"/>
      <c r="U1197" s="69"/>
      <c r="V1197" s="69"/>
      <c r="W1197" s="69"/>
      <c r="X1197" s="69"/>
      <c r="Y1197" s="69"/>
      <c r="Z1197" s="69"/>
    </row>
    <row r="1198" ht="15.75" customHeight="1" spans="1:26">
      <c r="A1198" s="125"/>
      <c r="B1198" s="125"/>
      <c r="C1198" s="126" t="e">
        <v>#REF!</v>
      </c>
      <c r="D1198" s="125"/>
      <c r="E1198" s="69"/>
      <c r="F1198" s="69"/>
      <c r="G1198" s="69"/>
      <c r="H1198" s="69"/>
      <c r="I1198" s="69"/>
      <c r="J1198" s="69"/>
      <c r="K1198" s="69"/>
      <c r="L1198" s="69"/>
      <c r="M1198" s="69"/>
      <c r="N1198" s="69"/>
      <c r="O1198" s="69"/>
      <c r="P1198" s="69"/>
      <c r="Q1198" s="69"/>
      <c r="R1198" s="69"/>
      <c r="S1198" s="69"/>
      <c r="T1198" s="69"/>
      <c r="U1198" s="69"/>
      <c r="V1198" s="69"/>
      <c r="W1198" s="69"/>
      <c r="X1198" s="69"/>
      <c r="Y1198" s="69"/>
      <c r="Z1198" s="69"/>
    </row>
    <row r="1199" ht="15.75" customHeight="1" spans="1:26">
      <c r="A1199" s="125"/>
      <c r="B1199" s="125"/>
      <c r="C1199" s="126" t="e">
        <v>#REF!</v>
      </c>
      <c r="D1199" s="125"/>
      <c r="E1199" s="69"/>
      <c r="F1199" s="69"/>
      <c r="G1199" s="69"/>
      <c r="H1199" s="69"/>
      <c r="I1199" s="69"/>
      <c r="J1199" s="69"/>
      <c r="K1199" s="69"/>
      <c r="L1199" s="69"/>
      <c r="M1199" s="69"/>
      <c r="N1199" s="69"/>
      <c r="O1199" s="69"/>
      <c r="P1199" s="69"/>
      <c r="Q1199" s="69"/>
      <c r="R1199" s="69"/>
      <c r="S1199" s="69"/>
      <c r="T1199" s="69"/>
      <c r="U1199" s="69"/>
      <c r="V1199" s="69"/>
      <c r="W1199" s="69"/>
      <c r="X1199" s="69"/>
      <c r="Y1199" s="69"/>
      <c r="Z1199" s="69"/>
    </row>
    <row r="1200" ht="15.75" customHeight="1" spans="1:26">
      <c r="A1200" s="125"/>
      <c r="B1200" s="125"/>
      <c r="C1200" s="126" t="e">
        <v>#REF!</v>
      </c>
      <c r="D1200" s="125"/>
      <c r="E1200" s="69"/>
      <c r="F1200" s="69"/>
      <c r="G1200" s="69"/>
      <c r="H1200" s="69"/>
      <c r="I1200" s="69"/>
      <c r="J1200" s="69"/>
      <c r="K1200" s="69"/>
      <c r="L1200" s="69"/>
      <c r="M1200" s="69"/>
      <c r="N1200" s="69"/>
      <c r="O1200" s="69"/>
      <c r="P1200" s="69"/>
      <c r="Q1200" s="69"/>
      <c r="R1200" s="69"/>
      <c r="S1200" s="69"/>
      <c r="T1200" s="69"/>
      <c r="U1200" s="69"/>
      <c r="V1200" s="69"/>
      <c r="W1200" s="69"/>
      <c r="X1200" s="69"/>
      <c r="Y1200" s="69"/>
      <c r="Z1200" s="69"/>
    </row>
    <row r="1201" ht="15.75" customHeight="1" spans="1:26">
      <c r="A1201" s="125"/>
      <c r="B1201" s="125"/>
      <c r="C1201" s="126" t="e">
        <v>#REF!</v>
      </c>
      <c r="D1201" s="125"/>
      <c r="E1201" s="69"/>
      <c r="F1201" s="69"/>
      <c r="G1201" s="69"/>
      <c r="H1201" s="69"/>
      <c r="I1201" s="69"/>
      <c r="J1201" s="69"/>
      <c r="K1201" s="69"/>
      <c r="L1201" s="69"/>
      <c r="M1201" s="69"/>
      <c r="N1201" s="69"/>
      <c r="O1201" s="69"/>
      <c r="P1201" s="69"/>
      <c r="Q1201" s="69"/>
      <c r="R1201" s="69"/>
      <c r="S1201" s="69"/>
      <c r="T1201" s="69"/>
      <c r="U1201" s="69"/>
      <c r="V1201" s="69"/>
      <c r="W1201" s="69"/>
      <c r="X1201" s="69"/>
      <c r="Y1201" s="69"/>
      <c r="Z1201" s="69"/>
    </row>
    <row r="1202" ht="15.75" customHeight="1" spans="1:26">
      <c r="A1202" s="125"/>
      <c r="B1202" s="125"/>
      <c r="C1202" s="126" t="e">
        <v>#REF!</v>
      </c>
      <c r="D1202" s="125"/>
      <c r="E1202" s="69"/>
      <c r="F1202" s="69"/>
      <c r="G1202" s="69"/>
      <c r="H1202" s="69"/>
      <c r="I1202" s="69"/>
      <c r="J1202" s="69"/>
      <c r="K1202" s="69"/>
      <c r="L1202" s="69"/>
      <c r="M1202" s="69"/>
      <c r="N1202" s="69"/>
      <c r="O1202" s="69"/>
      <c r="P1202" s="69"/>
      <c r="Q1202" s="69"/>
      <c r="R1202" s="69"/>
      <c r="S1202" s="69"/>
      <c r="T1202" s="69"/>
      <c r="U1202" s="69"/>
      <c r="V1202" s="69"/>
      <c r="W1202" s="69"/>
      <c r="X1202" s="69"/>
      <c r="Y1202" s="69"/>
      <c r="Z1202" s="69"/>
    </row>
    <row r="1203" ht="15.75" customHeight="1" spans="1:26">
      <c r="A1203" s="125"/>
      <c r="B1203" s="125"/>
      <c r="C1203" s="126" t="e">
        <v>#REF!</v>
      </c>
      <c r="D1203" s="125"/>
      <c r="E1203" s="69"/>
      <c r="F1203" s="69"/>
      <c r="G1203" s="69"/>
      <c r="H1203" s="69"/>
      <c r="I1203" s="69"/>
      <c r="J1203" s="69"/>
      <c r="K1203" s="69"/>
      <c r="L1203" s="69"/>
      <c r="M1203" s="69"/>
      <c r="N1203" s="69"/>
      <c r="O1203" s="69"/>
      <c r="P1203" s="69"/>
      <c r="Q1203" s="69"/>
      <c r="R1203" s="69"/>
      <c r="S1203" s="69"/>
      <c r="T1203" s="69"/>
      <c r="U1203" s="69"/>
      <c r="V1203" s="69"/>
      <c r="W1203" s="69"/>
      <c r="X1203" s="69"/>
      <c r="Y1203" s="69"/>
      <c r="Z1203" s="69"/>
    </row>
    <row r="1204" ht="15.75" customHeight="1" spans="1:26">
      <c r="A1204" s="125"/>
      <c r="B1204" s="125"/>
      <c r="C1204" s="126" t="e">
        <v>#REF!</v>
      </c>
      <c r="D1204" s="125"/>
      <c r="E1204" s="69"/>
      <c r="F1204" s="69"/>
      <c r="G1204" s="69"/>
      <c r="H1204" s="69"/>
      <c r="I1204" s="69"/>
      <c r="J1204" s="69"/>
      <c r="K1204" s="69"/>
      <c r="L1204" s="69"/>
      <c r="M1204" s="69"/>
      <c r="N1204" s="69"/>
      <c r="O1204" s="69"/>
      <c r="P1204" s="69"/>
      <c r="Q1204" s="69"/>
      <c r="R1204" s="69"/>
      <c r="S1204" s="69"/>
      <c r="T1204" s="69"/>
      <c r="U1204" s="69"/>
      <c r="V1204" s="69"/>
      <c r="W1204" s="69"/>
      <c r="X1204" s="69"/>
      <c r="Y1204" s="69"/>
      <c r="Z1204" s="69"/>
    </row>
    <row r="1205" ht="15.75" customHeight="1" spans="1:26">
      <c r="A1205" s="125"/>
      <c r="B1205" s="125"/>
      <c r="C1205" s="126" t="e">
        <v>#REF!</v>
      </c>
      <c r="D1205" s="125"/>
      <c r="E1205" s="69"/>
      <c r="F1205" s="69"/>
      <c r="G1205" s="69"/>
      <c r="H1205" s="69"/>
      <c r="I1205" s="69"/>
      <c r="J1205" s="69"/>
      <c r="K1205" s="69"/>
      <c r="L1205" s="69"/>
      <c r="M1205" s="69"/>
      <c r="N1205" s="69"/>
      <c r="O1205" s="69"/>
      <c r="P1205" s="69"/>
      <c r="Q1205" s="69"/>
      <c r="R1205" s="69"/>
      <c r="S1205" s="69"/>
      <c r="T1205" s="69"/>
      <c r="U1205" s="69"/>
      <c r="V1205" s="69"/>
      <c r="W1205" s="69"/>
      <c r="X1205" s="69"/>
      <c r="Y1205" s="69"/>
      <c r="Z1205" s="69"/>
    </row>
    <row r="1206" ht="15.75" customHeight="1" spans="1:26">
      <c r="A1206" s="125"/>
      <c r="B1206" s="125"/>
      <c r="C1206" s="126" t="e">
        <v>#REF!</v>
      </c>
      <c r="D1206" s="125"/>
      <c r="E1206" s="69"/>
      <c r="F1206" s="69"/>
      <c r="G1206" s="69"/>
      <c r="H1206" s="69"/>
      <c r="I1206" s="69"/>
      <c r="J1206" s="69"/>
      <c r="K1206" s="69"/>
      <c r="L1206" s="69"/>
      <c r="M1206" s="69"/>
      <c r="N1206" s="69"/>
      <c r="O1206" s="69"/>
      <c r="P1206" s="69"/>
      <c r="Q1206" s="69"/>
      <c r="R1206" s="69"/>
      <c r="S1206" s="69"/>
      <c r="T1206" s="69"/>
      <c r="U1206" s="69"/>
      <c r="V1206" s="69"/>
      <c r="W1206" s="69"/>
      <c r="X1206" s="69"/>
      <c r="Y1206" s="69"/>
      <c r="Z1206" s="69"/>
    </row>
    <row r="1207" ht="15.75" customHeight="1" spans="1:26">
      <c r="A1207" s="125"/>
      <c r="B1207" s="125"/>
      <c r="C1207" s="126" t="e">
        <v>#REF!</v>
      </c>
      <c r="D1207" s="125"/>
      <c r="E1207" s="69"/>
      <c r="F1207" s="69"/>
      <c r="G1207" s="69"/>
      <c r="H1207" s="69"/>
      <c r="I1207" s="69"/>
      <c r="J1207" s="69"/>
      <c r="K1207" s="69"/>
      <c r="L1207" s="69"/>
      <c r="M1207" s="69"/>
      <c r="N1207" s="69"/>
      <c r="O1207" s="69"/>
      <c r="P1207" s="69"/>
      <c r="Q1207" s="69"/>
      <c r="R1207" s="69"/>
      <c r="S1207" s="69"/>
      <c r="T1207" s="69"/>
      <c r="U1207" s="69"/>
      <c r="V1207" s="69"/>
      <c r="W1207" s="69"/>
      <c r="X1207" s="69"/>
      <c r="Y1207" s="69"/>
      <c r="Z1207" s="69"/>
    </row>
    <row r="1208" ht="15.75" customHeight="1" spans="1:26">
      <c r="A1208" s="125"/>
      <c r="B1208" s="125"/>
      <c r="C1208" s="126" t="e">
        <v>#REF!</v>
      </c>
      <c r="D1208" s="125"/>
      <c r="E1208" s="69"/>
      <c r="F1208" s="69"/>
      <c r="G1208" s="69"/>
      <c r="H1208" s="69"/>
      <c r="I1208" s="69"/>
      <c r="J1208" s="69"/>
      <c r="K1208" s="69"/>
      <c r="L1208" s="69"/>
      <c r="M1208" s="69"/>
      <c r="N1208" s="69"/>
      <c r="O1208" s="69"/>
      <c r="P1208" s="69"/>
      <c r="Q1208" s="69"/>
      <c r="R1208" s="69"/>
      <c r="S1208" s="69"/>
      <c r="T1208" s="69"/>
      <c r="U1208" s="69"/>
      <c r="V1208" s="69"/>
      <c r="W1208" s="69"/>
      <c r="X1208" s="69"/>
      <c r="Y1208" s="69"/>
      <c r="Z1208" s="69"/>
    </row>
    <row r="1209" ht="15.75" customHeight="1" spans="1:26">
      <c r="A1209" s="125"/>
      <c r="B1209" s="125"/>
      <c r="C1209" s="126" t="e">
        <v>#REF!</v>
      </c>
      <c r="D1209" s="125"/>
      <c r="E1209" s="69"/>
      <c r="F1209" s="69"/>
      <c r="G1209" s="69"/>
      <c r="H1209" s="69"/>
      <c r="I1209" s="69"/>
      <c r="J1209" s="69"/>
      <c r="K1209" s="69"/>
      <c r="L1209" s="69"/>
      <c r="M1209" s="69"/>
      <c r="N1209" s="69"/>
      <c r="O1209" s="69"/>
      <c r="P1209" s="69"/>
      <c r="Q1209" s="69"/>
      <c r="R1209" s="69"/>
      <c r="S1209" s="69"/>
      <c r="T1209" s="69"/>
      <c r="U1209" s="69"/>
      <c r="V1209" s="69"/>
      <c r="W1209" s="69"/>
      <c r="X1209" s="69"/>
      <c r="Y1209" s="69"/>
      <c r="Z1209" s="69"/>
    </row>
    <row r="1210" ht="15.75" customHeight="1" spans="1:26">
      <c r="A1210" s="125"/>
      <c r="B1210" s="125"/>
      <c r="C1210" s="126" t="e">
        <v>#REF!</v>
      </c>
      <c r="D1210" s="125"/>
      <c r="E1210" s="69"/>
      <c r="F1210" s="69"/>
      <c r="G1210" s="69"/>
      <c r="H1210" s="69"/>
      <c r="I1210" s="69"/>
      <c r="J1210" s="69"/>
      <c r="K1210" s="69"/>
      <c r="L1210" s="69"/>
      <c r="M1210" s="69"/>
      <c r="N1210" s="69"/>
      <c r="O1210" s="69"/>
      <c r="P1210" s="69"/>
      <c r="Q1210" s="69"/>
      <c r="R1210" s="69"/>
      <c r="S1210" s="69"/>
      <c r="T1210" s="69"/>
      <c r="U1210" s="69"/>
      <c r="V1210" s="69"/>
      <c r="W1210" s="69"/>
      <c r="X1210" s="69"/>
      <c r="Y1210" s="69"/>
      <c r="Z1210" s="69"/>
    </row>
    <row r="1211" ht="15.75" customHeight="1" spans="1:26">
      <c r="A1211" s="125"/>
      <c r="B1211" s="125"/>
      <c r="C1211" s="126" t="e">
        <v>#REF!</v>
      </c>
      <c r="D1211" s="125"/>
      <c r="E1211" s="69"/>
      <c r="F1211" s="69"/>
      <c r="G1211" s="69"/>
      <c r="H1211" s="69"/>
      <c r="I1211" s="69"/>
      <c r="J1211" s="69"/>
      <c r="K1211" s="69"/>
      <c r="L1211" s="69"/>
      <c r="M1211" s="69"/>
      <c r="N1211" s="69"/>
      <c r="O1211" s="69"/>
      <c r="P1211" s="69"/>
      <c r="Q1211" s="69"/>
      <c r="R1211" s="69"/>
      <c r="S1211" s="69"/>
      <c r="T1211" s="69"/>
      <c r="U1211" s="69"/>
      <c r="V1211" s="69"/>
      <c r="W1211" s="69"/>
      <c r="X1211" s="69"/>
      <c r="Y1211" s="69"/>
      <c r="Z1211" s="69"/>
    </row>
    <row r="1212" ht="15.75" customHeight="1" spans="1:26">
      <c r="A1212" s="125"/>
      <c r="B1212" s="125"/>
      <c r="C1212" s="126" t="e">
        <v>#REF!</v>
      </c>
      <c r="D1212" s="125"/>
      <c r="E1212" s="69"/>
      <c r="F1212" s="69"/>
      <c r="G1212" s="69"/>
      <c r="H1212" s="69"/>
      <c r="I1212" s="69"/>
      <c r="J1212" s="69"/>
      <c r="K1212" s="69"/>
      <c r="L1212" s="69"/>
      <c r="M1212" s="69"/>
      <c r="N1212" s="69"/>
      <c r="O1212" s="69"/>
      <c r="P1212" s="69"/>
      <c r="Q1212" s="69"/>
      <c r="R1212" s="69"/>
      <c r="S1212" s="69"/>
      <c r="T1212" s="69"/>
      <c r="U1212" s="69"/>
      <c r="V1212" s="69"/>
      <c r="W1212" s="69"/>
      <c r="X1212" s="69"/>
      <c r="Y1212" s="69"/>
      <c r="Z1212" s="69"/>
    </row>
    <row r="1213" ht="15.75" customHeight="1" spans="1:26">
      <c r="A1213" s="125"/>
      <c r="B1213" s="125"/>
      <c r="C1213" s="126" t="e">
        <v>#REF!</v>
      </c>
      <c r="D1213" s="125"/>
      <c r="E1213" s="69"/>
      <c r="F1213" s="69"/>
      <c r="G1213" s="69"/>
      <c r="H1213" s="69"/>
      <c r="I1213" s="69"/>
      <c r="J1213" s="69"/>
      <c r="K1213" s="69"/>
      <c r="L1213" s="69"/>
      <c r="M1213" s="69"/>
      <c r="N1213" s="69"/>
      <c r="O1213" s="69"/>
      <c r="P1213" s="69"/>
      <c r="Q1213" s="69"/>
      <c r="R1213" s="69"/>
      <c r="S1213" s="69"/>
      <c r="T1213" s="69"/>
      <c r="U1213" s="69"/>
      <c r="V1213" s="69"/>
      <c r="W1213" s="69"/>
      <c r="X1213" s="69"/>
      <c r="Y1213" s="69"/>
      <c r="Z1213" s="69"/>
    </row>
    <row r="1214" ht="15.75" customHeight="1" spans="1:26">
      <c r="A1214" s="125"/>
      <c r="B1214" s="125"/>
      <c r="C1214" s="126" t="e">
        <v>#REF!</v>
      </c>
      <c r="D1214" s="125"/>
      <c r="E1214" s="69"/>
      <c r="F1214" s="69"/>
      <c r="G1214" s="69"/>
      <c r="H1214" s="69"/>
      <c r="I1214" s="69"/>
      <c r="J1214" s="69"/>
      <c r="K1214" s="69"/>
      <c r="L1214" s="69"/>
      <c r="M1214" s="69"/>
      <c r="N1214" s="69"/>
      <c r="O1214" s="69"/>
      <c r="P1214" s="69"/>
      <c r="Q1214" s="69"/>
      <c r="R1214" s="69"/>
      <c r="S1214" s="69"/>
      <c r="T1214" s="69"/>
      <c r="U1214" s="69"/>
      <c r="V1214" s="69"/>
      <c r="W1214" s="69"/>
      <c r="X1214" s="69"/>
      <c r="Y1214" s="69"/>
      <c r="Z1214" s="69"/>
    </row>
    <row r="1215" ht="15.75" customHeight="1" spans="1:26">
      <c r="A1215" s="125"/>
      <c r="B1215" s="125"/>
      <c r="C1215" s="126" t="e">
        <v>#REF!</v>
      </c>
      <c r="D1215" s="125"/>
      <c r="E1215" s="69"/>
      <c r="F1215" s="69"/>
      <c r="G1215" s="69"/>
      <c r="H1215" s="69"/>
      <c r="I1215" s="69"/>
      <c r="J1215" s="69"/>
      <c r="K1215" s="69"/>
      <c r="L1215" s="69"/>
      <c r="M1215" s="69"/>
      <c r="N1215" s="69"/>
      <c r="O1215" s="69"/>
      <c r="P1215" s="69"/>
      <c r="Q1215" s="69"/>
      <c r="R1215" s="69"/>
      <c r="S1215" s="69"/>
      <c r="T1215" s="69"/>
      <c r="U1215" s="69"/>
      <c r="V1215" s="69"/>
      <c r="W1215" s="69"/>
      <c r="X1215" s="69"/>
      <c r="Y1215" s="69"/>
      <c r="Z1215" s="69"/>
    </row>
    <row r="1216" ht="15.75" customHeight="1" spans="1:26">
      <c r="A1216" s="125"/>
      <c r="B1216" s="125"/>
      <c r="C1216" s="126" t="e">
        <v>#REF!</v>
      </c>
      <c r="D1216" s="125"/>
      <c r="E1216" s="69"/>
      <c r="F1216" s="69"/>
      <c r="G1216" s="69"/>
      <c r="H1216" s="69"/>
      <c r="I1216" s="69"/>
      <c r="J1216" s="69"/>
      <c r="K1216" s="69"/>
      <c r="L1216" s="69"/>
      <c r="M1216" s="69"/>
      <c r="N1216" s="69"/>
      <c r="O1216" s="69"/>
      <c r="P1216" s="69"/>
      <c r="Q1216" s="69"/>
      <c r="R1216" s="69"/>
      <c r="S1216" s="69"/>
      <c r="T1216" s="69"/>
      <c r="U1216" s="69"/>
      <c r="V1216" s="69"/>
      <c r="W1216" s="69"/>
      <c r="X1216" s="69"/>
      <c r="Y1216" s="69"/>
      <c r="Z1216" s="69"/>
    </row>
    <row r="1217" ht="15.75" customHeight="1" spans="1:26">
      <c r="A1217" s="125"/>
      <c r="B1217" s="125"/>
      <c r="C1217" s="126" t="e">
        <v>#REF!</v>
      </c>
      <c r="D1217" s="125"/>
      <c r="E1217" s="69"/>
      <c r="F1217" s="69"/>
      <c r="G1217" s="69"/>
      <c r="H1217" s="69"/>
      <c r="I1217" s="69"/>
      <c r="J1217" s="69"/>
      <c r="K1217" s="69"/>
      <c r="L1217" s="69"/>
      <c r="M1217" s="69"/>
      <c r="N1217" s="69"/>
      <c r="O1217" s="69"/>
      <c r="P1217" s="69"/>
      <c r="Q1217" s="69"/>
      <c r="R1217" s="69"/>
      <c r="S1217" s="69"/>
      <c r="T1217" s="69"/>
      <c r="U1217" s="69"/>
      <c r="V1217" s="69"/>
      <c r="W1217" s="69"/>
      <c r="X1217" s="69"/>
      <c r="Y1217" s="69"/>
      <c r="Z1217" s="69"/>
    </row>
    <row r="1218" ht="15.75" customHeight="1" spans="1:26">
      <c r="A1218" s="125"/>
      <c r="B1218" s="125"/>
      <c r="C1218" s="126" t="e">
        <v>#REF!</v>
      </c>
      <c r="D1218" s="125"/>
      <c r="E1218" s="69"/>
      <c r="F1218" s="69"/>
      <c r="G1218" s="69"/>
      <c r="H1218" s="69"/>
      <c r="I1218" s="69"/>
      <c r="J1218" s="69"/>
      <c r="K1218" s="69"/>
      <c r="L1218" s="69"/>
      <c r="M1218" s="69"/>
      <c r="N1218" s="69"/>
      <c r="O1218" s="69"/>
      <c r="P1218" s="69"/>
      <c r="Q1218" s="69"/>
      <c r="R1218" s="69"/>
      <c r="S1218" s="69"/>
      <c r="T1218" s="69"/>
      <c r="U1218" s="69"/>
      <c r="V1218" s="69"/>
      <c r="W1218" s="69"/>
      <c r="X1218" s="69"/>
      <c r="Y1218" s="69"/>
      <c r="Z1218" s="69"/>
    </row>
    <row r="1219" ht="15.75" customHeight="1" spans="1:26">
      <c r="A1219" s="125"/>
      <c r="B1219" s="125"/>
      <c r="C1219" s="126" t="e">
        <v>#REF!</v>
      </c>
      <c r="D1219" s="125"/>
      <c r="E1219" s="69"/>
      <c r="F1219" s="69"/>
      <c r="G1219" s="69"/>
      <c r="H1219" s="69"/>
      <c r="I1219" s="69"/>
      <c r="J1219" s="69"/>
      <c r="K1219" s="69"/>
      <c r="L1219" s="69"/>
      <c r="M1219" s="69"/>
      <c r="N1219" s="69"/>
      <c r="O1219" s="69"/>
      <c r="P1219" s="69"/>
      <c r="Q1219" s="69"/>
      <c r="R1219" s="69"/>
      <c r="S1219" s="69"/>
      <c r="T1219" s="69"/>
      <c r="U1219" s="69"/>
      <c r="V1219" s="69"/>
      <c r="W1219" s="69"/>
      <c r="X1219" s="69"/>
      <c r="Y1219" s="69"/>
      <c r="Z1219" s="69"/>
    </row>
    <row r="1220" ht="15.75" customHeight="1" spans="1:26">
      <c r="A1220" s="125"/>
      <c r="B1220" s="125"/>
      <c r="C1220" s="126" t="e">
        <v>#REF!</v>
      </c>
      <c r="D1220" s="125"/>
      <c r="E1220" s="69"/>
      <c r="F1220" s="69"/>
      <c r="G1220" s="69"/>
      <c r="H1220" s="69"/>
      <c r="I1220" s="69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U1220" s="69"/>
      <c r="V1220" s="69"/>
      <c r="W1220" s="69"/>
      <c r="X1220" s="69"/>
      <c r="Y1220" s="69"/>
      <c r="Z1220" s="69"/>
    </row>
    <row r="1221" ht="15.75" customHeight="1" spans="1:26">
      <c r="A1221" s="125"/>
      <c r="B1221" s="125"/>
      <c r="C1221" s="126" t="e">
        <v>#REF!</v>
      </c>
      <c r="D1221" s="125"/>
      <c r="E1221" s="69"/>
      <c r="F1221" s="69"/>
      <c r="G1221" s="69"/>
      <c r="H1221" s="69"/>
      <c r="I1221" s="69"/>
      <c r="J1221" s="69"/>
      <c r="K1221" s="69"/>
      <c r="L1221" s="69"/>
      <c r="M1221" s="69"/>
      <c r="N1221" s="69"/>
      <c r="O1221" s="69"/>
      <c r="P1221" s="69"/>
      <c r="Q1221" s="69"/>
      <c r="R1221" s="69"/>
      <c r="S1221" s="69"/>
      <c r="T1221" s="69"/>
      <c r="U1221" s="69"/>
      <c r="V1221" s="69"/>
      <c r="W1221" s="69"/>
      <c r="X1221" s="69"/>
      <c r="Y1221" s="69"/>
      <c r="Z1221" s="69"/>
    </row>
    <row r="1222" ht="15.75" customHeight="1" spans="1:26">
      <c r="A1222" s="125"/>
      <c r="B1222" s="125"/>
      <c r="C1222" s="126" t="e">
        <v>#REF!</v>
      </c>
      <c r="D1222" s="125"/>
      <c r="E1222" s="69"/>
      <c r="F1222" s="69"/>
      <c r="G1222" s="69"/>
      <c r="H1222" s="69"/>
      <c r="I1222" s="69"/>
      <c r="J1222" s="69"/>
      <c r="K1222" s="69"/>
      <c r="L1222" s="69"/>
      <c r="M1222" s="69"/>
      <c r="N1222" s="69"/>
      <c r="O1222" s="69"/>
      <c r="P1222" s="69"/>
      <c r="Q1222" s="69"/>
      <c r="R1222" s="69"/>
      <c r="S1222" s="69"/>
      <c r="T1222" s="69"/>
      <c r="U1222" s="69"/>
      <c r="V1222" s="69"/>
      <c r="W1222" s="69"/>
      <c r="X1222" s="69"/>
      <c r="Y1222" s="69"/>
      <c r="Z1222" s="69"/>
    </row>
    <row r="1223" ht="15.75" customHeight="1" spans="1:26">
      <c r="A1223" s="125"/>
      <c r="B1223" s="125"/>
      <c r="C1223" s="126" t="e">
        <v>#REF!</v>
      </c>
      <c r="D1223" s="125"/>
      <c r="E1223" s="69"/>
      <c r="F1223" s="69"/>
      <c r="G1223" s="69"/>
      <c r="H1223" s="69"/>
      <c r="I1223" s="69"/>
      <c r="J1223" s="69"/>
      <c r="K1223" s="69"/>
      <c r="L1223" s="69"/>
      <c r="M1223" s="69"/>
      <c r="N1223" s="69"/>
      <c r="O1223" s="69"/>
      <c r="P1223" s="69"/>
      <c r="Q1223" s="69"/>
      <c r="R1223" s="69"/>
      <c r="S1223" s="69"/>
      <c r="T1223" s="69"/>
      <c r="U1223" s="69"/>
      <c r="V1223" s="69"/>
      <c r="W1223" s="69"/>
      <c r="X1223" s="69"/>
      <c r="Y1223" s="69"/>
      <c r="Z1223" s="69"/>
    </row>
    <row r="1224" ht="15.75" customHeight="1" spans="1:26">
      <c r="A1224" s="125"/>
      <c r="B1224" s="125"/>
      <c r="C1224" s="126" t="e">
        <v>#REF!</v>
      </c>
      <c r="D1224" s="125"/>
      <c r="E1224" s="69"/>
      <c r="F1224" s="69"/>
      <c r="G1224" s="69"/>
      <c r="H1224" s="69"/>
      <c r="I1224" s="69"/>
      <c r="J1224" s="69"/>
      <c r="K1224" s="69"/>
      <c r="L1224" s="69"/>
      <c r="M1224" s="69"/>
      <c r="N1224" s="69"/>
      <c r="O1224" s="69"/>
      <c r="P1224" s="69"/>
      <c r="Q1224" s="69"/>
      <c r="R1224" s="69"/>
      <c r="S1224" s="69"/>
      <c r="T1224" s="69"/>
      <c r="U1224" s="69"/>
      <c r="V1224" s="69"/>
      <c r="W1224" s="69"/>
      <c r="X1224" s="69"/>
      <c r="Y1224" s="69"/>
      <c r="Z1224" s="69"/>
    </row>
    <row r="1225" ht="15.75" customHeight="1" spans="1:26">
      <c r="A1225" s="125"/>
      <c r="B1225" s="125"/>
      <c r="C1225" s="126" t="e">
        <v>#REF!</v>
      </c>
      <c r="D1225" s="125"/>
      <c r="E1225" s="69"/>
      <c r="F1225" s="69"/>
      <c r="G1225" s="69"/>
      <c r="H1225" s="69"/>
      <c r="I1225" s="69"/>
      <c r="J1225" s="69"/>
      <c r="K1225" s="69"/>
      <c r="L1225" s="69"/>
      <c r="M1225" s="69"/>
      <c r="N1225" s="69"/>
      <c r="O1225" s="69"/>
      <c r="P1225" s="69"/>
      <c r="Q1225" s="69"/>
      <c r="R1225" s="69"/>
      <c r="S1225" s="69"/>
      <c r="T1225" s="69"/>
      <c r="U1225" s="69"/>
      <c r="V1225" s="69"/>
      <c r="W1225" s="69"/>
      <c r="X1225" s="69"/>
      <c r="Y1225" s="69"/>
      <c r="Z1225" s="69"/>
    </row>
    <row r="1226" ht="15.75" customHeight="1" spans="1:26">
      <c r="A1226" s="125"/>
      <c r="B1226" s="125"/>
      <c r="C1226" s="126" t="e">
        <v>#REF!</v>
      </c>
      <c r="D1226" s="125"/>
      <c r="E1226" s="69"/>
      <c r="F1226" s="69"/>
      <c r="G1226" s="69"/>
      <c r="H1226" s="69"/>
      <c r="I1226" s="69"/>
      <c r="J1226" s="69"/>
      <c r="K1226" s="69"/>
      <c r="L1226" s="69"/>
      <c r="M1226" s="69"/>
      <c r="N1226" s="69"/>
      <c r="O1226" s="69"/>
      <c r="P1226" s="69"/>
      <c r="Q1226" s="69"/>
      <c r="R1226" s="69"/>
      <c r="S1226" s="69"/>
      <c r="T1226" s="69"/>
      <c r="U1226" s="69"/>
      <c r="V1226" s="69"/>
      <c r="W1226" s="69"/>
      <c r="X1226" s="69"/>
      <c r="Y1226" s="69"/>
      <c r="Z1226" s="69"/>
    </row>
    <row r="1227" ht="15.75" customHeight="1" spans="1:26">
      <c r="A1227" s="125"/>
      <c r="B1227" s="125"/>
      <c r="C1227" s="126" t="e">
        <v>#REF!</v>
      </c>
      <c r="D1227" s="125"/>
      <c r="E1227" s="69"/>
      <c r="F1227" s="69"/>
      <c r="G1227" s="69"/>
      <c r="H1227" s="69"/>
      <c r="I1227" s="69"/>
      <c r="J1227" s="69"/>
      <c r="K1227" s="69"/>
      <c r="L1227" s="69"/>
      <c r="M1227" s="69"/>
      <c r="N1227" s="69"/>
      <c r="O1227" s="69"/>
      <c r="P1227" s="69"/>
      <c r="Q1227" s="69"/>
      <c r="R1227" s="69"/>
      <c r="S1227" s="69"/>
      <c r="T1227" s="69"/>
      <c r="U1227" s="69"/>
      <c r="V1227" s="69"/>
      <c r="W1227" s="69"/>
      <c r="X1227" s="69"/>
      <c r="Y1227" s="69"/>
      <c r="Z1227" s="69"/>
    </row>
    <row r="1228" ht="15.75" customHeight="1" spans="1:26">
      <c r="A1228" s="125"/>
      <c r="B1228" s="125"/>
      <c r="C1228" s="126" t="e">
        <v>#REF!</v>
      </c>
      <c r="D1228" s="125"/>
      <c r="E1228" s="69"/>
      <c r="F1228" s="69"/>
      <c r="G1228" s="69"/>
      <c r="H1228" s="69"/>
      <c r="I1228" s="69"/>
      <c r="J1228" s="69"/>
      <c r="K1228" s="69"/>
      <c r="L1228" s="69"/>
      <c r="M1228" s="69"/>
      <c r="N1228" s="69"/>
      <c r="O1228" s="69"/>
      <c r="P1228" s="69"/>
      <c r="Q1228" s="69"/>
      <c r="R1228" s="69"/>
      <c r="S1228" s="69"/>
      <c r="T1228" s="69"/>
      <c r="U1228" s="69"/>
      <c r="V1228" s="69"/>
      <c r="W1228" s="69"/>
      <c r="X1228" s="69"/>
      <c r="Y1228" s="69"/>
      <c r="Z1228" s="69"/>
    </row>
    <row r="1229" ht="15.75" customHeight="1" spans="1:26">
      <c r="A1229" s="125"/>
      <c r="B1229" s="125"/>
      <c r="C1229" s="126" t="e">
        <v>#REF!</v>
      </c>
      <c r="D1229" s="125"/>
      <c r="E1229" s="69"/>
      <c r="F1229" s="69"/>
      <c r="G1229" s="69"/>
      <c r="H1229" s="69"/>
      <c r="I1229" s="69"/>
      <c r="J1229" s="69"/>
      <c r="K1229" s="69"/>
      <c r="L1229" s="69"/>
      <c r="M1229" s="69"/>
      <c r="N1229" s="69"/>
      <c r="O1229" s="69"/>
      <c r="P1229" s="69"/>
      <c r="Q1229" s="69"/>
      <c r="R1229" s="69"/>
      <c r="S1229" s="69"/>
      <c r="T1229" s="69"/>
      <c r="U1229" s="69"/>
      <c r="V1229" s="69"/>
      <c r="W1229" s="69"/>
      <c r="X1229" s="69"/>
      <c r="Y1229" s="69"/>
      <c r="Z1229" s="69"/>
    </row>
    <row r="1230" ht="15.75" customHeight="1" spans="1:26">
      <c r="A1230" s="125"/>
      <c r="B1230" s="125"/>
      <c r="C1230" s="126" t="e">
        <v>#REF!</v>
      </c>
      <c r="D1230" s="125"/>
      <c r="E1230" s="69"/>
      <c r="F1230" s="69"/>
      <c r="G1230" s="69"/>
      <c r="H1230" s="69"/>
      <c r="I1230" s="69"/>
      <c r="J1230" s="69"/>
      <c r="K1230" s="69"/>
      <c r="L1230" s="69"/>
      <c r="M1230" s="69"/>
      <c r="N1230" s="69"/>
      <c r="O1230" s="69"/>
      <c r="P1230" s="69"/>
      <c r="Q1230" s="69"/>
      <c r="R1230" s="69"/>
      <c r="S1230" s="69"/>
      <c r="T1230" s="69"/>
      <c r="U1230" s="69"/>
      <c r="V1230" s="69"/>
      <c r="W1230" s="69"/>
      <c r="X1230" s="69"/>
      <c r="Y1230" s="69"/>
      <c r="Z1230" s="69"/>
    </row>
    <row r="1231" ht="15.75" customHeight="1" spans="1:26">
      <c r="A1231" s="125"/>
      <c r="B1231" s="125"/>
      <c r="C1231" s="126" t="e">
        <v>#REF!</v>
      </c>
      <c r="D1231" s="125"/>
      <c r="E1231" s="69"/>
      <c r="F1231" s="69"/>
      <c r="G1231" s="69"/>
      <c r="H1231" s="69"/>
      <c r="I1231" s="69"/>
      <c r="J1231" s="69"/>
      <c r="K1231" s="69"/>
      <c r="L1231" s="69"/>
      <c r="M1231" s="69"/>
      <c r="N1231" s="69"/>
      <c r="O1231" s="69"/>
      <c r="P1231" s="69"/>
      <c r="Q1231" s="69"/>
      <c r="R1231" s="69"/>
      <c r="S1231" s="69"/>
      <c r="T1231" s="69"/>
      <c r="U1231" s="69"/>
      <c r="V1231" s="69"/>
      <c r="W1231" s="69"/>
      <c r="X1231" s="69"/>
      <c r="Y1231" s="69"/>
      <c r="Z1231" s="69"/>
    </row>
    <row r="1232" ht="15.75" customHeight="1" spans="1:26">
      <c r="A1232" s="125"/>
      <c r="B1232" s="125"/>
      <c r="C1232" s="126" t="e">
        <v>#REF!</v>
      </c>
      <c r="D1232" s="125"/>
      <c r="E1232" s="69"/>
      <c r="F1232" s="69"/>
      <c r="G1232" s="69"/>
      <c r="H1232" s="69"/>
      <c r="I1232" s="69"/>
      <c r="J1232" s="69"/>
      <c r="K1232" s="69"/>
      <c r="L1232" s="69"/>
      <c r="M1232" s="69"/>
      <c r="N1232" s="69"/>
      <c r="O1232" s="69"/>
      <c r="P1232" s="69"/>
      <c r="Q1232" s="69"/>
      <c r="R1232" s="69"/>
      <c r="S1232" s="69"/>
      <c r="T1232" s="69"/>
      <c r="U1232" s="69"/>
      <c r="V1232" s="69"/>
      <c r="W1232" s="69"/>
      <c r="X1232" s="69"/>
      <c r="Y1232" s="69"/>
      <c r="Z1232" s="69"/>
    </row>
    <row r="1233" ht="15.75" customHeight="1" spans="1:26">
      <c r="A1233" s="125"/>
      <c r="B1233" s="125"/>
      <c r="C1233" s="126" t="e">
        <v>#REF!</v>
      </c>
      <c r="D1233" s="125"/>
      <c r="E1233" s="69"/>
      <c r="F1233" s="69"/>
      <c r="G1233" s="69"/>
      <c r="H1233" s="69"/>
      <c r="I1233" s="69"/>
      <c r="J1233" s="69"/>
      <c r="K1233" s="69"/>
      <c r="L1233" s="69"/>
      <c r="M1233" s="69"/>
      <c r="N1233" s="69"/>
      <c r="O1233" s="69"/>
      <c r="P1233" s="69"/>
      <c r="Q1233" s="69"/>
      <c r="R1233" s="69"/>
      <c r="S1233" s="69"/>
      <c r="T1233" s="69"/>
      <c r="U1233" s="69"/>
      <c r="V1233" s="69"/>
      <c r="W1233" s="69"/>
      <c r="X1233" s="69"/>
      <c r="Y1233" s="69"/>
      <c r="Z1233" s="69"/>
    </row>
    <row r="1234" ht="15.75" customHeight="1" spans="1:26">
      <c r="A1234" s="125"/>
      <c r="B1234" s="125"/>
      <c r="C1234" s="126" t="e">
        <v>#REF!</v>
      </c>
      <c r="D1234" s="125"/>
      <c r="E1234" s="69"/>
      <c r="F1234" s="69"/>
      <c r="G1234" s="69"/>
      <c r="H1234" s="69"/>
      <c r="I1234" s="69"/>
      <c r="J1234" s="69"/>
      <c r="K1234" s="69"/>
      <c r="L1234" s="69"/>
      <c r="M1234" s="69"/>
      <c r="N1234" s="69"/>
      <c r="O1234" s="69"/>
      <c r="P1234" s="69"/>
      <c r="Q1234" s="69"/>
      <c r="R1234" s="69"/>
      <c r="S1234" s="69"/>
      <c r="T1234" s="69"/>
      <c r="U1234" s="69"/>
      <c r="V1234" s="69"/>
      <c r="W1234" s="69"/>
      <c r="X1234" s="69"/>
      <c r="Y1234" s="69"/>
      <c r="Z1234" s="69"/>
    </row>
    <row r="1235" ht="15.75" customHeight="1" spans="1:26">
      <c r="A1235" s="125"/>
      <c r="B1235" s="125"/>
      <c r="C1235" s="126" t="e">
        <v>#REF!</v>
      </c>
      <c r="D1235" s="125"/>
      <c r="E1235" s="69"/>
      <c r="F1235" s="69"/>
      <c r="G1235" s="69"/>
      <c r="H1235" s="69"/>
      <c r="I1235" s="69"/>
      <c r="J1235" s="69"/>
      <c r="K1235" s="69"/>
      <c r="L1235" s="69"/>
      <c r="M1235" s="69"/>
      <c r="N1235" s="69"/>
      <c r="O1235" s="69"/>
      <c r="P1235" s="69"/>
      <c r="Q1235" s="69"/>
      <c r="R1235" s="69"/>
      <c r="S1235" s="69"/>
      <c r="T1235" s="69"/>
      <c r="U1235" s="69"/>
      <c r="V1235" s="69"/>
      <c r="W1235" s="69"/>
      <c r="X1235" s="69"/>
      <c r="Y1235" s="69"/>
      <c r="Z1235" s="69"/>
    </row>
    <row r="1236" ht="15.75" customHeight="1" spans="1:26">
      <c r="A1236" s="125"/>
      <c r="B1236" s="125"/>
      <c r="C1236" s="126" t="e">
        <v>#REF!</v>
      </c>
      <c r="D1236" s="125"/>
      <c r="E1236" s="69"/>
      <c r="F1236" s="69"/>
      <c r="G1236" s="69"/>
      <c r="H1236" s="69"/>
      <c r="I1236" s="69"/>
      <c r="J1236" s="69"/>
      <c r="K1236" s="69"/>
      <c r="L1236" s="69"/>
      <c r="M1236" s="69"/>
      <c r="N1236" s="69"/>
      <c r="O1236" s="69"/>
      <c r="P1236" s="69"/>
      <c r="Q1236" s="69"/>
      <c r="R1236" s="69"/>
      <c r="S1236" s="69"/>
      <c r="T1236" s="69"/>
      <c r="U1236" s="69"/>
      <c r="V1236" s="69"/>
      <c r="W1236" s="69"/>
      <c r="X1236" s="69"/>
      <c r="Y1236" s="69"/>
      <c r="Z1236" s="69"/>
    </row>
    <row r="1237" ht="15.75" customHeight="1" spans="1:26">
      <c r="A1237" s="125"/>
      <c r="B1237" s="125"/>
      <c r="C1237" s="126" t="e">
        <v>#REF!</v>
      </c>
      <c r="D1237" s="125"/>
      <c r="E1237" s="69"/>
      <c r="F1237" s="69"/>
      <c r="G1237" s="69"/>
      <c r="H1237" s="69"/>
      <c r="I1237" s="69"/>
      <c r="J1237" s="69"/>
      <c r="K1237" s="69"/>
      <c r="L1237" s="69"/>
      <c r="M1237" s="69"/>
      <c r="N1237" s="69"/>
      <c r="O1237" s="69"/>
      <c r="P1237" s="69"/>
      <c r="Q1237" s="69"/>
      <c r="R1237" s="69"/>
      <c r="S1237" s="69"/>
      <c r="T1237" s="69"/>
      <c r="U1237" s="69"/>
      <c r="V1237" s="69"/>
      <c r="W1237" s="69"/>
      <c r="X1237" s="69"/>
      <c r="Y1237" s="69"/>
      <c r="Z1237" s="69"/>
    </row>
    <row r="1238" ht="15.75" customHeight="1" spans="1:26">
      <c r="A1238" s="125"/>
      <c r="B1238" s="125"/>
      <c r="C1238" s="126" t="e">
        <v>#REF!</v>
      </c>
      <c r="D1238" s="125"/>
      <c r="E1238" s="69"/>
      <c r="F1238" s="69"/>
      <c r="G1238" s="69"/>
      <c r="H1238" s="69"/>
      <c r="I1238" s="69"/>
      <c r="J1238" s="69"/>
      <c r="K1238" s="69"/>
      <c r="L1238" s="69"/>
      <c r="M1238" s="69"/>
      <c r="N1238" s="69"/>
      <c r="O1238" s="69"/>
      <c r="P1238" s="69"/>
      <c r="Q1238" s="69"/>
      <c r="R1238" s="69"/>
      <c r="S1238" s="69"/>
      <c r="T1238" s="69"/>
      <c r="U1238" s="69"/>
      <c r="V1238" s="69"/>
      <c r="W1238" s="69"/>
      <c r="X1238" s="69"/>
      <c r="Y1238" s="69"/>
      <c r="Z1238" s="69"/>
    </row>
    <row r="1239" ht="15.75" customHeight="1" spans="1:26">
      <c r="A1239" s="125"/>
      <c r="B1239" s="125"/>
      <c r="C1239" s="126" t="e">
        <v>#REF!</v>
      </c>
      <c r="D1239" s="125"/>
      <c r="E1239" s="69"/>
      <c r="F1239" s="69"/>
      <c r="G1239" s="69"/>
      <c r="H1239" s="69"/>
      <c r="I1239" s="69"/>
      <c r="J1239" s="69"/>
      <c r="K1239" s="69"/>
      <c r="L1239" s="69"/>
      <c r="M1239" s="69"/>
      <c r="N1239" s="69"/>
      <c r="O1239" s="69"/>
      <c r="P1239" s="69"/>
      <c r="Q1239" s="69"/>
      <c r="R1239" s="69"/>
      <c r="S1239" s="69"/>
      <c r="T1239" s="69"/>
      <c r="U1239" s="69"/>
      <c r="V1239" s="69"/>
      <c r="W1239" s="69"/>
      <c r="X1239" s="69"/>
      <c r="Y1239" s="69"/>
      <c r="Z1239" s="69"/>
    </row>
    <row r="1240" ht="15.75" customHeight="1" spans="1:26">
      <c r="A1240" s="125"/>
      <c r="B1240" s="125"/>
      <c r="C1240" s="126" t="e">
        <v>#REF!</v>
      </c>
      <c r="D1240" s="125"/>
      <c r="E1240" s="69"/>
      <c r="F1240" s="69"/>
      <c r="G1240" s="69"/>
      <c r="H1240" s="69"/>
      <c r="I1240" s="69"/>
      <c r="J1240" s="69"/>
      <c r="K1240" s="69"/>
      <c r="L1240" s="69"/>
      <c r="M1240" s="69"/>
      <c r="N1240" s="69"/>
      <c r="O1240" s="69"/>
      <c r="P1240" s="69"/>
      <c r="Q1240" s="69"/>
      <c r="R1240" s="69"/>
      <c r="S1240" s="69"/>
      <c r="T1240" s="69"/>
      <c r="U1240" s="69"/>
      <c r="V1240" s="69"/>
      <c r="W1240" s="69"/>
      <c r="X1240" s="69"/>
      <c r="Y1240" s="69"/>
      <c r="Z1240" s="69"/>
    </row>
    <row r="1241" ht="15.75" customHeight="1" spans="1:26">
      <c r="A1241" s="125"/>
      <c r="B1241" s="125"/>
      <c r="C1241" s="126" t="e">
        <v>#REF!</v>
      </c>
      <c r="D1241" s="125"/>
      <c r="E1241" s="69"/>
      <c r="F1241" s="69"/>
      <c r="G1241" s="69"/>
      <c r="H1241" s="69"/>
      <c r="I1241" s="69"/>
      <c r="J1241" s="69"/>
      <c r="K1241" s="69"/>
      <c r="L1241" s="69"/>
      <c r="M1241" s="69"/>
      <c r="N1241" s="69"/>
      <c r="O1241" s="69"/>
      <c r="P1241" s="69"/>
      <c r="Q1241" s="69"/>
      <c r="R1241" s="69"/>
      <c r="S1241" s="69"/>
      <c r="T1241" s="69"/>
      <c r="U1241" s="69"/>
      <c r="V1241" s="69"/>
      <c r="W1241" s="69"/>
      <c r="X1241" s="69"/>
      <c r="Y1241" s="69"/>
      <c r="Z1241" s="69"/>
    </row>
    <row r="1242" ht="15.75" customHeight="1" spans="1:26">
      <c r="A1242" s="125"/>
      <c r="B1242" s="125"/>
      <c r="C1242" s="126" t="e">
        <v>#REF!</v>
      </c>
      <c r="D1242" s="125"/>
      <c r="E1242" s="69"/>
      <c r="F1242" s="69"/>
      <c r="G1242" s="69"/>
      <c r="H1242" s="69"/>
      <c r="I1242" s="69"/>
      <c r="J1242" s="69"/>
      <c r="K1242" s="69"/>
      <c r="L1242" s="69"/>
      <c r="M1242" s="69"/>
      <c r="N1242" s="69"/>
      <c r="O1242" s="69"/>
      <c r="P1242" s="69"/>
      <c r="Q1242" s="69"/>
      <c r="R1242" s="69"/>
      <c r="S1242" s="69"/>
      <c r="T1242" s="69"/>
      <c r="U1242" s="69"/>
      <c r="V1242" s="69"/>
      <c r="W1242" s="69"/>
      <c r="X1242" s="69"/>
      <c r="Y1242" s="69"/>
      <c r="Z1242" s="69"/>
    </row>
    <row r="1243" ht="15.75" customHeight="1" spans="1:26">
      <c r="A1243" s="125"/>
      <c r="B1243" s="125"/>
      <c r="C1243" s="126" t="e">
        <v>#REF!</v>
      </c>
      <c r="D1243" s="125"/>
      <c r="E1243" s="69"/>
      <c r="F1243" s="69"/>
      <c r="G1243" s="69"/>
      <c r="H1243" s="69"/>
      <c r="I1243" s="69"/>
      <c r="J1243" s="69"/>
      <c r="K1243" s="69"/>
      <c r="L1243" s="69"/>
      <c r="M1243" s="69"/>
      <c r="N1243" s="69"/>
      <c r="O1243" s="69"/>
      <c r="P1243" s="69"/>
      <c r="Q1243" s="69"/>
      <c r="R1243" s="69"/>
      <c r="S1243" s="69"/>
      <c r="T1243" s="69"/>
      <c r="U1243" s="69"/>
      <c r="V1243" s="69"/>
      <c r="W1243" s="69"/>
      <c r="X1243" s="69"/>
      <c r="Y1243" s="69"/>
      <c r="Z1243" s="69"/>
    </row>
    <row r="1244" ht="15.75" customHeight="1" spans="1:26">
      <c r="A1244" s="125"/>
      <c r="B1244" s="125"/>
      <c r="C1244" s="126" t="e">
        <v>#REF!</v>
      </c>
      <c r="D1244" s="125"/>
      <c r="E1244" s="69"/>
      <c r="F1244" s="69"/>
      <c r="G1244" s="69"/>
      <c r="H1244" s="69"/>
      <c r="I1244" s="69"/>
      <c r="J1244" s="69"/>
      <c r="K1244" s="69"/>
      <c r="L1244" s="69"/>
      <c r="M1244" s="69"/>
      <c r="N1244" s="69"/>
      <c r="O1244" s="69"/>
      <c r="P1244" s="69"/>
      <c r="Q1244" s="69"/>
      <c r="R1244" s="69"/>
      <c r="S1244" s="69"/>
      <c r="T1244" s="69"/>
      <c r="U1244" s="69"/>
      <c r="V1244" s="69"/>
      <c r="W1244" s="69"/>
      <c r="X1244" s="69"/>
      <c r="Y1244" s="69"/>
      <c r="Z1244" s="69"/>
    </row>
    <row r="1245" ht="15.75" customHeight="1" spans="1:26">
      <c r="A1245" s="125"/>
      <c r="B1245" s="125"/>
      <c r="C1245" s="126" t="e">
        <v>#REF!</v>
      </c>
      <c r="D1245" s="125"/>
      <c r="E1245" s="69"/>
      <c r="F1245" s="69"/>
      <c r="G1245" s="69"/>
      <c r="H1245" s="69"/>
      <c r="I1245" s="69"/>
      <c r="J1245" s="69"/>
      <c r="K1245" s="69"/>
      <c r="L1245" s="69"/>
      <c r="M1245" s="69"/>
      <c r="N1245" s="69"/>
      <c r="O1245" s="69"/>
      <c r="P1245" s="69"/>
      <c r="Q1245" s="69"/>
      <c r="R1245" s="69"/>
      <c r="S1245" s="69"/>
      <c r="T1245" s="69"/>
      <c r="U1245" s="69"/>
      <c r="V1245" s="69"/>
      <c r="W1245" s="69"/>
      <c r="X1245" s="69"/>
      <c r="Y1245" s="69"/>
      <c r="Z1245" s="69"/>
    </row>
    <row r="1246" ht="15.75" customHeight="1" spans="1:26">
      <c r="A1246" s="125"/>
      <c r="B1246" s="125"/>
      <c r="C1246" s="126" t="e">
        <v>#REF!</v>
      </c>
      <c r="D1246" s="125"/>
      <c r="E1246" s="69"/>
      <c r="F1246" s="69"/>
      <c r="G1246" s="69"/>
      <c r="H1246" s="69"/>
      <c r="I1246" s="69"/>
      <c r="J1246" s="69"/>
      <c r="K1246" s="69"/>
      <c r="L1246" s="69"/>
      <c r="M1246" s="69"/>
      <c r="N1246" s="69"/>
      <c r="O1246" s="69"/>
      <c r="P1246" s="69"/>
      <c r="Q1246" s="69"/>
      <c r="R1246" s="69"/>
      <c r="S1246" s="69"/>
      <c r="T1246" s="69"/>
      <c r="U1246" s="69"/>
      <c r="V1246" s="69"/>
      <c r="W1246" s="69"/>
      <c r="X1246" s="69"/>
      <c r="Y1246" s="69"/>
      <c r="Z1246" s="69"/>
    </row>
    <row r="1247" ht="15.75" customHeight="1" spans="1:26">
      <c r="A1247" s="125"/>
      <c r="B1247" s="125"/>
      <c r="C1247" s="126" t="e">
        <v>#REF!</v>
      </c>
      <c r="D1247" s="125"/>
      <c r="E1247" s="69"/>
      <c r="F1247" s="69"/>
      <c r="G1247" s="69"/>
      <c r="H1247" s="69"/>
      <c r="I1247" s="69"/>
      <c r="J1247" s="69"/>
      <c r="K1247" s="69"/>
      <c r="L1247" s="69"/>
      <c r="M1247" s="69"/>
      <c r="N1247" s="69"/>
      <c r="O1247" s="69"/>
      <c r="P1247" s="69"/>
      <c r="Q1247" s="69"/>
      <c r="R1247" s="69"/>
      <c r="S1247" s="69"/>
      <c r="T1247" s="69"/>
      <c r="U1247" s="69"/>
      <c r="V1247" s="69"/>
      <c r="W1247" s="69"/>
      <c r="X1247" s="69"/>
      <c r="Y1247" s="69"/>
      <c r="Z1247" s="69"/>
    </row>
    <row r="1248" ht="15.75" customHeight="1" spans="1:26">
      <c r="A1248" s="125"/>
      <c r="B1248" s="125"/>
      <c r="C1248" s="126" t="e">
        <v>#REF!</v>
      </c>
      <c r="D1248" s="125"/>
      <c r="E1248" s="69"/>
      <c r="F1248" s="69"/>
      <c r="G1248" s="69"/>
      <c r="H1248" s="69"/>
      <c r="I1248" s="69"/>
      <c r="J1248" s="69"/>
      <c r="K1248" s="69"/>
      <c r="L1248" s="69"/>
      <c r="M1248" s="69"/>
      <c r="N1248" s="69"/>
      <c r="O1248" s="69"/>
      <c r="P1248" s="69"/>
      <c r="Q1248" s="69"/>
      <c r="R1248" s="69"/>
      <c r="S1248" s="69"/>
      <c r="T1248" s="69"/>
      <c r="U1248" s="69"/>
      <c r="V1248" s="69"/>
      <c r="W1248" s="69"/>
      <c r="X1248" s="69"/>
      <c r="Y1248" s="69"/>
      <c r="Z1248" s="69"/>
    </row>
    <row r="1249" ht="15.75" customHeight="1" spans="1:26">
      <c r="A1249" s="125"/>
      <c r="B1249" s="125"/>
      <c r="C1249" s="126" t="e">
        <v>#REF!</v>
      </c>
      <c r="D1249" s="125"/>
      <c r="E1249" s="69"/>
      <c r="F1249" s="69"/>
      <c r="G1249" s="69"/>
      <c r="H1249" s="69"/>
      <c r="I1249" s="69"/>
      <c r="J1249" s="69"/>
      <c r="K1249" s="69"/>
      <c r="L1249" s="69"/>
      <c r="M1249" s="69"/>
      <c r="N1249" s="69"/>
      <c r="O1249" s="69"/>
      <c r="P1249" s="69"/>
      <c r="Q1249" s="69"/>
      <c r="R1249" s="69"/>
      <c r="S1249" s="69"/>
      <c r="T1249" s="69"/>
      <c r="U1249" s="69"/>
      <c r="V1249" s="69"/>
      <c r="W1249" s="69"/>
      <c r="X1249" s="69"/>
      <c r="Y1249" s="69"/>
      <c r="Z1249" s="69"/>
    </row>
    <row r="1250" ht="15.75" customHeight="1" spans="1:26">
      <c r="A1250" s="125"/>
      <c r="B1250" s="125"/>
      <c r="C1250" s="126" t="e">
        <v>#REF!</v>
      </c>
      <c r="D1250" s="125"/>
      <c r="E1250" s="69"/>
      <c r="F1250" s="69"/>
      <c r="G1250" s="69"/>
      <c r="H1250" s="69"/>
      <c r="I1250" s="69"/>
      <c r="J1250" s="69"/>
      <c r="K1250" s="69"/>
      <c r="L1250" s="69"/>
      <c r="M1250" s="69"/>
      <c r="N1250" s="69"/>
      <c r="O1250" s="69"/>
      <c r="P1250" s="69"/>
      <c r="Q1250" s="69"/>
      <c r="R1250" s="69"/>
      <c r="S1250" s="69"/>
      <c r="T1250" s="69"/>
      <c r="U1250" s="69"/>
      <c r="V1250" s="69"/>
      <c r="W1250" s="69"/>
      <c r="X1250" s="69"/>
      <c r="Y1250" s="69"/>
      <c r="Z1250" s="69"/>
    </row>
    <row r="1251" ht="15.75" customHeight="1" spans="1:26">
      <c r="A1251" s="125"/>
      <c r="B1251" s="125"/>
      <c r="C1251" s="126" t="e">
        <v>#REF!</v>
      </c>
      <c r="D1251" s="125"/>
      <c r="E1251" s="69"/>
      <c r="F1251" s="69"/>
      <c r="G1251" s="69"/>
      <c r="H1251" s="69"/>
      <c r="I1251" s="69"/>
      <c r="J1251" s="69"/>
      <c r="K1251" s="69"/>
      <c r="L1251" s="69"/>
      <c r="M1251" s="69"/>
      <c r="N1251" s="69"/>
      <c r="O1251" s="69"/>
      <c r="P1251" s="69"/>
      <c r="Q1251" s="69"/>
      <c r="R1251" s="69"/>
      <c r="S1251" s="69"/>
      <c r="T1251" s="69"/>
      <c r="U1251" s="69"/>
      <c r="V1251" s="69"/>
      <c r="W1251" s="69"/>
      <c r="X1251" s="69"/>
      <c r="Y1251" s="69"/>
      <c r="Z1251" s="69"/>
    </row>
    <row r="1252" ht="15.75" customHeight="1" spans="1:26">
      <c r="A1252" s="125"/>
      <c r="B1252" s="125"/>
      <c r="C1252" s="126" t="e">
        <v>#REF!</v>
      </c>
      <c r="D1252" s="125"/>
      <c r="E1252" s="69"/>
      <c r="F1252" s="69"/>
      <c r="G1252" s="69"/>
      <c r="H1252" s="69"/>
      <c r="I1252" s="69"/>
      <c r="J1252" s="69"/>
      <c r="K1252" s="69"/>
      <c r="L1252" s="69"/>
      <c r="M1252" s="69"/>
      <c r="N1252" s="69"/>
      <c r="O1252" s="69"/>
      <c r="P1252" s="69"/>
      <c r="Q1252" s="69"/>
      <c r="R1252" s="69"/>
      <c r="S1252" s="69"/>
      <c r="T1252" s="69"/>
      <c r="U1252" s="69"/>
      <c r="V1252" s="69"/>
      <c r="W1252" s="69"/>
      <c r="X1252" s="69"/>
      <c r="Y1252" s="69"/>
      <c r="Z1252" s="69"/>
    </row>
    <row r="1253" ht="15.75" customHeight="1" spans="1:26">
      <c r="A1253" s="125"/>
      <c r="B1253" s="125"/>
      <c r="C1253" s="126" t="e">
        <v>#REF!</v>
      </c>
      <c r="D1253" s="125"/>
      <c r="E1253" s="69"/>
      <c r="F1253" s="69"/>
      <c r="G1253" s="69"/>
      <c r="H1253" s="69"/>
      <c r="I1253" s="69"/>
      <c r="J1253" s="69"/>
      <c r="K1253" s="69"/>
      <c r="L1253" s="69"/>
      <c r="M1253" s="69"/>
      <c r="N1253" s="69"/>
      <c r="O1253" s="69"/>
      <c r="P1253" s="69"/>
      <c r="Q1253" s="69"/>
      <c r="R1253" s="69"/>
      <c r="S1253" s="69"/>
      <c r="T1253" s="69"/>
      <c r="U1253" s="69"/>
      <c r="V1253" s="69"/>
      <c r="W1253" s="69"/>
      <c r="X1253" s="69"/>
      <c r="Y1253" s="69"/>
      <c r="Z1253" s="69"/>
    </row>
    <row r="1254" ht="15.75" customHeight="1" spans="1:26">
      <c r="A1254" s="125"/>
      <c r="B1254" s="125"/>
      <c r="C1254" s="126" t="e">
        <v>#REF!</v>
      </c>
      <c r="D1254" s="125"/>
      <c r="E1254" s="69"/>
      <c r="F1254" s="69"/>
      <c r="G1254" s="69"/>
      <c r="H1254" s="69"/>
      <c r="I1254" s="69"/>
      <c r="J1254" s="69"/>
      <c r="K1254" s="69"/>
      <c r="L1254" s="69"/>
      <c r="M1254" s="69"/>
      <c r="N1254" s="69"/>
      <c r="O1254" s="69"/>
      <c r="P1254" s="69"/>
      <c r="Q1254" s="69"/>
      <c r="R1254" s="69"/>
      <c r="S1254" s="69"/>
      <c r="T1254" s="69"/>
      <c r="U1254" s="69"/>
      <c r="V1254" s="69"/>
      <c r="W1254" s="69"/>
      <c r="X1254" s="69"/>
      <c r="Y1254" s="69"/>
      <c r="Z1254" s="69"/>
    </row>
    <row r="1255" ht="15.75" customHeight="1" spans="1:26">
      <c r="A1255" s="125"/>
      <c r="B1255" s="125"/>
      <c r="C1255" s="126" t="e">
        <v>#REF!</v>
      </c>
      <c r="D1255" s="125"/>
      <c r="E1255" s="69"/>
      <c r="F1255" s="69"/>
      <c r="G1255" s="69"/>
      <c r="H1255" s="69"/>
      <c r="I1255" s="69"/>
      <c r="J1255" s="69"/>
      <c r="K1255" s="69"/>
      <c r="L1255" s="69"/>
      <c r="M1255" s="69"/>
      <c r="N1255" s="69"/>
      <c r="O1255" s="69"/>
      <c r="P1255" s="69"/>
      <c r="Q1255" s="69"/>
      <c r="R1255" s="69"/>
      <c r="S1255" s="69"/>
      <c r="T1255" s="69"/>
      <c r="U1255" s="69"/>
      <c r="V1255" s="69"/>
      <c r="W1255" s="69"/>
      <c r="X1255" s="69"/>
      <c r="Y1255" s="69"/>
      <c r="Z1255" s="69"/>
    </row>
    <row r="1256" ht="15.75" customHeight="1" spans="1:26">
      <c r="A1256" s="125"/>
      <c r="B1256" s="125"/>
      <c r="C1256" s="126" t="e">
        <v>#REF!</v>
      </c>
      <c r="D1256" s="125"/>
      <c r="E1256" s="69"/>
      <c r="F1256" s="69"/>
      <c r="G1256" s="69"/>
      <c r="H1256" s="69"/>
      <c r="I1256" s="69"/>
      <c r="J1256" s="69"/>
      <c r="K1256" s="69"/>
      <c r="L1256" s="69"/>
      <c r="M1256" s="69"/>
      <c r="N1256" s="69"/>
      <c r="O1256" s="69"/>
      <c r="P1256" s="69"/>
      <c r="Q1256" s="69"/>
      <c r="R1256" s="69"/>
      <c r="S1256" s="69"/>
      <c r="T1256" s="69"/>
      <c r="U1256" s="69"/>
      <c r="V1256" s="69"/>
      <c r="W1256" s="69"/>
      <c r="X1256" s="69"/>
      <c r="Y1256" s="69"/>
      <c r="Z1256" s="69"/>
    </row>
    <row r="1257" ht="15.75" customHeight="1" spans="1:26">
      <c r="A1257" s="125"/>
      <c r="B1257" s="125"/>
      <c r="C1257" s="126" t="e">
        <v>#REF!</v>
      </c>
      <c r="D1257" s="125"/>
      <c r="E1257" s="69"/>
      <c r="F1257" s="69"/>
      <c r="G1257" s="69"/>
      <c r="H1257" s="69"/>
      <c r="I1257" s="69"/>
      <c r="J1257" s="69"/>
      <c r="K1257" s="69"/>
      <c r="L1257" s="69"/>
      <c r="M1257" s="69"/>
      <c r="N1257" s="69"/>
      <c r="O1257" s="69"/>
      <c r="P1257" s="69"/>
      <c r="Q1257" s="69"/>
      <c r="R1257" s="69"/>
      <c r="S1257" s="69"/>
      <c r="T1257" s="69"/>
      <c r="U1257" s="69"/>
      <c r="V1257" s="69"/>
      <c r="W1257" s="69"/>
      <c r="X1257" s="69"/>
      <c r="Y1257" s="69"/>
      <c r="Z1257" s="69"/>
    </row>
    <row r="1258" ht="15.75" customHeight="1" spans="1:26">
      <c r="A1258" s="125"/>
      <c r="B1258" s="125"/>
      <c r="C1258" s="126" t="e">
        <v>#REF!</v>
      </c>
      <c r="D1258" s="125"/>
      <c r="E1258" s="69"/>
      <c r="F1258" s="69"/>
      <c r="G1258" s="69"/>
      <c r="H1258" s="69"/>
      <c r="I1258" s="69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69"/>
      <c r="U1258" s="69"/>
      <c r="V1258" s="69"/>
      <c r="W1258" s="69"/>
      <c r="X1258" s="69"/>
      <c r="Y1258" s="69"/>
      <c r="Z1258" s="69"/>
    </row>
    <row r="1259" ht="15.75" customHeight="1" spans="1:26">
      <c r="A1259" s="125"/>
      <c r="B1259" s="125"/>
      <c r="C1259" s="126" t="e">
        <v>#REF!</v>
      </c>
      <c r="D1259" s="125"/>
      <c r="E1259" s="69"/>
      <c r="F1259" s="69"/>
      <c r="G1259" s="69"/>
      <c r="H1259" s="69"/>
      <c r="I1259" s="69"/>
      <c r="J1259" s="69"/>
      <c r="K1259" s="69"/>
      <c r="L1259" s="69"/>
      <c r="M1259" s="69"/>
      <c r="N1259" s="69"/>
      <c r="O1259" s="69"/>
      <c r="P1259" s="69"/>
      <c r="Q1259" s="69"/>
      <c r="R1259" s="69"/>
      <c r="S1259" s="69"/>
      <c r="T1259" s="69"/>
      <c r="U1259" s="69"/>
      <c r="V1259" s="69"/>
      <c r="W1259" s="69"/>
      <c r="X1259" s="69"/>
      <c r="Y1259" s="69"/>
      <c r="Z1259" s="69"/>
    </row>
    <row r="1260" ht="15.75" customHeight="1" spans="1:26">
      <c r="A1260" s="125"/>
      <c r="B1260" s="125"/>
      <c r="C1260" s="126" t="e">
        <v>#REF!</v>
      </c>
      <c r="D1260" s="125"/>
      <c r="E1260" s="69"/>
      <c r="F1260" s="69"/>
      <c r="G1260" s="69"/>
      <c r="H1260" s="69"/>
      <c r="I1260" s="69"/>
      <c r="J1260" s="69"/>
      <c r="K1260" s="69"/>
      <c r="L1260" s="69"/>
      <c r="M1260" s="69"/>
      <c r="N1260" s="69"/>
      <c r="O1260" s="69"/>
      <c r="P1260" s="69"/>
      <c r="Q1260" s="69"/>
      <c r="R1260" s="69"/>
      <c r="S1260" s="69"/>
      <c r="T1260" s="69"/>
      <c r="U1260" s="69"/>
      <c r="V1260" s="69"/>
      <c r="W1260" s="69"/>
      <c r="X1260" s="69"/>
      <c r="Y1260" s="69"/>
      <c r="Z1260" s="69"/>
    </row>
    <row r="1261" ht="15.75" customHeight="1" spans="1:26">
      <c r="A1261" s="125"/>
      <c r="B1261" s="125"/>
      <c r="C1261" s="126" t="e">
        <v>#REF!</v>
      </c>
      <c r="D1261" s="125"/>
      <c r="E1261" s="69"/>
      <c r="F1261" s="69"/>
      <c r="G1261" s="69"/>
      <c r="H1261" s="69"/>
      <c r="I1261" s="69"/>
      <c r="J1261" s="69"/>
      <c r="K1261" s="69"/>
      <c r="L1261" s="69"/>
      <c r="M1261" s="69"/>
      <c r="N1261" s="69"/>
      <c r="O1261" s="69"/>
      <c r="P1261" s="69"/>
      <c r="Q1261" s="69"/>
      <c r="R1261" s="69"/>
      <c r="S1261" s="69"/>
      <c r="T1261" s="69"/>
      <c r="U1261" s="69"/>
      <c r="V1261" s="69"/>
      <c r="W1261" s="69"/>
      <c r="X1261" s="69"/>
      <c r="Y1261" s="69"/>
      <c r="Z1261" s="69"/>
    </row>
    <row r="1262" ht="15.75" customHeight="1" spans="1:26">
      <c r="A1262" s="125"/>
      <c r="B1262" s="125"/>
      <c r="C1262" s="126" t="e">
        <v>#REF!</v>
      </c>
      <c r="D1262" s="125"/>
      <c r="E1262" s="69"/>
      <c r="F1262" s="69"/>
      <c r="G1262" s="69"/>
      <c r="H1262" s="69"/>
      <c r="I1262" s="69"/>
      <c r="J1262" s="69"/>
      <c r="K1262" s="69"/>
      <c r="L1262" s="69"/>
      <c r="M1262" s="69"/>
      <c r="N1262" s="69"/>
      <c r="O1262" s="69"/>
      <c r="P1262" s="69"/>
      <c r="Q1262" s="69"/>
      <c r="R1262" s="69"/>
      <c r="S1262" s="69"/>
      <c r="T1262" s="69"/>
      <c r="U1262" s="69"/>
      <c r="V1262" s="69"/>
      <c r="W1262" s="69"/>
      <c r="X1262" s="69"/>
      <c r="Y1262" s="69"/>
      <c r="Z1262" s="69"/>
    </row>
    <row r="1263" ht="15.75" customHeight="1" spans="1:26">
      <c r="A1263" s="125"/>
      <c r="B1263" s="125"/>
      <c r="C1263" s="126" t="e">
        <v>#REF!</v>
      </c>
      <c r="D1263" s="125"/>
      <c r="E1263" s="69"/>
      <c r="F1263" s="69"/>
      <c r="G1263" s="69"/>
      <c r="H1263" s="69"/>
      <c r="I1263" s="69"/>
      <c r="J1263" s="69"/>
      <c r="K1263" s="69"/>
      <c r="L1263" s="69"/>
      <c r="M1263" s="69"/>
      <c r="N1263" s="69"/>
      <c r="O1263" s="69"/>
      <c r="P1263" s="69"/>
      <c r="Q1263" s="69"/>
      <c r="R1263" s="69"/>
      <c r="S1263" s="69"/>
      <c r="T1263" s="69"/>
      <c r="U1263" s="69"/>
      <c r="V1263" s="69"/>
      <c r="W1263" s="69"/>
      <c r="X1263" s="69"/>
      <c r="Y1263" s="69"/>
      <c r="Z1263" s="69"/>
    </row>
    <row r="1264" ht="15.75" customHeight="1" spans="1:26">
      <c r="A1264" s="125"/>
      <c r="B1264" s="125"/>
      <c r="C1264" s="126" t="e">
        <v>#REF!</v>
      </c>
      <c r="D1264" s="125"/>
      <c r="E1264" s="69"/>
      <c r="F1264" s="69"/>
      <c r="G1264" s="69"/>
      <c r="H1264" s="69"/>
      <c r="I1264" s="69"/>
      <c r="J1264" s="69"/>
      <c r="K1264" s="69"/>
      <c r="L1264" s="69"/>
      <c r="M1264" s="69"/>
      <c r="N1264" s="69"/>
      <c r="O1264" s="69"/>
      <c r="P1264" s="69"/>
      <c r="Q1264" s="69"/>
      <c r="R1264" s="69"/>
      <c r="S1264" s="69"/>
      <c r="T1264" s="69"/>
      <c r="U1264" s="69"/>
      <c r="V1264" s="69"/>
      <c r="W1264" s="69"/>
      <c r="X1264" s="69"/>
      <c r="Y1264" s="69"/>
      <c r="Z1264" s="69"/>
    </row>
    <row r="1265" ht="15.75" customHeight="1" spans="1:26">
      <c r="A1265" s="125"/>
      <c r="B1265" s="125"/>
      <c r="C1265" s="126" t="e">
        <v>#REF!</v>
      </c>
      <c r="D1265" s="125"/>
      <c r="E1265" s="69"/>
      <c r="F1265" s="69"/>
      <c r="G1265" s="69"/>
      <c r="H1265" s="69"/>
      <c r="I1265" s="69"/>
      <c r="J1265" s="69"/>
      <c r="K1265" s="69"/>
      <c r="L1265" s="69"/>
      <c r="M1265" s="69"/>
      <c r="N1265" s="69"/>
      <c r="O1265" s="69"/>
      <c r="P1265" s="69"/>
      <c r="Q1265" s="69"/>
      <c r="R1265" s="69"/>
      <c r="S1265" s="69"/>
      <c r="T1265" s="69"/>
      <c r="U1265" s="69"/>
      <c r="V1265" s="69"/>
      <c r="W1265" s="69"/>
      <c r="X1265" s="69"/>
      <c r="Y1265" s="69"/>
      <c r="Z1265" s="69"/>
    </row>
    <row r="1266" ht="15.75" customHeight="1" spans="1:26">
      <c r="A1266" s="125"/>
      <c r="B1266" s="125"/>
      <c r="C1266" s="126" t="e">
        <v>#REF!</v>
      </c>
      <c r="D1266" s="125"/>
      <c r="E1266" s="69"/>
      <c r="F1266" s="69"/>
      <c r="G1266" s="69"/>
      <c r="H1266" s="69"/>
      <c r="I1266" s="69"/>
      <c r="J1266" s="69"/>
      <c r="K1266" s="69"/>
      <c r="L1266" s="69"/>
      <c r="M1266" s="69"/>
      <c r="N1266" s="69"/>
      <c r="O1266" s="69"/>
      <c r="P1266" s="69"/>
      <c r="Q1266" s="69"/>
      <c r="R1266" s="69"/>
      <c r="S1266" s="69"/>
      <c r="T1266" s="69"/>
      <c r="U1266" s="69"/>
      <c r="V1266" s="69"/>
      <c r="W1266" s="69"/>
      <c r="X1266" s="69"/>
      <c r="Y1266" s="69"/>
      <c r="Z1266" s="69"/>
    </row>
    <row r="1267" ht="15.75" customHeight="1" spans="1:26">
      <c r="A1267" s="125"/>
      <c r="B1267" s="125"/>
      <c r="C1267" s="126" t="e">
        <v>#REF!</v>
      </c>
      <c r="D1267" s="125"/>
      <c r="E1267" s="69"/>
      <c r="F1267" s="69"/>
      <c r="G1267" s="69"/>
      <c r="H1267" s="69"/>
      <c r="I1267" s="69"/>
      <c r="J1267" s="69"/>
      <c r="K1267" s="69"/>
      <c r="L1267" s="69"/>
      <c r="M1267" s="69"/>
      <c r="N1267" s="69"/>
      <c r="O1267" s="69"/>
      <c r="P1267" s="69"/>
      <c r="Q1267" s="69"/>
      <c r="R1267" s="69"/>
      <c r="S1267" s="69"/>
      <c r="T1267" s="69"/>
      <c r="U1267" s="69"/>
      <c r="V1267" s="69"/>
      <c r="W1267" s="69"/>
      <c r="X1267" s="69"/>
      <c r="Y1267" s="69"/>
      <c r="Z1267" s="69"/>
    </row>
    <row r="1268" ht="15.75" customHeight="1" spans="1:26">
      <c r="A1268" s="125"/>
      <c r="B1268" s="125"/>
      <c r="C1268" s="126" t="e">
        <v>#REF!</v>
      </c>
      <c r="D1268" s="125"/>
      <c r="E1268" s="69"/>
      <c r="F1268" s="69"/>
      <c r="G1268" s="69"/>
      <c r="H1268" s="69"/>
      <c r="I1268" s="69"/>
      <c r="J1268" s="69"/>
      <c r="K1268" s="69"/>
      <c r="L1268" s="69"/>
      <c r="M1268" s="69"/>
      <c r="N1268" s="69"/>
      <c r="O1268" s="69"/>
      <c r="P1268" s="69"/>
      <c r="Q1268" s="69"/>
      <c r="R1268" s="69"/>
      <c r="S1268" s="69"/>
      <c r="T1268" s="69"/>
      <c r="U1268" s="69"/>
      <c r="V1268" s="69"/>
      <c r="W1268" s="69"/>
      <c r="X1268" s="69"/>
      <c r="Y1268" s="69"/>
      <c r="Z1268" s="69"/>
    </row>
    <row r="1269" ht="15.75" customHeight="1" spans="1:26">
      <c r="A1269" s="125"/>
      <c r="B1269" s="125"/>
      <c r="C1269" s="126" t="e">
        <v>#REF!</v>
      </c>
      <c r="D1269" s="125"/>
      <c r="E1269" s="69"/>
      <c r="F1269" s="69"/>
      <c r="G1269" s="69"/>
      <c r="H1269" s="69"/>
      <c r="I1269" s="69"/>
      <c r="J1269" s="69"/>
      <c r="K1269" s="69"/>
      <c r="L1269" s="69"/>
      <c r="M1269" s="69"/>
      <c r="N1269" s="69"/>
      <c r="O1269" s="69"/>
      <c r="P1269" s="69"/>
      <c r="Q1269" s="69"/>
      <c r="R1269" s="69"/>
      <c r="S1269" s="69"/>
      <c r="T1269" s="69"/>
      <c r="U1269" s="69"/>
      <c r="V1269" s="69"/>
      <c r="W1269" s="69"/>
      <c r="X1269" s="69"/>
      <c r="Y1269" s="69"/>
      <c r="Z1269" s="69"/>
    </row>
    <row r="1270" ht="15.75" customHeight="1" spans="1:26">
      <c r="A1270" s="125"/>
      <c r="B1270" s="125"/>
      <c r="C1270" s="126" t="e">
        <v>#REF!</v>
      </c>
      <c r="D1270" s="125"/>
      <c r="E1270" s="69"/>
      <c r="F1270" s="69"/>
      <c r="G1270" s="69"/>
      <c r="H1270" s="69"/>
      <c r="I1270" s="69"/>
      <c r="J1270" s="69"/>
      <c r="K1270" s="69"/>
      <c r="L1270" s="69"/>
      <c r="M1270" s="69"/>
      <c r="N1270" s="69"/>
      <c r="O1270" s="69"/>
      <c r="P1270" s="69"/>
      <c r="Q1270" s="69"/>
      <c r="R1270" s="69"/>
      <c r="S1270" s="69"/>
      <c r="T1270" s="69"/>
      <c r="U1270" s="69"/>
      <c r="V1270" s="69"/>
      <c r="W1270" s="69"/>
      <c r="X1270" s="69"/>
      <c r="Y1270" s="69"/>
      <c r="Z1270" s="69"/>
    </row>
    <row r="1271" ht="15.75" customHeight="1" spans="1:26">
      <c r="A1271" s="125"/>
      <c r="B1271" s="125"/>
      <c r="C1271" s="126" t="e">
        <v>#REF!</v>
      </c>
      <c r="D1271" s="125"/>
      <c r="E1271" s="69"/>
      <c r="F1271" s="69"/>
      <c r="G1271" s="69"/>
      <c r="H1271" s="69"/>
      <c r="I1271" s="69"/>
      <c r="J1271" s="69"/>
      <c r="K1271" s="69"/>
      <c r="L1271" s="69"/>
      <c r="M1271" s="69"/>
      <c r="N1271" s="69"/>
      <c r="O1271" s="69"/>
      <c r="P1271" s="69"/>
      <c r="Q1271" s="69"/>
      <c r="R1271" s="69"/>
      <c r="S1271" s="69"/>
      <c r="T1271" s="69"/>
      <c r="U1271" s="69"/>
      <c r="V1271" s="69"/>
      <c r="W1271" s="69"/>
      <c r="X1271" s="69"/>
      <c r="Y1271" s="69"/>
      <c r="Z1271" s="69"/>
    </row>
    <row r="1272" ht="15.75" customHeight="1" spans="1:26">
      <c r="A1272" s="125"/>
      <c r="B1272" s="125"/>
      <c r="C1272" s="126" t="e">
        <v>#REF!</v>
      </c>
      <c r="D1272" s="125"/>
      <c r="E1272" s="69"/>
      <c r="F1272" s="69"/>
      <c r="G1272" s="69"/>
      <c r="H1272" s="69"/>
      <c r="I1272" s="69"/>
      <c r="J1272" s="69"/>
      <c r="K1272" s="69"/>
      <c r="L1272" s="69"/>
      <c r="M1272" s="69"/>
      <c r="N1272" s="69"/>
      <c r="O1272" s="69"/>
      <c r="P1272" s="69"/>
      <c r="Q1272" s="69"/>
      <c r="R1272" s="69"/>
      <c r="S1272" s="69"/>
      <c r="T1272" s="69"/>
      <c r="U1272" s="69"/>
      <c r="V1272" s="69"/>
      <c r="W1272" s="69"/>
      <c r="X1272" s="69"/>
      <c r="Y1272" s="69"/>
      <c r="Z1272" s="69"/>
    </row>
    <row r="1273" ht="15.75" customHeight="1" spans="1:26">
      <c r="A1273" s="125"/>
      <c r="B1273" s="125"/>
      <c r="C1273" s="126" t="e">
        <v>#REF!</v>
      </c>
      <c r="D1273" s="125"/>
      <c r="E1273" s="69"/>
      <c r="F1273" s="69"/>
      <c r="G1273" s="69"/>
      <c r="H1273" s="69"/>
      <c r="I1273" s="69"/>
      <c r="J1273" s="69"/>
      <c r="K1273" s="69"/>
      <c r="L1273" s="69"/>
      <c r="M1273" s="69"/>
      <c r="N1273" s="69"/>
      <c r="O1273" s="69"/>
      <c r="P1273" s="69"/>
      <c r="Q1273" s="69"/>
      <c r="R1273" s="69"/>
      <c r="S1273" s="69"/>
      <c r="T1273" s="69"/>
      <c r="U1273" s="69"/>
      <c r="V1273" s="69"/>
      <c r="W1273" s="69"/>
      <c r="X1273" s="69"/>
      <c r="Y1273" s="69"/>
      <c r="Z1273" s="69"/>
    </row>
    <row r="1274" ht="15.75" customHeight="1" spans="1:26">
      <c r="A1274" s="125"/>
      <c r="B1274" s="125"/>
      <c r="C1274" s="126" t="e">
        <v>#REF!</v>
      </c>
      <c r="D1274" s="125"/>
      <c r="E1274" s="69"/>
      <c r="F1274" s="69"/>
      <c r="G1274" s="69"/>
      <c r="H1274" s="69"/>
      <c r="I1274" s="69"/>
      <c r="J1274" s="69"/>
      <c r="K1274" s="69"/>
      <c r="L1274" s="69"/>
      <c r="M1274" s="69"/>
      <c r="N1274" s="69"/>
      <c r="O1274" s="69"/>
      <c r="P1274" s="69"/>
      <c r="Q1274" s="69"/>
      <c r="R1274" s="69"/>
      <c r="S1274" s="69"/>
      <c r="T1274" s="69"/>
      <c r="U1274" s="69"/>
      <c r="V1274" s="69"/>
      <c r="W1274" s="69"/>
      <c r="X1274" s="69"/>
      <c r="Y1274" s="69"/>
      <c r="Z1274" s="69"/>
    </row>
    <row r="1275" ht="15.75" customHeight="1" spans="1:26">
      <c r="A1275" s="125"/>
      <c r="B1275" s="125"/>
      <c r="C1275" s="126" t="e">
        <v>#REF!</v>
      </c>
      <c r="D1275" s="125"/>
      <c r="E1275" s="69"/>
      <c r="F1275" s="69"/>
      <c r="G1275" s="69"/>
      <c r="H1275" s="69"/>
      <c r="I1275" s="69"/>
      <c r="J1275" s="69"/>
      <c r="K1275" s="69"/>
      <c r="L1275" s="69"/>
      <c r="M1275" s="69"/>
      <c r="N1275" s="69"/>
      <c r="O1275" s="69"/>
      <c r="P1275" s="69"/>
      <c r="Q1275" s="69"/>
      <c r="R1275" s="69"/>
      <c r="S1275" s="69"/>
      <c r="T1275" s="69"/>
      <c r="U1275" s="69"/>
      <c r="V1275" s="69"/>
      <c r="W1275" s="69"/>
      <c r="X1275" s="69"/>
      <c r="Y1275" s="69"/>
      <c r="Z1275" s="69"/>
    </row>
    <row r="1276" ht="15.75" customHeight="1" spans="1:26">
      <c r="A1276" s="125"/>
      <c r="B1276" s="125"/>
      <c r="C1276" s="126" t="e">
        <v>#REF!</v>
      </c>
      <c r="D1276" s="125"/>
      <c r="E1276" s="69"/>
      <c r="F1276" s="69"/>
      <c r="G1276" s="69"/>
      <c r="H1276" s="69"/>
      <c r="I1276" s="69"/>
      <c r="J1276" s="69"/>
      <c r="K1276" s="69"/>
      <c r="L1276" s="69"/>
      <c r="M1276" s="69"/>
      <c r="N1276" s="69"/>
      <c r="O1276" s="69"/>
      <c r="P1276" s="69"/>
      <c r="Q1276" s="69"/>
      <c r="R1276" s="69"/>
      <c r="S1276" s="69"/>
      <c r="T1276" s="69"/>
      <c r="U1276" s="69"/>
      <c r="V1276" s="69"/>
      <c r="W1276" s="69"/>
      <c r="X1276" s="69"/>
      <c r="Y1276" s="69"/>
      <c r="Z1276" s="69"/>
    </row>
    <row r="1277" ht="15.75" customHeight="1" spans="1:26">
      <c r="A1277" s="125"/>
      <c r="B1277" s="125"/>
      <c r="C1277" s="126" t="e">
        <v>#REF!</v>
      </c>
      <c r="D1277" s="125"/>
      <c r="E1277" s="69"/>
      <c r="F1277" s="69"/>
      <c r="G1277" s="69"/>
      <c r="H1277" s="69"/>
      <c r="I1277" s="69"/>
      <c r="J1277" s="69"/>
      <c r="K1277" s="69"/>
      <c r="L1277" s="69"/>
      <c r="M1277" s="69"/>
      <c r="N1277" s="69"/>
      <c r="O1277" s="69"/>
      <c r="P1277" s="69"/>
      <c r="Q1277" s="69"/>
      <c r="R1277" s="69"/>
      <c r="S1277" s="69"/>
      <c r="T1277" s="69"/>
      <c r="U1277" s="69"/>
      <c r="V1277" s="69"/>
      <c r="W1277" s="69"/>
      <c r="X1277" s="69"/>
      <c r="Y1277" s="69"/>
      <c r="Z1277" s="69"/>
    </row>
    <row r="1278" ht="15.75" customHeight="1" spans="1:26">
      <c r="A1278" s="125"/>
      <c r="B1278" s="125"/>
      <c r="C1278" s="126" t="e">
        <v>#REF!</v>
      </c>
      <c r="D1278" s="125"/>
      <c r="E1278" s="69"/>
      <c r="F1278" s="69"/>
      <c r="G1278" s="69"/>
      <c r="H1278" s="69"/>
      <c r="I1278" s="69"/>
      <c r="J1278" s="69"/>
      <c r="K1278" s="69"/>
      <c r="L1278" s="69"/>
      <c r="M1278" s="69"/>
      <c r="N1278" s="69"/>
      <c r="O1278" s="69"/>
      <c r="P1278" s="69"/>
      <c r="Q1278" s="69"/>
      <c r="R1278" s="69"/>
      <c r="S1278" s="69"/>
      <c r="T1278" s="69"/>
      <c r="U1278" s="69"/>
      <c r="V1278" s="69"/>
      <c r="W1278" s="69"/>
      <c r="X1278" s="69"/>
      <c r="Y1278" s="69"/>
      <c r="Z1278" s="69"/>
    </row>
    <row r="1279" ht="15.75" customHeight="1" spans="1:26">
      <c r="A1279" s="125"/>
      <c r="B1279" s="125"/>
      <c r="C1279" s="126" t="e">
        <v>#REF!</v>
      </c>
      <c r="D1279" s="125"/>
      <c r="E1279" s="69"/>
      <c r="F1279" s="69"/>
      <c r="G1279" s="69"/>
      <c r="H1279" s="69"/>
      <c r="I1279" s="69"/>
      <c r="J1279" s="69"/>
      <c r="K1279" s="69"/>
      <c r="L1279" s="69"/>
      <c r="M1279" s="69"/>
      <c r="N1279" s="69"/>
      <c r="O1279" s="69"/>
      <c r="P1279" s="69"/>
      <c r="Q1279" s="69"/>
      <c r="R1279" s="69"/>
      <c r="S1279" s="69"/>
      <c r="T1279" s="69"/>
      <c r="U1279" s="69"/>
      <c r="V1279" s="69"/>
      <c r="W1279" s="69"/>
      <c r="X1279" s="69"/>
      <c r="Y1279" s="69"/>
      <c r="Z1279" s="69"/>
    </row>
    <row r="1280" ht="15.75" customHeight="1" spans="1:26">
      <c r="A1280" s="125"/>
      <c r="B1280" s="125"/>
      <c r="C1280" s="126" t="e">
        <v>#REF!</v>
      </c>
      <c r="D1280" s="125"/>
      <c r="E1280" s="69"/>
      <c r="F1280" s="69"/>
      <c r="G1280" s="69"/>
      <c r="H1280" s="69"/>
      <c r="I1280" s="69"/>
      <c r="J1280" s="69"/>
      <c r="K1280" s="69"/>
      <c r="L1280" s="69"/>
      <c r="M1280" s="69"/>
      <c r="N1280" s="69"/>
      <c r="O1280" s="69"/>
      <c r="P1280" s="69"/>
      <c r="Q1280" s="69"/>
      <c r="R1280" s="69"/>
      <c r="S1280" s="69"/>
      <c r="T1280" s="69"/>
      <c r="U1280" s="69"/>
      <c r="V1280" s="69"/>
      <c r="W1280" s="69"/>
      <c r="X1280" s="69"/>
      <c r="Y1280" s="69"/>
      <c r="Z1280" s="69"/>
    </row>
    <row r="1281" ht="15.75" customHeight="1" spans="1:26">
      <c r="A1281" s="125"/>
      <c r="B1281" s="125"/>
      <c r="C1281" s="126" t="e">
        <v>#REF!</v>
      </c>
      <c r="D1281" s="125"/>
      <c r="E1281" s="69"/>
      <c r="F1281" s="69"/>
      <c r="G1281" s="69"/>
      <c r="H1281" s="69"/>
      <c r="I1281" s="69"/>
      <c r="J1281" s="69"/>
      <c r="K1281" s="69"/>
      <c r="L1281" s="69"/>
      <c r="M1281" s="69"/>
      <c r="N1281" s="69"/>
      <c r="O1281" s="69"/>
      <c r="P1281" s="69"/>
      <c r="Q1281" s="69"/>
      <c r="R1281" s="69"/>
      <c r="S1281" s="69"/>
      <c r="T1281" s="69"/>
      <c r="U1281" s="69"/>
      <c r="V1281" s="69"/>
      <c r="W1281" s="69"/>
      <c r="X1281" s="69"/>
      <c r="Y1281" s="69"/>
      <c r="Z1281" s="69"/>
    </row>
    <row r="1282" ht="15.75" customHeight="1" spans="1:26">
      <c r="A1282" s="125"/>
      <c r="B1282" s="125"/>
      <c r="C1282" s="126" t="e">
        <v>#REF!</v>
      </c>
      <c r="D1282" s="125"/>
      <c r="E1282" s="69"/>
      <c r="F1282" s="69"/>
      <c r="G1282" s="69"/>
      <c r="H1282" s="69"/>
      <c r="I1282" s="69"/>
      <c r="J1282" s="69"/>
      <c r="K1282" s="69"/>
      <c r="L1282" s="69"/>
      <c r="M1282" s="69"/>
      <c r="N1282" s="69"/>
      <c r="O1282" s="69"/>
      <c r="P1282" s="69"/>
      <c r="Q1282" s="69"/>
      <c r="R1282" s="69"/>
      <c r="S1282" s="69"/>
      <c r="T1282" s="69"/>
      <c r="U1282" s="69"/>
      <c r="V1282" s="69"/>
      <c r="W1282" s="69"/>
      <c r="X1282" s="69"/>
      <c r="Y1282" s="69"/>
      <c r="Z1282" s="69"/>
    </row>
    <row r="1283" ht="15.75" customHeight="1" spans="1:26">
      <c r="A1283" s="125"/>
      <c r="B1283" s="125"/>
      <c r="C1283" s="126" t="e">
        <v>#REF!</v>
      </c>
      <c r="D1283" s="125"/>
      <c r="E1283" s="69"/>
      <c r="F1283" s="69"/>
      <c r="G1283" s="69"/>
      <c r="H1283" s="69"/>
      <c r="I1283" s="69"/>
      <c r="J1283" s="69"/>
      <c r="K1283" s="69"/>
      <c r="L1283" s="69"/>
      <c r="M1283" s="69"/>
      <c r="N1283" s="69"/>
      <c r="O1283" s="69"/>
      <c r="P1283" s="69"/>
      <c r="Q1283" s="69"/>
      <c r="R1283" s="69"/>
      <c r="S1283" s="69"/>
      <c r="T1283" s="69"/>
      <c r="U1283" s="69"/>
      <c r="V1283" s="69"/>
      <c r="W1283" s="69"/>
      <c r="X1283" s="69"/>
      <c r="Y1283" s="69"/>
      <c r="Z1283" s="69"/>
    </row>
    <row r="1284" ht="15.75" customHeight="1" spans="1:26">
      <c r="A1284" s="125"/>
      <c r="B1284" s="125"/>
      <c r="C1284" s="126" t="e">
        <v>#REF!</v>
      </c>
      <c r="D1284" s="125"/>
      <c r="E1284" s="69"/>
      <c r="F1284" s="69"/>
      <c r="G1284" s="69"/>
      <c r="H1284" s="69"/>
      <c r="I1284" s="69"/>
      <c r="J1284" s="69"/>
      <c r="K1284" s="69"/>
      <c r="L1284" s="69"/>
      <c r="M1284" s="69"/>
      <c r="N1284" s="69"/>
      <c r="O1284" s="69"/>
      <c r="P1284" s="69"/>
      <c r="Q1284" s="69"/>
      <c r="R1284" s="69"/>
      <c r="S1284" s="69"/>
      <c r="T1284" s="69"/>
      <c r="U1284" s="69"/>
      <c r="V1284" s="69"/>
      <c r="W1284" s="69"/>
      <c r="X1284" s="69"/>
      <c r="Y1284" s="69"/>
      <c r="Z1284" s="69"/>
    </row>
    <row r="1285" ht="15.75" customHeight="1" spans="1:26">
      <c r="A1285" s="125"/>
      <c r="B1285" s="125"/>
      <c r="C1285" s="126" t="e">
        <v>#REF!</v>
      </c>
      <c r="D1285" s="125"/>
      <c r="E1285" s="69"/>
      <c r="F1285" s="69"/>
      <c r="G1285" s="69"/>
      <c r="H1285" s="69"/>
      <c r="I1285" s="69"/>
      <c r="J1285" s="69"/>
      <c r="K1285" s="69"/>
      <c r="L1285" s="69"/>
      <c r="M1285" s="69"/>
      <c r="N1285" s="69"/>
      <c r="O1285" s="69"/>
      <c r="P1285" s="69"/>
      <c r="Q1285" s="69"/>
      <c r="R1285" s="69"/>
      <c r="S1285" s="69"/>
      <c r="T1285" s="69"/>
      <c r="U1285" s="69"/>
      <c r="V1285" s="69"/>
      <c r="W1285" s="69"/>
      <c r="X1285" s="69"/>
      <c r="Y1285" s="69"/>
      <c r="Z1285" s="69"/>
    </row>
    <row r="1286" ht="15.75" customHeight="1" spans="1:26">
      <c r="A1286" s="125"/>
      <c r="B1286" s="125"/>
      <c r="C1286" s="126" t="e">
        <v>#REF!</v>
      </c>
      <c r="D1286" s="125"/>
      <c r="E1286" s="69"/>
      <c r="F1286" s="69"/>
      <c r="G1286" s="69"/>
      <c r="H1286" s="69"/>
      <c r="I1286" s="69"/>
      <c r="J1286" s="69"/>
      <c r="K1286" s="69"/>
      <c r="L1286" s="69"/>
      <c r="M1286" s="69"/>
      <c r="N1286" s="69"/>
      <c r="O1286" s="69"/>
      <c r="P1286" s="69"/>
      <c r="Q1286" s="69"/>
      <c r="R1286" s="69"/>
      <c r="S1286" s="69"/>
      <c r="T1286" s="69"/>
      <c r="U1286" s="69"/>
      <c r="V1286" s="69"/>
      <c r="W1286" s="69"/>
      <c r="X1286" s="69"/>
      <c r="Y1286" s="69"/>
      <c r="Z1286" s="69"/>
    </row>
    <row r="1287" ht="15.75" customHeight="1" spans="1:26">
      <c r="A1287" s="125"/>
      <c r="B1287" s="125"/>
      <c r="C1287" s="126" t="e">
        <v>#REF!</v>
      </c>
      <c r="D1287" s="125"/>
      <c r="E1287" s="69"/>
      <c r="F1287" s="69"/>
      <c r="G1287" s="69"/>
      <c r="H1287" s="69"/>
      <c r="I1287" s="69"/>
      <c r="J1287" s="69"/>
      <c r="K1287" s="69"/>
      <c r="L1287" s="69"/>
      <c r="M1287" s="69"/>
      <c r="N1287" s="69"/>
      <c r="O1287" s="69"/>
      <c r="P1287" s="69"/>
      <c r="Q1287" s="69"/>
      <c r="R1287" s="69"/>
      <c r="S1287" s="69"/>
      <c r="T1287" s="69"/>
      <c r="U1287" s="69"/>
      <c r="V1287" s="69"/>
      <c r="W1287" s="69"/>
      <c r="X1287" s="69"/>
      <c r="Y1287" s="69"/>
      <c r="Z1287" s="69"/>
    </row>
    <row r="1288" ht="15.75" customHeight="1" spans="1:26">
      <c r="A1288" s="125"/>
      <c r="B1288" s="125"/>
      <c r="C1288" s="126" t="e">
        <v>#REF!</v>
      </c>
      <c r="D1288" s="125"/>
      <c r="E1288" s="69"/>
      <c r="F1288" s="69"/>
      <c r="G1288" s="69"/>
      <c r="H1288" s="69"/>
      <c r="I1288" s="69"/>
      <c r="J1288" s="69"/>
      <c r="K1288" s="69"/>
      <c r="L1288" s="69"/>
      <c r="M1288" s="69"/>
      <c r="N1288" s="69"/>
      <c r="O1288" s="69"/>
      <c r="P1288" s="69"/>
      <c r="Q1288" s="69"/>
      <c r="R1288" s="69"/>
      <c r="S1288" s="69"/>
      <c r="T1288" s="69"/>
      <c r="U1288" s="69"/>
      <c r="V1288" s="69"/>
      <c r="W1288" s="69"/>
      <c r="X1288" s="69"/>
      <c r="Y1288" s="69"/>
      <c r="Z1288" s="69"/>
    </row>
    <row r="1289" ht="15.75" customHeight="1" spans="1:26">
      <c r="A1289" s="125"/>
      <c r="B1289" s="125"/>
      <c r="C1289" s="126" t="e">
        <v>#REF!</v>
      </c>
      <c r="D1289" s="125"/>
      <c r="E1289" s="69"/>
      <c r="F1289" s="69"/>
      <c r="G1289" s="69"/>
      <c r="H1289" s="69"/>
      <c r="I1289" s="69"/>
      <c r="J1289" s="69"/>
      <c r="K1289" s="69"/>
      <c r="L1289" s="69"/>
      <c r="M1289" s="69"/>
      <c r="N1289" s="69"/>
      <c r="O1289" s="69"/>
      <c r="P1289" s="69"/>
      <c r="Q1289" s="69"/>
      <c r="R1289" s="69"/>
      <c r="S1289" s="69"/>
      <c r="T1289" s="69"/>
      <c r="U1289" s="69"/>
      <c r="V1289" s="69"/>
      <c r="W1289" s="69"/>
      <c r="X1289" s="69"/>
      <c r="Y1289" s="69"/>
      <c r="Z1289" s="69"/>
    </row>
    <row r="1290" ht="15.75" customHeight="1" spans="1:26">
      <c r="A1290" s="125"/>
      <c r="B1290" s="125"/>
      <c r="C1290" s="126" t="e">
        <v>#REF!</v>
      </c>
      <c r="D1290" s="125"/>
      <c r="E1290" s="69"/>
      <c r="F1290" s="69"/>
      <c r="G1290" s="69"/>
      <c r="H1290" s="69"/>
      <c r="I1290" s="69"/>
      <c r="J1290" s="69"/>
      <c r="K1290" s="69"/>
      <c r="L1290" s="69"/>
      <c r="M1290" s="69"/>
      <c r="N1290" s="69"/>
      <c r="O1290" s="69"/>
      <c r="P1290" s="69"/>
      <c r="Q1290" s="69"/>
      <c r="R1290" s="69"/>
      <c r="S1290" s="69"/>
      <c r="T1290" s="69"/>
      <c r="U1290" s="69"/>
      <c r="V1290" s="69"/>
      <c r="W1290" s="69"/>
      <c r="X1290" s="69"/>
      <c r="Y1290" s="69"/>
      <c r="Z1290" s="69"/>
    </row>
    <row r="1291" ht="15.75" customHeight="1" spans="1:26">
      <c r="A1291" s="125"/>
      <c r="B1291" s="125"/>
      <c r="C1291" s="126" t="e">
        <v>#REF!</v>
      </c>
      <c r="D1291" s="125"/>
      <c r="E1291" s="69"/>
      <c r="F1291" s="69"/>
      <c r="G1291" s="69"/>
      <c r="H1291" s="69"/>
      <c r="I1291" s="69"/>
      <c r="J1291" s="69"/>
      <c r="K1291" s="69"/>
      <c r="L1291" s="69"/>
      <c r="M1291" s="69"/>
      <c r="N1291" s="69"/>
      <c r="O1291" s="69"/>
      <c r="P1291" s="69"/>
      <c r="Q1291" s="69"/>
      <c r="R1291" s="69"/>
      <c r="S1291" s="69"/>
      <c r="T1291" s="69"/>
      <c r="U1291" s="69"/>
      <c r="V1291" s="69"/>
      <c r="W1291" s="69"/>
      <c r="X1291" s="69"/>
      <c r="Y1291" s="69"/>
      <c r="Z1291" s="69"/>
    </row>
    <row r="1292" ht="15.75" customHeight="1" spans="1:26">
      <c r="A1292" s="125"/>
      <c r="B1292" s="125"/>
      <c r="C1292" s="126" t="e">
        <v>#REF!</v>
      </c>
      <c r="D1292" s="125"/>
      <c r="E1292" s="69"/>
      <c r="F1292" s="69"/>
      <c r="G1292" s="69"/>
      <c r="H1292" s="69"/>
      <c r="I1292" s="69"/>
      <c r="J1292" s="69"/>
      <c r="K1292" s="69"/>
      <c r="L1292" s="69"/>
      <c r="M1292" s="69"/>
      <c r="N1292" s="69"/>
      <c r="O1292" s="69"/>
      <c r="P1292" s="69"/>
      <c r="Q1292" s="69"/>
      <c r="R1292" s="69"/>
      <c r="S1292" s="69"/>
      <c r="T1292" s="69"/>
      <c r="U1292" s="69"/>
      <c r="V1292" s="69"/>
      <c r="W1292" s="69"/>
      <c r="X1292" s="69"/>
      <c r="Y1292" s="69"/>
      <c r="Z1292" s="69"/>
    </row>
    <row r="1293" ht="15.75" customHeight="1" spans="1:26">
      <c r="A1293" s="125"/>
      <c r="B1293" s="125"/>
      <c r="C1293" s="126" t="e">
        <v>#REF!</v>
      </c>
      <c r="D1293" s="125"/>
      <c r="E1293" s="69"/>
      <c r="F1293" s="69"/>
      <c r="G1293" s="69"/>
      <c r="H1293" s="69"/>
      <c r="I1293" s="69"/>
      <c r="J1293" s="69"/>
      <c r="K1293" s="69"/>
      <c r="L1293" s="69"/>
      <c r="M1293" s="69"/>
      <c r="N1293" s="69"/>
      <c r="O1293" s="69"/>
      <c r="P1293" s="69"/>
      <c r="Q1293" s="69"/>
      <c r="R1293" s="69"/>
      <c r="S1293" s="69"/>
      <c r="T1293" s="69"/>
      <c r="U1293" s="69"/>
      <c r="V1293" s="69"/>
      <c r="W1293" s="69"/>
      <c r="X1293" s="69"/>
      <c r="Y1293" s="69"/>
      <c r="Z1293" s="69"/>
    </row>
    <row r="1294" ht="15.75" customHeight="1" spans="1:26">
      <c r="A1294" s="125"/>
      <c r="B1294" s="125"/>
      <c r="C1294" s="126" t="e">
        <v>#REF!</v>
      </c>
      <c r="D1294" s="125"/>
      <c r="E1294" s="69"/>
      <c r="F1294" s="69"/>
      <c r="G1294" s="69"/>
      <c r="H1294" s="69"/>
      <c r="I1294" s="69"/>
      <c r="J1294" s="69"/>
      <c r="K1294" s="69"/>
      <c r="L1294" s="69"/>
      <c r="M1294" s="69"/>
      <c r="N1294" s="69"/>
      <c r="O1294" s="69"/>
      <c r="P1294" s="69"/>
      <c r="Q1294" s="69"/>
      <c r="R1294" s="69"/>
      <c r="S1294" s="69"/>
      <c r="T1294" s="69"/>
      <c r="U1294" s="69"/>
      <c r="V1294" s="69"/>
      <c r="W1294" s="69"/>
      <c r="X1294" s="69"/>
      <c r="Y1294" s="69"/>
      <c r="Z1294" s="69"/>
    </row>
    <row r="1295" ht="15.75" customHeight="1" spans="1:26">
      <c r="A1295" s="125"/>
      <c r="B1295" s="125"/>
      <c r="C1295" s="126" t="e">
        <v>#REF!</v>
      </c>
      <c r="D1295" s="125"/>
      <c r="E1295" s="69"/>
      <c r="F1295" s="69"/>
      <c r="G1295" s="69"/>
      <c r="H1295" s="69"/>
      <c r="I1295" s="69"/>
      <c r="J1295" s="69"/>
      <c r="K1295" s="69"/>
      <c r="L1295" s="69"/>
      <c r="M1295" s="69"/>
      <c r="N1295" s="69"/>
      <c r="O1295" s="69"/>
      <c r="P1295" s="69"/>
      <c r="Q1295" s="69"/>
      <c r="R1295" s="69"/>
      <c r="S1295" s="69"/>
      <c r="T1295" s="69"/>
      <c r="U1295" s="69"/>
      <c r="V1295" s="69"/>
      <c r="W1295" s="69"/>
      <c r="X1295" s="69"/>
      <c r="Y1295" s="69"/>
      <c r="Z1295" s="69"/>
    </row>
    <row r="1296" ht="15.75" customHeight="1" spans="1:26">
      <c r="A1296" s="125"/>
      <c r="B1296" s="125"/>
      <c r="C1296" s="126" t="e">
        <v>#REF!</v>
      </c>
      <c r="D1296" s="125"/>
      <c r="E1296" s="69"/>
      <c r="F1296" s="69"/>
      <c r="G1296" s="69"/>
      <c r="H1296" s="69"/>
      <c r="I1296" s="69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  <c r="T1296" s="69"/>
      <c r="U1296" s="69"/>
      <c r="V1296" s="69"/>
      <c r="W1296" s="69"/>
      <c r="X1296" s="69"/>
      <c r="Y1296" s="69"/>
      <c r="Z1296" s="69"/>
    </row>
    <row r="1297" ht="15.75" customHeight="1" spans="1:26">
      <c r="A1297" s="125"/>
      <c r="B1297" s="125"/>
      <c r="C1297" s="126" t="e">
        <v>#REF!</v>
      </c>
      <c r="D1297" s="125"/>
      <c r="E1297" s="69"/>
      <c r="F1297" s="69"/>
      <c r="G1297" s="69"/>
      <c r="H1297" s="69"/>
      <c r="I1297" s="69"/>
      <c r="J1297" s="69"/>
      <c r="K1297" s="69"/>
      <c r="L1297" s="69"/>
      <c r="M1297" s="69"/>
      <c r="N1297" s="69"/>
      <c r="O1297" s="69"/>
      <c r="P1297" s="69"/>
      <c r="Q1297" s="69"/>
      <c r="R1297" s="69"/>
      <c r="S1297" s="69"/>
      <c r="T1297" s="69"/>
      <c r="U1297" s="69"/>
      <c r="V1297" s="69"/>
      <c r="W1297" s="69"/>
      <c r="X1297" s="69"/>
      <c r="Y1297" s="69"/>
      <c r="Z1297" s="69"/>
    </row>
    <row r="1298" ht="15.75" customHeight="1" spans="1:26">
      <c r="A1298" s="125"/>
      <c r="B1298" s="125"/>
      <c r="C1298" s="126" t="e">
        <v>#REF!</v>
      </c>
      <c r="D1298" s="125"/>
      <c r="E1298" s="69"/>
      <c r="F1298" s="69"/>
      <c r="G1298" s="69"/>
      <c r="H1298" s="69"/>
      <c r="I1298" s="69"/>
      <c r="J1298" s="69"/>
      <c r="K1298" s="69"/>
      <c r="L1298" s="69"/>
      <c r="M1298" s="69"/>
      <c r="N1298" s="69"/>
      <c r="O1298" s="69"/>
      <c r="P1298" s="69"/>
      <c r="Q1298" s="69"/>
      <c r="R1298" s="69"/>
      <c r="S1298" s="69"/>
      <c r="T1298" s="69"/>
      <c r="U1298" s="69"/>
      <c r="V1298" s="69"/>
      <c r="W1298" s="69"/>
      <c r="X1298" s="69"/>
      <c r="Y1298" s="69"/>
      <c r="Z1298" s="69"/>
    </row>
    <row r="1299" ht="15.75" customHeight="1" spans="1:26">
      <c r="A1299" s="125"/>
      <c r="B1299" s="125"/>
      <c r="C1299" s="126" t="e">
        <v>#REF!</v>
      </c>
      <c r="D1299" s="125"/>
      <c r="E1299" s="69"/>
      <c r="F1299" s="69"/>
      <c r="G1299" s="69"/>
      <c r="H1299" s="69"/>
      <c r="I1299" s="69"/>
      <c r="J1299" s="69"/>
      <c r="K1299" s="69"/>
      <c r="L1299" s="69"/>
      <c r="M1299" s="69"/>
      <c r="N1299" s="69"/>
      <c r="O1299" s="69"/>
      <c r="P1299" s="69"/>
      <c r="Q1299" s="69"/>
      <c r="R1299" s="69"/>
      <c r="S1299" s="69"/>
      <c r="T1299" s="69"/>
      <c r="U1299" s="69"/>
      <c r="V1299" s="69"/>
      <c r="W1299" s="69"/>
      <c r="X1299" s="69"/>
      <c r="Y1299" s="69"/>
      <c r="Z1299" s="69"/>
    </row>
    <row r="1300" ht="15.75" customHeight="1" spans="1:26">
      <c r="A1300" s="125"/>
      <c r="B1300" s="125"/>
      <c r="C1300" s="126" t="e">
        <v>#REF!</v>
      </c>
      <c r="D1300" s="125"/>
      <c r="E1300" s="69"/>
      <c r="F1300" s="69"/>
      <c r="G1300" s="69"/>
      <c r="H1300" s="69"/>
      <c r="I1300" s="69"/>
      <c r="J1300" s="69"/>
      <c r="K1300" s="69"/>
      <c r="L1300" s="69"/>
      <c r="M1300" s="69"/>
      <c r="N1300" s="69"/>
      <c r="O1300" s="69"/>
      <c r="P1300" s="69"/>
      <c r="Q1300" s="69"/>
      <c r="R1300" s="69"/>
      <c r="S1300" s="69"/>
      <c r="T1300" s="69"/>
      <c r="U1300" s="69"/>
      <c r="V1300" s="69"/>
      <c r="W1300" s="69"/>
      <c r="X1300" s="69"/>
      <c r="Y1300" s="69"/>
      <c r="Z1300" s="69"/>
    </row>
    <row r="1301" ht="15.75" customHeight="1" spans="1:26">
      <c r="A1301" s="125"/>
      <c r="B1301" s="125"/>
      <c r="C1301" s="126" t="e">
        <v>#REF!</v>
      </c>
      <c r="D1301" s="125"/>
      <c r="E1301" s="69"/>
      <c r="F1301" s="69"/>
      <c r="G1301" s="69"/>
      <c r="H1301" s="69"/>
      <c r="I1301" s="69"/>
      <c r="J1301" s="69"/>
      <c r="K1301" s="69"/>
      <c r="L1301" s="69"/>
      <c r="M1301" s="69"/>
      <c r="N1301" s="69"/>
      <c r="O1301" s="69"/>
      <c r="P1301" s="69"/>
      <c r="Q1301" s="69"/>
      <c r="R1301" s="69"/>
      <c r="S1301" s="69"/>
      <c r="T1301" s="69"/>
      <c r="U1301" s="69"/>
      <c r="V1301" s="69"/>
      <c r="W1301" s="69"/>
      <c r="X1301" s="69"/>
      <c r="Y1301" s="69"/>
      <c r="Z1301" s="69"/>
    </row>
    <row r="1302" ht="15.75" customHeight="1" spans="1:26">
      <c r="A1302" s="125"/>
      <c r="B1302" s="125"/>
      <c r="C1302" s="126" t="e">
        <v>#REF!</v>
      </c>
      <c r="D1302" s="125"/>
      <c r="E1302" s="69"/>
      <c r="F1302" s="69"/>
      <c r="G1302" s="69"/>
      <c r="H1302" s="69"/>
      <c r="I1302" s="69"/>
      <c r="J1302" s="69"/>
      <c r="K1302" s="69"/>
      <c r="L1302" s="69"/>
      <c r="M1302" s="69"/>
      <c r="N1302" s="69"/>
      <c r="O1302" s="69"/>
      <c r="P1302" s="69"/>
      <c r="Q1302" s="69"/>
      <c r="R1302" s="69"/>
      <c r="S1302" s="69"/>
      <c r="T1302" s="69"/>
      <c r="U1302" s="69"/>
      <c r="V1302" s="69"/>
      <c r="W1302" s="69"/>
      <c r="X1302" s="69"/>
      <c r="Y1302" s="69"/>
      <c r="Z1302" s="69"/>
    </row>
    <row r="1303" ht="15.75" customHeight="1" spans="1:26">
      <c r="A1303" s="125"/>
      <c r="B1303" s="125"/>
      <c r="C1303" s="126" t="e">
        <v>#REF!</v>
      </c>
      <c r="D1303" s="125"/>
      <c r="E1303" s="69"/>
      <c r="F1303" s="69"/>
      <c r="G1303" s="69"/>
      <c r="H1303" s="69"/>
      <c r="I1303" s="69"/>
      <c r="J1303" s="69"/>
      <c r="K1303" s="69"/>
      <c r="L1303" s="69"/>
      <c r="M1303" s="69"/>
      <c r="N1303" s="69"/>
      <c r="O1303" s="69"/>
      <c r="P1303" s="69"/>
      <c r="Q1303" s="69"/>
      <c r="R1303" s="69"/>
      <c r="S1303" s="69"/>
      <c r="T1303" s="69"/>
      <c r="U1303" s="69"/>
      <c r="V1303" s="69"/>
      <c r="W1303" s="69"/>
      <c r="X1303" s="69"/>
      <c r="Y1303" s="69"/>
      <c r="Z1303" s="69"/>
    </row>
    <row r="1304" ht="15.75" customHeight="1" spans="1:26">
      <c r="A1304" s="125"/>
      <c r="B1304" s="125"/>
      <c r="C1304" s="126" t="e">
        <v>#REF!</v>
      </c>
      <c r="D1304" s="125"/>
      <c r="E1304" s="69"/>
      <c r="F1304" s="69"/>
      <c r="G1304" s="69"/>
      <c r="H1304" s="69"/>
      <c r="I1304" s="69"/>
      <c r="J1304" s="69"/>
      <c r="K1304" s="69"/>
      <c r="L1304" s="69"/>
      <c r="M1304" s="69"/>
      <c r="N1304" s="69"/>
      <c r="O1304" s="69"/>
      <c r="P1304" s="69"/>
      <c r="Q1304" s="69"/>
      <c r="R1304" s="69"/>
      <c r="S1304" s="69"/>
      <c r="T1304" s="69"/>
      <c r="U1304" s="69"/>
      <c r="V1304" s="69"/>
      <c r="W1304" s="69"/>
      <c r="X1304" s="69"/>
      <c r="Y1304" s="69"/>
      <c r="Z1304" s="69"/>
    </row>
    <row r="1305" ht="15.75" customHeight="1" spans="1:26">
      <c r="A1305" s="125"/>
      <c r="B1305" s="125"/>
      <c r="C1305" s="126" t="e">
        <v>#REF!</v>
      </c>
      <c r="D1305" s="125"/>
      <c r="E1305" s="69"/>
      <c r="F1305" s="69"/>
      <c r="G1305" s="69"/>
      <c r="H1305" s="69"/>
      <c r="I1305" s="69"/>
      <c r="J1305" s="69"/>
      <c r="K1305" s="69"/>
      <c r="L1305" s="69"/>
      <c r="M1305" s="69"/>
      <c r="N1305" s="69"/>
      <c r="O1305" s="69"/>
      <c r="P1305" s="69"/>
      <c r="Q1305" s="69"/>
      <c r="R1305" s="69"/>
      <c r="S1305" s="69"/>
      <c r="T1305" s="69"/>
      <c r="U1305" s="69"/>
      <c r="V1305" s="69"/>
      <c r="W1305" s="69"/>
      <c r="X1305" s="69"/>
      <c r="Y1305" s="69"/>
      <c r="Z1305" s="69"/>
    </row>
    <row r="1306" ht="15.75" customHeight="1" spans="1:26">
      <c r="A1306" s="125"/>
      <c r="B1306" s="125"/>
      <c r="C1306" s="126" t="e">
        <v>#REF!</v>
      </c>
      <c r="D1306" s="125"/>
      <c r="E1306" s="69"/>
      <c r="F1306" s="69"/>
      <c r="G1306" s="69"/>
      <c r="H1306" s="69"/>
      <c r="I1306" s="69"/>
      <c r="J1306" s="69"/>
      <c r="K1306" s="69"/>
      <c r="L1306" s="69"/>
      <c r="M1306" s="69"/>
      <c r="N1306" s="69"/>
      <c r="O1306" s="69"/>
      <c r="P1306" s="69"/>
      <c r="Q1306" s="69"/>
      <c r="R1306" s="69"/>
      <c r="S1306" s="69"/>
      <c r="T1306" s="69"/>
      <c r="U1306" s="69"/>
      <c r="V1306" s="69"/>
      <c r="W1306" s="69"/>
      <c r="X1306" s="69"/>
      <c r="Y1306" s="69"/>
      <c r="Z1306" s="69"/>
    </row>
    <row r="1307" ht="15.75" customHeight="1" spans="1:26">
      <c r="A1307" s="125"/>
      <c r="B1307" s="125"/>
      <c r="C1307" s="126" t="e">
        <v>#REF!</v>
      </c>
      <c r="D1307" s="125"/>
      <c r="E1307" s="69"/>
      <c r="F1307" s="69"/>
      <c r="G1307" s="69"/>
      <c r="H1307" s="69"/>
      <c r="I1307" s="69"/>
      <c r="J1307" s="69"/>
      <c r="K1307" s="69"/>
      <c r="L1307" s="69"/>
      <c r="M1307" s="69"/>
      <c r="N1307" s="69"/>
      <c r="O1307" s="69"/>
      <c r="P1307" s="69"/>
      <c r="Q1307" s="69"/>
      <c r="R1307" s="69"/>
      <c r="S1307" s="69"/>
      <c r="T1307" s="69"/>
      <c r="U1307" s="69"/>
      <c r="V1307" s="69"/>
      <c r="W1307" s="69"/>
      <c r="X1307" s="69"/>
      <c r="Y1307" s="69"/>
      <c r="Z1307" s="69"/>
    </row>
    <row r="1308" ht="15.75" customHeight="1" spans="1:26">
      <c r="A1308" s="125"/>
      <c r="B1308" s="125"/>
      <c r="C1308" s="126" t="e">
        <v>#REF!</v>
      </c>
      <c r="D1308" s="125"/>
      <c r="E1308" s="69"/>
      <c r="F1308" s="69"/>
      <c r="G1308" s="69"/>
      <c r="H1308" s="69"/>
      <c r="I1308" s="69"/>
      <c r="J1308" s="69"/>
      <c r="K1308" s="69"/>
      <c r="L1308" s="69"/>
      <c r="M1308" s="69"/>
      <c r="N1308" s="69"/>
      <c r="O1308" s="69"/>
      <c r="P1308" s="69"/>
      <c r="Q1308" s="69"/>
      <c r="R1308" s="69"/>
      <c r="S1308" s="69"/>
      <c r="T1308" s="69"/>
      <c r="U1308" s="69"/>
      <c r="V1308" s="69"/>
      <c r="W1308" s="69"/>
      <c r="X1308" s="69"/>
      <c r="Y1308" s="69"/>
      <c r="Z1308" s="69"/>
    </row>
    <row r="1309" ht="15.75" customHeight="1" spans="1:26">
      <c r="A1309" s="125"/>
      <c r="B1309" s="125"/>
      <c r="C1309" s="126" t="e">
        <v>#REF!</v>
      </c>
      <c r="D1309" s="125"/>
      <c r="E1309" s="69"/>
      <c r="F1309" s="69"/>
      <c r="G1309" s="69"/>
      <c r="H1309" s="69"/>
      <c r="I1309" s="69"/>
      <c r="J1309" s="69"/>
      <c r="K1309" s="69"/>
      <c r="L1309" s="69"/>
      <c r="M1309" s="69"/>
      <c r="N1309" s="69"/>
      <c r="O1309" s="69"/>
      <c r="P1309" s="69"/>
      <c r="Q1309" s="69"/>
      <c r="R1309" s="69"/>
      <c r="S1309" s="69"/>
      <c r="T1309" s="69"/>
      <c r="U1309" s="69"/>
      <c r="V1309" s="69"/>
      <c r="W1309" s="69"/>
      <c r="X1309" s="69"/>
      <c r="Y1309" s="69"/>
      <c r="Z1309" s="69"/>
    </row>
    <row r="1310" ht="15.75" customHeight="1" spans="1:26">
      <c r="A1310" s="125"/>
      <c r="B1310" s="125"/>
      <c r="C1310" s="126" t="e">
        <v>#REF!</v>
      </c>
      <c r="D1310" s="125"/>
      <c r="E1310" s="69"/>
      <c r="F1310" s="69"/>
      <c r="G1310" s="69"/>
      <c r="H1310" s="69"/>
      <c r="I1310" s="69"/>
      <c r="J1310" s="69"/>
      <c r="K1310" s="69"/>
      <c r="L1310" s="69"/>
      <c r="M1310" s="69"/>
      <c r="N1310" s="69"/>
      <c r="O1310" s="69"/>
      <c r="P1310" s="69"/>
      <c r="Q1310" s="69"/>
      <c r="R1310" s="69"/>
      <c r="S1310" s="69"/>
      <c r="T1310" s="69"/>
      <c r="U1310" s="69"/>
      <c r="V1310" s="69"/>
      <c r="W1310" s="69"/>
      <c r="X1310" s="69"/>
      <c r="Y1310" s="69"/>
      <c r="Z1310" s="69"/>
    </row>
    <row r="1311" ht="15.75" customHeight="1" spans="1:26">
      <c r="A1311" s="125"/>
      <c r="B1311" s="125"/>
      <c r="C1311" s="126" t="e">
        <v>#REF!</v>
      </c>
      <c r="D1311" s="125"/>
      <c r="E1311" s="69"/>
      <c r="F1311" s="69"/>
      <c r="G1311" s="69"/>
      <c r="H1311" s="69"/>
      <c r="I1311" s="69"/>
      <c r="J1311" s="69"/>
      <c r="K1311" s="69"/>
      <c r="L1311" s="69"/>
      <c r="M1311" s="69"/>
      <c r="N1311" s="69"/>
      <c r="O1311" s="69"/>
      <c r="P1311" s="69"/>
      <c r="Q1311" s="69"/>
      <c r="R1311" s="69"/>
      <c r="S1311" s="69"/>
      <c r="T1311" s="69"/>
      <c r="U1311" s="69"/>
      <c r="V1311" s="69"/>
      <c r="W1311" s="69"/>
      <c r="X1311" s="69"/>
      <c r="Y1311" s="69"/>
      <c r="Z1311" s="69"/>
    </row>
    <row r="1312" ht="15.75" customHeight="1" spans="1:26">
      <c r="A1312" s="125"/>
      <c r="B1312" s="125"/>
      <c r="C1312" s="126" t="e">
        <v>#REF!</v>
      </c>
      <c r="D1312" s="125"/>
      <c r="E1312" s="69"/>
      <c r="F1312" s="69"/>
      <c r="G1312" s="69"/>
      <c r="H1312" s="69"/>
      <c r="I1312" s="69"/>
      <c r="J1312" s="69"/>
      <c r="K1312" s="69"/>
      <c r="L1312" s="69"/>
      <c r="M1312" s="69"/>
      <c r="N1312" s="69"/>
      <c r="O1312" s="69"/>
      <c r="P1312" s="69"/>
      <c r="Q1312" s="69"/>
      <c r="R1312" s="69"/>
      <c r="S1312" s="69"/>
      <c r="T1312" s="69"/>
      <c r="U1312" s="69"/>
      <c r="V1312" s="69"/>
      <c r="W1312" s="69"/>
      <c r="X1312" s="69"/>
      <c r="Y1312" s="69"/>
      <c r="Z1312" s="69"/>
    </row>
    <row r="1313" ht="15.75" customHeight="1" spans="1:26">
      <c r="A1313" s="125"/>
      <c r="B1313" s="125"/>
      <c r="C1313" s="126" t="e">
        <v>#REF!</v>
      </c>
      <c r="D1313" s="125"/>
      <c r="E1313" s="69"/>
      <c r="F1313" s="69"/>
      <c r="G1313" s="69"/>
      <c r="H1313" s="69"/>
      <c r="I1313" s="69"/>
      <c r="J1313" s="69"/>
      <c r="K1313" s="69"/>
      <c r="L1313" s="69"/>
      <c r="M1313" s="69"/>
      <c r="N1313" s="69"/>
      <c r="O1313" s="69"/>
      <c r="P1313" s="69"/>
      <c r="Q1313" s="69"/>
      <c r="R1313" s="69"/>
      <c r="S1313" s="69"/>
      <c r="T1313" s="69"/>
      <c r="U1313" s="69"/>
      <c r="V1313" s="69"/>
      <c r="W1313" s="69"/>
      <c r="X1313" s="69"/>
      <c r="Y1313" s="69"/>
      <c r="Z1313" s="69"/>
    </row>
    <row r="1314" ht="15.75" customHeight="1" spans="1:26">
      <c r="A1314" s="125"/>
      <c r="B1314" s="125"/>
      <c r="C1314" s="126" t="e">
        <v>#REF!</v>
      </c>
      <c r="D1314" s="125"/>
      <c r="E1314" s="69"/>
      <c r="F1314" s="69"/>
      <c r="G1314" s="69"/>
      <c r="H1314" s="69"/>
      <c r="I1314" s="69"/>
      <c r="J1314" s="69"/>
      <c r="K1314" s="69"/>
      <c r="L1314" s="69"/>
      <c r="M1314" s="69"/>
      <c r="N1314" s="69"/>
      <c r="O1314" s="69"/>
      <c r="P1314" s="69"/>
      <c r="Q1314" s="69"/>
      <c r="R1314" s="69"/>
      <c r="S1314" s="69"/>
      <c r="T1314" s="69"/>
      <c r="U1314" s="69"/>
      <c r="V1314" s="69"/>
      <c r="W1314" s="69"/>
      <c r="X1314" s="69"/>
      <c r="Y1314" s="69"/>
      <c r="Z1314" s="69"/>
    </row>
    <row r="1315" ht="15.75" customHeight="1" spans="1:26">
      <c r="A1315" s="125"/>
      <c r="B1315" s="125"/>
      <c r="C1315" s="126" t="e">
        <v>#REF!</v>
      </c>
      <c r="D1315" s="125"/>
      <c r="E1315" s="69"/>
      <c r="F1315" s="69"/>
      <c r="G1315" s="69"/>
      <c r="H1315" s="69"/>
      <c r="I1315" s="69"/>
      <c r="J1315" s="69"/>
      <c r="K1315" s="69"/>
      <c r="L1315" s="69"/>
      <c r="M1315" s="69"/>
      <c r="N1315" s="69"/>
      <c r="O1315" s="69"/>
      <c r="P1315" s="69"/>
      <c r="Q1315" s="69"/>
      <c r="R1315" s="69"/>
      <c r="S1315" s="69"/>
      <c r="T1315" s="69"/>
      <c r="U1315" s="69"/>
      <c r="V1315" s="69"/>
      <c r="W1315" s="69"/>
      <c r="X1315" s="69"/>
      <c r="Y1315" s="69"/>
      <c r="Z1315" s="69"/>
    </row>
    <row r="1316" ht="15.75" customHeight="1" spans="1:26">
      <c r="A1316" s="125"/>
      <c r="B1316" s="125"/>
      <c r="C1316" s="126" t="e">
        <v>#REF!</v>
      </c>
      <c r="D1316" s="125"/>
      <c r="E1316" s="69"/>
      <c r="F1316" s="69"/>
      <c r="G1316" s="69"/>
      <c r="H1316" s="69"/>
      <c r="I1316" s="69"/>
      <c r="J1316" s="69"/>
      <c r="K1316" s="69"/>
      <c r="L1316" s="69"/>
      <c r="M1316" s="69"/>
      <c r="N1316" s="69"/>
      <c r="O1316" s="69"/>
      <c r="P1316" s="69"/>
      <c r="Q1316" s="69"/>
      <c r="R1316" s="69"/>
      <c r="S1316" s="69"/>
      <c r="T1316" s="69"/>
      <c r="U1316" s="69"/>
      <c r="V1316" s="69"/>
      <c r="W1316" s="69"/>
      <c r="X1316" s="69"/>
      <c r="Y1316" s="69"/>
      <c r="Z1316" s="69"/>
    </row>
    <row r="1317" ht="15.75" customHeight="1" spans="1:26">
      <c r="A1317" s="125"/>
      <c r="B1317" s="125"/>
      <c r="C1317" s="126" t="e">
        <v>#REF!</v>
      </c>
      <c r="D1317" s="125"/>
      <c r="E1317" s="69"/>
      <c r="F1317" s="69"/>
      <c r="G1317" s="69"/>
      <c r="H1317" s="69"/>
      <c r="I1317" s="69"/>
      <c r="J1317" s="69"/>
      <c r="K1317" s="69"/>
      <c r="L1317" s="69"/>
      <c r="M1317" s="69"/>
      <c r="N1317" s="69"/>
      <c r="O1317" s="69"/>
      <c r="P1317" s="69"/>
      <c r="Q1317" s="69"/>
      <c r="R1317" s="69"/>
      <c r="S1317" s="69"/>
      <c r="T1317" s="69"/>
      <c r="U1317" s="69"/>
      <c r="V1317" s="69"/>
      <c r="W1317" s="69"/>
      <c r="X1317" s="69"/>
      <c r="Y1317" s="69"/>
      <c r="Z1317" s="69"/>
    </row>
    <row r="1318" ht="15.75" customHeight="1" spans="1:26">
      <c r="A1318" s="125"/>
      <c r="B1318" s="125"/>
      <c r="C1318" s="126" t="e">
        <v>#REF!</v>
      </c>
      <c r="D1318" s="125"/>
      <c r="E1318" s="69"/>
      <c r="F1318" s="69"/>
      <c r="G1318" s="69"/>
      <c r="H1318" s="69"/>
      <c r="I1318" s="69"/>
      <c r="J1318" s="69"/>
      <c r="K1318" s="69"/>
      <c r="L1318" s="69"/>
      <c r="M1318" s="69"/>
      <c r="N1318" s="69"/>
      <c r="O1318" s="69"/>
      <c r="P1318" s="69"/>
      <c r="Q1318" s="69"/>
      <c r="R1318" s="69"/>
      <c r="S1318" s="69"/>
      <c r="T1318" s="69"/>
      <c r="U1318" s="69"/>
      <c r="V1318" s="69"/>
      <c r="W1318" s="69"/>
      <c r="X1318" s="69"/>
      <c r="Y1318" s="69"/>
      <c r="Z1318" s="69"/>
    </row>
    <row r="1319" ht="15.75" customHeight="1" spans="1:26">
      <c r="A1319" s="125"/>
      <c r="B1319" s="125"/>
      <c r="C1319" s="126" t="e">
        <v>#REF!</v>
      </c>
      <c r="D1319" s="125"/>
      <c r="E1319" s="69"/>
      <c r="F1319" s="69"/>
      <c r="G1319" s="69"/>
      <c r="H1319" s="69"/>
      <c r="I1319" s="69"/>
      <c r="J1319" s="69"/>
      <c r="K1319" s="69"/>
      <c r="L1319" s="69"/>
      <c r="M1319" s="69"/>
      <c r="N1319" s="69"/>
      <c r="O1319" s="69"/>
      <c r="P1319" s="69"/>
      <c r="Q1319" s="69"/>
      <c r="R1319" s="69"/>
      <c r="S1319" s="69"/>
      <c r="T1319" s="69"/>
      <c r="U1319" s="69"/>
      <c r="V1319" s="69"/>
      <c r="W1319" s="69"/>
      <c r="X1319" s="69"/>
      <c r="Y1319" s="69"/>
      <c r="Z1319" s="69"/>
    </row>
    <row r="1320" ht="15.75" customHeight="1" spans="1:26">
      <c r="A1320" s="125"/>
      <c r="B1320" s="125"/>
      <c r="C1320" s="126" t="e">
        <v>#REF!</v>
      </c>
      <c r="D1320" s="125"/>
      <c r="E1320" s="69"/>
      <c r="F1320" s="69"/>
      <c r="G1320" s="69"/>
      <c r="H1320" s="69"/>
      <c r="I1320" s="69"/>
      <c r="J1320" s="69"/>
      <c r="K1320" s="69"/>
      <c r="L1320" s="69"/>
      <c r="M1320" s="69"/>
      <c r="N1320" s="69"/>
      <c r="O1320" s="69"/>
      <c r="P1320" s="69"/>
      <c r="Q1320" s="69"/>
      <c r="R1320" s="69"/>
      <c r="S1320" s="69"/>
      <c r="T1320" s="69"/>
      <c r="U1320" s="69"/>
      <c r="V1320" s="69"/>
      <c r="W1320" s="69"/>
      <c r="X1320" s="69"/>
      <c r="Y1320" s="69"/>
      <c r="Z1320" s="69"/>
    </row>
    <row r="1321" ht="15.75" customHeight="1" spans="1:26">
      <c r="A1321" s="125"/>
      <c r="B1321" s="125"/>
      <c r="C1321" s="126" t="e">
        <v>#REF!</v>
      </c>
      <c r="D1321" s="125"/>
      <c r="E1321" s="69"/>
      <c r="F1321" s="69"/>
      <c r="G1321" s="69"/>
      <c r="H1321" s="69"/>
      <c r="I1321" s="69"/>
      <c r="J1321" s="69"/>
      <c r="K1321" s="69"/>
      <c r="L1321" s="69"/>
      <c r="M1321" s="69"/>
      <c r="N1321" s="69"/>
      <c r="O1321" s="69"/>
      <c r="P1321" s="69"/>
      <c r="Q1321" s="69"/>
      <c r="R1321" s="69"/>
      <c r="S1321" s="69"/>
      <c r="T1321" s="69"/>
      <c r="U1321" s="69"/>
      <c r="V1321" s="69"/>
      <c r="W1321" s="69"/>
      <c r="X1321" s="69"/>
      <c r="Y1321" s="69"/>
      <c r="Z1321" s="69"/>
    </row>
    <row r="1322" ht="15.75" customHeight="1" spans="1:26">
      <c r="A1322" s="125"/>
      <c r="B1322" s="125"/>
      <c r="C1322" s="126" t="e">
        <v>#REF!</v>
      </c>
      <c r="D1322" s="125"/>
      <c r="E1322" s="69"/>
      <c r="F1322" s="69"/>
      <c r="G1322" s="69"/>
      <c r="H1322" s="69"/>
      <c r="I1322" s="69"/>
      <c r="J1322" s="69"/>
      <c r="K1322" s="69"/>
      <c r="L1322" s="69"/>
      <c r="M1322" s="69"/>
      <c r="N1322" s="69"/>
      <c r="O1322" s="69"/>
      <c r="P1322" s="69"/>
      <c r="Q1322" s="69"/>
      <c r="R1322" s="69"/>
      <c r="S1322" s="69"/>
      <c r="T1322" s="69"/>
      <c r="U1322" s="69"/>
      <c r="V1322" s="69"/>
      <c r="W1322" s="69"/>
      <c r="X1322" s="69"/>
      <c r="Y1322" s="69"/>
      <c r="Z1322" s="69"/>
    </row>
    <row r="1323" ht="15.75" customHeight="1" spans="1:26">
      <c r="A1323" s="125"/>
      <c r="B1323" s="125"/>
      <c r="C1323" s="126" t="e">
        <v>#REF!</v>
      </c>
      <c r="D1323" s="125"/>
      <c r="E1323" s="69"/>
      <c r="F1323" s="69"/>
      <c r="G1323" s="69"/>
      <c r="H1323" s="69"/>
      <c r="I1323" s="69"/>
      <c r="J1323" s="69"/>
      <c r="K1323" s="69"/>
      <c r="L1323" s="69"/>
      <c r="M1323" s="69"/>
      <c r="N1323" s="69"/>
      <c r="O1323" s="69"/>
      <c r="P1323" s="69"/>
      <c r="Q1323" s="69"/>
      <c r="R1323" s="69"/>
      <c r="S1323" s="69"/>
      <c r="T1323" s="69"/>
      <c r="U1323" s="69"/>
      <c r="V1323" s="69"/>
      <c r="W1323" s="69"/>
      <c r="X1323" s="69"/>
      <c r="Y1323" s="69"/>
      <c r="Z1323" s="69"/>
    </row>
    <row r="1324" ht="15.75" customHeight="1" spans="1:26">
      <c r="A1324" s="125"/>
      <c r="B1324" s="125"/>
      <c r="C1324" s="126" t="e">
        <v>#REF!</v>
      </c>
      <c r="D1324" s="125"/>
      <c r="E1324" s="69"/>
      <c r="F1324" s="69"/>
      <c r="G1324" s="69"/>
      <c r="H1324" s="69"/>
      <c r="I1324" s="69"/>
      <c r="J1324" s="69"/>
      <c r="K1324" s="69"/>
      <c r="L1324" s="69"/>
      <c r="M1324" s="69"/>
      <c r="N1324" s="69"/>
      <c r="O1324" s="69"/>
      <c r="P1324" s="69"/>
      <c r="Q1324" s="69"/>
      <c r="R1324" s="69"/>
      <c r="S1324" s="69"/>
      <c r="T1324" s="69"/>
      <c r="U1324" s="69"/>
      <c r="V1324" s="69"/>
      <c r="W1324" s="69"/>
      <c r="X1324" s="69"/>
      <c r="Y1324" s="69"/>
      <c r="Z1324" s="69"/>
    </row>
    <row r="1325" ht="15.75" customHeight="1" spans="1:26">
      <c r="A1325" s="125"/>
      <c r="B1325" s="125"/>
      <c r="C1325" s="126" t="e">
        <v>#REF!</v>
      </c>
      <c r="D1325" s="125"/>
      <c r="E1325" s="69"/>
      <c r="F1325" s="69"/>
      <c r="G1325" s="69"/>
      <c r="H1325" s="69"/>
      <c r="I1325" s="69"/>
      <c r="J1325" s="69"/>
      <c r="K1325" s="69"/>
      <c r="L1325" s="69"/>
      <c r="M1325" s="69"/>
      <c r="N1325" s="69"/>
      <c r="O1325" s="69"/>
      <c r="P1325" s="69"/>
      <c r="Q1325" s="69"/>
      <c r="R1325" s="69"/>
      <c r="S1325" s="69"/>
      <c r="T1325" s="69"/>
      <c r="U1325" s="69"/>
      <c r="V1325" s="69"/>
      <c r="W1325" s="69"/>
      <c r="X1325" s="69"/>
      <c r="Y1325" s="69"/>
      <c r="Z1325" s="69"/>
    </row>
    <row r="1326" ht="15.75" customHeight="1" spans="1:26">
      <c r="A1326" s="125"/>
      <c r="B1326" s="125"/>
      <c r="C1326" s="126" t="e">
        <v>#REF!</v>
      </c>
      <c r="D1326" s="125"/>
      <c r="E1326" s="69"/>
      <c r="F1326" s="69"/>
      <c r="G1326" s="69"/>
      <c r="H1326" s="69"/>
      <c r="I1326" s="69"/>
      <c r="J1326" s="69"/>
      <c r="K1326" s="69"/>
      <c r="L1326" s="69"/>
      <c r="M1326" s="69"/>
      <c r="N1326" s="69"/>
      <c r="O1326" s="69"/>
      <c r="P1326" s="69"/>
      <c r="Q1326" s="69"/>
      <c r="R1326" s="69"/>
      <c r="S1326" s="69"/>
      <c r="T1326" s="69"/>
      <c r="U1326" s="69"/>
      <c r="V1326" s="69"/>
      <c r="W1326" s="69"/>
      <c r="X1326" s="69"/>
      <c r="Y1326" s="69"/>
      <c r="Z1326" s="69"/>
    </row>
    <row r="1327" ht="15.75" customHeight="1" spans="1:26">
      <c r="A1327" s="125"/>
      <c r="B1327" s="125"/>
      <c r="C1327" s="126" t="e">
        <v>#REF!</v>
      </c>
      <c r="D1327" s="125"/>
      <c r="E1327" s="69"/>
      <c r="F1327" s="69"/>
      <c r="G1327" s="69"/>
      <c r="H1327" s="69"/>
      <c r="I1327" s="69"/>
      <c r="J1327" s="69"/>
      <c r="K1327" s="69"/>
      <c r="L1327" s="69"/>
      <c r="M1327" s="69"/>
      <c r="N1327" s="69"/>
      <c r="O1327" s="69"/>
      <c r="P1327" s="69"/>
      <c r="Q1327" s="69"/>
      <c r="R1327" s="69"/>
      <c r="S1327" s="69"/>
      <c r="T1327" s="69"/>
      <c r="U1327" s="69"/>
      <c r="V1327" s="69"/>
      <c r="W1327" s="69"/>
      <c r="X1327" s="69"/>
      <c r="Y1327" s="69"/>
      <c r="Z1327" s="69"/>
    </row>
    <row r="1328" ht="15.75" customHeight="1" spans="1:26">
      <c r="A1328" s="125"/>
      <c r="B1328" s="125"/>
      <c r="C1328" s="126" t="e">
        <v>#REF!</v>
      </c>
      <c r="D1328" s="125"/>
      <c r="E1328" s="69"/>
      <c r="F1328" s="69"/>
      <c r="G1328" s="69"/>
      <c r="H1328" s="69"/>
      <c r="I1328" s="69"/>
      <c r="J1328" s="69"/>
      <c r="K1328" s="69"/>
      <c r="L1328" s="69"/>
      <c r="M1328" s="69"/>
      <c r="N1328" s="69"/>
      <c r="O1328" s="69"/>
      <c r="P1328" s="69"/>
      <c r="Q1328" s="69"/>
      <c r="R1328" s="69"/>
      <c r="S1328" s="69"/>
      <c r="T1328" s="69"/>
      <c r="U1328" s="69"/>
      <c r="V1328" s="69"/>
      <c r="W1328" s="69"/>
      <c r="X1328" s="69"/>
      <c r="Y1328" s="69"/>
      <c r="Z1328" s="69"/>
    </row>
    <row r="1329" ht="15.75" customHeight="1" spans="1:26">
      <c r="A1329" s="125"/>
      <c r="B1329" s="125"/>
      <c r="C1329" s="126" t="e">
        <v>#REF!</v>
      </c>
      <c r="D1329" s="125"/>
      <c r="E1329" s="69"/>
      <c r="F1329" s="69"/>
      <c r="G1329" s="69"/>
      <c r="H1329" s="69"/>
      <c r="I1329" s="69"/>
      <c r="J1329" s="69"/>
      <c r="K1329" s="69"/>
      <c r="L1329" s="69"/>
      <c r="M1329" s="69"/>
      <c r="N1329" s="69"/>
      <c r="O1329" s="69"/>
      <c r="P1329" s="69"/>
      <c r="Q1329" s="69"/>
      <c r="R1329" s="69"/>
      <c r="S1329" s="69"/>
      <c r="T1329" s="69"/>
      <c r="U1329" s="69"/>
      <c r="V1329" s="69"/>
      <c r="W1329" s="69"/>
      <c r="X1329" s="69"/>
      <c r="Y1329" s="69"/>
      <c r="Z1329" s="69"/>
    </row>
    <row r="1330" ht="15.75" customHeight="1" spans="1:26">
      <c r="A1330" s="125"/>
      <c r="B1330" s="125"/>
      <c r="C1330" s="126" t="e">
        <v>#REF!</v>
      </c>
      <c r="D1330" s="125"/>
      <c r="E1330" s="69"/>
      <c r="F1330" s="69"/>
      <c r="G1330" s="69"/>
      <c r="H1330" s="69"/>
      <c r="I1330" s="69"/>
      <c r="J1330" s="69"/>
      <c r="K1330" s="69"/>
      <c r="L1330" s="69"/>
      <c r="M1330" s="69"/>
      <c r="N1330" s="69"/>
      <c r="O1330" s="69"/>
      <c r="P1330" s="69"/>
      <c r="Q1330" s="69"/>
      <c r="R1330" s="69"/>
      <c r="S1330" s="69"/>
      <c r="T1330" s="69"/>
      <c r="U1330" s="69"/>
      <c r="V1330" s="69"/>
      <c r="W1330" s="69"/>
      <c r="X1330" s="69"/>
      <c r="Y1330" s="69"/>
      <c r="Z1330" s="69"/>
    </row>
    <row r="1331" ht="15.75" customHeight="1" spans="1:26">
      <c r="A1331" s="125"/>
      <c r="B1331" s="125"/>
      <c r="C1331" s="126" t="e">
        <v>#REF!</v>
      </c>
      <c r="D1331" s="125"/>
      <c r="E1331" s="69"/>
      <c r="F1331" s="69"/>
      <c r="G1331" s="69"/>
      <c r="H1331" s="69"/>
      <c r="I1331" s="69"/>
      <c r="J1331" s="69"/>
      <c r="K1331" s="69"/>
      <c r="L1331" s="69"/>
      <c r="M1331" s="69"/>
      <c r="N1331" s="69"/>
      <c r="O1331" s="69"/>
      <c r="P1331" s="69"/>
      <c r="Q1331" s="69"/>
      <c r="R1331" s="69"/>
      <c r="S1331" s="69"/>
      <c r="T1331" s="69"/>
      <c r="U1331" s="69"/>
      <c r="V1331" s="69"/>
      <c r="W1331" s="69"/>
      <c r="X1331" s="69"/>
      <c r="Y1331" s="69"/>
      <c r="Z1331" s="69"/>
    </row>
    <row r="1332" ht="15.75" customHeight="1" spans="1:26">
      <c r="A1332" s="125"/>
      <c r="B1332" s="125"/>
      <c r="C1332" s="126" t="e">
        <v>#REF!</v>
      </c>
      <c r="D1332" s="125"/>
      <c r="E1332" s="69"/>
      <c r="F1332" s="69"/>
      <c r="G1332" s="69"/>
      <c r="H1332" s="69"/>
      <c r="I1332" s="69"/>
      <c r="J1332" s="69"/>
      <c r="K1332" s="69"/>
      <c r="L1332" s="69"/>
      <c r="M1332" s="69"/>
      <c r="N1332" s="69"/>
      <c r="O1332" s="69"/>
      <c r="P1332" s="69"/>
      <c r="Q1332" s="69"/>
      <c r="R1332" s="69"/>
      <c r="S1332" s="69"/>
      <c r="T1332" s="69"/>
      <c r="U1332" s="69"/>
      <c r="V1332" s="69"/>
      <c r="W1332" s="69"/>
      <c r="X1332" s="69"/>
      <c r="Y1332" s="69"/>
      <c r="Z1332" s="69"/>
    </row>
    <row r="1333" ht="15.75" customHeight="1" spans="1:26">
      <c r="A1333" s="125"/>
      <c r="B1333" s="125"/>
      <c r="C1333" s="126" t="e">
        <v>#REF!</v>
      </c>
      <c r="D1333" s="125"/>
      <c r="E1333" s="69"/>
      <c r="F1333" s="69"/>
      <c r="G1333" s="69"/>
      <c r="H1333" s="69"/>
      <c r="I1333" s="69"/>
      <c r="J1333" s="69"/>
      <c r="K1333" s="69"/>
      <c r="L1333" s="69"/>
      <c r="M1333" s="69"/>
      <c r="N1333" s="69"/>
      <c r="O1333" s="69"/>
      <c r="P1333" s="69"/>
      <c r="Q1333" s="69"/>
      <c r="R1333" s="69"/>
      <c r="S1333" s="69"/>
      <c r="T1333" s="69"/>
      <c r="U1333" s="69"/>
      <c r="V1333" s="69"/>
      <c r="W1333" s="69"/>
      <c r="X1333" s="69"/>
      <c r="Y1333" s="69"/>
      <c r="Z1333" s="69"/>
    </row>
    <row r="1334" ht="15.75" customHeight="1" spans="1:26">
      <c r="A1334" s="125"/>
      <c r="B1334" s="125"/>
      <c r="C1334" s="126" t="e">
        <v>#REF!</v>
      </c>
      <c r="D1334" s="125"/>
      <c r="E1334" s="69"/>
      <c r="F1334" s="69"/>
      <c r="G1334" s="69"/>
      <c r="H1334" s="69"/>
      <c r="I1334" s="69"/>
      <c r="J1334" s="69"/>
      <c r="K1334" s="69"/>
      <c r="L1334" s="69"/>
      <c r="M1334" s="69"/>
      <c r="N1334" s="69"/>
      <c r="O1334" s="69"/>
      <c r="P1334" s="69"/>
      <c r="Q1334" s="69"/>
      <c r="R1334" s="69"/>
      <c r="S1334" s="69"/>
      <c r="T1334" s="69"/>
      <c r="U1334" s="69"/>
      <c r="V1334" s="69"/>
      <c r="W1334" s="69"/>
      <c r="X1334" s="69"/>
      <c r="Y1334" s="69"/>
      <c r="Z1334" s="69"/>
    </row>
    <row r="1335" ht="15.75" customHeight="1" spans="1:26">
      <c r="A1335" s="125"/>
      <c r="B1335" s="125"/>
      <c r="C1335" s="126" t="e">
        <v>#REF!</v>
      </c>
      <c r="D1335" s="125"/>
      <c r="E1335" s="69"/>
      <c r="F1335" s="69"/>
      <c r="G1335" s="69"/>
      <c r="H1335" s="69"/>
      <c r="I1335" s="69"/>
      <c r="J1335" s="69"/>
      <c r="K1335" s="69"/>
      <c r="L1335" s="69"/>
      <c r="M1335" s="69"/>
      <c r="N1335" s="69"/>
      <c r="O1335" s="69"/>
      <c r="P1335" s="69"/>
      <c r="Q1335" s="69"/>
      <c r="R1335" s="69"/>
      <c r="S1335" s="69"/>
      <c r="T1335" s="69"/>
      <c r="U1335" s="69"/>
      <c r="V1335" s="69"/>
      <c r="W1335" s="69"/>
      <c r="X1335" s="69"/>
      <c r="Y1335" s="69"/>
      <c r="Z1335" s="69"/>
    </row>
    <row r="1336" ht="15.75" customHeight="1" spans="1:26">
      <c r="A1336" s="125"/>
      <c r="B1336" s="125"/>
      <c r="C1336" s="126" t="e">
        <v>#REF!</v>
      </c>
      <c r="D1336" s="125"/>
      <c r="E1336" s="69"/>
      <c r="F1336" s="69"/>
      <c r="G1336" s="69"/>
      <c r="H1336" s="69"/>
      <c r="I1336" s="69"/>
      <c r="J1336" s="69"/>
      <c r="K1336" s="69"/>
      <c r="L1336" s="69"/>
      <c r="M1336" s="69"/>
      <c r="N1336" s="69"/>
      <c r="O1336" s="69"/>
      <c r="P1336" s="69"/>
      <c r="Q1336" s="69"/>
      <c r="R1336" s="69"/>
      <c r="S1336" s="69"/>
      <c r="T1336" s="69"/>
      <c r="U1336" s="69"/>
      <c r="V1336" s="69"/>
      <c r="W1336" s="69"/>
      <c r="X1336" s="69"/>
      <c r="Y1336" s="69"/>
      <c r="Z1336" s="69"/>
    </row>
    <row r="1337" ht="15.75" customHeight="1" spans="1:26">
      <c r="A1337" s="125"/>
      <c r="B1337" s="125"/>
      <c r="C1337" s="126" t="e">
        <v>#REF!</v>
      </c>
      <c r="D1337" s="125"/>
      <c r="E1337" s="69"/>
      <c r="F1337" s="69"/>
      <c r="G1337" s="69"/>
      <c r="H1337" s="69"/>
      <c r="I1337" s="69"/>
      <c r="J1337" s="69"/>
      <c r="K1337" s="69"/>
      <c r="L1337" s="69"/>
      <c r="M1337" s="69"/>
      <c r="N1337" s="69"/>
      <c r="O1337" s="69"/>
      <c r="P1337" s="69"/>
      <c r="Q1337" s="69"/>
      <c r="R1337" s="69"/>
      <c r="S1337" s="69"/>
      <c r="T1337" s="69"/>
      <c r="U1337" s="69"/>
      <c r="V1337" s="69"/>
      <c r="W1337" s="69"/>
      <c r="X1337" s="69"/>
      <c r="Y1337" s="69"/>
      <c r="Z1337" s="69"/>
    </row>
    <row r="1338" ht="15.75" customHeight="1" spans="1:26">
      <c r="A1338" s="125"/>
      <c r="B1338" s="125"/>
      <c r="C1338" s="126" t="e">
        <v>#REF!</v>
      </c>
      <c r="D1338" s="125"/>
      <c r="E1338" s="69"/>
      <c r="F1338" s="69"/>
      <c r="G1338" s="69"/>
      <c r="H1338" s="69"/>
      <c r="I1338" s="69"/>
      <c r="J1338" s="69"/>
      <c r="K1338" s="69"/>
      <c r="L1338" s="69"/>
      <c r="M1338" s="69"/>
      <c r="N1338" s="69"/>
      <c r="O1338" s="69"/>
      <c r="P1338" s="69"/>
      <c r="Q1338" s="69"/>
      <c r="R1338" s="69"/>
      <c r="S1338" s="69"/>
      <c r="T1338" s="69"/>
      <c r="U1338" s="69"/>
      <c r="V1338" s="69"/>
      <c r="W1338" s="69"/>
      <c r="X1338" s="69"/>
      <c r="Y1338" s="69"/>
      <c r="Z1338" s="69"/>
    </row>
    <row r="1339" ht="15.75" customHeight="1" spans="1:26">
      <c r="A1339" s="125"/>
      <c r="B1339" s="125"/>
      <c r="C1339" s="126" t="e">
        <v>#REF!</v>
      </c>
      <c r="D1339" s="125"/>
      <c r="E1339" s="69"/>
      <c r="F1339" s="69"/>
      <c r="G1339" s="69"/>
      <c r="H1339" s="69"/>
      <c r="I1339" s="69"/>
      <c r="J1339" s="69"/>
      <c r="K1339" s="69"/>
      <c r="L1339" s="69"/>
      <c r="M1339" s="69"/>
      <c r="N1339" s="69"/>
      <c r="O1339" s="69"/>
      <c r="P1339" s="69"/>
      <c r="Q1339" s="69"/>
      <c r="R1339" s="69"/>
      <c r="S1339" s="69"/>
      <c r="T1339" s="69"/>
      <c r="U1339" s="69"/>
      <c r="V1339" s="69"/>
      <c r="W1339" s="69"/>
      <c r="X1339" s="69"/>
      <c r="Y1339" s="69"/>
      <c r="Z1339" s="69"/>
    </row>
    <row r="1340" ht="15.75" customHeight="1" spans="1:26">
      <c r="A1340" s="125"/>
      <c r="B1340" s="125"/>
      <c r="C1340" s="126" t="e">
        <v>#REF!</v>
      </c>
      <c r="D1340" s="125"/>
      <c r="E1340" s="69"/>
      <c r="F1340" s="69"/>
      <c r="G1340" s="69"/>
      <c r="H1340" s="69"/>
      <c r="I1340" s="69"/>
      <c r="J1340" s="69"/>
      <c r="K1340" s="69"/>
      <c r="L1340" s="69"/>
      <c r="M1340" s="69"/>
      <c r="N1340" s="69"/>
      <c r="O1340" s="69"/>
      <c r="P1340" s="69"/>
      <c r="Q1340" s="69"/>
      <c r="R1340" s="69"/>
      <c r="S1340" s="69"/>
      <c r="T1340" s="69"/>
      <c r="U1340" s="69"/>
      <c r="V1340" s="69"/>
      <c r="W1340" s="69"/>
      <c r="X1340" s="69"/>
      <c r="Y1340" s="69"/>
      <c r="Z1340" s="69"/>
    </row>
    <row r="1341" ht="15.75" customHeight="1" spans="1:26">
      <c r="A1341" s="125"/>
      <c r="B1341" s="125"/>
      <c r="C1341" s="126" t="e">
        <v>#REF!</v>
      </c>
      <c r="D1341" s="125"/>
      <c r="E1341" s="69"/>
      <c r="F1341" s="69"/>
      <c r="G1341" s="69"/>
      <c r="H1341" s="69"/>
      <c r="I1341" s="69"/>
      <c r="J1341" s="69"/>
      <c r="K1341" s="69"/>
      <c r="L1341" s="69"/>
      <c r="M1341" s="69"/>
      <c r="N1341" s="69"/>
      <c r="O1341" s="69"/>
      <c r="P1341" s="69"/>
      <c r="Q1341" s="69"/>
      <c r="R1341" s="69"/>
      <c r="S1341" s="69"/>
      <c r="T1341" s="69"/>
      <c r="U1341" s="69"/>
      <c r="V1341" s="69"/>
      <c r="W1341" s="69"/>
      <c r="X1341" s="69"/>
      <c r="Y1341" s="69"/>
      <c r="Z1341" s="69"/>
    </row>
    <row r="1342" ht="15.75" customHeight="1" spans="1:26">
      <c r="A1342" s="125"/>
      <c r="B1342" s="125"/>
      <c r="C1342" s="126" t="e">
        <v>#REF!</v>
      </c>
      <c r="D1342" s="125"/>
      <c r="E1342" s="69"/>
      <c r="F1342" s="69"/>
      <c r="G1342" s="69"/>
      <c r="H1342" s="69"/>
      <c r="I1342" s="69"/>
      <c r="J1342" s="69"/>
      <c r="K1342" s="69"/>
      <c r="L1342" s="69"/>
      <c r="M1342" s="69"/>
      <c r="N1342" s="69"/>
      <c r="O1342" s="69"/>
      <c r="P1342" s="69"/>
      <c r="Q1342" s="69"/>
      <c r="R1342" s="69"/>
      <c r="S1342" s="69"/>
      <c r="T1342" s="69"/>
      <c r="U1342" s="69"/>
      <c r="V1342" s="69"/>
      <c r="W1342" s="69"/>
      <c r="X1342" s="69"/>
      <c r="Y1342" s="69"/>
      <c r="Z1342" s="69"/>
    </row>
    <row r="1343" ht="15.75" customHeight="1" spans="1:26">
      <c r="A1343" s="125"/>
      <c r="B1343" s="125"/>
      <c r="C1343" s="126" t="e">
        <v>#REF!</v>
      </c>
      <c r="D1343" s="125"/>
      <c r="E1343" s="69"/>
      <c r="F1343" s="69"/>
      <c r="G1343" s="69"/>
      <c r="H1343" s="69"/>
      <c r="I1343" s="69"/>
      <c r="J1343" s="69"/>
      <c r="K1343" s="69"/>
      <c r="L1343" s="69"/>
      <c r="M1343" s="69"/>
      <c r="N1343" s="69"/>
      <c r="O1343" s="69"/>
      <c r="P1343" s="69"/>
      <c r="Q1343" s="69"/>
      <c r="R1343" s="69"/>
      <c r="S1343" s="69"/>
      <c r="T1343" s="69"/>
      <c r="U1343" s="69"/>
      <c r="V1343" s="69"/>
      <c r="W1343" s="69"/>
      <c r="X1343" s="69"/>
      <c r="Y1343" s="69"/>
      <c r="Z1343" s="69"/>
    </row>
    <row r="1344" ht="15.75" customHeight="1" spans="1:26">
      <c r="A1344" s="125"/>
      <c r="B1344" s="125"/>
      <c r="C1344" s="126" t="e">
        <v>#REF!</v>
      </c>
      <c r="D1344" s="125"/>
      <c r="E1344" s="69"/>
      <c r="F1344" s="69"/>
      <c r="G1344" s="69"/>
      <c r="H1344" s="69"/>
      <c r="I1344" s="69"/>
      <c r="J1344" s="69"/>
      <c r="K1344" s="69"/>
      <c r="L1344" s="69"/>
      <c r="M1344" s="69"/>
      <c r="N1344" s="69"/>
      <c r="O1344" s="69"/>
      <c r="P1344" s="69"/>
      <c r="Q1344" s="69"/>
      <c r="R1344" s="69"/>
      <c r="S1344" s="69"/>
      <c r="T1344" s="69"/>
      <c r="U1344" s="69"/>
      <c r="V1344" s="69"/>
      <c r="W1344" s="69"/>
      <c r="X1344" s="69"/>
      <c r="Y1344" s="69"/>
      <c r="Z1344" s="69"/>
    </row>
    <row r="1345" ht="15.75" customHeight="1" spans="1:26">
      <c r="A1345" s="125"/>
      <c r="B1345" s="125"/>
      <c r="C1345" s="126" t="e">
        <v>#REF!</v>
      </c>
      <c r="D1345" s="125"/>
      <c r="E1345" s="69"/>
      <c r="F1345" s="69"/>
      <c r="G1345" s="69"/>
      <c r="H1345" s="69"/>
      <c r="I1345" s="69"/>
      <c r="J1345" s="69"/>
      <c r="K1345" s="69"/>
      <c r="L1345" s="69"/>
      <c r="M1345" s="69"/>
      <c r="N1345" s="69"/>
      <c r="O1345" s="69"/>
      <c r="P1345" s="69"/>
      <c r="Q1345" s="69"/>
      <c r="R1345" s="69"/>
      <c r="S1345" s="69"/>
      <c r="T1345" s="69"/>
      <c r="U1345" s="69"/>
      <c r="V1345" s="69"/>
      <c r="W1345" s="69"/>
      <c r="X1345" s="69"/>
      <c r="Y1345" s="69"/>
      <c r="Z1345" s="69"/>
    </row>
    <row r="1346" ht="15.75" customHeight="1" spans="1:26">
      <c r="A1346" s="125"/>
      <c r="B1346" s="125"/>
      <c r="C1346" s="126" t="e">
        <v>#REF!</v>
      </c>
      <c r="D1346" s="125"/>
      <c r="E1346" s="69"/>
      <c r="F1346" s="69"/>
      <c r="G1346" s="69"/>
      <c r="H1346" s="69"/>
      <c r="I1346" s="69"/>
      <c r="J1346" s="69"/>
      <c r="K1346" s="69"/>
      <c r="L1346" s="69"/>
      <c r="M1346" s="69"/>
      <c r="N1346" s="69"/>
      <c r="O1346" s="69"/>
      <c r="P1346" s="69"/>
      <c r="Q1346" s="69"/>
      <c r="R1346" s="69"/>
      <c r="S1346" s="69"/>
      <c r="T1346" s="69"/>
      <c r="U1346" s="69"/>
      <c r="V1346" s="69"/>
      <c r="W1346" s="69"/>
      <c r="X1346" s="69"/>
      <c r="Y1346" s="69"/>
      <c r="Z1346" s="69"/>
    </row>
    <row r="1347" ht="15.75" customHeight="1" spans="1:26">
      <c r="A1347" s="125"/>
      <c r="B1347" s="125"/>
      <c r="C1347" s="126" t="e">
        <v>#REF!</v>
      </c>
      <c r="D1347" s="125"/>
      <c r="E1347" s="69"/>
      <c r="F1347" s="69"/>
      <c r="G1347" s="69"/>
      <c r="H1347" s="69"/>
      <c r="I1347" s="69"/>
      <c r="J1347" s="69"/>
      <c r="K1347" s="69"/>
      <c r="L1347" s="69"/>
      <c r="M1347" s="69"/>
      <c r="N1347" s="69"/>
      <c r="O1347" s="69"/>
      <c r="P1347" s="69"/>
      <c r="Q1347" s="69"/>
      <c r="R1347" s="69"/>
      <c r="S1347" s="69"/>
      <c r="T1347" s="69"/>
      <c r="U1347" s="69"/>
      <c r="V1347" s="69"/>
      <c r="W1347" s="69"/>
      <c r="X1347" s="69"/>
      <c r="Y1347" s="69"/>
      <c r="Z1347" s="69"/>
    </row>
    <row r="1348" ht="15.75" customHeight="1" spans="1:26">
      <c r="A1348" s="125"/>
      <c r="B1348" s="125"/>
      <c r="C1348" s="126" t="e">
        <v>#REF!</v>
      </c>
      <c r="D1348" s="125"/>
      <c r="E1348" s="69"/>
      <c r="F1348" s="69"/>
      <c r="G1348" s="69"/>
      <c r="H1348" s="69"/>
      <c r="I1348" s="69"/>
      <c r="J1348" s="69"/>
      <c r="K1348" s="69"/>
      <c r="L1348" s="69"/>
      <c r="M1348" s="69"/>
      <c r="N1348" s="69"/>
      <c r="O1348" s="69"/>
      <c r="P1348" s="69"/>
      <c r="Q1348" s="69"/>
      <c r="R1348" s="69"/>
      <c r="S1348" s="69"/>
      <c r="T1348" s="69"/>
      <c r="U1348" s="69"/>
      <c r="V1348" s="69"/>
      <c r="W1348" s="69"/>
      <c r="X1348" s="69"/>
      <c r="Y1348" s="69"/>
      <c r="Z1348" s="69"/>
    </row>
    <row r="1349" ht="15.75" customHeight="1" spans="1:26">
      <c r="A1349" s="125"/>
      <c r="B1349" s="125"/>
      <c r="C1349" s="126" t="e">
        <v>#REF!</v>
      </c>
      <c r="D1349" s="125"/>
      <c r="E1349" s="69"/>
      <c r="F1349" s="69"/>
      <c r="G1349" s="69"/>
      <c r="H1349" s="69"/>
      <c r="I1349" s="69"/>
      <c r="J1349" s="69"/>
      <c r="K1349" s="69"/>
      <c r="L1349" s="69"/>
      <c r="M1349" s="69"/>
      <c r="N1349" s="69"/>
      <c r="O1349" s="69"/>
      <c r="P1349" s="69"/>
      <c r="Q1349" s="69"/>
      <c r="R1349" s="69"/>
      <c r="S1349" s="69"/>
      <c r="T1349" s="69"/>
      <c r="U1349" s="69"/>
      <c r="V1349" s="69"/>
      <c r="W1349" s="69"/>
      <c r="X1349" s="69"/>
      <c r="Y1349" s="69"/>
      <c r="Z1349" s="69"/>
    </row>
    <row r="1350" ht="15.75" customHeight="1" spans="1:26">
      <c r="A1350" s="125"/>
      <c r="B1350" s="125"/>
      <c r="C1350" s="126" t="e">
        <v>#REF!</v>
      </c>
      <c r="D1350" s="125"/>
      <c r="E1350" s="69"/>
      <c r="F1350" s="69"/>
      <c r="G1350" s="69"/>
      <c r="H1350" s="69"/>
      <c r="I1350" s="69"/>
      <c r="J1350" s="69"/>
      <c r="K1350" s="69"/>
      <c r="L1350" s="69"/>
      <c r="M1350" s="69"/>
      <c r="N1350" s="69"/>
      <c r="O1350" s="69"/>
      <c r="P1350" s="69"/>
      <c r="Q1350" s="69"/>
      <c r="R1350" s="69"/>
      <c r="S1350" s="69"/>
      <c r="T1350" s="69"/>
      <c r="U1350" s="69"/>
      <c r="V1350" s="69"/>
      <c r="W1350" s="69"/>
      <c r="X1350" s="69"/>
      <c r="Y1350" s="69"/>
      <c r="Z1350" s="69"/>
    </row>
    <row r="1351" ht="15.75" customHeight="1" spans="1:26">
      <c r="A1351" s="125"/>
      <c r="B1351" s="125"/>
      <c r="C1351" s="126" t="e">
        <v>#REF!</v>
      </c>
      <c r="D1351" s="125"/>
      <c r="E1351" s="69"/>
      <c r="F1351" s="69"/>
      <c r="G1351" s="69"/>
      <c r="H1351" s="69"/>
      <c r="I1351" s="69"/>
      <c r="J1351" s="69"/>
      <c r="K1351" s="69"/>
      <c r="L1351" s="69"/>
      <c r="M1351" s="69"/>
      <c r="N1351" s="69"/>
      <c r="O1351" s="69"/>
      <c r="P1351" s="69"/>
      <c r="Q1351" s="69"/>
      <c r="R1351" s="69"/>
      <c r="S1351" s="69"/>
      <c r="T1351" s="69"/>
      <c r="U1351" s="69"/>
      <c r="V1351" s="69"/>
      <c r="W1351" s="69"/>
      <c r="X1351" s="69"/>
      <c r="Y1351" s="69"/>
      <c r="Z1351" s="69"/>
    </row>
    <row r="1352" ht="15.75" customHeight="1" spans="1:26">
      <c r="A1352" s="125"/>
      <c r="B1352" s="125"/>
      <c r="C1352" s="126" t="e">
        <v>#REF!</v>
      </c>
      <c r="D1352" s="125"/>
      <c r="E1352" s="69"/>
      <c r="F1352" s="69"/>
      <c r="G1352" s="69"/>
      <c r="H1352" s="69"/>
      <c r="I1352" s="69"/>
      <c r="J1352" s="69"/>
      <c r="K1352" s="69"/>
      <c r="L1352" s="69"/>
      <c r="M1352" s="69"/>
      <c r="N1352" s="69"/>
      <c r="O1352" s="69"/>
      <c r="P1352" s="69"/>
      <c r="Q1352" s="69"/>
      <c r="R1352" s="69"/>
      <c r="S1352" s="69"/>
      <c r="T1352" s="69"/>
      <c r="U1352" s="69"/>
      <c r="V1352" s="69"/>
      <c r="W1352" s="69"/>
      <c r="X1352" s="69"/>
      <c r="Y1352" s="69"/>
      <c r="Z1352" s="69"/>
    </row>
    <row r="1353" ht="15.75" customHeight="1" spans="1:26">
      <c r="A1353" s="125"/>
      <c r="B1353" s="125"/>
      <c r="C1353" s="126" t="e">
        <v>#REF!</v>
      </c>
      <c r="D1353" s="125"/>
      <c r="E1353" s="69"/>
      <c r="F1353" s="69"/>
      <c r="G1353" s="69"/>
      <c r="H1353" s="69"/>
      <c r="I1353" s="69"/>
      <c r="J1353" s="69"/>
      <c r="K1353" s="69"/>
      <c r="L1353" s="69"/>
      <c r="M1353" s="69"/>
      <c r="N1353" s="69"/>
      <c r="O1353" s="69"/>
      <c r="P1353" s="69"/>
      <c r="Q1353" s="69"/>
      <c r="R1353" s="69"/>
      <c r="S1353" s="69"/>
      <c r="T1353" s="69"/>
      <c r="U1353" s="69"/>
      <c r="V1353" s="69"/>
      <c r="W1353" s="69"/>
      <c r="X1353" s="69"/>
      <c r="Y1353" s="69"/>
      <c r="Z1353" s="69"/>
    </row>
    <row r="1354" ht="15.75" customHeight="1" spans="1:26">
      <c r="A1354" s="125"/>
      <c r="B1354" s="125"/>
      <c r="C1354" s="126" t="e">
        <v>#REF!</v>
      </c>
      <c r="D1354" s="125"/>
      <c r="E1354" s="69"/>
      <c r="F1354" s="69"/>
      <c r="G1354" s="69"/>
      <c r="H1354" s="69"/>
      <c r="I1354" s="69"/>
      <c r="J1354" s="69"/>
      <c r="K1354" s="69"/>
      <c r="L1354" s="69"/>
      <c r="M1354" s="69"/>
      <c r="N1354" s="69"/>
      <c r="O1354" s="69"/>
      <c r="P1354" s="69"/>
      <c r="Q1354" s="69"/>
      <c r="R1354" s="69"/>
      <c r="S1354" s="69"/>
      <c r="T1354" s="69"/>
      <c r="U1354" s="69"/>
      <c r="V1354" s="69"/>
      <c r="W1354" s="69"/>
      <c r="X1354" s="69"/>
      <c r="Y1354" s="69"/>
      <c r="Z1354" s="69"/>
    </row>
    <row r="1355" ht="15.75" customHeight="1" spans="1:26">
      <c r="A1355" s="125"/>
      <c r="B1355" s="125"/>
      <c r="C1355" s="126" t="e">
        <v>#REF!</v>
      </c>
      <c r="D1355" s="125"/>
      <c r="E1355" s="69"/>
      <c r="F1355" s="69"/>
      <c r="G1355" s="69"/>
      <c r="H1355" s="69"/>
      <c r="I1355" s="69"/>
      <c r="J1355" s="69"/>
      <c r="K1355" s="69"/>
      <c r="L1355" s="69"/>
      <c r="M1355" s="69"/>
      <c r="N1355" s="69"/>
      <c r="O1355" s="69"/>
      <c r="P1355" s="69"/>
      <c r="Q1355" s="69"/>
      <c r="R1355" s="69"/>
      <c r="S1355" s="69"/>
      <c r="T1355" s="69"/>
      <c r="U1355" s="69"/>
      <c r="V1355" s="69"/>
      <c r="W1355" s="69"/>
      <c r="X1355" s="69"/>
      <c r="Y1355" s="69"/>
      <c r="Z1355" s="69"/>
    </row>
    <row r="1356" ht="15.75" customHeight="1" spans="1:26">
      <c r="A1356" s="125"/>
      <c r="B1356" s="125"/>
      <c r="C1356" s="126" t="e">
        <v>#REF!</v>
      </c>
      <c r="D1356" s="125"/>
      <c r="E1356" s="69"/>
      <c r="F1356" s="69"/>
      <c r="G1356" s="69"/>
      <c r="H1356" s="69"/>
      <c r="I1356" s="69"/>
      <c r="J1356" s="69"/>
      <c r="K1356" s="69"/>
      <c r="L1356" s="69"/>
      <c r="M1356" s="69"/>
      <c r="N1356" s="69"/>
      <c r="O1356" s="69"/>
      <c r="P1356" s="69"/>
      <c r="Q1356" s="69"/>
      <c r="R1356" s="69"/>
      <c r="S1356" s="69"/>
      <c r="T1356" s="69"/>
      <c r="U1356" s="69"/>
      <c r="V1356" s="69"/>
      <c r="W1356" s="69"/>
      <c r="X1356" s="69"/>
      <c r="Y1356" s="69"/>
      <c r="Z1356" s="69"/>
    </row>
    <row r="1357" ht="15.75" customHeight="1" spans="1:26">
      <c r="A1357" s="125"/>
      <c r="B1357" s="125"/>
      <c r="C1357" s="126" t="e">
        <v>#REF!</v>
      </c>
      <c r="D1357" s="125"/>
      <c r="E1357" s="69"/>
      <c r="F1357" s="69"/>
      <c r="G1357" s="69"/>
      <c r="H1357" s="69"/>
      <c r="I1357" s="69"/>
      <c r="J1357" s="69"/>
      <c r="K1357" s="69"/>
      <c r="L1357" s="69"/>
      <c r="M1357" s="69"/>
      <c r="N1357" s="69"/>
      <c r="O1357" s="69"/>
      <c r="P1357" s="69"/>
      <c r="Q1357" s="69"/>
      <c r="R1357" s="69"/>
      <c r="S1357" s="69"/>
      <c r="T1357" s="69"/>
      <c r="U1357" s="69"/>
      <c r="V1357" s="69"/>
      <c r="W1357" s="69"/>
      <c r="X1357" s="69"/>
      <c r="Y1357" s="69"/>
      <c r="Z1357" s="69"/>
    </row>
    <row r="1358" ht="15.75" customHeight="1" spans="1:26">
      <c r="A1358" s="125"/>
      <c r="B1358" s="125"/>
      <c r="C1358" s="126" t="e">
        <v>#REF!</v>
      </c>
      <c r="D1358" s="125"/>
      <c r="E1358" s="69"/>
      <c r="F1358" s="69"/>
      <c r="G1358" s="69"/>
      <c r="H1358" s="69"/>
      <c r="I1358" s="69"/>
      <c r="J1358" s="69"/>
      <c r="K1358" s="69"/>
      <c r="L1358" s="69"/>
      <c r="M1358" s="69"/>
      <c r="N1358" s="69"/>
      <c r="O1358" s="69"/>
      <c r="P1358" s="69"/>
      <c r="Q1358" s="69"/>
      <c r="R1358" s="69"/>
      <c r="S1358" s="69"/>
      <c r="T1358" s="69"/>
      <c r="U1358" s="69"/>
      <c r="V1358" s="69"/>
      <c r="W1358" s="69"/>
      <c r="X1358" s="69"/>
      <c r="Y1358" s="69"/>
      <c r="Z1358" s="69"/>
    </row>
    <row r="1359" ht="15.75" customHeight="1" spans="1:26">
      <c r="A1359" s="125"/>
      <c r="B1359" s="125"/>
      <c r="C1359" s="126" t="e">
        <v>#REF!</v>
      </c>
      <c r="D1359" s="125"/>
      <c r="E1359" s="69"/>
      <c r="F1359" s="69"/>
      <c r="G1359" s="69"/>
      <c r="H1359" s="69"/>
      <c r="I1359" s="69"/>
      <c r="J1359" s="69"/>
      <c r="K1359" s="69"/>
      <c r="L1359" s="69"/>
      <c r="M1359" s="69"/>
      <c r="N1359" s="69"/>
      <c r="O1359" s="69"/>
      <c r="P1359" s="69"/>
      <c r="Q1359" s="69"/>
      <c r="R1359" s="69"/>
      <c r="S1359" s="69"/>
      <c r="T1359" s="69"/>
      <c r="U1359" s="69"/>
      <c r="V1359" s="69"/>
      <c r="W1359" s="69"/>
      <c r="X1359" s="69"/>
      <c r="Y1359" s="69"/>
      <c r="Z1359" s="69"/>
    </row>
    <row r="1360" ht="15.75" customHeight="1" spans="1:26">
      <c r="A1360" s="125"/>
      <c r="B1360" s="125"/>
      <c r="C1360" s="126" t="e">
        <v>#REF!</v>
      </c>
      <c r="D1360" s="125"/>
      <c r="E1360" s="69"/>
      <c r="F1360" s="69"/>
      <c r="G1360" s="69"/>
      <c r="H1360" s="69"/>
      <c r="I1360" s="69"/>
      <c r="J1360" s="69"/>
      <c r="K1360" s="69"/>
      <c r="L1360" s="69"/>
      <c r="M1360" s="69"/>
      <c r="N1360" s="69"/>
      <c r="O1360" s="69"/>
      <c r="P1360" s="69"/>
      <c r="Q1360" s="69"/>
      <c r="R1360" s="69"/>
      <c r="S1360" s="69"/>
      <c r="T1360" s="69"/>
      <c r="U1360" s="69"/>
      <c r="V1360" s="69"/>
      <c r="W1360" s="69"/>
      <c r="X1360" s="69"/>
      <c r="Y1360" s="69"/>
      <c r="Z1360" s="69"/>
    </row>
    <row r="1361" ht="15.75" customHeight="1" spans="1:26">
      <c r="A1361" s="125"/>
      <c r="B1361" s="125"/>
      <c r="C1361" s="126" t="e">
        <v>#REF!</v>
      </c>
      <c r="D1361" s="125"/>
      <c r="E1361" s="69"/>
      <c r="F1361" s="69"/>
      <c r="G1361" s="69"/>
      <c r="H1361" s="69"/>
      <c r="I1361" s="69"/>
      <c r="J1361" s="69"/>
      <c r="K1361" s="69"/>
      <c r="L1361" s="69"/>
      <c r="M1361" s="69"/>
      <c r="N1361" s="69"/>
      <c r="O1361" s="69"/>
      <c r="P1361" s="69"/>
      <c r="Q1361" s="69"/>
      <c r="R1361" s="69"/>
      <c r="S1361" s="69"/>
      <c r="T1361" s="69"/>
      <c r="U1361" s="69"/>
      <c r="V1361" s="69"/>
      <c r="W1361" s="69"/>
      <c r="X1361" s="69"/>
      <c r="Y1361" s="69"/>
      <c r="Z1361" s="69"/>
    </row>
    <row r="1362" ht="15.75" customHeight="1" spans="1:26">
      <c r="A1362" s="125"/>
      <c r="B1362" s="125"/>
      <c r="C1362" s="126" t="e">
        <v>#REF!</v>
      </c>
      <c r="D1362" s="125"/>
      <c r="E1362" s="69"/>
      <c r="F1362" s="69"/>
      <c r="G1362" s="69"/>
      <c r="H1362" s="69"/>
      <c r="I1362" s="69"/>
      <c r="J1362" s="69"/>
      <c r="K1362" s="69"/>
      <c r="L1362" s="69"/>
      <c r="M1362" s="69"/>
      <c r="N1362" s="69"/>
      <c r="O1362" s="69"/>
      <c r="P1362" s="69"/>
      <c r="Q1362" s="69"/>
      <c r="R1362" s="69"/>
      <c r="S1362" s="69"/>
      <c r="T1362" s="69"/>
      <c r="U1362" s="69"/>
      <c r="V1362" s="69"/>
      <c r="W1362" s="69"/>
      <c r="X1362" s="69"/>
      <c r="Y1362" s="69"/>
      <c r="Z1362" s="69"/>
    </row>
    <row r="1363" ht="15.75" customHeight="1" spans="1:26">
      <c r="A1363" s="125"/>
      <c r="B1363" s="125"/>
      <c r="C1363" s="126" t="e">
        <v>#REF!</v>
      </c>
      <c r="D1363" s="125"/>
      <c r="E1363" s="69"/>
      <c r="F1363" s="69"/>
      <c r="G1363" s="69"/>
      <c r="H1363" s="69"/>
      <c r="I1363" s="69"/>
      <c r="J1363" s="69"/>
      <c r="K1363" s="69"/>
      <c r="L1363" s="69"/>
      <c r="M1363" s="69"/>
      <c r="N1363" s="69"/>
      <c r="O1363" s="69"/>
      <c r="P1363" s="69"/>
      <c r="Q1363" s="69"/>
      <c r="R1363" s="69"/>
      <c r="S1363" s="69"/>
      <c r="T1363" s="69"/>
      <c r="U1363" s="69"/>
      <c r="V1363" s="69"/>
      <c r="W1363" s="69"/>
      <c r="X1363" s="69"/>
      <c r="Y1363" s="69"/>
      <c r="Z1363" s="69"/>
    </row>
    <row r="1364" ht="15.75" customHeight="1" spans="1:26">
      <c r="A1364" s="125"/>
      <c r="B1364" s="125"/>
      <c r="C1364" s="126" t="e">
        <v>#REF!</v>
      </c>
      <c r="D1364" s="125"/>
      <c r="E1364" s="69"/>
      <c r="F1364" s="69"/>
      <c r="G1364" s="69"/>
      <c r="H1364" s="69"/>
      <c r="I1364" s="69"/>
      <c r="J1364" s="69"/>
      <c r="K1364" s="69"/>
      <c r="L1364" s="69"/>
      <c r="M1364" s="69"/>
      <c r="N1364" s="69"/>
      <c r="O1364" s="69"/>
      <c r="P1364" s="69"/>
      <c r="Q1364" s="69"/>
      <c r="R1364" s="69"/>
      <c r="S1364" s="69"/>
      <c r="T1364" s="69"/>
      <c r="U1364" s="69"/>
      <c r="V1364" s="69"/>
      <c r="W1364" s="69"/>
      <c r="X1364" s="69"/>
      <c r="Y1364" s="69"/>
      <c r="Z1364" s="69"/>
    </row>
    <row r="1365" ht="15.75" customHeight="1" spans="1:26">
      <c r="A1365" s="125"/>
      <c r="B1365" s="125"/>
      <c r="C1365" s="126" t="e">
        <v>#REF!</v>
      </c>
      <c r="D1365" s="125"/>
      <c r="E1365" s="69"/>
      <c r="F1365" s="69"/>
      <c r="G1365" s="69"/>
      <c r="H1365" s="69"/>
      <c r="I1365" s="69"/>
      <c r="J1365" s="69"/>
      <c r="K1365" s="69"/>
      <c r="L1365" s="69"/>
      <c r="M1365" s="69"/>
      <c r="N1365" s="69"/>
      <c r="O1365" s="69"/>
      <c r="P1365" s="69"/>
      <c r="Q1365" s="69"/>
      <c r="R1365" s="69"/>
      <c r="S1365" s="69"/>
      <c r="T1365" s="69"/>
      <c r="U1365" s="69"/>
      <c r="V1365" s="69"/>
      <c r="W1365" s="69"/>
      <c r="X1365" s="69"/>
      <c r="Y1365" s="69"/>
      <c r="Z1365" s="69"/>
    </row>
    <row r="1366" ht="15.75" customHeight="1" spans="1:26">
      <c r="A1366" s="125"/>
      <c r="B1366" s="125"/>
      <c r="C1366" s="126" t="e">
        <v>#REF!</v>
      </c>
      <c r="D1366" s="125"/>
      <c r="E1366" s="69"/>
      <c r="F1366" s="69"/>
      <c r="G1366" s="69"/>
      <c r="H1366" s="69"/>
      <c r="I1366" s="69"/>
      <c r="J1366" s="69"/>
      <c r="K1366" s="69"/>
      <c r="L1366" s="69"/>
      <c r="M1366" s="69"/>
      <c r="N1366" s="69"/>
      <c r="O1366" s="69"/>
      <c r="P1366" s="69"/>
      <c r="Q1366" s="69"/>
      <c r="R1366" s="69"/>
      <c r="S1366" s="69"/>
      <c r="T1366" s="69"/>
      <c r="U1366" s="69"/>
      <c r="V1366" s="69"/>
      <c r="W1366" s="69"/>
      <c r="X1366" s="69"/>
      <c r="Y1366" s="69"/>
      <c r="Z1366" s="69"/>
    </row>
    <row r="1367" ht="15.75" customHeight="1" spans="1:26">
      <c r="A1367" s="125"/>
      <c r="B1367" s="125"/>
      <c r="C1367" s="126" t="e">
        <v>#REF!</v>
      </c>
      <c r="D1367" s="125"/>
      <c r="E1367" s="69"/>
      <c r="F1367" s="69"/>
      <c r="G1367" s="69"/>
      <c r="H1367" s="69"/>
      <c r="I1367" s="69"/>
      <c r="J1367" s="69"/>
      <c r="K1367" s="69"/>
      <c r="L1367" s="69"/>
      <c r="M1367" s="69"/>
      <c r="N1367" s="69"/>
      <c r="O1367" s="69"/>
      <c r="P1367" s="69"/>
      <c r="Q1367" s="69"/>
      <c r="R1367" s="69"/>
      <c r="S1367" s="69"/>
      <c r="T1367" s="69"/>
      <c r="U1367" s="69"/>
      <c r="V1367" s="69"/>
      <c r="W1367" s="69"/>
      <c r="X1367" s="69"/>
      <c r="Y1367" s="69"/>
      <c r="Z1367" s="69"/>
    </row>
    <row r="1368" ht="15.75" customHeight="1" spans="1:26">
      <c r="A1368" s="125"/>
      <c r="B1368" s="125"/>
      <c r="C1368" s="126" t="e">
        <v>#REF!</v>
      </c>
      <c r="D1368" s="125"/>
      <c r="E1368" s="69"/>
      <c r="F1368" s="69"/>
      <c r="G1368" s="69"/>
      <c r="H1368" s="69"/>
      <c r="I1368" s="69"/>
      <c r="J1368" s="69"/>
      <c r="K1368" s="69"/>
      <c r="L1368" s="69"/>
      <c r="M1368" s="69"/>
      <c r="N1368" s="69"/>
      <c r="O1368" s="69"/>
      <c r="P1368" s="69"/>
      <c r="Q1368" s="69"/>
      <c r="R1368" s="69"/>
      <c r="S1368" s="69"/>
      <c r="T1368" s="69"/>
      <c r="U1368" s="69"/>
      <c r="V1368" s="69"/>
      <c r="W1368" s="69"/>
      <c r="X1368" s="69"/>
      <c r="Y1368" s="69"/>
      <c r="Z1368" s="69"/>
    </row>
    <row r="1369" ht="15.75" customHeight="1" spans="1:26">
      <c r="A1369" s="125"/>
      <c r="B1369" s="125"/>
      <c r="C1369" s="126" t="e">
        <v>#REF!</v>
      </c>
      <c r="D1369" s="125"/>
      <c r="E1369" s="69"/>
      <c r="F1369" s="69"/>
      <c r="G1369" s="69"/>
      <c r="H1369" s="69"/>
      <c r="I1369" s="69"/>
      <c r="J1369" s="69"/>
      <c r="K1369" s="69"/>
      <c r="L1369" s="69"/>
      <c r="M1369" s="69"/>
      <c r="N1369" s="69"/>
      <c r="O1369" s="69"/>
      <c r="P1369" s="69"/>
      <c r="Q1369" s="69"/>
      <c r="R1369" s="69"/>
      <c r="S1369" s="69"/>
      <c r="T1369" s="69"/>
      <c r="U1369" s="69"/>
      <c r="V1369" s="69"/>
      <c r="W1369" s="69"/>
      <c r="X1369" s="69"/>
      <c r="Y1369" s="69"/>
      <c r="Z1369" s="69"/>
    </row>
    <row r="1370" ht="15.75" customHeight="1" spans="1:26">
      <c r="A1370" s="125"/>
      <c r="B1370" s="125"/>
      <c r="C1370" s="126" t="e">
        <v>#REF!</v>
      </c>
      <c r="D1370" s="125"/>
      <c r="E1370" s="69"/>
      <c r="F1370" s="69"/>
      <c r="G1370" s="69"/>
      <c r="H1370" s="69"/>
      <c r="I1370" s="69"/>
      <c r="J1370" s="69"/>
      <c r="K1370" s="69"/>
      <c r="L1370" s="69"/>
      <c r="M1370" s="69"/>
      <c r="N1370" s="69"/>
      <c r="O1370" s="69"/>
      <c r="P1370" s="69"/>
      <c r="Q1370" s="69"/>
      <c r="R1370" s="69"/>
      <c r="S1370" s="69"/>
      <c r="T1370" s="69"/>
      <c r="U1370" s="69"/>
      <c r="V1370" s="69"/>
      <c r="W1370" s="69"/>
      <c r="X1370" s="69"/>
      <c r="Y1370" s="69"/>
      <c r="Z1370" s="69"/>
    </row>
    <row r="1371" ht="15.75" customHeight="1" spans="1:26">
      <c r="A1371" s="125"/>
      <c r="B1371" s="125"/>
      <c r="C1371" s="126" t="e">
        <v>#REF!</v>
      </c>
      <c r="D1371" s="125"/>
      <c r="E1371" s="69"/>
      <c r="F1371" s="69"/>
      <c r="G1371" s="69"/>
      <c r="H1371" s="69"/>
      <c r="I1371" s="69"/>
      <c r="J1371" s="69"/>
      <c r="K1371" s="69"/>
      <c r="L1371" s="69"/>
      <c r="M1371" s="69"/>
      <c r="N1371" s="69"/>
      <c r="O1371" s="69"/>
      <c r="P1371" s="69"/>
      <c r="Q1371" s="69"/>
      <c r="R1371" s="69"/>
      <c r="S1371" s="69"/>
      <c r="T1371" s="69"/>
      <c r="U1371" s="69"/>
      <c r="V1371" s="69"/>
      <c r="W1371" s="69"/>
      <c r="X1371" s="69"/>
      <c r="Y1371" s="69"/>
      <c r="Z1371" s="69"/>
    </row>
    <row r="1372" ht="15.75" customHeight="1" spans="1:26">
      <c r="A1372" s="125"/>
      <c r="B1372" s="125"/>
      <c r="C1372" s="126" t="e">
        <v>#REF!</v>
      </c>
      <c r="D1372" s="125"/>
      <c r="E1372" s="69"/>
      <c r="F1372" s="69"/>
      <c r="G1372" s="69"/>
      <c r="H1372" s="69"/>
      <c r="I1372" s="69"/>
      <c r="J1372" s="69"/>
      <c r="K1372" s="69"/>
      <c r="L1372" s="69"/>
      <c r="M1372" s="69"/>
      <c r="N1372" s="69"/>
      <c r="O1372" s="69"/>
      <c r="P1372" s="69"/>
      <c r="Q1372" s="69"/>
      <c r="R1372" s="69"/>
      <c r="S1372" s="69"/>
      <c r="T1372" s="69"/>
      <c r="U1372" s="69"/>
      <c r="V1372" s="69"/>
      <c r="W1372" s="69"/>
      <c r="X1372" s="69"/>
      <c r="Y1372" s="69"/>
      <c r="Z1372" s="69"/>
    </row>
    <row r="1373" ht="15.75" customHeight="1" spans="1:26">
      <c r="A1373" s="125"/>
      <c r="B1373" s="125"/>
      <c r="C1373" s="126" t="e">
        <v>#REF!</v>
      </c>
      <c r="D1373" s="125"/>
      <c r="E1373" s="69"/>
      <c r="F1373" s="69"/>
      <c r="G1373" s="69"/>
      <c r="H1373" s="69"/>
      <c r="I1373" s="69"/>
      <c r="J1373" s="69"/>
      <c r="K1373" s="69"/>
      <c r="L1373" s="69"/>
      <c r="M1373" s="69"/>
      <c r="N1373" s="69"/>
      <c r="O1373" s="69"/>
      <c r="P1373" s="69"/>
      <c r="Q1373" s="69"/>
      <c r="R1373" s="69"/>
      <c r="S1373" s="69"/>
      <c r="T1373" s="69"/>
      <c r="U1373" s="69"/>
      <c r="V1373" s="69"/>
      <c r="W1373" s="69"/>
      <c r="X1373" s="69"/>
      <c r="Y1373" s="69"/>
      <c r="Z1373" s="69"/>
    </row>
    <row r="1374" ht="15.75" customHeight="1" spans="1:26">
      <c r="A1374" s="125"/>
      <c r="B1374" s="125"/>
      <c r="C1374" s="126" t="e">
        <v>#REF!</v>
      </c>
      <c r="D1374" s="125"/>
      <c r="E1374" s="69"/>
      <c r="F1374" s="69"/>
      <c r="G1374" s="69"/>
      <c r="H1374" s="69"/>
      <c r="I1374" s="69"/>
      <c r="J1374" s="69"/>
      <c r="K1374" s="69"/>
      <c r="L1374" s="69"/>
      <c r="M1374" s="69"/>
      <c r="N1374" s="69"/>
      <c r="O1374" s="69"/>
      <c r="P1374" s="69"/>
      <c r="Q1374" s="69"/>
      <c r="R1374" s="69"/>
      <c r="S1374" s="69"/>
      <c r="T1374" s="69"/>
      <c r="U1374" s="69"/>
      <c r="V1374" s="69"/>
      <c r="W1374" s="69"/>
      <c r="X1374" s="69"/>
      <c r="Y1374" s="69"/>
      <c r="Z1374" s="69"/>
    </row>
    <row r="1375" ht="15.75" customHeight="1" spans="1:26">
      <c r="A1375" s="125"/>
      <c r="B1375" s="125"/>
      <c r="C1375" s="126" t="e">
        <v>#REF!</v>
      </c>
      <c r="D1375" s="125"/>
      <c r="E1375" s="69"/>
      <c r="F1375" s="69"/>
      <c r="G1375" s="69"/>
      <c r="H1375" s="69"/>
      <c r="I1375" s="69"/>
      <c r="J1375" s="69"/>
      <c r="K1375" s="69"/>
      <c r="L1375" s="69"/>
      <c r="M1375" s="69"/>
      <c r="N1375" s="69"/>
      <c r="O1375" s="69"/>
      <c r="P1375" s="69"/>
      <c r="Q1375" s="69"/>
      <c r="R1375" s="69"/>
      <c r="S1375" s="69"/>
      <c r="T1375" s="69"/>
      <c r="U1375" s="69"/>
      <c r="V1375" s="69"/>
      <c r="W1375" s="69"/>
      <c r="X1375" s="69"/>
      <c r="Y1375" s="69"/>
      <c r="Z1375" s="69"/>
    </row>
    <row r="1376" ht="15.75" customHeight="1" spans="1:26">
      <c r="A1376" s="125"/>
      <c r="B1376" s="125"/>
      <c r="C1376" s="126" t="e">
        <v>#REF!</v>
      </c>
      <c r="D1376" s="125"/>
      <c r="E1376" s="69"/>
      <c r="F1376" s="69"/>
      <c r="G1376" s="69"/>
      <c r="H1376" s="69"/>
      <c r="I1376" s="69"/>
      <c r="J1376" s="69"/>
      <c r="K1376" s="69"/>
      <c r="L1376" s="69"/>
      <c r="M1376" s="69"/>
      <c r="N1376" s="69"/>
      <c r="O1376" s="69"/>
      <c r="P1376" s="69"/>
      <c r="Q1376" s="69"/>
      <c r="R1376" s="69"/>
      <c r="S1376" s="69"/>
      <c r="T1376" s="69"/>
      <c r="U1376" s="69"/>
      <c r="V1376" s="69"/>
      <c r="W1376" s="69"/>
      <c r="X1376" s="69"/>
      <c r="Y1376" s="69"/>
      <c r="Z1376" s="69"/>
    </row>
    <row r="1377" ht="15.75" customHeight="1" spans="1:26">
      <c r="A1377" s="125"/>
      <c r="B1377" s="125"/>
      <c r="C1377" s="126" t="e">
        <v>#REF!</v>
      </c>
      <c r="D1377" s="125"/>
      <c r="E1377" s="69"/>
      <c r="F1377" s="69"/>
      <c r="G1377" s="69"/>
      <c r="H1377" s="69"/>
      <c r="I1377" s="69"/>
      <c r="J1377" s="69"/>
      <c r="K1377" s="69"/>
      <c r="L1377" s="69"/>
      <c r="M1377" s="69"/>
      <c r="N1377" s="69"/>
      <c r="O1377" s="69"/>
      <c r="P1377" s="69"/>
      <c r="Q1377" s="69"/>
      <c r="R1377" s="69"/>
      <c r="S1377" s="69"/>
      <c r="T1377" s="69"/>
      <c r="U1377" s="69"/>
      <c r="V1377" s="69"/>
      <c r="W1377" s="69"/>
      <c r="X1377" s="69"/>
      <c r="Y1377" s="69"/>
      <c r="Z1377" s="69"/>
    </row>
    <row r="1378" ht="15.75" customHeight="1" spans="1:26">
      <c r="A1378" s="125"/>
      <c r="B1378" s="125"/>
      <c r="C1378" s="126" t="e">
        <v>#REF!</v>
      </c>
      <c r="D1378" s="125"/>
      <c r="E1378" s="69"/>
      <c r="F1378" s="69"/>
      <c r="G1378" s="69"/>
      <c r="H1378" s="69"/>
      <c r="I1378" s="69"/>
      <c r="J1378" s="69"/>
      <c r="K1378" s="69"/>
      <c r="L1378" s="69"/>
      <c r="M1378" s="69"/>
      <c r="N1378" s="69"/>
      <c r="O1378" s="69"/>
      <c r="P1378" s="69"/>
      <c r="Q1378" s="69"/>
      <c r="R1378" s="69"/>
      <c r="S1378" s="69"/>
      <c r="T1378" s="69"/>
      <c r="U1378" s="69"/>
      <c r="V1378" s="69"/>
      <c r="W1378" s="69"/>
      <c r="X1378" s="69"/>
      <c r="Y1378" s="69"/>
      <c r="Z1378" s="69"/>
    </row>
    <row r="1379" ht="15.75" customHeight="1" spans="1:26">
      <c r="A1379" s="125"/>
      <c r="B1379" s="125"/>
      <c r="C1379" s="126" t="e">
        <v>#REF!</v>
      </c>
      <c r="D1379" s="125"/>
      <c r="E1379" s="69"/>
      <c r="F1379" s="69"/>
      <c r="G1379" s="69"/>
      <c r="H1379" s="69"/>
      <c r="I1379" s="69"/>
      <c r="J1379" s="69"/>
      <c r="K1379" s="69"/>
      <c r="L1379" s="69"/>
      <c r="M1379" s="69"/>
      <c r="N1379" s="69"/>
      <c r="O1379" s="69"/>
      <c r="P1379" s="69"/>
      <c r="Q1379" s="69"/>
      <c r="R1379" s="69"/>
      <c r="S1379" s="69"/>
      <c r="T1379" s="69"/>
      <c r="U1379" s="69"/>
      <c r="V1379" s="69"/>
      <c r="W1379" s="69"/>
      <c r="X1379" s="69"/>
      <c r="Y1379" s="69"/>
      <c r="Z1379" s="69"/>
    </row>
    <row r="1380" ht="15.75" customHeight="1" spans="1:26">
      <c r="A1380" s="125"/>
      <c r="B1380" s="125"/>
      <c r="C1380" s="126" t="e">
        <v>#REF!</v>
      </c>
      <c r="D1380" s="125"/>
      <c r="E1380" s="69"/>
      <c r="F1380" s="69"/>
      <c r="G1380" s="69"/>
      <c r="H1380" s="69"/>
      <c r="I1380" s="69"/>
      <c r="J1380" s="69"/>
      <c r="K1380" s="69"/>
      <c r="L1380" s="69"/>
      <c r="M1380" s="69"/>
      <c r="N1380" s="69"/>
      <c r="O1380" s="69"/>
      <c r="P1380" s="69"/>
      <c r="Q1380" s="69"/>
      <c r="R1380" s="69"/>
      <c r="S1380" s="69"/>
      <c r="T1380" s="69"/>
      <c r="U1380" s="69"/>
      <c r="V1380" s="69"/>
      <c r="W1380" s="69"/>
      <c r="X1380" s="69"/>
      <c r="Y1380" s="69"/>
      <c r="Z1380" s="69"/>
    </row>
    <row r="1381" ht="15.75" customHeight="1" spans="1:26">
      <c r="A1381" s="125"/>
      <c r="B1381" s="125"/>
      <c r="C1381" s="126" t="e">
        <v>#REF!</v>
      </c>
      <c r="D1381" s="125"/>
      <c r="E1381" s="69"/>
      <c r="F1381" s="69"/>
      <c r="G1381" s="69"/>
      <c r="H1381" s="69"/>
      <c r="I1381" s="69"/>
      <c r="J1381" s="69"/>
      <c r="K1381" s="69"/>
      <c r="L1381" s="69"/>
      <c r="M1381" s="69"/>
      <c r="N1381" s="69"/>
      <c r="O1381" s="69"/>
      <c r="P1381" s="69"/>
      <c r="Q1381" s="69"/>
      <c r="R1381" s="69"/>
      <c r="S1381" s="69"/>
      <c r="T1381" s="69"/>
      <c r="U1381" s="69"/>
      <c r="V1381" s="69"/>
      <c r="W1381" s="69"/>
      <c r="X1381" s="69"/>
      <c r="Y1381" s="69"/>
      <c r="Z1381" s="69"/>
    </row>
    <row r="1382" ht="15.75" customHeight="1" spans="1:26">
      <c r="A1382" s="125"/>
      <c r="B1382" s="125"/>
      <c r="C1382" s="126" t="e">
        <v>#REF!</v>
      </c>
      <c r="D1382" s="125"/>
      <c r="E1382" s="69"/>
      <c r="F1382" s="69"/>
      <c r="G1382" s="69"/>
      <c r="H1382" s="69"/>
      <c r="I1382" s="69"/>
      <c r="J1382" s="69"/>
      <c r="K1382" s="69"/>
      <c r="L1382" s="69"/>
      <c r="M1382" s="69"/>
      <c r="N1382" s="69"/>
      <c r="O1382" s="69"/>
      <c r="P1382" s="69"/>
      <c r="Q1382" s="69"/>
      <c r="R1382" s="69"/>
      <c r="S1382" s="69"/>
      <c r="T1382" s="69"/>
      <c r="U1382" s="69"/>
      <c r="V1382" s="69"/>
      <c r="W1382" s="69"/>
      <c r="X1382" s="69"/>
      <c r="Y1382" s="69"/>
      <c r="Z1382" s="69"/>
    </row>
    <row r="1383" ht="15.75" customHeight="1" spans="1:26">
      <c r="A1383" s="125"/>
      <c r="B1383" s="125"/>
      <c r="C1383" s="126" t="e">
        <v>#REF!</v>
      </c>
      <c r="D1383" s="125"/>
      <c r="E1383" s="69"/>
      <c r="F1383" s="69"/>
      <c r="G1383" s="69"/>
      <c r="H1383" s="69"/>
      <c r="I1383" s="69"/>
      <c r="J1383" s="69"/>
      <c r="K1383" s="69"/>
      <c r="L1383" s="69"/>
      <c r="M1383" s="69"/>
      <c r="N1383" s="69"/>
      <c r="O1383" s="69"/>
      <c r="P1383" s="69"/>
      <c r="Q1383" s="69"/>
      <c r="R1383" s="69"/>
      <c r="S1383" s="69"/>
      <c r="T1383" s="69"/>
      <c r="U1383" s="69"/>
      <c r="V1383" s="69"/>
      <c r="W1383" s="69"/>
      <c r="X1383" s="69"/>
      <c r="Y1383" s="69"/>
      <c r="Z1383" s="69"/>
    </row>
    <row r="1384" ht="15.75" customHeight="1" spans="1:26">
      <c r="A1384" s="125"/>
      <c r="B1384" s="125"/>
      <c r="C1384" s="126" t="e">
        <v>#REF!</v>
      </c>
      <c r="D1384" s="125"/>
      <c r="E1384" s="69"/>
      <c r="F1384" s="69"/>
      <c r="G1384" s="69"/>
      <c r="H1384" s="69"/>
      <c r="I1384" s="69"/>
      <c r="J1384" s="69"/>
      <c r="K1384" s="69"/>
      <c r="L1384" s="69"/>
      <c r="M1384" s="69"/>
      <c r="N1384" s="69"/>
      <c r="O1384" s="69"/>
      <c r="P1384" s="69"/>
      <c r="Q1384" s="69"/>
      <c r="R1384" s="69"/>
      <c r="S1384" s="69"/>
      <c r="T1384" s="69"/>
      <c r="U1384" s="69"/>
      <c r="V1384" s="69"/>
      <c r="W1384" s="69"/>
      <c r="X1384" s="69"/>
      <c r="Y1384" s="69"/>
      <c r="Z1384" s="69"/>
    </row>
    <row r="1385" ht="15.75" customHeight="1" spans="1:26">
      <c r="A1385" s="125"/>
      <c r="B1385" s="125"/>
      <c r="C1385" s="126" t="e">
        <v>#REF!</v>
      </c>
      <c r="D1385" s="125"/>
      <c r="E1385" s="69"/>
      <c r="F1385" s="69"/>
      <c r="G1385" s="69"/>
      <c r="H1385" s="69"/>
      <c r="I1385" s="69"/>
      <c r="J1385" s="69"/>
      <c r="K1385" s="69"/>
      <c r="L1385" s="69"/>
      <c r="M1385" s="69"/>
      <c r="N1385" s="69"/>
      <c r="O1385" s="69"/>
      <c r="P1385" s="69"/>
      <c r="Q1385" s="69"/>
      <c r="R1385" s="69"/>
      <c r="S1385" s="69"/>
      <c r="T1385" s="69"/>
      <c r="U1385" s="69"/>
      <c r="V1385" s="69"/>
      <c r="W1385" s="69"/>
      <c r="X1385" s="69"/>
      <c r="Y1385" s="69"/>
      <c r="Z1385" s="69"/>
    </row>
    <row r="1386" ht="15.75" customHeight="1" spans="1:26">
      <c r="A1386" s="125"/>
      <c r="B1386" s="125"/>
      <c r="C1386" s="126" t="e">
        <v>#REF!</v>
      </c>
      <c r="D1386" s="125"/>
      <c r="E1386" s="69"/>
      <c r="F1386" s="69"/>
      <c r="G1386" s="69"/>
      <c r="H1386" s="69"/>
      <c r="I1386" s="69"/>
      <c r="J1386" s="69"/>
      <c r="K1386" s="69"/>
      <c r="L1386" s="69"/>
      <c r="M1386" s="69"/>
      <c r="N1386" s="69"/>
      <c r="O1386" s="69"/>
      <c r="P1386" s="69"/>
      <c r="Q1386" s="69"/>
      <c r="R1386" s="69"/>
      <c r="S1386" s="69"/>
      <c r="T1386" s="69"/>
      <c r="U1386" s="69"/>
      <c r="V1386" s="69"/>
      <c r="W1386" s="69"/>
      <c r="X1386" s="69"/>
      <c r="Y1386" s="69"/>
      <c r="Z1386" s="69"/>
    </row>
    <row r="1387" ht="15.75" customHeight="1" spans="1:26">
      <c r="A1387" s="125"/>
      <c r="B1387" s="125"/>
      <c r="C1387" s="126" t="e">
        <v>#REF!</v>
      </c>
      <c r="D1387" s="125"/>
      <c r="E1387" s="69"/>
      <c r="F1387" s="69"/>
      <c r="G1387" s="69"/>
      <c r="H1387" s="69"/>
      <c r="I1387" s="69"/>
      <c r="J1387" s="69"/>
      <c r="K1387" s="69"/>
      <c r="L1387" s="69"/>
      <c r="M1387" s="69"/>
      <c r="N1387" s="69"/>
      <c r="O1387" s="69"/>
      <c r="P1387" s="69"/>
      <c r="Q1387" s="69"/>
      <c r="R1387" s="69"/>
      <c r="S1387" s="69"/>
      <c r="T1387" s="69"/>
      <c r="U1387" s="69"/>
      <c r="V1387" s="69"/>
      <c r="W1387" s="69"/>
      <c r="X1387" s="69"/>
      <c r="Y1387" s="69"/>
      <c r="Z1387" s="69"/>
    </row>
    <row r="1388" ht="15.75" customHeight="1" spans="1:26">
      <c r="A1388" s="125"/>
      <c r="B1388" s="125"/>
      <c r="C1388" s="126" t="e">
        <v>#REF!</v>
      </c>
      <c r="D1388" s="125"/>
      <c r="E1388" s="69"/>
      <c r="F1388" s="69"/>
      <c r="G1388" s="69"/>
      <c r="H1388" s="69"/>
      <c r="I1388" s="69"/>
      <c r="J1388" s="69"/>
      <c r="K1388" s="69"/>
      <c r="L1388" s="69"/>
      <c r="M1388" s="69"/>
      <c r="N1388" s="69"/>
      <c r="O1388" s="69"/>
      <c r="P1388" s="69"/>
      <c r="Q1388" s="69"/>
      <c r="R1388" s="69"/>
      <c r="S1388" s="69"/>
      <c r="T1388" s="69"/>
      <c r="U1388" s="69"/>
      <c r="V1388" s="69"/>
      <c r="W1388" s="69"/>
      <c r="X1388" s="69"/>
      <c r="Y1388" s="69"/>
      <c r="Z1388" s="69"/>
    </row>
    <row r="1389" ht="15.75" customHeight="1" spans="1:26">
      <c r="A1389" s="125"/>
      <c r="B1389" s="125"/>
      <c r="C1389" s="126" t="e">
        <v>#REF!</v>
      </c>
      <c r="D1389" s="125"/>
      <c r="E1389" s="69"/>
      <c r="F1389" s="69"/>
      <c r="G1389" s="69"/>
      <c r="H1389" s="69"/>
      <c r="I1389" s="69"/>
      <c r="J1389" s="69"/>
      <c r="K1389" s="69"/>
      <c r="L1389" s="69"/>
      <c r="M1389" s="69"/>
      <c r="N1389" s="69"/>
      <c r="O1389" s="69"/>
      <c r="P1389" s="69"/>
      <c r="Q1389" s="69"/>
      <c r="R1389" s="69"/>
      <c r="S1389" s="69"/>
      <c r="T1389" s="69"/>
      <c r="U1389" s="69"/>
      <c r="V1389" s="69"/>
      <c r="W1389" s="69"/>
      <c r="X1389" s="69"/>
      <c r="Y1389" s="69"/>
      <c r="Z1389" s="69"/>
    </row>
    <row r="1390" ht="15.75" customHeight="1" spans="1:26">
      <c r="A1390" s="125"/>
      <c r="B1390" s="125"/>
      <c r="C1390" s="126" t="e">
        <v>#REF!</v>
      </c>
      <c r="D1390" s="125"/>
      <c r="E1390" s="69"/>
      <c r="F1390" s="69"/>
      <c r="G1390" s="69"/>
      <c r="H1390" s="69"/>
      <c r="I1390" s="69"/>
      <c r="J1390" s="69"/>
      <c r="K1390" s="69"/>
      <c r="L1390" s="69"/>
      <c r="M1390" s="69"/>
      <c r="N1390" s="69"/>
      <c r="O1390" s="69"/>
      <c r="P1390" s="69"/>
      <c r="Q1390" s="69"/>
      <c r="R1390" s="69"/>
      <c r="S1390" s="69"/>
      <c r="T1390" s="69"/>
      <c r="U1390" s="69"/>
      <c r="V1390" s="69"/>
      <c r="W1390" s="69"/>
      <c r="X1390" s="69"/>
      <c r="Y1390" s="69"/>
      <c r="Z1390" s="69"/>
    </row>
    <row r="1391" ht="15.75" customHeight="1" spans="1:26">
      <c r="A1391" s="125"/>
      <c r="B1391" s="125"/>
      <c r="C1391" s="126" t="e">
        <v>#REF!</v>
      </c>
      <c r="D1391" s="125"/>
      <c r="E1391" s="69"/>
      <c r="F1391" s="69"/>
      <c r="G1391" s="69"/>
      <c r="H1391" s="69"/>
      <c r="I1391" s="69"/>
      <c r="J1391" s="69"/>
      <c r="K1391" s="69"/>
      <c r="L1391" s="69"/>
      <c r="M1391" s="69"/>
      <c r="N1391" s="69"/>
      <c r="O1391" s="69"/>
      <c r="P1391" s="69"/>
      <c r="Q1391" s="69"/>
      <c r="R1391" s="69"/>
      <c r="S1391" s="69"/>
      <c r="T1391" s="69"/>
      <c r="U1391" s="69"/>
      <c r="V1391" s="69"/>
      <c r="W1391" s="69"/>
      <c r="X1391" s="69"/>
      <c r="Y1391" s="69"/>
      <c r="Z1391" s="69"/>
    </row>
    <row r="1392" ht="15.75" customHeight="1" spans="1:26">
      <c r="A1392" s="125"/>
      <c r="B1392" s="125"/>
      <c r="C1392" s="126" t="e">
        <v>#REF!</v>
      </c>
      <c r="D1392" s="125"/>
      <c r="E1392" s="69"/>
      <c r="F1392" s="69"/>
      <c r="G1392" s="69"/>
      <c r="H1392" s="69"/>
      <c r="I1392" s="69"/>
      <c r="J1392" s="69"/>
      <c r="K1392" s="69"/>
      <c r="L1392" s="69"/>
      <c r="M1392" s="69"/>
      <c r="N1392" s="69"/>
      <c r="O1392" s="69"/>
      <c r="P1392" s="69"/>
      <c r="Q1392" s="69"/>
      <c r="R1392" s="69"/>
      <c r="S1392" s="69"/>
      <c r="T1392" s="69"/>
      <c r="U1392" s="69"/>
      <c r="V1392" s="69"/>
      <c r="W1392" s="69"/>
      <c r="X1392" s="69"/>
      <c r="Y1392" s="69"/>
      <c r="Z1392" s="69"/>
    </row>
    <row r="1393" ht="15.75" customHeight="1" spans="1:26">
      <c r="A1393" s="125"/>
      <c r="B1393" s="125"/>
      <c r="C1393" s="126" t="e">
        <v>#REF!</v>
      </c>
      <c r="D1393" s="125"/>
      <c r="E1393" s="69"/>
      <c r="F1393" s="69"/>
      <c r="G1393" s="69"/>
      <c r="H1393" s="69"/>
      <c r="I1393" s="69"/>
      <c r="J1393" s="69"/>
      <c r="K1393" s="69"/>
      <c r="L1393" s="69"/>
      <c r="M1393" s="69"/>
      <c r="N1393" s="69"/>
      <c r="O1393" s="69"/>
      <c r="P1393" s="69"/>
      <c r="Q1393" s="69"/>
      <c r="R1393" s="69"/>
      <c r="S1393" s="69"/>
      <c r="T1393" s="69"/>
      <c r="U1393" s="69"/>
      <c r="V1393" s="69"/>
      <c r="W1393" s="69"/>
      <c r="X1393" s="69"/>
      <c r="Y1393" s="69"/>
      <c r="Z1393" s="69"/>
    </row>
    <row r="1394" ht="15.75" customHeight="1" spans="1:26">
      <c r="A1394" s="125"/>
      <c r="B1394" s="125"/>
      <c r="C1394" s="126" t="e">
        <v>#REF!</v>
      </c>
      <c r="D1394" s="125"/>
      <c r="E1394" s="69"/>
      <c r="F1394" s="69"/>
      <c r="G1394" s="69"/>
      <c r="H1394" s="69"/>
      <c r="I1394" s="69"/>
      <c r="J1394" s="69"/>
      <c r="K1394" s="69"/>
      <c r="L1394" s="69"/>
      <c r="M1394" s="69"/>
      <c r="N1394" s="69"/>
      <c r="O1394" s="69"/>
      <c r="P1394" s="69"/>
      <c r="Q1394" s="69"/>
      <c r="R1394" s="69"/>
      <c r="S1394" s="69"/>
      <c r="T1394" s="69"/>
      <c r="U1394" s="69"/>
      <c r="V1394" s="69"/>
      <c r="W1394" s="69"/>
      <c r="X1394" s="69"/>
      <c r="Y1394" s="69"/>
      <c r="Z1394" s="69"/>
    </row>
    <row r="1395" ht="15.75" customHeight="1" spans="1:26">
      <c r="A1395" s="125"/>
      <c r="B1395" s="125"/>
      <c r="C1395" s="126" t="e">
        <v>#REF!</v>
      </c>
      <c r="D1395" s="125"/>
      <c r="E1395" s="69"/>
      <c r="F1395" s="69"/>
      <c r="G1395" s="69"/>
      <c r="H1395" s="69"/>
      <c r="I1395" s="69"/>
      <c r="J1395" s="69"/>
      <c r="K1395" s="69"/>
      <c r="L1395" s="69"/>
      <c r="M1395" s="69"/>
      <c r="N1395" s="69"/>
      <c r="O1395" s="69"/>
      <c r="P1395" s="69"/>
      <c r="Q1395" s="69"/>
      <c r="R1395" s="69"/>
      <c r="S1395" s="69"/>
      <c r="T1395" s="69"/>
      <c r="U1395" s="69"/>
      <c r="V1395" s="69"/>
      <c r="W1395" s="69"/>
      <c r="X1395" s="69"/>
      <c r="Y1395" s="69"/>
      <c r="Z1395" s="69"/>
    </row>
    <row r="1396" ht="15.75" customHeight="1" spans="1:26">
      <c r="A1396" s="125"/>
      <c r="B1396" s="125"/>
      <c r="C1396" s="126" t="e">
        <v>#REF!</v>
      </c>
      <c r="D1396" s="125"/>
      <c r="E1396" s="69"/>
      <c r="F1396" s="69"/>
      <c r="G1396" s="69"/>
      <c r="H1396" s="69"/>
      <c r="I1396" s="69"/>
      <c r="J1396" s="69"/>
      <c r="K1396" s="69"/>
      <c r="L1396" s="69"/>
      <c r="M1396" s="69"/>
      <c r="N1396" s="69"/>
      <c r="O1396" s="69"/>
      <c r="P1396" s="69"/>
      <c r="Q1396" s="69"/>
      <c r="R1396" s="69"/>
      <c r="S1396" s="69"/>
      <c r="T1396" s="69"/>
      <c r="U1396" s="69"/>
      <c r="V1396" s="69"/>
      <c r="W1396" s="69"/>
      <c r="X1396" s="69"/>
      <c r="Y1396" s="69"/>
      <c r="Z1396" s="69"/>
    </row>
    <row r="1397" ht="15.75" customHeight="1" spans="1:26">
      <c r="A1397" s="125"/>
      <c r="B1397" s="125"/>
      <c r="C1397" s="126" t="e">
        <v>#REF!</v>
      </c>
      <c r="D1397" s="125"/>
      <c r="E1397" s="69"/>
      <c r="F1397" s="69"/>
      <c r="G1397" s="69"/>
      <c r="H1397" s="69"/>
      <c r="I1397" s="69"/>
      <c r="J1397" s="69"/>
      <c r="K1397" s="69"/>
      <c r="L1397" s="69"/>
      <c r="M1397" s="69"/>
      <c r="N1397" s="69"/>
      <c r="O1397" s="69"/>
      <c r="P1397" s="69"/>
      <c r="Q1397" s="69"/>
      <c r="R1397" s="69"/>
      <c r="S1397" s="69"/>
      <c r="T1397" s="69"/>
      <c r="U1397" s="69"/>
      <c r="V1397" s="69"/>
      <c r="W1397" s="69"/>
      <c r="X1397" s="69"/>
      <c r="Y1397" s="69"/>
      <c r="Z1397" s="69"/>
    </row>
    <row r="1398" ht="15.75" customHeight="1" spans="1:26">
      <c r="A1398" s="125"/>
      <c r="B1398" s="125"/>
      <c r="C1398" s="126" t="e">
        <v>#REF!</v>
      </c>
      <c r="D1398" s="125"/>
      <c r="E1398" s="69"/>
      <c r="F1398" s="69"/>
      <c r="G1398" s="69"/>
      <c r="H1398" s="69"/>
      <c r="I1398" s="69"/>
      <c r="J1398" s="69"/>
      <c r="K1398" s="69"/>
      <c r="L1398" s="69"/>
      <c r="M1398" s="69"/>
      <c r="N1398" s="69"/>
      <c r="O1398" s="69"/>
      <c r="P1398" s="69"/>
      <c r="Q1398" s="69"/>
      <c r="R1398" s="69"/>
      <c r="S1398" s="69"/>
      <c r="T1398" s="69"/>
      <c r="U1398" s="69"/>
      <c r="V1398" s="69"/>
      <c r="W1398" s="69"/>
      <c r="X1398" s="69"/>
      <c r="Y1398" s="69"/>
      <c r="Z1398" s="69"/>
    </row>
    <row r="1399" ht="15.75" customHeight="1" spans="1:26">
      <c r="A1399" s="125"/>
      <c r="B1399" s="125"/>
      <c r="C1399" s="126" t="e">
        <v>#REF!</v>
      </c>
      <c r="D1399" s="125"/>
      <c r="E1399" s="69"/>
      <c r="F1399" s="69"/>
      <c r="G1399" s="69"/>
      <c r="H1399" s="69"/>
      <c r="I1399" s="69"/>
      <c r="J1399" s="69"/>
      <c r="K1399" s="69"/>
      <c r="L1399" s="69"/>
      <c r="M1399" s="69"/>
      <c r="N1399" s="69"/>
      <c r="O1399" s="69"/>
      <c r="P1399" s="69"/>
      <c r="Q1399" s="69"/>
      <c r="R1399" s="69"/>
      <c r="S1399" s="69"/>
      <c r="T1399" s="69"/>
      <c r="U1399" s="69"/>
      <c r="V1399" s="69"/>
      <c r="W1399" s="69"/>
      <c r="X1399" s="69"/>
      <c r="Y1399" s="69"/>
      <c r="Z1399" s="69"/>
    </row>
    <row r="1400" ht="15.75" customHeight="1" spans="1:26">
      <c r="A1400" s="125"/>
      <c r="B1400" s="125"/>
      <c r="C1400" s="126" t="e">
        <v>#REF!</v>
      </c>
      <c r="D1400" s="125"/>
      <c r="E1400" s="69"/>
      <c r="F1400" s="69"/>
      <c r="G1400" s="69"/>
      <c r="H1400" s="69"/>
      <c r="I1400" s="69"/>
      <c r="J1400" s="69"/>
      <c r="K1400" s="69"/>
      <c r="L1400" s="69"/>
      <c r="M1400" s="69"/>
      <c r="N1400" s="69"/>
      <c r="O1400" s="69"/>
      <c r="P1400" s="69"/>
      <c r="Q1400" s="69"/>
      <c r="R1400" s="69"/>
      <c r="S1400" s="69"/>
      <c r="T1400" s="69"/>
      <c r="U1400" s="69"/>
      <c r="V1400" s="69"/>
      <c r="W1400" s="69"/>
      <c r="X1400" s="69"/>
      <c r="Y1400" s="69"/>
      <c r="Z1400" s="69"/>
    </row>
    <row r="1401" ht="15.75" customHeight="1" spans="1:26">
      <c r="A1401" s="125"/>
      <c r="B1401" s="125"/>
      <c r="C1401" s="126" t="e">
        <v>#REF!</v>
      </c>
      <c r="D1401" s="125"/>
      <c r="E1401" s="69"/>
      <c r="F1401" s="69"/>
      <c r="G1401" s="69"/>
      <c r="H1401" s="69"/>
      <c r="I1401" s="69"/>
      <c r="J1401" s="69"/>
      <c r="K1401" s="69"/>
      <c r="L1401" s="69"/>
      <c r="M1401" s="69"/>
      <c r="N1401" s="69"/>
      <c r="O1401" s="69"/>
      <c r="P1401" s="69"/>
      <c r="Q1401" s="69"/>
      <c r="R1401" s="69"/>
      <c r="S1401" s="69"/>
      <c r="T1401" s="69"/>
      <c r="U1401" s="69"/>
      <c r="V1401" s="69"/>
      <c r="W1401" s="69"/>
      <c r="X1401" s="69"/>
      <c r="Y1401" s="69"/>
      <c r="Z1401" s="69"/>
    </row>
    <row r="1402" ht="15.75" customHeight="1" spans="1:26">
      <c r="A1402" s="125"/>
      <c r="B1402" s="125"/>
      <c r="C1402" s="126" t="e">
        <v>#REF!</v>
      </c>
      <c r="D1402" s="125"/>
      <c r="E1402" s="69"/>
      <c r="F1402" s="69"/>
      <c r="G1402" s="69"/>
      <c r="H1402" s="69"/>
      <c r="I1402" s="69"/>
      <c r="J1402" s="69"/>
      <c r="K1402" s="69"/>
      <c r="L1402" s="69"/>
      <c r="M1402" s="69"/>
      <c r="N1402" s="69"/>
      <c r="O1402" s="69"/>
      <c r="P1402" s="69"/>
      <c r="Q1402" s="69"/>
      <c r="R1402" s="69"/>
      <c r="S1402" s="69"/>
      <c r="T1402" s="69"/>
      <c r="U1402" s="69"/>
      <c r="V1402" s="69"/>
      <c r="W1402" s="69"/>
      <c r="X1402" s="69"/>
      <c r="Y1402" s="69"/>
      <c r="Z1402" s="69"/>
    </row>
    <row r="1403" ht="15.75" customHeight="1" spans="1:26">
      <c r="A1403" s="125"/>
      <c r="B1403" s="125"/>
      <c r="C1403" s="126" t="e">
        <v>#REF!</v>
      </c>
      <c r="D1403" s="125"/>
      <c r="E1403" s="69"/>
      <c r="F1403" s="69"/>
      <c r="G1403" s="69"/>
      <c r="H1403" s="69"/>
      <c r="I1403" s="69"/>
      <c r="J1403" s="69"/>
      <c r="K1403" s="69"/>
      <c r="L1403" s="69"/>
      <c r="M1403" s="69"/>
      <c r="N1403" s="69"/>
      <c r="O1403" s="69"/>
      <c r="P1403" s="69"/>
      <c r="Q1403" s="69"/>
      <c r="R1403" s="69"/>
      <c r="S1403" s="69"/>
      <c r="T1403" s="69"/>
      <c r="U1403" s="69"/>
      <c r="V1403" s="69"/>
      <c r="W1403" s="69"/>
      <c r="X1403" s="69"/>
      <c r="Y1403" s="69"/>
      <c r="Z1403" s="69"/>
    </row>
    <row r="1404" ht="15.75" customHeight="1" spans="1:26">
      <c r="A1404" s="125"/>
      <c r="B1404" s="125"/>
      <c r="C1404" s="126" t="e">
        <v>#REF!</v>
      </c>
      <c r="D1404" s="125"/>
      <c r="E1404" s="69"/>
      <c r="F1404" s="69"/>
      <c r="G1404" s="69"/>
      <c r="H1404" s="69"/>
      <c r="I1404" s="69"/>
      <c r="J1404" s="69"/>
      <c r="K1404" s="69"/>
      <c r="L1404" s="69"/>
      <c r="M1404" s="69"/>
      <c r="N1404" s="69"/>
      <c r="O1404" s="69"/>
      <c r="P1404" s="69"/>
      <c r="Q1404" s="69"/>
      <c r="R1404" s="69"/>
      <c r="S1404" s="69"/>
      <c r="T1404" s="69"/>
      <c r="U1404" s="69"/>
      <c r="V1404" s="69"/>
      <c r="W1404" s="69"/>
      <c r="X1404" s="69"/>
      <c r="Y1404" s="69"/>
      <c r="Z1404" s="69"/>
    </row>
    <row r="1405" ht="15.75" customHeight="1" spans="1:26">
      <c r="A1405" s="125"/>
      <c r="B1405" s="125"/>
      <c r="C1405" s="126" t="e">
        <v>#REF!</v>
      </c>
      <c r="D1405" s="125"/>
      <c r="E1405" s="69"/>
      <c r="F1405" s="69"/>
      <c r="G1405" s="69"/>
      <c r="H1405" s="69"/>
      <c r="I1405" s="69"/>
      <c r="J1405" s="69"/>
      <c r="K1405" s="69"/>
      <c r="L1405" s="69"/>
      <c r="M1405" s="69"/>
      <c r="N1405" s="69"/>
      <c r="O1405" s="69"/>
      <c r="P1405" s="69"/>
      <c r="Q1405" s="69"/>
      <c r="R1405" s="69"/>
      <c r="S1405" s="69"/>
      <c r="T1405" s="69"/>
      <c r="U1405" s="69"/>
      <c r="V1405" s="69"/>
      <c r="W1405" s="69"/>
      <c r="X1405" s="69"/>
      <c r="Y1405" s="69"/>
      <c r="Z1405" s="69"/>
    </row>
    <row r="1406" ht="15.75" customHeight="1" spans="1:26">
      <c r="A1406" s="125"/>
      <c r="B1406" s="125"/>
      <c r="C1406" s="126" t="e">
        <v>#REF!</v>
      </c>
      <c r="D1406" s="125"/>
      <c r="E1406" s="69"/>
      <c r="F1406" s="69"/>
      <c r="G1406" s="69"/>
      <c r="H1406" s="69"/>
      <c r="I1406" s="69"/>
      <c r="J1406" s="69"/>
      <c r="K1406" s="69"/>
      <c r="L1406" s="69"/>
      <c r="M1406" s="69"/>
      <c r="N1406" s="69"/>
      <c r="O1406" s="69"/>
      <c r="P1406" s="69"/>
      <c r="Q1406" s="69"/>
      <c r="R1406" s="69"/>
      <c r="S1406" s="69"/>
      <c r="T1406" s="69"/>
      <c r="U1406" s="69"/>
      <c r="V1406" s="69"/>
      <c r="W1406" s="69"/>
      <c r="X1406" s="69"/>
      <c r="Y1406" s="69"/>
      <c r="Z1406" s="69"/>
    </row>
    <row r="1407" ht="15.75" customHeight="1" spans="1:26">
      <c r="A1407" s="125"/>
      <c r="B1407" s="125"/>
      <c r="C1407" s="126" t="e">
        <v>#REF!</v>
      </c>
      <c r="D1407" s="125"/>
      <c r="E1407" s="69"/>
      <c r="F1407" s="69"/>
      <c r="G1407" s="69"/>
      <c r="H1407" s="69"/>
      <c r="I1407" s="69"/>
      <c r="J1407" s="69"/>
      <c r="K1407" s="69"/>
      <c r="L1407" s="69"/>
      <c r="M1407" s="69"/>
      <c r="N1407" s="69"/>
      <c r="O1407" s="69"/>
      <c r="P1407" s="69"/>
      <c r="Q1407" s="69"/>
      <c r="R1407" s="69"/>
      <c r="S1407" s="69"/>
      <c r="T1407" s="69"/>
      <c r="U1407" s="69"/>
      <c r="V1407" s="69"/>
      <c r="W1407" s="69"/>
      <c r="X1407" s="69"/>
      <c r="Y1407" s="69"/>
      <c r="Z1407" s="69"/>
    </row>
    <row r="1408" ht="15.75" customHeight="1" spans="1:26">
      <c r="A1408" s="125"/>
      <c r="B1408" s="125"/>
      <c r="C1408" s="126" t="e">
        <v>#REF!</v>
      </c>
      <c r="D1408" s="125"/>
      <c r="E1408" s="69"/>
      <c r="F1408" s="69"/>
      <c r="G1408" s="69"/>
      <c r="H1408" s="69"/>
      <c r="I1408" s="69"/>
      <c r="J1408" s="69"/>
      <c r="K1408" s="69"/>
      <c r="L1408" s="69"/>
      <c r="M1408" s="69"/>
      <c r="N1408" s="69"/>
      <c r="O1408" s="69"/>
      <c r="P1408" s="69"/>
      <c r="Q1408" s="69"/>
      <c r="R1408" s="69"/>
      <c r="S1408" s="69"/>
      <c r="T1408" s="69"/>
      <c r="U1408" s="69"/>
      <c r="V1408" s="69"/>
      <c r="W1408" s="69"/>
      <c r="X1408" s="69"/>
      <c r="Y1408" s="69"/>
      <c r="Z1408" s="69"/>
    </row>
    <row r="1409" ht="15.75" customHeight="1" spans="1:26">
      <c r="A1409" s="125"/>
      <c r="B1409" s="125"/>
      <c r="C1409" s="126" t="e">
        <v>#REF!</v>
      </c>
      <c r="D1409" s="125"/>
      <c r="E1409" s="69"/>
      <c r="F1409" s="69"/>
      <c r="G1409" s="69"/>
      <c r="H1409" s="69"/>
      <c r="I1409" s="69"/>
      <c r="J1409" s="69"/>
      <c r="K1409" s="69"/>
      <c r="L1409" s="69"/>
      <c r="M1409" s="69"/>
      <c r="N1409" s="69"/>
      <c r="O1409" s="69"/>
      <c r="P1409" s="69"/>
      <c r="Q1409" s="69"/>
      <c r="R1409" s="69"/>
      <c r="S1409" s="69"/>
      <c r="T1409" s="69"/>
      <c r="U1409" s="69"/>
      <c r="V1409" s="69"/>
      <c r="W1409" s="69"/>
      <c r="X1409" s="69"/>
      <c r="Y1409" s="69"/>
      <c r="Z1409" s="69"/>
    </row>
    <row r="1410" ht="15.75" customHeight="1" spans="1:26">
      <c r="A1410" s="125"/>
      <c r="B1410" s="125"/>
      <c r="C1410" s="126" t="e">
        <v>#REF!</v>
      </c>
      <c r="D1410" s="125"/>
      <c r="E1410" s="69"/>
      <c r="F1410" s="69"/>
      <c r="G1410" s="69"/>
      <c r="H1410" s="69"/>
      <c r="I1410" s="69"/>
      <c r="J1410" s="69"/>
      <c r="K1410" s="69"/>
      <c r="L1410" s="69"/>
      <c r="M1410" s="69"/>
      <c r="N1410" s="69"/>
      <c r="O1410" s="69"/>
      <c r="P1410" s="69"/>
      <c r="Q1410" s="69"/>
      <c r="R1410" s="69"/>
      <c r="S1410" s="69"/>
      <c r="T1410" s="69"/>
      <c r="U1410" s="69"/>
      <c r="V1410" s="69"/>
      <c r="W1410" s="69"/>
      <c r="X1410" s="69"/>
      <c r="Y1410" s="69"/>
      <c r="Z1410" s="69"/>
    </row>
    <row r="1411" ht="15.75" customHeight="1" spans="1:26">
      <c r="A1411" s="125"/>
      <c r="B1411" s="125"/>
      <c r="C1411" s="126" t="e">
        <v>#REF!</v>
      </c>
      <c r="D1411" s="125"/>
      <c r="E1411" s="69"/>
      <c r="F1411" s="69"/>
      <c r="G1411" s="69"/>
      <c r="H1411" s="69"/>
      <c r="I1411" s="69"/>
      <c r="J1411" s="69"/>
      <c r="K1411" s="69"/>
      <c r="L1411" s="69"/>
      <c r="M1411" s="69"/>
      <c r="N1411" s="69"/>
      <c r="O1411" s="69"/>
      <c r="P1411" s="69"/>
      <c r="Q1411" s="69"/>
      <c r="R1411" s="69"/>
      <c r="S1411" s="69"/>
      <c r="T1411" s="69"/>
      <c r="U1411" s="69"/>
      <c r="V1411" s="69"/>
      <c r="W1411" s="69"/>
      <c r="X1411" s="69"/>
      <c r="Y1411" s="69"/>
      <c r="Z1411" s="69"/>
    </row>
    <row r="1412" ht="15.75" customHeight="1" spans="1:26">
      <c r="A1412" s="125"/>
      <c r="B1412" s="125"/>
      <c r="C1412" s="126" t="e">
        <v>#REF!</v>
      </c>
      <c r="D1412" s="125"/>
      <c r="E1412" s="69"/>
      <c r="F1412" s="69"/>
      <c r="G1412" s="69"/>
      <c r="H1412" s="69"/>
      <c r="I1412" s="69"/>
      <c r="J1412" s="69"/>
      <c r="K1412" s="69"/>
      <c r="L1412" s="69"/>
      <c r="M1412" s="69"/>
      <c r="N1412" s="69"/>
      <c r="O1412" s="69"/>
      <c r="P1412" s="69"/>
      <c r="Q1412" s="69"/>
      <c r="R1412" s="69"/>
      <c r="S1412" s="69"/>
      <c r="T1412" s="69"/>
      <c r="U1412" s="69"/>
      <c r="V1412" s="69"/>
      <c r="W1412" s="69"/>
      <c r="X1412" s="69"/>
      <c r="Y1412" s="69"/>
      <c r="Z1412" s="69"/>
    </row>
    <row r="1413" ht="15.75" customHeight="1" spans="1:26">
      <c r="A1413" s="125"/>
      <c r="B1413" s="125"/>
      <c r="C1413" s="126" t="e">
        <v>#REF!</v>
      </c>
      <c r="D1413" s="125"/>
      <c r="E1413" s="69"/>
      <c r="F1413" s="69"/>
      <c r="G1413" s="69"/>
      <c r="H1413" s="69"/>
      <c r="I1413" s="69"/>
      <c r="J1413" s="69"/>
      <c r="K1413" s="69"/>
      <c r="L1413" s="69"/>
      <c r="M1413" s="69"/>
      <c r="N1413" s="69"/>
      <c r="O1413" s="69"/>
      <c r="P1413" s="69"/>
      <c r="Q1413" s="69"/>
      <c r="R1413" s="69"/>
      <c r="S1413" s="69"/>
      <c r="T1413" s="69"/>
      <c r="U1413" s="69"/>
      <c r="V1413" s="69"/>
      <c r="W1413" s="69"/>
      <c r="X1413" s="69"/>
      <c r="Y1413" s="69"/>
      <c r="Z1413" s="69"/>
    </row>
    <row r="1414" ht="15.75" customHeight="1" spans="1:26">
      <c r="A1414" s="125"/>
      <c r="B1414" s="125"/>
      <c r="C1414" s="126" t="e">
        <v>#REF!</v>
      </c>
      <c r="D1414" s="125"/>
      <c r="E1414" s="69"/>
      <c r="F1414" s="69"/>
      <c r="G1414" s="69"/>
      <c r="H1414" s="69"/>
      <c r="I1414" s="69"/>
      <c r="J1414" s="69"/>
      <c r="K1414" s="69"/>
      <c r="L1414" s="69"/>
      <c r="M1414" s="69"/>
      <c r="N1414" s="69"/>
      <c r="O1414" s="69"/>
      <c r="P1414" s="69"/>
      <c r="Q1414" s="69"/>
      <c r="R1414" s="69"/>
      <c r="S1414" s="69"/>
      <c r="T1414" s="69"/>
      <c r="U1414" s="69"/>
      <c r="V1414" s="69"/>
      <c r="W1414" s="69"/>
      <c r="X1414" s="69"/>
      <c r="Y1414" s="69"/>
      <c r="Z1414" s="69"/>
    </row>
    <row r="1415" ht="15.75" customHeight="1" spans="1:26">
      <c r="A1415" s="125"/>
      <c r="B1415" s="125"/>
      <c r="C1415" s="126" t="e">
        <v>#REF!</v>
      </c>
      <c r="D1415" s="125"/>
      <c r="E1415" s="69"/>
      <c r="F1415" s="69"/>
      <c r="G1415" s="69"/>
      <c r="H1415" s="69"/>
      <c r="I1415" s="69"/>
      <c r="J1415" s="69"/>
      <c r="K1415" s="69"/>
      <c r="L1415" s="69"/>
      <c r="M1415" s="69"/>
      <c r="N1415" s="69"/>
      <c r="O1415" s="69"/>
      <c r="P1415" s="69"/>
      <c r="Q1415" s="69"/>
      <c r="R1415" s="69"/>
      <c r="S1415" s="69"/>
      <c r="T1415" s="69"/>
      <c r="U1415" s="69"/>
      <c r="V1415" s="69"/>
      <c r="W1415" s="69"/>
      <c r="X1415" s="69"/>
      <c r="Y1415" s="69"/>
      <c r="Z1415" s="69"/>
    </row>
    <row r="1416" ht="15.75" customHeight="1" spans="1:26">
      <c r="A1416" s="125"/>
      <c r="B1416" s="125"/>
      <c r="C1416" s="126" t="e">
        <v>#REF!</v>
      </c>
      <c r="D1416" s="125"/>
      <c r="E1416" s="69"/>
      <c r="F1416" s="69"/>
      <c r="G1416" s="69"/>
      <c r="H1416" s="69"/>
      <c r="I1416" s="69"/>
      <c r="J1416" s="69"/>
      <c r="K1416" s="69"/>
      <c r="L1416" s="69"/>
      <c r="M1416" s="69"/>
      <c r="N1416" s="69"/>
      <c r="O1416" s="69"/>
      <c r="P1416" s="69"/>
      <c r="Q1416" s="69"/>
      <c r="R1416" s="69"/>
      <c r="S1416" s="69"/>
      <c r="T1416" s="69"/>
      <c r="U1416" s="69"/>
      <c r="V1416" s="69"/>
      <c r="W1416" s="69"/>
      <c r="X1416" s="69"/>
      <c r="Y1416" s="69"/>
      <c r="Z1416" s="69"/>
    </row>
    <row r="1417" ht="15.75" customHeight="1" spans="1:26">
      <c r="A1417" s="125"/>
      <c r="B1417" s="125"/>
      <c r="C1417" s="126" t="e">
        <v>#REF!</v>
      </c>
      <c r="D1417" s="125"/>
      <c r="E1417" s="69"/>
      <c r="F1417" s="69"/>
      <c r="G1417" s="69"/>
      <c r="H1417" s="69"/>
      <c r="I1417" s="69"/>
      <c r="J1417" s="69"/>
      <c r="K1417" s="69"/>
      <c r="L1417" s="69"/>
      <c r="M1417" s="69"/>
      <c r="N1417" s="69"/>
      <c r="O1417" s="69"/>
      <c r="P1417" s="69"/>
      <c r="Q1417" s="69"/>
      <c r="R1417" s="69"/>
      <c r="S1417" s="69"/>
      <c r="T1417" s="69"/>
      <c r="U1417" s="69"/>
      <c r="V1417" s="69"/>
      <c r="W1417" s="69"/>
      <c r="X1417" s="69"/>
      <c r="Y1417" s="69"/>
      <c r="Z1417" s="69"/>
    </row>
    <row r="1418" ht="15.75" customHeight="1" spans="1:26">
      <c r="A1418" s="125"/>
      <c r="B1418" s="125"/>
      <c r="C1418" s="126" t="e">
        <v>#REF!</v>
      </c>
      <c r="D1418" s="125"/>
      <c r="E1418" s="69"/>
      <c r="F1418" s="69"/>
      <c r="G1418" s="69"/>
      <c r="H1418" s="69"/>
      <c r="I1418" s="69"/>
      <c r="J1418" s="69"/>
      <c r="K1418" s="69"/>
      <c r="L1418" s="69"/>
      <c r="M1418" s="69"/>
      <c r="N1418" s="69"/>
      <c r="O1418" s="69"/>
      <c r="P1418" s="69"/>
      <c r="Q1418" s="69"/>
      <c r="R1418" s="69"/>
      <c r="S1418" s="69"/>
      <c r="T1418" s="69"/>
      <c r="U1418" s="69"/>
      <c r="V1418" s="69"/>
      <c r="W1418" s="69"/>
      <c r="X1418" s="69"/>
      <c r="Y1418" s="69"/>
      <c r="Z1418" s="69"/>
    </row>
    <row r="1419" ht="15.75" customHeight="1" spans="1:26">
      <c r="A1419" s="125"/>
      <c r="B1419" s="125"/>
      <c r="C1419" s="126" t="e">
        <v>#REF!</v>
      </c>
      <c r="D1419" s="125"/>
      <c r="E1419" s="69"/>
      <c r="F1419" s="69"/>
      <c r="G1419" s="69"/>
      <c r="H1419" s="69"/>
      <c r="I1419" s="69"/>
      <c r="J1419" s="69"/>
      <c r="K1419" s="69"/>
      <c r="L1419" s="69"/>
      <c r="M1419" s="69"/>
      <c r="N1419" s="69"/>
      <c r="O1419" s="69"/>
      <c r="P1419" s="69"/>
      <c r="Q1419" s="69"/>
      <c r="R1419" s="69"/>
      <c r="S1419" s="69"/>
      <c r="T1419" s="69"/>
      <c r="U1419" s="69"/>
      <c r="V1419" s="69"/>
      <c r="W1419" s="69"/>
      <c r="X1419" s="69"/>
      <c r="Y1419" s="69"/>
      <c r="Z1419" s="69"/>
    </row>
    <row r="1420" ht="15.75" customHeight="1" spans="1:26">
      <c r="A1420" s="125"/>
      <c r="B1420" s="125"/>
      <c r="C1420" s="126" t="e">
        <v>#REF!</v>
      </c>
      <c r="D1420" s="125"/>
      <c r="E1420" s="69"/>
      <c r="F1420" s="69"/>
      <c r="G1420" s="69"/>
      <c r="H1420" s="69"/>
      <c r="I1420" s="69"/>
      <c r="J1420" s="69"/>
      <c r="K1420" s="69"/>
      <c r="L1420" s="69"/>
      <c r="M1420" s="69"/>
      <c r="N1420" s="69"/>
      <c r="O1420" s="69"/>
      <c r="P1420" s="69"/>
      <c r="Q1420" s="69"/>
      <c r="R1420" s="69"/>
      <c r="S1420" s="69"/>
      <c r="T1420" s="69"/>
      <c r="U1420" s="69"/>
      <c r="V1420" s="69"/>
      <c r="W1420" s="69"/>
      <c r="X1420" s="69"/>
      <c r="Y1420" s="69"/>
      <c r="Z1420" s="69"/>
    </row>
    <row r="1421" ht="15.75" customHeight="1" spans="1:26">
      <c r="A1421" s="125"/>
      <c r="B1421" s="125"/>
      <c r="C1421" s="126" t="e">
        <v>#REF!</v>
      </c>
      <c r="D1421" s="125"/>
      <c r="E1421" s="69"/>
      <c r="F1421" s="69"/>
      <c r="G1421" s="69"/>
      <c r="H1421" s="69"/>
      <c r="I1421" s="69"/>
      <c r="J1421" s="69"/>
      <c r="K1421" s="69"/>
      <c r="L1421" s="69"/>
      <c r="M1421" s="69"/>
      <c r="N1421" s="69"/>
      <c r="O1421" s="69"/>
      <c r="P1421" s="69"/>
      <c r="Q1421" s="69"/>
      <c r="R1421" s="69"/>
      <c r="S1421" s="69"/>
      <c r="T1421" s="69"/>
      <c r="U1421" s="69"/>
      <c r="V1421" s="69"/>
      <c r="W1421" s="69"/>
      <c r="X1421" s="69"/>
      <c r="Y1421" s="69"/>
      <c r="Z1421" s="69"/>
    </row>
    <row r="1422" ht="15.75" customHeight="1" spans="1:26">
      <c r="A1422" s="125"/>
      <c r="B1422" s="125"/>
      <c r="C1422" s="126" t="e">
        <v>#REF!</v>
      </c>
      <c r="D1422" s="125"/>
      <c r="E1422" s="69"/>
      <c r="F1422" s="69"/>
      <c r="G1422" s="69"/>
      <c r="H1422" s="69"/>
      <c r="I1422" s="69"/>
      <c r="J1422" s="69"/>
      <c r="K1422" s="69"/>
      <c r="L1422" s="69"/>
      <c r="M1422" s="69"/>
      <c r="N1422" s="69"/>
      <c r="O1422" s="69"/>
      <c r="P1422" s="69"/>
      <c r="Q1422" s="69"/>
      <c r="R1422" s="69"/>
      <c r="S1422" s="69"/>
      <c r="T1422" s="69"/>
      <c r="U1422" s="69"/>
      <c r="V1422" s="69"/>
      <c r="W1422" s="69"/>
      <c r="X1422" s="69"/>
      <c r="Y1422" s="69"/>
      <c r="Z1422" s="69"/>
    </row>
    <row r="1423" ht="15.75" customHeight="1" spans="1:26">
      <c r="A1423" s="125"/>
      <c r="B1423" s="125"/>
      <c r="C1423" s="126" t="e">
        <v>#REF!</v>
      </c>
      <c r="D1423" s="125"/>
      <c r="E1423" s="69"/>
      <c r="F1423" s="69"/>
      <c r="G1423" s="69"/>
      <c r="H1423" s="69"/>
      <c r="I1423" s="69"/>
      <c r="J1423" s="69"/>
      <c r="K1423" s="69"/>
      <c r="L1423" s="69"/>
      <c r="M1423" s="69"/>
      <c r="N1423" s="69"/>
      <c r="O1423" s="69"/>
      <c r="P1423" s="69"/>
      <c r="Q1423" s="69"/>
      <c r="R1423" s="69"/>
      <c r="S1423" s="69"/>
      <c r="T1423" s="69"/>
      <c r="U1423" s="69"/>
      <c r="V1423" s="69"/>
      <c r="W1423" s="69"/>
      <c r="X1423" s="69"/>
      <c r="Y1423" s="69"/>
      <c r="Z1423" s="69"/>
    </row>
    <row r="1424" ht="15.75" customHeight="1" spans="1:26">
      <c r="A1424" s="125"/>
      <c r="B1424" s="125"/>
      <c r="C1424" s="126" t="e">
        <v>#REF!</v>
      </c>
      <c r="D1424" s="125"/>
      <c r="E1424" s="69"/>
      <c r="F1424" s="69"/>
      <c r="G1424" s="69"/>
      <c r="H1424" s="69"/>
      <c r="I1424" s="69"/>
      <c r="J1424" s="69"/>
      <c r="K1424" s="69"/>
      <c r="L1424" s="69"/>
      <c r="M1424" s="69"/>
      <c r="N1424" s="69"/>
      <c r="O1424" s="69"/>
      <c r="P1424" s="69"/>
      <c r="Q1424" s="69"/>
      <c r="R1424" s="69"/>
      <c r="S1424" s="69"/>
      <c r="T1424" s="69"/>
      <c r="U1424" s="69"/>
      <c r="V1424" s="69"/>
      <c r="W1424" s="69"/>
      <c r="X1424" s="69"/>
      <c r="Y1424" s="69"/>
      <c r="Z1424" s="69"/>
    </row>
    <row r="1425" ht="15.75" customHeight="1" spans="1:26">
      <c r="A1425" s="125"/>
      <c r="B1425" s="125"/>
      <c r="C1425" s="126" t="e">
        <v>#REF!</v>
      </c>
      <c r="D1425" s="125"/>
      <c r="E1425" s="69"/>
      <c r="F1425" s="69"/>
      <c r="G1425" s="69"/>
      <c r="H1425" s="69"/>
      <c r="I1425" s="69"/>
      <c r="J1425" s="69"/>
      <c r="K1425" s="69"/>
      <c r="L1425" s="69"/>
      <c r="M1425" s="69"/>
      <c r="N1425" s="69"/>
      <c r="O1425" s="69"/>
      <c r="P1425" s="69"/>
      <c r="Q1425" s="69"/>
      <c r="R1425" s="69"/>
      <c r="S1425" s="69"/>
      <c r="T1425" s="69"/>
      <c r="U1425" s="69"/>
      <c r="V1425" s="69"/>
      <c r="W1425" s="69"/>
      <c r="X1425" s="69"/>
      <c r="Y1425" s="69"/>
      <c r="Z1425" s="69"/>
    </row>
    <row r="1426" ht="15.75" customHeight="1" spans="1:26">
      <c r="A1426" s="125"/>
      <c r="B1426" s="125"/>
      <c r="C1426" s="126" t="e">
        <v>#REF!</v>
      </c>
      <c r="D1426" s="125"/>
      <c r="E1426" s="69"/>
      <c r="F1426" s="69"/>
      <c r="G1426" s="69"/>
      <c r="H1426" s="69"/>
      <c r="I1426" s="69"/>
      <c r="J1426" s="69"/>
      <c r="K1426" s="69"/>
      <c r="L1426" s="69"/>
      <c r="M1426" s="69"/>
      <c r="N1426" s="69"/>
      <c r="O1426" s="69"/>
      <c r="P1426" s="69"/>
      <c r="Q1426" s="69"/>
      <c r="R1426" s="69"/>
      <c r="S1426" s="69"/>
      <c r="T1426" s="69"/>
      <c r="U1426" s="69"/>
      <c r="V1426" s="69"/>
      <c r="W1426" s="69"/>
      <c r="X1426" s="69"/>
      <c r="Y1426" s="69"/>
      <c r="Z1426" s="69"/>
    </row>
    <row r="1427" ht="15.75" customHeight="1" spans="1:26">
      <c r="A1427" s="125"/>
      <c r="B1427" s="125"/>
      <c r="C1427" s="126" t="e">
        <v>#REF!</v>
      </c>
      <c r="D1427" s="125"/>
      <c r="E1427" s="69"/>
      <c r="F1427" s="69"/>
      <c r="G1427" s="69"/>
      <c r="H1427" s="69"/>
      <c r="I1427" s="69"/>
      <c r="J1427" s="69"/>
      <c r="K1427" s="69"/>
      <c r="L1427" s="69"/>
      <c r="M1427" s="69"/>
      <c r="N1427" s="69"/>
      <c r="O1427" s="69"/>
      <c r="P1427" s="69"/>
      <c r="Q1427" s="69"/>
      <c r="R1427" s="69"/>
      <c r="S1427" s="69"/>
      <c r="T1427" s="69"/>
      <c r="U1427" s="69"/>
      <c r="V1427" s="69"/>
      <c r="W1427" s="69"/>
      <c r="X1427" s="69"/>
      <c r="Y1427" s="69"/>
      <c r="Z1427" s="69"/>
    </row>
    <row r="1428" ht="15.75" customHeight="1" spans="1:26">
      <c r="A1428" s="125"/>
      <c r="B1428" s="125"/>
      <c r="C1428" s="126" t="e">
        <v>#REF!</v>
      </c>
      <c r="D1428" s="125"/>
      <c r="E1428" s="69"/>
      <c r="F1428" s="69"/>
      <c r="G1428" s="69"/>
      <c r="H1428" s="69"/>
      <c r="I1428" s="69"/>
      <c r="J1428" s="69"/>
      <c r="K1428" s="69"/>
      <c r="L1428" s="69"/>
      <c r="M1428" s="69"/>
      <c r="N1428" s="69"/>
      <c r="O1428" s="69"/>
      <c r="P1428" s="69"/>
      <c r="Q1428" s="69"/>
      <c r="R1428" s="69"/>
      <c r="S1428" s="69"/>
      <c r="T1428" s="69"/>
      <c r="U1428" s="69"/>
      <c r="V1428" s="69"/>
      <c r="W1428" s="69"/>
      <c r="X1428" s="69"/>
      <c r="Y1428" s="69"/>
      <c r="Z1428" s="69"/>
    </row>
    <row r="1429" ht="15.75" customHeight="1" spans="1:26">
      <c r="A1429" s="125"/>
      <c r="B1429" s="125"/>
      <c r="C1429" s="126" t="e">
        <v>#REF!</v>
      </c>
      <c r="D1429" s="125"/>
      <c r="E1429" s="69"/>
      <c r="F1429" s="69"/>
      <c r="G1429" s="69"/>
      <c r="H1429" s="69"/>
      <c r="I1429" s="69"/>
      <c r="J1429" s="69"/>
      <c r="K1429" s="69"/>
      <c r="L1429" s="69"/>
      <c r="M1429" s="69"/>
      <c r="N1429" s="69"/>
      <c r="O1429" s="69"/>
      <c r="P1429" s="69"/>
      <c r="Q1429" s="69"/>
      <c r="R1429" s="69"/>
      <c r="S1429" s="69"/>
      <c r="T1429" s="69"/>
      <c r="U1429" s="69"/>
      <c r="V1429" s="69"/>
      <c r="W1429" s="69"/>
      <c r="X1429" s="69"/>
      <c r="Y1429" s="69"/>
      <c r="Z1429" s="69"/>
    </row>
    <row r="1430" ht="15.75" customHeight="1" spans="1:26">
      <c r="A1430" s="125"/>
      <c r="B1430" s="125"/>
      <c r="C1430" s="126" t="e">
        <v>#REF!</v>
      </c>
      <c r="D1430" s="125"/>
      <c r="E1430" s="69"/>
      <c r="F1430" s="69"/>
      <c r="G1430" s="69"/>
      <c r="H1430" s="69"/>
      <c r="I1430" s="69"/>
      <c r="J1430" s="69"/>
      <c r="K1430" s="69"/>
      <c r="L1430" s="69"/>
      <c r="M1430" s="69"/>
      <c r="N1430" s="69"/>
      <c r="O1430" s="69"/>
      <c r="P1430" s="69"/>
      <c r="Q1430" s="69"/>
      <c r="R1430" s="69"/>
      <c r="S1430" s="69"/>
      <c r="T1430" s="69"/>
      <c r="U1430" s="69"/>
      <c r="V1430" s="69"/>
      <c r="W1430" s="69"/>
      <c r="X1430" s="69"/>
      <c r="Y1430" s="69"/>
      <c r="Z1430" s="69"/>
    </row>
    <row r="1431" ht="15.75" customHeight="1" spans="1:26">
      <c r="A1431" s="125"/>
      <c r="B1431" s="125"/>
      <c r="C1431" s="126" t="e">
        <v>#REF!</v>
      </c>
      <c r="D1431" s="125"/>
      <c r="E1431" s="69"/>
      <c r="F1431" s="69"/>
      <c r="G1431" s="69"/>
      <c r="H1431" s="69"/>
      <c r="I1431" s="69"/>
      <c r="J1431" s="69"/>
      <c r="K1431" s="69"/>
      <c r="L1431" s="69"/>
      <c r="M1431" s="69"/>
      <c r="N1431" s="69"/>
      <c r="O1431" s="69"/>
      <c r="P1431" s="69"/>
      <c r="Q1431" s="69"/>
      <c r="R1431" s="69"/>
      <c r="S1431" s="69"/>
      <c r="T1431" s="69"/>
      <c r="U1431" s="69"/>
      <c r="V1431" s="69"/>
      <c r="W1431" s="69"/>
      <c r="X1431" s="69"/>
      <c r="Y1431" s="69"/>
      <c r="Z1431" s="69"/>
    </row>
    <row r="1432" ht="15.75" customHeight="1" spans="1:26">
      <c r="A1432" s="125"/>
      <c r="B1432" s="125"/>
      <c r="C1432" s="126" t="e">
        <v>#REF!</v>
      </c>
      <c r="D1432" s="125"/>
      <c r="E1432" s="69"/>
      <c r="F1432" s="69"/>
      <c r="G1432" s="69"/>
      <c r="H1432" s="69"/>
      <c r="I1432" s="69"/>
      <c r="J1432" s="69"/>
      <c r="K1432" s="69"/>
      <c r="L1432" s="69"/>
      <c r="M1432" s="69"/>
      <c r="N1432" s="69"/>
      <c r="O1432" s="69"/>
      <c r="P1432" s="69"/>
      <c r="Q1432" s="69"/>
      <c r="R1432" s="69"/>
      <c r="S1432" s="69"/>
      <c r="T1432" s="69"/>
      <c r="U1432" s="69"/>
      <c r="V1432" s="69"/>
      <c r="W1432" s="69"/>
      <c r="X1432" s="69"/>
      <c r="Y1432" s="69"/>
      <c r="Z1432" s="69"/>
    </row>
    <row r="1433" ht="15.75" customHeight="1" spans="1:26">
      <c r="A1433" s="125"/>
      <c r="B1433" s="125"/>
      <c r="C1433" s="126" t="e">
        <v>#REF!</v>
      </c>
      <c r="D1433" s="125"/>
      <c r="E1433" s="69"/>
      <c r="F1433" s="69"/>
      <c r="G1433" s="69"/>
      <c r="H1433" s="69"/>
      <c r="I1433" s="69"/>
      <c r="J1433" s="69"/>
      <c r="K1433" s="69"/>
      <c r="L1433" s="69"/>
      <c r="M1433" s="69"/>
      <c r="N1433" s="69"/>
      <c r="O1433" s="69"/>
      <c r="P1433" s="69"/>
      <c r="Q1433" s="69"/>
      <c r="R1433" s="69"/>
      <c r="S1433" s="69"/>
      <c r="T1433" s="69"/>
      <c r="U1433" s="69"/>
      <c r="V1433" s="69"/>
      <c r="W1433" s="69"/>
      <c r="X1433" s="69"/>
      <c r="Y1433" s="69"/>
      <c r="Z1433" s="69"/>
    </row>
    <row r="1434" ht="15.75" customHeight="1" spans="1:26">
      <c r="A1434" s="125"/>
      <c r="B1434" s="125"/>
      <c r="C1434" s="126" t="e">
        <v>#REF!</v>
      </c>
      <c r="D1434" s="125"/>
      <c r="E1434" s="69"/>
      <c r="F1434" s="69"/>
      <c r="G1434" s="69"/>
      <c r="H1434" s="69"/>
      <c r="I1434" s="69"/>
      <c r="J1434" s="69"/>
      <c r="K1434" s="69"/>
      <c r="L1434" s="69"/>
      <c r="M1434" s="69"/>
      <c r="N1434" s="69"/>
      <c r="O1434" s="69"/>
      <c r="P1434" s="69"/>
      <c r="Q1434" s="69"/>
      <c r="R1434" s="69"/>
      <c r="S1434" s="69"/>
      <c r="T1434" s="69"/>
      <c r="U1434" s="69"/>
      <c r="V1434" s="69"/>
      <c r="W1434" s="69"/>
      <c r="X1434" s="69"/>
      <c r="Y1434" s="69"/>
      <c r="Z1434" s="69"/>
    </row>
    <row r="1435" ht="15.75" customHeight="1" spans="1:26">
      <c r="A1435" s="125"/>
      <c r="B1435" s="125"/>
      <c r="C1435" s="126" t="e">
        <v>#REF!</v>
      </c>
      <c r="D1435" s="125"/>
      <c r="E1435" s="69"/>
      <c r="F1435" s="69"/>
      <c r="G1435" s="69"/>
      <c r="H1435" s="69"/>
      <c r="I1435" s="69"/>
      <c r="J1435" s="69"/>
      <c r="K1435" s="69"/>
      <c r="L1435" s="69"/>
      <c r="M1435" s="69"/>
      <c r="N1435" s="69"/>
      <c r="O1435" s="69"/>
      <c r="P1435" s="69"/>
      <c r="Q1435" s="69"/>
      <c r="R1435" s="69"/>
      <c r="S1435" s="69"/>
      <c r="T1435" s="69"/>
      <c r="U1435" s="69"/>
      <c r="V1435" s="69"/>
      <c r="W1435" s="69"/>
      <c r="X1435" s="69"/>
      <c r="Y1435" s="69"/>
      <c r="Z1435" s="69"/>
    </row>
    <row r="1436" ht="15.75" customHeight="1" spans="1:26">
      <c r="A1436" s="125"/>
      <c r="B1436" s="125"/>
      <c r="C1436" s="126" t="e">
        <v>#REF!</v>
      </c>
      <c r="D1436" s="125"/>
      <c r="E1436" s="69"/>
      <c r="F1436" s="69"/>
      <c r="G1436" s="69"/>
      <c r="H1436" s="69"/>
      <c r="I1436" s="69"/>
      <c r="J1436" s="69"/>
      <c r="K1436" s="69"/>
      <c r="L1436" s="69"/>
      <c r="M1436" s="69"/>
      <c r="N1436" s="69"/>
      <c r="O1436" s="69"/>
      <c r="P1436" s="69"/>
      <c r="Q1436" s="69"/>
      <c r="R1436" s="69"/>
      <c r="S1436" s="69"/>
      <c r="T1436" s="69"/>
      <c r="U1436" s="69"/>
      <c r="V1436" s="69"/>
      <c r="W1436" s="69"/>
      <c r="X1436" s="69"/>
      <c r="Y1436" s="69"/>
      <c r="Z1436" s="69"/>
    </row>
    <row r="1437" ht="15.75" customHeight="1" spans="1:26">
      <c r="A1437" s="125"/>
      <c r="B1437" s="125"/>
      <c r="C1437" s="126" t="e">
        <v>#REF!</v>
      </c>
      <c r="D1437" s="125"/>
      <c r="E1437" s="69"/>
      <c r="F1437" s="69"/>
      <c r="G1437" s="69"/>
      <c r="H1437" s="69"/>
      <c r="I1437" s="69"/>
      <c r="J1437" s="69"/>
      <c r="K1437" s="69"/>
      <c r="L1437" s="69"/>
      <c r="M1437" s="69"/>
      <c r="N1437" s="69"/>
      <c r="O1437" s="69"/>
      <c r="P1437" s="69"/>
      <c r="Q1437" s="69"/>
      <c r="R1437" s="69"/>
      <c r="S1437" s="69"/>
      <c r="T1437" s="69"/>
      <c r="U1437" s="69"/>
      <c r="V1437" s="69"/>
      <c r="W1437" s="69"/>
      <c r="X1437" s="69"/>
      <c r="Y1437" s="69"/>
      <c r="Z1437" s="69"/>
    </row>
    <row r="1438" ht="15.75" customHeight="1" spans="1:26">
      <c r="A1438" s="125"/>
      <c r="B1438" s="125"/>
      <c r="C1438" s="126" t="e">
        <v>#REF!</v>
      </c>
      <c r="D1438" s="125"/>
      <c r="E1438" s="69"/>
      <c r="F1438" s="69"/>
      <c r="G1438" s="69"/>
      <c r="H1438" s="69"/>
      <c r="I1438" s="69"/>
      <c r="J1438" s="69"/>
      <c r="K1438" s="69"/>
      <c r="L1438" s="69"/>
      <c r="M1438" s="69"/>
      <c r="N1438" s="69"/>
      <c r="O1438" s="69"/>
      <c r="P1438" s="69"/>
      <c r="Q1438" s="69"/>
      <c r="R1438" s="69"/>
      <c r="S1438" s="69"/>
      <c r="T1438" s="69"/>
      <c r="U1438" s="69"/>
      <c r="V1438" s="69"/>
      <c r="W1438" s="69"/>
      <c r="X1438" s="69"/>
      <c r="Y1438" s="69"/>
      <c r="Z1438" s="69"/>
    </row>
    <row r="1439" ht="15.75" customHeight="1" spans="1:26">
      <c r="A1439" s="125"/>
      <c r="B1439" s="125"/>
      <c r="C1439" s="126" t="e">
        <v>#REF!</v>
      </c>
      <c r="D1439" s="125"/>
      <c r="E1439" s="69"/>
      <c r="F1439" s="69"/>
      <c r="G1439" s="69"/>
      <c r="H1439" s="69"/>
      <c r="I1439" s="69"/>
      <c r="J1439" s="69"/>
      <c r="K1439" s="69"/>
      <c r="L1439" s="69"/>
      <c r="M1439" s="69"/>
      <c r="N1439" s="69"/>
      <c r="O1439" s="69"/>
      <c r="P1439" s="69"/>
      <c r="Q1439" s="69"/>
      <c r="R1439" s="69"/>
      <c r="S1439" s="69"/>
      <c r="T1439" s="69"/>
      <c r="U1439" s="69"/>
      <c r="V1439" s="69"/>
      <c r="W1439" s="69"/>
      <c r="X1439" s="69"/>
      <c r="Y1439" s="69"/>
      <c r="Z1439" s="69"/>
    </row>
    <row r="1440" ht="15.75" customHeight="1" spans="1:26">
      <c r="A1440" s="125"/>
      <c r="B1440" s="125"/>
      <c r="C1440" s="126" t="e">
        <v>#REF!</v>
      </c>
      <c r="D1440" s="125"/>
      <c r="E1440" s="69"/>
      <c r="F1440" s="69"/>
      <c r="G1440" s="69"/>
      <c r="H1440" s="69"/>
      <c r="I1440" s="69"/>
      <c r="J1440" s="69"/>
      <c r="K1440" s="69"/>
      <c r="L1440" s="69"/>
      <c r="M1440" s="69"/>
      <c r="N1440" s="69"/>
      <c r="O1440" s="69"/>
      <c r="P1440" s="69"/>
      <c r="Q1440" s="69"/>
      <c r="R1440" s="69"/>
      <c r="S1440" s="69"/>
      <c r="T1440" s="69"/>
      <c r="U1440" s="69"/>
      <c r="V1440" s="69"/>
      <c r="W1440" s="69"/>
      <c r="X1440" s="69"/>
      <c r="Y1440" s="69"/>
      <c r="Z1440" s="69"/>
    </row>
    <row r="1441" ht="15.75" customHeight="1" spans="1:26">
      <c r="A1441" s="125"/>
      <c r="B1441" s="125"/>
      <c r="C1441" s="126" t="e">
        <v>#REF!</v>
      </c>
      <c r="D1441" s="125"/>
      <c r="E1441" s="69"/>
      <c r="F1441" s="69"/>
      <c r="G1441" s="69"/>
      <c r="H1441" s="69"/>
      <c r="I1441" s="69"/>
      <c r="J1441" s="69"/>
      <c r="K1441" s="69"/>
      <c r="L1441" s="69"/>
      <c r="M1441" s="69"/>
      <c r="N1441" s="69"/>
      <c r="O1441" s="69"/>
      <c r="P1441" s="69"/>
      <c r="Q1441" s="69"/>
      <c r="R1441" s="69"/>
      <c r="S1441" s="69"/>
      <c r="T1441" s="69"/>
      <c r="U1441" s="69"/>
      <c r="V1441" s="69"/>
      <c r="W1441" s="69"/>
      <c r="X1441" s="69"/>
      <c r="Y1441" s="69"/>
      <c r="Z1441" s="69"/>
    </row>
    <row r="1442" ht="15.75" customHeight="1" spans="1:26">
      <c r="A1442" s="125"/>
      <c r="B1442" s="125"/>
      <c r="C1442" s="126" t="e">
        <v>#REF!</v>
      </c>
      <c r="D1442" s="125"/>
      <c r="E1442" s="69"/>
      <c r="F1442" s="69"/>
      <c r="G1442" s="69"/>
      <c r="H1442" s="69"/>
      <c r="I1442" s="69"/>
      <c r="J1442" s="69"/>
      <c r="K1442" s="69"/>
      <c r="L1442" s="69"/>
      <c r="M1442" s="69"/>
      <c r="N1442" s="69"/>
      <c r="O1442" s="69"/>
      <c r="P1442" s="69"/>
      <c r="Q1442" s="69"/>
      <c r="R1442" s="69"/>
      <c r="S1442" s="69"/>
      <c r="T1442" s="69"/>
      <c r="U1442" s="69"/>
      <c r="V1442" s="69"/>
      <c r="W1442" s="69"/>
      <c r="X1442" s="69"/>
      <c r="Y1442" s="69"/>
      <c r="Z1442" s="69"/>
    </row>
    <row r="1443" ht="15.75" customHeight="1" spans="1:26">
      <c r="A1443" s="125"/>
      <c r="B1443" s="125"/>
      <c r="C1443" s="126" t="e">
        <v>#REF!</v>
      </c>
      <c r="D1443" s="125"/>
      <c r="E1443" s="69"/>
      <c r="F1443" s="69"/>
      <c r="G1443" s="69"/>
      <c r="H1443" s="69"/>
      <c r="I1443" s="69"/>
      <c r="J1443" s="69"/>
      <c r="K1443" s="69"/>
      <c r="L1443" s="69"/>
      <c r="M1443" s="69"/>
      <c r="N1443" s="69"/>
      <c r="O1443" s="69"/>
      <c r="P1443" s="69"/>
      <c r="Q1443" s="69"/>
      <c r="R1443" s="69"/>
      <c r="S1443" s="69"/>
      <c r="T1443" s="69"/>
      <c r="U1443" s="69"/>
      <c r="V1443" s="69"/>
      <c r="W1443" s="69"/>
      <c r="X1443" s="69"/>
      <c r="Y1443" s="69"/>
      <c r="Z1443" s="69"/>
    </row>
    <row r="1444" ht="15.75" customHeight="1" spans="1:26">
      <c r="A1444" s="125"/>
      <c r="B1444" s="125"/>
      <c r="C1444" s="126" t="e">
        <v>#REF!</v>
      </c>
      <c r="D1444" s="125"/>
      <c r="E1444" s="69"/>
      <c r="F1444" s="69"/>
      <c r="G1444" s="69"/>
      <c r="H1444" s="69"/>
      <c r="I1444" s="69"/>
      <c r="J1444" s="69"/>
      <c r="K1444" s="69"/>
      <c r="L1444" s="69"/>
      <c r="M1444" s="69"/>
      <c r="N1444" s="69"/>
      <c r="O1444" s="69"/>
      <c r="P1444" s="69"/>
      <c r="Q1444" s="69"/>
      <c r="R1444" s="69"/>
      <c r="S1444" s="69"/>
      <c r="T1444" s="69"/>
      <c r="U1444" s="69"/>
      <c r="V1444" s="69"/>
      <c r="W1444" s="69"/>
      <c r="X1444" s="69"/>
      <c r="Y1444" s="69"/>
      <c r="Z1444" s="69"/>
    </row>
    <row r="1445" ht="15.75" customHeight="1" spans="1:26">
      <c r="A1445" s="125"/>
      <c r="B1445" s="125"/>
      <c r="C1445" s="126" t="e">
        <v>#REF!</v>
      </c>
      <c r="D1445" s="125"/>
      <c r="E1445" s="69"/>
      <c r="F1445" s="69"/>
      <c r="G1445" s="69"/>
      <c r="H1445" s="69"/>
      <c r="I1445" s="69"/>
      <c r="J1445" s="69"/>
      <c r="K1445" s="69"/>
      <c r="L1445" s="69"/>
      <c r="M1445" s="69"/>
      <c r="N1445" s="69"/>
      <c r="O1445" s="69"/>
      <c r="P1445" s="69"/>
      <c r="Q1445" s="69"/>
      <c r="R1445" s="69"/>
      <c r="S1445" s="69"/>
      <c r="T1445" s="69"/>
      <c r="U1445" s="69"/>
      <c r="V1445" s="69"/>
      <c r="W1445" s="69"/>
      <c r="X1445" s="69"/>
      <c r="Y1445" s="69"/>
      <c r="Z1445" s="69"/>
    </row>
    <row r="1446" ht="15.75" customHeight="1" spans="1:26">
      <c r="A1446" s="125"/>
      <c r="B1446" s="125"/>
      <c r="C1446" s="126" t="e">
        <v>#REF!</v>
      </c>
      <c r="D1446" s="125"/>
      <c r="E1446" s="69"/>
      <c r="F1446" s="69"/>
      <c r="G1446" s="69"/>
      <c r="H1446" s="69"/>
      <c r="I1446" s="69"/>
      <c r="J1446" s="69"/>
      <c r="K1446" s="69"/>
      <c r="L1446" s="69"/>
      <c r="M1446" s="69"/>
      <c r="N1446" s="69"/>
      <c r="O1446" s="69"/>
      <c r="P1446" s="69"/>
      <c r="Q1446" s="69"/>
      <c r="R1446" s="69"/>
      <c r="S1446" s="69"/>
      <c r="T1446" s="69"/>
      <c r="U1446" s="69"/>
      <c r="V1446" s="69"/>
      <c r="W1446" s="69"/>
      <c r="X1446" s="69"/>
      <c r="Y1446" s="69"/>
      <c r="Z1446" s="69"/>
    </row>
    <row r="1447" ht="15.75" customHeight="1" spans="1:26">
      <c r="A1447" s="125"/>
      <c r="B1447" s="125"/>
      <c r="C1447" s="126" t="e">
        <v>#REF!</v>
      </c>
      <c r="D1447" s="125"/>
      <c r="E1447" s="69"/>
      <c r="F1447" s="69"/>
      <c r="G1447" s="69"/>
      <c r="H1447" s="69"/>
      <c r="I1447" s="69"/>
      <c r="J1447" s="69"/>
      <c r="K1447" s="69"/>
      <c r="L1447" s="69"/>
      <c r="M1447" s="69"/>
      <c r="N1447" s="69"/>
      <c r="O1447" s="69"/>
      <c r="P1447" s="69"/>
      <c r="Q1447" s="69"/>
      <c r="R1447" s="69"/>
      <c r="S1447" s="69"/>
      <c r="T1447" s="69"/>
      <c r="U1447" s="69"/>
      <c r="V1447" s="69"/>
      <c r="W1447" s="69"/>
      <c r="X1447" s="69"/>
      <c r="Y1447" s="69"/>
      <c r="Z1447" s="69"/>
    </row>
    <row r="1448" ht="15.75" customHeight="1" spans="1:26">
      <c r="A1448" s="125"/>
      <c r="B1448" s="125"/>
      <c r="C1448" s="126" t="e">
        <v>#REF!</v>
      </c>
      <c r="D1448" s="125"/>
      <c r="E1448" s="69"/>
      <c r="F1448" s="69"/>
      <c r="G1448" s="69"/>
      <c r="H1448" s="69"/>
      <c r="I1448" s="69"/>
      <c r="J1448" s="69"/>
      <c r="K1448" s="69"/>
      <c r="L1448" s="69"/>
      <c r="M1448" s="69"/>
      <c r="N1448" s="69"/>
      <c r="O1448" s="69"/>
      <c r="P1448" s="69"/>
      <c r="Q1448" s="69"/>
      <c r="R1448" s="69"/>
      <c r="S1448" s="69"/>
      <c r="T1448" s="69"/>
      <c r="U1448" s="69"/>
      <c r="V1448" s="69"/>
      <c r="W1448" s="69"/>
      <c r="X1448" s="69"/>
      <c r="Y1448" s="69"/>
      <c r="Z1448" s="69"/>
    </row>
    <row r="1449" ht="15.75" customHeight="1" spans="1:26">
      <c r="A1449" s="125"/>
      <c r="B1449" s="125"/>
      <c r="C1449" s="126" t="e">
        <v>#REF!</v>
      </c>
      <c r="D1449" s="125"/>
      <c r="E1449" s="69"/>
      <c r="F1449" s="69"/>
      <c r="G1449" s="69"/>
      <c r="H1449" s="69"/>
      <c r="I1449" s="69"/>
      <c r="J1449" s="69"/>
      <c r="K1449" s="69"/>
      <c r="L1449" s="69"/>
      <c r="M1449" s="69"/>
      <c r="N1449" s="69"/>
      <c r="O1449" s="69"/>
      <c r="P1449" s="69"/>
      <c r="Q1449" s="69"/>
      <c r="R1449" s="69"/>
      <c r="S1449" s="69"/>
      <c r="T1449" s="69"/>
      <c r="U1449" s="69"/>
      <c r="V1449" s="69"/>
      <c r="W1449" s="69"/>
      <c r="X1449" s="69"/>
      <c r="Y1449" s="69"/>
      <c r="Z1449" s="69"/>
    </row>
    <row r="1450" ht="15.75" customHeight="1" spans="1:26">
      <c r="A1450" s="125"/>
      <c r="B1450" s="125"/>
      <c r="C1450" s="126" t="e">
        <v>#REF!</v>
      </c>
      <c r="D1450" s="125"/>
      <c r="E1450" s="69"/>
      <c r="F1450" s="69"/>
      <c r="G1450" s="69"/>
      <c r="H1450" s="69"/>
      <c r="I1450" s="69"/>
      <c r="J1450" s="69"/>
      <c r="K1450" s="69"/>
      <c r="L1450" s="69"/>
      <c r="M1450" s="69"/>
      <c r="N1450" s="69"/>
      <c r="O1450" s="69"/>
      <c r="P1450" s="69"/>
      <c r="Q1450" s="69"/>
      <c r="R1450" s="69"/>
      <c r="S1450" s="69"/>
      <c r="T1450" s="69"/>
      <c r="U1450" s="69"/>
      <c r="V1450" s="69"/>
      <c r="W1450" s="69"/>
      <c r="X1450" s="69"/>
      <c r="Y1450" s="69"/>
      <c r="Z1450" s="69"/>
    </row>
    <row r="1451" ht="15.75" customHeight="1" spans="1:26">
      <c r="A1451" s="125"/>
      <c r="B1451" s="125"/>
      <c r="C1451" s="126" t="e">
        <v>#REF!</v>
      </c>
      <c r="D1451" s="125"/>
      <c r="E1451" s="69"/>
      <c r="F1451" s="69"/>
      <c r="G1451" s="69"/>
      <c r="H1451" s="69"/>
      <c r="I1451" s="69"/>
      <c r="J1451" s="69"/>
      <c r="K1451" s="69"/>
      <c r="L1451" s="69"/>
      <c r="M1451" s="69"/>
      <c r="N1451" s="69"/>
      <c r="O1451" s="69"/>
      <c r="P1451" s="69"/>
      <c r="Q1451" s="69"/>
      <c r="R1451" s="69"/>
      <c r="S1451" s="69"/>
      <c r="T1451" s="69"/>
      <c r="U1451" s="69"/>
      <c r="V1451" s="69"/>
      <c r="W1451" s="69"/>
      <c r="X1451" s="69"/>
      <c r="Y1451" s="69"/>
      <c r="Z1451" s="69"/>
    </row>
    <row r="1452" ht="15.75" customHeight="1" spans="1:26">
      <c r="A1452" s="125"/>
      <c r="B1452" s="125"/>
      <c r="C1452" s="126" t="e">
        <v>#REF!</v>
      </c>
      <c r="D1452" s="125"/>
      <c r="E1452" s="69"/>
      <c r="F1452" s="69"/>
      <c r="G1452" s="69"/>
      <c r="H1452" s="69"/>
      <c r="I1452" s="69"/>
      <c r="J1452" s="69"/>
      <c r="K1452" s="69"/>
      <c r="L1452" s="69"/>
      <c r="M1452" s="69"/>
      <c r="N1452" s="69"/>
      <c r="O1452" s="69"/>
      <c r="P1452" s="69"/>
      <c r="Q1452" s="69"/>
      <c r="R1452" s="69"/>
      <c r="S1452" s="69"/>
      <c r="T1452" s="69"/>
      <c r="U1452" s="69"/>
      <c r="V1452" s="69"/>
      <c r="W1452" s="69"/>
      <c r="X1452" s="69"/>
      <c r="Y1452" s="69"/>
      <c r="Z1452" s="69"/>
    </row>
    <row r="1453" ht="15.75" customHeight="1" spans="1:26">
      <c r="A1453" s="125"/>
      <c r="B1453" s="125"/>
      <c r="C1453" s="126" t="e">
        <v>#REF!</v>
      </c>
      <c r="D1453" s="125"/>
      <c r="E1453" s="69"/>
      <c r="F1453" s="69"/>
      <c r="G1453" s="69"/>
      <c r="H1453" s="69"/>
      <c r="I1453" s="69"/>
      <c r="J1453" s="69"/>
      <c r="K1453" s="69"/>
      <c r="L1453" s="69"/>
      <c r="M1453" s="69"/>
      <c r="N1453" s="69"/>
      <c r="O1453" s="69"/>
      <c r="P1453" s="69"/>
      <c r="Q1453" s="69"/>
      <c r="R1453" s="69"/>
      <c r="S1453" s="69"/>
      <c r="T1453" s="69"/>
      <c r="U1453" s="69"/>
      <c r="V1453" s="69"/>
      <c r="W1453" s="69"/>
      <c r="X1453" s="69"/>
      <c r="Y1453" s="69"/>
      <c r="Z1453" s="69"/>
    </row>
    <row r="1454" ht="15.75" customHeight="1" spans="1:26">
      <c r="A1454" s="125"/>
      <c r="B1454" s="125"/>
      <c r="C1454" s="126" t="e">
        <v>#REF!</v>
      </c>
      <c r="D1454" s="125"/>
      <c r="E1454" s="69"/>
      <c r="F1454" s="69"/>
      <c r="G1454" s="69"/>
      <c r="H1454" s="69"/>
      <c r="I1454" s="69"/>
      <c r="J1454" s="69"/>
      <c r="K1454" s="69"/>
      <c r="L1454" s="69"/>
      <c r="M1454" s="69"/>
      <c r="N1454" s="69"/>
      <c r="O1454" s="69"/>
      <c r="P1454" s="69"/>
      <c r="Q1454" s="69"/>
      <c r="R1454" s="69"/>
      <c r="S1454" s="69"/>
      <c r="T1454" s="69"/>
      <c r="U1454" s="69"/>
      <c r="V1454" s="69"/>
      <c r="W1454" s="69"/>
      <c r="X1454" s="69"/>
      <c r="Y1454" s="69"/>
      <c r="Z1454" s="69"/>
    </row>
    <row r="1455" ht="15.75" customHeight="1" spans="1:26">
      <c r="A1455" s="125"/>
      <c r="B1455" s="125"/>
      <c r="C1455" s="126" t="e">
        <v>#REF!</v>
      </c>
      <c r="D1455" s="125"/>
      <c r="E1455" s="69"/>
      <c r="F1455" s="69"/>
      <c r="G1455" s="69"/>
      <c r="H1455" s="69"/>
      <c r="I1455" s="69"/>
      <c r="J1455" s="69"/>
      <c r="K1455" s="69"/>
      <c r="L1455" s="69"/>
      <c r="M1455" s="69"/>
      <c r="N1455" s="69"/>
      <c r="O1455" s="69"/>
      <c r="P1455" s="69"/>
      <c r="Q1455" s="69"/>
      <c r="R1455" s="69"/>
      <c r="S1455" s="69"/>
      <c r="T1455" s="69"/>
      <c r="U1455" s="69"/>
      <c r="V1455" s="69"/>
      <c r="W1455" s="69"/>
      <c r="X1455" s="69"/>
      <c r="Y1455" s="69"/>
      <c r="Z1455" s="69"/>
    </row>
    <row r="1456" ht="15.75" customHeight="1" spans="1:26">
      <c r="A1456" s="125"/>
      <c r="B1456" s="125"/>
      <c r="C1456" s="126" t="e">
        <v>#REF!</v>
      </c>
      <c r="D1456" s="125"/>
      <c r="E1456" s="69"/>
      <c r="F1456" s="69"/>
      <c r="G1456" s="69"/>
      <c r="H1456" s="69"/>
      <c r="I1456" s="69"/>
      <c r="J1456" s="69"/>
      <c r="K1456" s="69"/>
      <c r="L1456" s="69"/>
      <c r="M1456" s="69"/>
      <c r="N1456" s="69"/>
      <c r="O1456" s="69"/>
      <c r="P1456" s="69"/>
      <c r="Q1456" s="69"/>
      <c r="R1456" s="69"/>
      <c r="S1456" s="69"/>
      <c r="T1456" s="69"/>
      <c r="U1456" s="69"/>
      <c r="V1456" s="69"/>
      <c r="W1456" s="69"/>
      <c r="X1456" s="69"/>
      <c r="Y1456" s="69"/>
      <c r="Z1456" s="69"/>
    </row>
    <row r="1457" ht="15.75" customHeight="1" spans="1:26">
      <c r="A1457" s="125"/>
      <c r="B1457" s="125"/>
      <c r="C1457" s="126" t="e">
        <v>#REF!</v>
      </c>
      <c r="D1457" s="125"/>
      <c r="E1457" s="69"/>
      <c r="F1457" s="69"/>
      <c r="G1457" s="69"/>
      <c r="H1457" s="69"/>
      <c r="I1457" s="69"/>
      <c r="J1457" s="69"/>
      <c r="K1457" s="69"/>
      <c r="L1457" s="69"/>
      <c r="M1457" s="69"/>
      <c r="N1457" s="69"/>
      <c r="O1457" s="69"/>
      <c r="P1457" s="69"/>
      <c r="Q1457" s="69"/>
      <c r="R1457" s="69"/>
      <c r="S1457" s="69"/>
      <c r="T1457" s="69"/>
      <c r="U1457" s="69"/>
      <c r="V1457" s="69"/>
      <c r="W1457" s="69"/>
      <c r="X1457" s="69"/>
      <c r="Y1457" s="69"/>
      <c r="Z1457" s="69"/>
    </row>
    <row r="1458" ht="15.75" customHeight="1" spans="1:26">
      <c r="A1458" s="125"/>
      <c r="B1458" s="125"/>
      <c r="C1458" s="126" t="e">
        <v>#REF!</v>
      </c>
      <c r="D1458" s="125"/>
      <c r="E1458" s="69"/>
      <c r="F1458" s="69"/>
      <c r="G1458" s="69"/>
      <c r="H1458" s="69"/>
      <c r="I1458" s="69"/>
      <c r="J1458" s="69"/>
      <c r="K1458" s="69"/>
      <c r="L1458" s="69"/>
      <c r="M1458" s="69"/>
      <c r="N1458" s="69"/>
      <c r="O1458" s="69"/>
      <c r="P1458" s="69"/>
      <c r="Q1458" s="69"/>
      <c r="R1458" s="69"/>
      <c r="S1458" s="69"/>
      <c r="T1458" s="69"/>
      <c r="U1458" s="69"/>
      <c r="V1458" s="69"/>
      <c r="W1458" s="69"/>
      <c r="X1458" s="69"/>
      <c r="Y1458" s="69"/>
      <c r="Z1458" s="69"/>
    </row>
    <row r="1459" ht="15.75" customHeight="1" spans="1:26">
      <c r="A1459" s="125"/>
      <c r="B1459" s="125"/>
      <c r="C1459" s="126" t="e">
        <v>#REF!</v>
      </c>
      <c r="D1459" s="125"/>
      <c r="E1459" s="69"/>
      <c r="F1459" s="69"/>
      <c r="G1459" s="69"/>
      <c r="H1459" s="69"/>
      <c r="I1459" s="69"/>
      <c r="J1459" s="69"/>
      <c r="K1459" s="69"/>
      <c r="L1459" s="69"/>
      <c r="M1459" s="69"/>
      <c r="N1459" s="69"/>
      <c r="O1459" s="69"/>
      <c r="P1459" s="69"/>
      <c r="Q1459" s="69"/>
      <c r="R1459" s="69"/>
      <c r="S1459" s="69"/>
      <c r="T1459" s="69"/>
      <c r="U1459" s="69"/>
      <c r="V1459" s="69"/>
      <c r="W1459" s="69"/>
      <c r="X1459" s="69"/>
      <c r="Y1459" s="69"/>
      <c r="Z1459" s="69"/>
    </row>
    <row r="1460" ht="15.75" customHeight="1" spans="1:26">
      <c r="A1460" s="125"/>
      <c r="B1460" s="125"/>
      <c r="C1460" s="126" t="e">
        <v>#REF!</v>
      </c>
      <c r="D1460" s="125"/>
      <c r="E1460" s="69"/>
      <c r="F1460" s="69"/>
      <c r="G1460" s="69"/>
      <c r="H1460" s="69"/>
      <c r="I1460" s="69"/>
      <c r="J1460" s="69"/>
      <c r="K1460" s="69"/>
      <c r="L1460" s="69"/>
      <c r="M1460" s="69"/>
      <c r="N1460" s="69"/>
      <c r="O1460" s="69"/>
      <c r="P1460" s="69"/>
      <c r="Q1460" s="69"/>
      <c r="R1460" s="69"/>
      <c r="S1460" s="69"/>
      <c r="T1460" s="69"/>
      <c r="U1460" s="69"/>
      <c r="V1460" s="69"/>
      <c r="W1460" s="69"/>
      <c r="X1460" s="69"/>
      <c r="Y1460" s="69"/>
      <c r="Z1460" s="69"/>
    </row>
    <row r="1461" ht="15.75" customHeight="1" spans="1:26">
      <c r="A1461" s="125"/>
      <c r="B1461" s="125"/>
      <c r="C1461" s="126" t="e">
        <v>#REF!</v>
      </c>
      <c r="D1461" s="125"/>
      <c r="E1461" s="69"/>
      <c r="F1461" s="69"/>
      <c r="G1461" s="69"/>
      <c r="H1461" s="69"/>
      <c r="I1461" s="69"/>
      <c r="J1461" s="69"/>
      <c r="K1461" s="69"/>
      <c r="L1461" s="69"/>
      <c r="M1461" s="69"/>
      <c r="N1461" s="69"/>
      <c r="O1461" s="69"/>
      <c r="P1461" s="69"/>
      <c r="Q1461" s="69"/>
      <c r="R1461" s="69"/>
      <c r="S1461" s="69"/>
      <c r="T1461" s="69"/>
      <c r="U1461" s="69"/>
      <c r="V1461" s="69"/>
      <c r="W1461" s="69"/>
      <c r="X1461" s="69"/>
      <c r="Y1461" s="69"/>
      <c r="Z1461" s="69"/>
    </row>
    <row r="1462" ht="15.75" customHeight="1" spans="1:26">
      <c r="A1462" s="125"/>
      <c r="B1462" s="125"/>
      <c r="C1462" s="126" t="e">
        <v>#REF!</v>
      </c>
      <c r="D1462" s="125"/>
      <c r="E1462" s="69"/>
      <c r="F1462" s="69"/>
      <c r="G1462" s="69"/>
      <c r="H1462" s="69"/>
      <c r="I1462" s="69"/>
      <c r="J1462" s="69"/>
      <c r="K1462" s="69"/>
      <c r="L1462" s="69"/>
      <c r="M1462" s="69"/>
      <c r="N1462" s="69"/>
      <c r="O1462" s="69"/>
      <c r="P1462" s="69"/>
      <c r="Q1462" s="69"/>
      <c r="R1462" s="69"/>
      <c r="S1462" s="69"/>
      <c r="T1462" s="69"/>
      <c r="U1462" s="69"/>
      <c r="V1462" s="69"/>
      <c r="W1462" s="69"/>
      <c r="X1462" s="69"/>
      <c r="Y1462" s="69"/>
      <c r="Z1462" s="69"/>
    </row>
    <row r="1463" ht="15.75" customHeight="1" spans="1:26">
      <c r="A1463" s="125"/>
      <c r="B1463" s="125"/>
      <c r="C1463" s="126" t="e">
        <v>#REF!</v>
      </c>
      <c r="D1463" s="125"/>
      <c r="E1463" s="69"/>
      <c r="F1463" s="69"/>
      <c r="G1463" s="69"/>
      <c r="H1463" s="69"/>
      <c r="I1463" s="69"/>
      <c r="J1463" s="69"/>
      <c r="K1463" s="69"/>
      <c r="L1463" s="69"/>
      <c r="M1463" s="69"/>
      <c r="N1463" s="69"/>
      <c r="O1463" s="69"/>
      <c r="P1463" s="69"/>
      <c r="Q1463" s="69"/>
      <c r="R1463" s="69"/>
      <c r="S1463" s="69"/>
      <c r="T1463" s="69"/>
      <c r="U1463" s="69"/>
      <c r="V1463" s="69"/>
      <c r="W1463" s="69"/>
      <c r="X1463" s="69"/>
      <c r="Y1463" s="69"/>
      <c r="Z1463" s="69"/>
    </row>
    <row r="1464" ht="15.75" customHeight="1" spans="1:26">
      <c r="A1464" s="125"/>
      <c r="B1464" s="125"/>
      <c r="C1464" s="126" t="e">
        <v>#REF!</v>
      </c>
      <c r="D1464" s="125"/>
      <c r="E1464" s="69"/>
      <c r="F1464" s="69"/>
      <c r="G1464" s="69"/>
      <c r="H1464" s="69"/>
      <c r="I1464" s="69"/>
      <c r="J1464" s="69"/>
      <c r="K1464" s="69"/>
      <c r="L1464" s="69"/>
      <c r="M1464" s="69"/>
      <c r="N1464" s="69"/>
      <c r="O1464" s="69"/>
      <c r="P1464" s="69"/>
      <c r="Q1464" s="69"/>
      <c r="R1464" s="69"/>
      <c r="S1464" s="69"/>
      <c r="T1464" s="69"/>
      <c r="U1464" s="69"/>
      <c r="V1464" s="69"/>
      <c r="W1464" s="69"/>
      <c r="X1464" s="69"/>
      <c r="Y1464" s="69"/>
      <c r="Z1464" s="69"/>
    </row>
    <row r="1465" ht="15.75" customHeight="1" spans="1:26">
      <c r="A1465" s="125"/>
      <c r="B1465" s="125"/>
      <c r="C1465" s="126" t="e">
        <v>#REF!</v>
      </c>
      <c r="D1465" s="125"/>
      <c r="E1465" s="69"/>
      <c r="F1465" s="69"/>
      <c r="G1465" s="69"/>
      <c r="H1465" s="69"/>
      <c r="I1465" s="69"/>
      <c r="J1465" s="69"/>
      <c r="K1465" s="69"/>
      <c r="L1465" s="69"/>
      <c r="M1465" s="69"/>
      <c r="N1465" s="69"/>
      <c r="O1465" s="69"/>
      <c r="P1465" s="69"/>
      <c r="Q1465" s="69"/>
      <c r="R1465" s="69"/>
      <c r="S1465" s="69"/>
      <c r="T1465" s="69"/>
      <c r="U1465" s="69"/>
      <c r="V1465" s="69"/>
      <c r="W1465" s="69"/>
      <c r="X1465" s="69"/>
      <c r="Y1465" s="69"/>
      <c r="Z1465" s="69"/>
    </row>
    <row r="1466" ht="15.75" customHeight="1" spans="1:26">
      <c r="A1466" s="125"/>
      <c r="B1466" s="125"/>
      <c r="C1466" s="126" t="e">
        <v>#REF!</v>
      </c>
      <c r="D1466" s="125"/>
      <c r="E1466" s="69"/>
      <c r="F1466" s="69"/>
      <c r="G1466" s="69"/>
      <c r="H1466" s="69"/>
      <c r="I1466" s="69"/>
      <c r="J1466" s="69"/>
      <c r="K1466" s="69"/>
      <c r="L1466" s="69"/>
      <c r="M1466" s="69"/>
      <c r="N1466" s="69"/>
      <c r="O1466" s="69"/>
      <c r="P1466" s="69"/>
      <c r="Q1466" s="69"/>
      <c r="R1466" s="69"/>
      <c r="S1466" s="69"/>
      <c r="T1466" s="69"/>
      <c r="U1466" s="69"/>
      <c r="V1466" s="69"/>
      <c r="W1466" s="69"/>
      <c r="X1466" s="69"/>
      <c r="Y1466" s="69"/>
      <c r="Z1466" s="69"/>
    </row>
    <row r="1467" ht="15.75" customHeight="1" spans="1:26">
      <c r="A1467" s="125"/>
      <c r="B1467" s="125"/>
      <c r="C1467" s="126" t="e">
        <v>#REF!</v>
      </c>
      <c r="D1467" s="125"/>
      <c r="E1467" s="69"/>
      <c r="F1467" s="69"/>
      <c r="G1467" s="69"/>
      <c r="H1467" s="69"/>
      <c r="I1467" s="69"/>
      <c r="J1467" s="69"/>
      <c r="K1467" s="69"/>
      <c r="L1467" s="69"/>
      <c r="M1467" s="69"/>
      <c r="N1467" s="69"/>
      <c r="O1467" s="69"/>
      <c r="P1467" s="69"/>
      <c r="Q1467" s="69"/>
      <c r="R1467" s="69"/>
      <c r="S1467" s="69"/>
      <c r="T1467" s="69"/>
      <c r="U1467" s="69"/>
      <c r="V1467" s="69"/>
      <c r="W1467" s="69"/>
      <c r="X1467" s="69"/>
      <c r="Y1467" s="69"/>
      <c r="Z1467" s="69"/>
    </row>
    <row r="1468" ht="15.75" customHeight="1" spans="1:26">
      <c r="A1468" s="125"/>
      <c r="B1468" s="125"/>
      <c r="C1468" s="126" t="e">
        <v>#REF!</v>
      </c>
      <c r="D1468" s="125"/>
      <c r="E1468" s="69"/>
      <c r="F1468" s="69"/>
      <c r="G1468" s="69"/>
      <c r="H1468" s="69"/>
      <c r="I1468" s="69"/>
      <c r="J1468" s="69"/>
      <c r="K1468" s="69"/>
      <c r="L1468" s="69"/>
      <c r="M1468" s="69"/>
      <c r="N1468" s="69"/>
      <c r="O1468" s="69"/>
      <c r="P1468" s="69"/>
      <c r="Q1468" s="69"/>
      <c r="R1468" s="69"/>
      <c r="S1468" s="69"/>
      <c r="T1468" s="69"/>
      <c r="U1468" s="69"/>
      <c r="V1468" s="69"/>
      <c r="W1468" s="69"/>
      <c r="X1468" s="69"/>
      <c r="Y1468" s="69"/>
      <c r="Z1468" s="69"/>
    </row>
    <row r="1469" ht="15.75" customHeight="1" spans="1:26">
      <c r="A1469" s="125"/>
      <c r="B1469" s="125"/>
      <c r="C1469" s="126" t="e">
        <v>#REF!</v>
      </c>
      <c r="D1469" s="125"/>
      <c r="E1469" s="69"/>
      <c r="F1469" s="69"/>
      <c r="G1469" s="69"/>
      <c r="H1469" s="69"/>
      <c r="I1469" s="69"/>
      <c r="J1469" s="69"/>
      <c r="K1469" s="69"/>
      <c r="L1469" s="69"/>
      <c r="M1469" s="69"/>
      <c r="N1469" s="69"/>
      <c r="O1469" s="69"/>
      <c r="P1469" s="69"/>
      <c r="Q1469" s="69"/>
      <c r="R1469" s="69"/>
      <c r="S1469" s="69"/>
      <c r="T1469" s="69"/>
      <c r="U1469" s="69"/>
      <c r="V1469" s="69"/>
      <c r="W1469" s="69"/>
      <c r="X1469" s="69"/>
      <c r="Y1469" s="69"/>
      <c r="Z1469" s="69"/>
    </row>
    <row r="1470" ht="15.75" customHeight="1" spans="1:26">
      <c r="A1470" s="125"/>
      <c r="B1470" s="125"/>
      <c r="C1470" s="126" t="e">
        <v>#REF!</v>
      </c>
      <c r="D1470" s="125"/>
      <c r="E1470" s="69"/>
      <c r="F1470" s="69"/>
      <c r="G1470" s="69"/>
      <c r="H1470" s="69"/>
      <c r="I1470" s="69"/>
      <c r="J1470" s="69"/>
      <c r="K1470" s="69"/>
      <c r="L1470" s="69"/>
      <c r="M1470" s="69"/>
      <c r="N1470" s="69"/>
      <c r="O1470" s="69"/>
      <c r="P1470" s="69"/>
      <c r="Q1470" s="69"/>
      <c r="R1470" s="69"/>
      <c r="S1470" s="69"/>
      <c r="T1470" s="69"/>
      <c r="U1470" s="69"/>
      <c r="V1470" s="69"/>
      <c r="W1470" s="69"/>
      <c r="X1470" s="69"/>
      <c r="Y1470" s="69"/>
      <c r="Z1470" s="69"/>
    </row>
    <row r="1471" ht="15.75" customHeight="1" spans="1:26">
      <c r="A1471" s="125"/>
      <c r="B1471" s="125"/>
      <c r="C1471" s="126" t="e">
        <v>#REF!</v>
      </c>
      <c r="D1471" s="125"/>
      <c r="E1471" s="69"/>
      <c r="F1471" s="69"/>
      <c r="G1471" s="69"/>
      <c r="H1471" s="69"/>
      <c r="I1471" s="69"/>
      <c r="J1471" s="69"/>
      <c r="K1471" s="69"/>
      <c r="L1471" s="69"/>
      <c r="M1471" s="69"/>
      <c r="N1471" s="69"/>
      <c r="O1471" s="69"/>
      <c r="P1471" s="69"/>
      <c r="Q1471" s="69"/>
      <c r="R1471" s="69"/>
      <c r="S1471" s="69"/>
      <c r="T1471" s="69"/>
      <c r="U1471" s="69"/>
      <c r="V1471" s="69"/>
      <c r="W1471" s="69"/>
      <c r="X1471" s="69"/>
      <c r="Y1471" s="69"/>
      <c r="Z1471" s="69"/>
    </row>
    <row r="1472" ht="15.75" customHeight="1" spans="1:26">
      <c r="A1472" s="125"/>
      <c r="B1472" s="125"/>
      <c r="C1472" s="126" t="e">
        <v>#REF!</v>
      </c>
      <c r="D1472" s="125"/>
      <c r="E1472" s="69"/>
      <c r="F1472" s="69"/>
      <c r="G1472" s="69"/>
      <c r="H1472" s="69"/>
      <c r="I1472" s="69"/>
      <c r="J1472" s="69"/>
      <c r="K1472" s="69"/>
      <c r="L1472" s="69"/>
      <c r="M1472" s="69"/>
      <c r="N1472" s="69"/>
      <c r="O1472" s="69"/>
      <c r="P1472" s="69"/>
      <c r="Q1472" s="69"/>
      <c r="R1472" s="69"/>
      <c r="S1472" s="69"/>
      <c r="T1472" s="69"/>
      <c r="U1472" s="69"/>
      <c r="V1472" s="69"/>
      <c r="W1472" s="69"/>
      <c r="X1472" s="69"/>
      <c r="Y1472" s="69"/>
      <c r="Z1472" s="69"/>
    </row>
    <row r="1473" ht="15.75" customHeight="1" spans="1:26">
      <c r="A1473" s="125"/>
      <c r="B1473" s="125"/>
      <c r="C1473" s="126" t="e">
        <v>#REF!</v>
      </c>
      <c r="D1473" s="125"/>
      <c r="E1473" s="69"/>
      <c r="F1473" s="69"/>
      <c r="G1473" s="69"/>
      <c r="H1473" s="69"/>
      <c r="I1473" s="69"/>
      <c r="J1473" s="69"/>
      <c r="K1473" s="69"/>
      <c r="L1473" s="69"/>
      <c r="M1473" s="69"/>
      <c r="N1473" s="69"/>
      <c r="O1473" s="69"/>
      <c r="P1473" s="69"/>
      <c r="Q1473" s="69"/>
      <c r="R1473" s="69"/>
      <c r="S1473" s="69"/>
      <c r="T1473" s="69"/>
      <c r="U1473" s="69"/>
      <c r="V1473" s="69"/>
      <c r="W1473" s="69"/>
      <c r="X1473" s="69"/>
      <c r="Y1473" s="69"/>
      <c r="Z1473" s="69"/>
    </row>
    <row r="1474" ht="15.75" customHeight="1" spans="1:26">
      <c r="A1474" s="125"/>
      <c r="B1474" s="125"/>
      <c r="C1474" s="126" t="e">
        <v>#REF!</v>
      </c>
      <c r="D1474" s="125"/>
      <c r="E1474" s="69"/>
      <c r="F1474" s="69"/>
      <c r="G1474" s="69"/>
      <c r="H1474" s="69"/>
      <c r="I1474" s="69"/>
      <c r="J1474" s="69"/>
      <c r="K1474" s="69"/>
      <c r="L1474" s="69"/>
      <c r="M1474" s="69"/>
      <c r="N1474" s="69"/>
      <c r="O1474" s="69"/>
      <c r="P1474" s="69"/>
      <c r="Q1474" s="69"/>
      <c r="R1474" s="69"/>
      <c r="S1474" s="69"/>
      <c r="T1474" s="69"/>
      <c r="U1474" s="69"/>
      <c r="V1474" s="69"/>
      <c r="W1474" s="69"/>
      <c r="X1474" s="69"/>
      <c r="Y1474" s="69"/>
      <c r="Z1474" s="69"/>
    </row>
    <row r="1475" ht="15.75" customHeight="1" spans="1:26">
      <c r="A1475" s="125"/>
      <c r="B1475" s="125"/>
      <c r="C1475" s="126" t="e">
        <v>#REF!</v>
      </c>
      <c r="D1475" s="125"/>
      <c r="E1475" s="69"/>
      <c r="F1475" s="69"/>
      <c r="G1475" s="69"/>
      <c r="H1475" s="69"/>
      <c r="I1475" s="69"/>
      <c r="J1475" s="69"/>
      <c r="K1475" s="69"/>
      <c r="L1475" s="69"/>
      <c r="M1475" s="69"/>
      <c r="N1475" s="69"/>
      <c r="O1475" s="69"/>
      <c r="P1475" s="69"/>
      <c r="Q1475" s="69"/>
      <c r="R1475" s="69"/>
      <c r="S1475" s="69"/>
      <c r="T1475" s="69"/>
      <c r="U1475" s="69"/>
      <c r="V1475" s="69"/>
      <c r="W1475" s="69"/>
      <c r="X1475" s="69"/>
      <c r="Y1475" s="69"/>
      <c r="Z1475" s="69"/>
    </row>
    <row r="1476" ht="15.75" customHeight="1" spans="1:26">
      <c r="A1476" s="125"/>
      <c r="B1476" s="125"/>
      <c r="C1476" s="126" t="e">
        <v>#REF!</v>
      </c>
      <c r="D1476" s="125"/>
      <c r="E1476" s="69"/>
      <c r="F1476" s="69"/>
      <c r="G1476" s="69"/>
      <c r="H1476" s="69"/>
      <c r="I1476" s="69"/>
      <c r="J1476" s="69"/>
      <c r="K1476" s="69"/>
      <c r="L1476" s="69"/>
      <c r="M1476" s="69"/>
      <c r="N1476" s="69"/>
      <c r="O1476" s="69"/>
      <c r="P1476" s="69"/>
      <c r="Q1476" s="69"/>
      <c r="R1476" s="69"/>
      <c r="S1476" s="69"/>
      <c r="T1476" s="69"/>
      <c r="U1476" s="69"/>
      <c r="V1476" s="69"/>
      <c r="W1476" s="69"/>
      <c r="X1476" s="69"/>
      <c r="Y1476" s="69"/>
      <c r="Z1476" s="69"/>
    </row>
    <row r="1477" ht="15.75" customHeight="1" spans="1:26">
      <c r="A1477" s="125"/>
      <c r="B1477" s="125"/>
      <c r="C1477" s="126" t="e">
        <v>#REF!</v>
      </c>
      <c r="D1477" s="125"/>
      <c r="E1477" s="69"/>
      <c r="F1477" s="69"/>
      <c r="G1477" s="69"/>
      <c r="H1477" s="69"/>
      <c r="I1477" s="69"/>
      <c r="J1477" s="69"/>
      <c r="K1477" s="69"/>
      <c r="L1477" s="69"/>
      <c r="M1477" s="69"/>
      <c r="N1477" s="69"/>
      <c r="O1477" s="69"/>
      <c r="P1477" s="69"/>
      <c r="Q1477" s="69"/>
      <c r="R1477" s="69"/>
      <c r="S1477" s="69"/>
      <c r="T1477" s="69"/>
      <c r="U1477" s="69"/>
      <c r="V1477" s="69"/>
      <c r="W1477" s="69"/>
      <c r="X1477" s="69"/>
      <c r="Y1477" s="69"/>
      <c r="Z1477" s="69"/>
    </row>
    <row r="1478" ht="15.75" customHeight="1" spans="1:26">
      <c r="A1478" s="125"/>
      <c r="B1478" s="125"/>
      <c r="C1478" s="126" t="e">
        <v>#REF!</v>
      </c>
      <c r="D1478" s="125"/>
      <c r="E1478" s="69"/>
      <c r="F1478" s="69"/>
      <c r="G1478" s="69"/>
      <c r="H1478" s="69"/>
      <c r="I1478" s="69"/>
      <c r="J1478" s="69"/>
      <c r="K1478" s="69"/>
      <c r="L1478" s="69"/>
      <c r="M1478" s="69"/>
      <c r="N1478" s="69"/>
      <c r="O1478" s="69"/>
      <c r="P1478" s="69"/>
      <c r="Q1478" s="69"/>
      <c r="R1478" s="69"/>
      <c r="S1478" s="69"/>
      <c r="T1478" s="69"/>
      <c r="U1478" s="69"/>
      <c r="V1478" s="69"/>
      <c r="W1478" s="69"/>
      <c r="X1478" s="69"/>
      <c r="Y1478" s="69"/>
      <c r="Z1478" s="69"/>
    </row>
    <row r="1479" ht="15.75" customHeight="1" spans="1:26">
      <c r="A1479" s="125"/>
      <c r="B1479" s="125"/>
      <c r="C1479" s="126" t="e">
        <v>#REF!</v>
      </c>
      <c r="D1479" s="125"/>
      <c r="E1479" s="69"/>
      <c r="F1479" s="69"/>
      <c r="G1479" s="69"/>
      <c r="H1479" s="69"/>
      <c r="I1479" s="69"/>
      <c r="J1479" s="69"/>
      <c r="K1479" s="69"/>
      <c r="L1479" s="69"/>
      <c r="M1479" s="69"/>
      <c r="N1479" s="69"/>
      <c r="O1479" s="69"/>
      <c r="P1479" s="69"/>
      <c r="Q1479" s="69"/>
      <c r="R1479" s="69"/>
      <c r="S1479" s="69"/>
      <c r="T1479" s="69"/>
      <c r="U1479" s="69"/>
      <c r="V1479" s="69"/>
      <c r="W1479" s="69"/>
      <c r="X1479" s="69"/>
      <c r="Y1479" s="69"/>
      <c r="Z1479" s="69"/>
    </row>
    <row r="1480" ht="15.75" customHeight="1" spans="1:26">
      <c r="A1480" s="125"/>
      <c r="B1480" s="125"/>
      <c r="C1480" s="126" t="e">
        <v>#REF!</v>
      </c>
      <c r="D1480" s="125"/>
      <c r="E1480" s="69"/>
      <c r="F1480" s="69"/>
      <c r="G1480" s="69"/>
      <c r="H1480" s="69"/>
      <c r="I1480" s="69"/>
      <c r="J1480" s="69"/>
      <c r="K1480" s="69"/>
      <c r="L1480" s="69"/>
      <c r="M1480" s="69"/>
      <c r="N1480" s="69"/>
      <c r="O1480" s="69"/>
      <c r="P1480" s="69"/>
      <c r="Q1480" s="69"/>
      <c r="R1480" s="69"/>
      <c r="S1480" s="69"/>
      <c r="T1480" s="69"/>
      <c r="U1480" s="69"/>
      <c r="V1480" s="69"/>
      <c r="W1480" s="69"/>
      <c r="X1480" s="69"/>
      <c r="Y1480" s="69"/>
      <c r="Z1480" s="69"/>
    </row>
    <row r="1481" ht="15.75" customHeight="1" spans="1:26">
      <c r="A1481" s="125"/>
      <c r="B1481" s="125"/>
      <c r="C1481" s="126" t="e">
        <v>#REF!</v>
      </c>
      <c r="D1481" s="125"/>
      <c r="E1481" s="69"/>
      <c r="F1481" s="69"/>
      <c r="G1481" s="69"/>
      <c r="H1481" s="69"/>
      <c r="I1481" s="69"/>
      <c r="J1481" s="69"/>
      <c r="K1481" s="69"/>
      <c r="L1481" s="69"/>
      <c r="M1481" s="69"/>
      <c r="N1481" s="69"/>
      <c r="O1481" s="69"/>
      <c r="P1481" s="69"/>
      <c r="Q1481" s="69"/>
      <c r="R1481" s="69"/>
      <c r="S1481" s="69"/>
      <c r="T1481" s="69"/>
      <c r="U1481" s="69"/>
      <c r="V1481" s="69"/>
      <c r="W1481" s="69"/>
      <c r="X1481" s="69"/>
      <c r="Y1481" s="69"/>
      <c r="Z1481" s="69"/>
    </row>
    <row r="1482" ht="15.75" customHeight="1" spans="1:26">
      <c r="A1482" s="125"/>
      <c r="B1482" s="125"/>
      <c r="C1482" s="126" t="e">
        <v>#REF!</v>
      </c>
      <c r="D1482" s="125"/>
      <c r="E1482" s="69"/>
      <c r="F1482" s="69"/>
      <c r="G1482" s="69"/>
      <c r="H1482" s="69"/>
      <c r="I1482" s="69"/>
      <c r="J1482" s="69"/>
      <c r="K1482" s="69"/>
      <c r="L1482" s="69"/>
      <c r="M1482" s="69"/>
      <c r="N1482" s="69"/>
      <c r="O1482" s="69"/>
      <c r="P1482" s="69"/>
      <c r="Q1482" s="69"/>
      <c r="R1482" s="69"/>
      <c r="S1482" s="69"/>
      <c r="T1482" s="69"/>
      <c r="U1482" s="69"/>
      <c r="V1482" s="69"/>
      <c r="W1482" s="69"/>
      <c r="X1482" s="69"/>
      <c r="Y1482" s="69"/>
      <c r="Z1482" s="69"/>
    </row>
    <row r="1483" ht="15.75" customHeight="1" spans="1:26">
      <c r="A1483" s="125"/>
      <c r="B1483" s="125"/>
      <c r="C1483" s="126" t="e">
        <v>#REF!</v>
      </c>
      <c r="D1483" s="125"/>
      <c r="E1483" s="69"/>
      <c r="F1483" s="69"/>
      <c r="G1483" s="69"/>
      <c r="H1483" s="69"/>
      <c r="I1483" s="69"/>
      <c r="J1483" s="69"/>
      <c r="K1483" s="69"/>
      <c r="L1483" s="69"/>
      <c r="M1483" s="69"/>
      <c r="N1483" s="69"/>
      <c r="O1483" s="69"/>
      <c r="P1483" s="69"/>
      <c r="Q1483" s="69"/>
      <c r="R1483" s="69"/>
      <c r="S1483" s="69"/>
      <c r="T1483" s="69"/>
      <c r="U1483" s="69"/>
      <c r="V1483" s="69"/>
      <c r="W1483" s="69"/>
      <c r="X1483" s="69"/>
      <c r="Y1483" s="69"/>
      <c r="Z1483" s="69"/>
    </row>
    <row r="1484" ht="15.75" customHeight="1" spans="1:26">
      <c r="A1484" s="125"/>
      <c r="B1484" s="125"/>
      <c r="C1484" s="126" t="e">
        <v>#REF!</v>
      </c>
      <c r="D1484" s="125"/>
      <c r="E1484" s="69"/>
      <c r="F1484" s="69"/>
      <c r="G1484" s="69"/>
      <c r="H1484" s="69"/>
      <c r="I1484" s="69"/>
      <c r="J1484" s="69"/>
      <c r="K1484" s="69"/>
      <c r="L1484" s="69"/>
      <c r="M1484" s="69"/>
      <c r="N1484" s="69"/>
      <c r="O1484" s="69"/>
      <c r="P1484" s="69"/>
      <c r="Q1484" s="69"/>
      <c r="R1484" s="69"/>
      <c r="S1484" s="69"/>
      <c r="T1484" s="69"/>
      <c r="U1484" s="69"/>
      <c r="V1484" s="69"/>
      <c r="W1484" s="69"/>
      <c r="X1484" s="69"/>
      <c r="Y1484" s="69"/>
      <c r="Z1484" s="69"/>
    </row>
    <row r="1485" ht="15.75" customHeight="1" spans="1:26">
      <c r="A1485" s="125"/>
      <c r="B1485" s="125"/>
      <c r="C1485" s="126" t="e">
        <v>#REF!</v>
      </c>
      <c r="D1485" s="125"/>
      <c r="E1485" s="69"/>
      <c r="F1485" s="69"/>
      <c r="G1485" s="69"/>
      <c r="H1485" s="69"/>
      <c r="I1485" s="69"/>
      <c r="J1485" s="69"/>
      <c r="K1485" s="69"/>
      <c r="L1485" s="69"/>
      <c r="M1485" s="69"/>
      <c r="N1485" s="69"/>
      <c r="O1485" s="69"/>
      <c r="P1485" s="69"/>
      <c r="Q1485" s="69"/>
      <c r="R1485" s="69"/>
      <c r="S1485" s="69"/>
      <c r="T1485" s="69"/>
      <c r="U1485" s="69"/>
      <c r="V1485" s="69"/>
      <c r="W1485" s="69"/>
      <c r="X1485" s="69"/>
      <c r="Y1485" s="69"/>
      <c r="Z1485" s="69"/>
    </row>
    <row r="1486" ht="15.75" customHeight="1" spans="1:26">
      <c r="A1486" s="125"/>
      <c r="B1486" s="125"/>
      <c r="C1486" s="126" t="e">
        <v>#REF!</v>
      </c>
      <c r="D1486" s="125"/>
      <c r="E1486" s="69"/>
      <c r="F1486" s="69"/>
      <c r="G1486" s="69"/>
      <c r="H1486" s="69"/>
      <c r="I1486" s="69"/>
      <c r="J1486" s="69"/>
      <c r="K1486" s="69"/>
      <c r="L1486" s="69"/>
      <c r="M1486" s="69"/>
      <c r="N1486" s="69"/>
      <c r="O1486" s="69"/>
      <c r="P1486" s="69"/>
      <c r="Q1486" s="69"/>
      <c r="R1486" s="69"/>
      <c r="S1486" s="69"/>
      <c r="T1486" s="69"/>
      <c r="U1486" s="69"/>
      <c r="V1486" s="69"/>
      <c r="W1486" s="69"/>
      <c r="X1486" s="69"/>
      <c r="Y1486" s="69"/>
      <c r="Z1486" s="69"/>
    </row>
    <row r="1487" ht="15.75" customHeight="1" spans="1:26">
      <c r="A1487" s="125"/>
      <c r="B1487" s="125"/>
      <c r="C1487" s="126" t="e">
        <v>#REF!</v>
      </c>
      <c r="D1487" s="125"/>
      <c r="E1487" s="69"/>
      <c r="F1487" s="69"/>
      <c r="G1487" s="69"/>
      <c r="H1487" s="69"/>
      <c r="I1487" s="69"/>
      <c r="J1487" s="69"/>
      <c r="K1487" s="69"/>
      <c r="L1487" s="69"/>
      <c r="M1487" s="69"/>
      <c r="N1487" s="69"/>
      <c r="O1487" s="69"/>
      <c r="P1487" s="69"/>
      <c r="Q1487" s="69"/>
      <c r="R1487" s="69"/>
      <c r="S1487" s="69"/>
      <c r="T1487" s="69"/>
      <c r="U1487" s="69"/>
      <c r="V1487" s="69"/>
      <c r="W1487" s="69"/>
      <c r="X1487" s="69"/>
      <c r="Y1487" s="69"/>
      <c r="Z1487" s="69"/>
    </row>
    <row r="1488" ht="15.75" customHeight="1" spans="1:26">
      <c r="A1488" s="125"/>
      <c r="B1488" s="125"/>
      <c r="C1488" s="126" t="e">
        <v>#REF!</v>
      </c>
      <c r="D1488" s="125"/>
      <c r="E1488" s="69"/>
      <c r="F1488" s="69"/>
      <c r="G1488" s="69"/>
      <c r="H1488" s="69"/>
      <c r="I1488" s="69"/>
      <c r="J1488" s="69"/>
      <c r="K1488" s="69"/>
      <c r="L1488" s="69"/>
      <c r="M1488" s="69"/>
      <c r="N1488" s="69"/>
      <c r="O1488" s="69"/>
      <c r="P1488" s="69"/>
      <c r="Q1488" s="69"/>
      <c r="R1488" s="69"/>
      <c r="S1488" s="69"/>
      <c r="T1488" s="69"/>
      <c r="U1488" s="69"/>
      <c r="V1488" s="69"/>
      <c r="W1488" s="69"/>
      <c r="X1488" s="69"/>
      <c r="Y1488" s="69"/>
      <c r="Z1488" s="69"/>
    </row>
    <row r="1489" ht="15.75" customHeight="1" spans="1:26">
      <c r="A1489" s="125"/>
      <c r="B1489" s="125"/>
      <c r="C1489" s="126" t="e">
        <v>#REF!</v>
      </c>
      <c r="D1489" s="125"/>
      <c r="E1489" s="69"/>
      <c r="F1489" s="69"/>
      <c r="G1489" s="69"/>
      <c r="H1489" s="69"/>
      <c r="I1489" s="69"/>
      <c r="J1489" s="69"/>
      <c r="K1489" s="69"/>
      <c r="L1489" s="69"/>
      <c r="M1489" s="69"/>
      <c r="N1489" s="69"/>
      <c r="O1489" s="69"/>
      <c r="P1489" s="69"/>
      <c r="Q1489" s="69"/>
      <c r="R1489" s="69"/>
      <c r="S1489" s="69"/>
      <c r="T1489" s="69"/>
      <c r="U1489" s="69"/>
      <c r="V1489" s="69"/>
      <c r="W1489" s="69"/>
      <c r="X1489" s="69"/>
      <c r="Y1489" s="69"/>
      <c r="Z1489" s="69"/>
    </row>
    <row r="1490" ht="15.75" customHeight="1" spans="1:26">
      <c r="A1490" s="125"/>
      <c r="B1490" s="125"/>
      <c r="C1490" s="126" t="e">
        <v>#REF!</v>
      </c>
      <c r="D1490" s="125"/>
      <c r="E1490" s="69"/>
      <c r="F1490" s="69"/>
      <c r="G1490" s="69"/>
      <c r="H1490" s="69"/>
      <c r="I1490" s="69"/>
      <c r="J1490" s="69"/>
      <c r="K1490" s="69"/>
      <c r="L1490" s="69"/>
      <c r="M1490" s="69"/>
      <c r="N1490" s="69"/>
      <c r="O1490" s="69"/>
      <c r="P1490" s="69"/>
      <c r="Q1490" s="69"/>
      <c r="R1490" s="69"/>
      <c r="S1490" s="69"/>
      <c r="T1490" s="69"/>
      <c r="U1490" s="69"/>
      <c r="V1490" s="69"/>
      <c r="W1490" s="69"/>
      <c r="X1490" s="69"/>
      <c r="Y1490" s="69"/>
      <c r="Z1490" s="69"/>
    </row>
    <row r="1491" ht="15.75" customHeight="1" spans="1:26">
      <c r="A1491" s="125"/>
      <c r="B1491" s="125"/>
      <c r="C1491" s="126" t="e">
        <v>#REF!</v>
      </c>
      <c r="D1491" s="125"/>
      <c r="E1491" s="69"/>
      <c r="F1491" s="69"/>
      <c r="G1491" s="69"/>
      <c r="H1491" s="69"/>
      <c r="I1491" s="69"/>
      <c r="J1491" s="69"/>
      <c r="K1491" s="69"/>
      <c r="L1491" s="69"/>
      <c r="M1491" s="69"/>
      <c r="N1491" s="69"/>
      <c r="O1491" s="69"/>
      <c r="P1491" s="69"/>
      <c r="Q1491" s="69"/>
      <c r="R1491" s="69"/>
      <c r="S1491" s="69"/>
      <c r="T1491" s="69"/>
      <c r="U1491" s="69"/>
      <c r="V1491" s="69"/>
      <c r="W1491" s="69"/>
      <c r="X1491" s="69"/>
      <c r="Y1491" s="69"/>
      <c r="Z1491" s="69"/>
    </row>
    <row r="1492" ht="15.75" customHeight="1" spans="1:26">
      <c r="A1492" s="125"/>
      <c r="B1492" s="125"/>
      <c r="C1492" s="126" t="e">
        <v>#REF!</v>
      </c>
      <c r="D1492" s="125"/>
      <c r="E1492" s="69"/>
      <c r="F1492" s="69"/>
      <c r="G1492" s="69"/>
      <c r="H1492" s="69"/>
      <c r="I1492" s="69"/>
      <c r="J1492" s="69"/>
      <c r="K1492" s="69"/>
      <c r="L1492" s="69"/>
      <c r="M1492" s="69"/>
      <c r="N1492" s="69"/>
      <c r="O1492" s="69"/>
      <c r="P1492" s="69"/>
      <c r="Q1492" s="69"/>
      <c r="R1492" s="69"/>
      <c r="S1492" s="69"/>
      <c r="T1492" s="69"/>
      <c r="U1492" s="69"/>
      <c r="V1492" s="69"/>
      <c r="W1492" s="69"/>
      <c r="X1492" s="69"/>
      <c r="Y1492" s="69"/>
      <c r="Z1492" s="69"/>
    </row>
    <row r="1493" ht="15.75" customHeight="1" spans="1:26">
      <c r="A1493" s="125"/>
      <c r="B1493" s="125"/>
      <c r="C1493" s="126" t="e">
        <v>#REF!</v>
      </c>
      <c r="D1493" s="125"/>
      <c r="E1493" s="69"/>
      <c r="F1493" s="69"/>
      <c r="G1493" s="69"/>
      <c r="H1493" s="69"/>
      <c r="I1493" s="69"/>
      <c r="J1493" s="69"/>
      <c r="K1493" s="69"/>
      <c r="L1493" s="69"/>
      <c r="M1493" s="69"/>
      <c r="N1493" s="69"/>
      <c r="O1493" s="69"/>
      <c r="P1493" s="69"/>
      <c r="Q1493" s="69"/>
      <c r="R1493" s="69"/>
      <c r="S1493" s="69"/>
      <c r="T1493" s="69"/>
      <c r="U1493" s="69"/>
      <c r="V1493" s="69"/>
      <c r="W1493" s="69"/>
      <c r="X1493" s="69"/>
      <c r="Y1493" s="69"/>
      <c r="Z1493" s="69"/>
    </row>
    <row r="1494" ht="15.75" customHeight="1" spans="1:26">
      <c r="A1494" s="125"/>
      <c r="B1494" s="125"/>
      <c r="C1494" s="126" t="e">
        <v>#REF!</v>
      </c>
      <c r="D1494" s="125"/>
      <c r="E1494" s="69"/>
      <c r="F1494" s="69"/>
      <c r="G1494" s="69"/>
      <c r="H1494" s="69"/>
      <c r="I1494" s="69"/>
      <c r="J1494" s="69"/>
      <c r="K1494" s="69"/>
      <c r="L1494" s="69"/>
      <c r="M1494" s="69"/>
      <c r="N1494" s="69"/>
      <c r="O1494" s="69"/>
      <c r="P1494" s="69"/>
      <c r="Q1494" s="69"/>
      <c r="R1494" s="69"/>
      <c r="S1494" s="69"/>
      <c r="T1494" s="69"/>
      <c r="U1494" s="69"/>
      <c r="V1494" s="69"/>
      <c r="W1494" s="69"/>
      <c r="X1494" s="69"/>
      <c r="Y1494" s="69"/>
      <c r="Z1494" s="69"/>
    </row>
    <row r="1495" ht="15.75" customHeight="1" spans="1:26">
      <c r="A1495" s="125"/>
      <c r="B1495" s="125"/>
      <c r="C1495" s="126" t="e">
        <v>#REF!</v>
      </c>
      <c r="D1495" s="125"/>
      <c r="E1495" s="69"/>
      <c r="F1495" s="69"/>
      <c r="G1495" s="69"/>
      <c r="H1495" s="69"/>
      <c r="I1495" s="69"/>
      <c r="J1495" s="69"/>
      <c r="K1495" s="69"/>
      <c r="L1495" s="69"/>
      <c r="M1495" s="69"/>
      <c r="N1495" s="69"/>
      <c r="O1495" s="69"/>
      <c r="P1495" s="69"/>
      <c r="Q1495" s="69"/>
      <c r="R1495" s="69"/>
      <c r="S1495" s="69"/>
      <c r="T1495" s="69"/>
      <c r="U1495" s="69"/>
      <c r="V1495" s="69"/>
      <c r="W1495" s="69"/>
      <c r="X1495" s="69"/>
      <c r="Y1495" s="69"/>
      <c r="Z1495" s="69"/>
    </row>
    <row r="1496" ht="15.75" customHeight="1" spans="1:26">
      <c r="A1496" s="125"/>
      <c r="B1496" s="125"/>
      <c r="C1496" s="126" t="e">
        <v>#REF!</v>
      </c>
      <c r="D1496" s="125"/>
      <c r="E1496" s="69"/>
      <c r="F1496" s="69"/>
      <c r="G1496" s="69"/>
      <c r="H1496" s="69"/>
      <c r="I1496" s="69"/>
      <c r="J1496" s="69"/>
      <c r="K1496" s="69"/>
      <c r="L1496" s="69"/>
      <c r="M1496" s="69"/>
      <c r="N1496" s="69"/>
      <c r="O1496" s="69"/>
      <c r="P1496" s="69"/>
      <c r="Q1496" s="69"/>
      <c r="R1496" s="69"/>
      <c r="S1496" s="69"/>
      <c r="T1496" s="69"/>
      <c r="U1496" s="69"/>
      <c r="V1496" s="69"/>
      <c r="W1496" s="69"/>
      <c r="X1496" s="69"/>
      <c r="Y1496" s="69"/>
      <c r="Z1496" s="69"/>
    </row>
    <row r="1497" ht="15.75" customHeight="1" spans="1:26">
      <c r="A1497" s="125"/>
      <c r="B1497" s="125"/>
      <c r="C1497" s="126" t="e">
        <v>#REF!</v>
      </c>
      <c r="D1497" s="125"/>
      <c r="E1497" s="69"/>
      <c r="F1497" s="69"/>
      <c r="G1497" s="69"/>
      <c r="H1497" s="69"/>
      <c r="I1497" s="69"/>
      <c r="J1497" s="69"/>
      <c r="K1497" s="69"/>
      <c r="L1497" s="69"/>
      <c r="M1497" s="69"/>
      <c r="N1497" s="69"/>
      <c r="O1497" s="69"/>
      <c r="P1497" s="69"/>
      <c r="Q1497" s="69"/>
      <c r="R1497" s="69"/>
      <c r="S1497" s="69"/>
      <c r="T1497" s="69"/>
      <c r="U1497" s="69"/>
      <c r="V1497" s="69"/>
      <c r="W1497" s="69"/>
      <c r="X1497" s="69"/>
      <c r="Y1497" s="69"/>
      <c r="Z1497" s="69"/>
    </row>
    <row r="1498" ht="15.75" customHeight="1" spans="1:26">
      <c r="A1498" s="125"/>
      <c r="B1498" s="125"/>
      <c r="C1498" s="126" t="e">
        <v>#REF!</v>
      </c>
      <c r="D1498" s="125"/>
      <c r="E1498" s="69"/>
      <c r="F1498" s="69"/>
      <c r="G1498" s="69"/>
      <c r="H1498" s="69"/>
      <c r="I1498" s="69"/>
      <c r="J1498" s="69"/>
      <c r="K1498" s="69"/>
      <c r="L1498" s="69"/>
      <c r="M1498" s="69"/>
      <c r="N1498" s="69"/>
      <c r="O1498" s="69"/>
      <c r="P1498" s="69"/>
      <c r="Q1498" s="69"/>
      <c r="R1498" s="69"/>
      <c r="S1498" s="69"/>
      <c r="T1498" s="69"/>
      <c r="U1498" s="69"/>
      <c r="V1498" s="69"/>
      <c r="W1498" s="69"/>
      <c r="X1498" s="69"/>
      <c r="Y1498" s="69"/>
      <c r="Z1498" s="69"/>
    </row>
    <row r="1499" ht="15.75" customHeight="1" spans="1:26">
      <c r="A1499" s="125"/>
      <c r="B1499" s="125"/>
      <c r="C1499" s="126" t="e">
        <v>#REF!</v>
      </c>
      <c r="D1499" s="125"/>
      <c r="E1499" s="69"/>
      <c r="F1499" s="69"/>
      <c r="G1499" s="69"/>
      <c r="H1499" s="69"/>
      <c r="I1499" s="69"/>
      <c r="J1499" s="69"/>
      <c r="K1499" s="69"/>
      <c r="L1499" s="69"/>
      <c r="M1499" s="69"/>
      <c r="N1499" s="69"/>
      <c r="O1499" s="69"/>
      <c r="P1499" s="69"/>
      <c r="Q1499" s="69"/>
      <c r="R1499" s="69"/>
      <c r="S1499" s="69"/>
      <c r="T1499" s="69"/>
      <c r="U1499" s="69"/>
      <c r="V1499" s="69"/>
      <c r="W1499" s="69"/>
      <c r="X1499" s="69"/>
      <c r="Y1499" s="69"/>
      <c r="Z1499" s="69"/>
    </row>
    <row r="1500" ht="15.75" customHeight="1" spans="1:26">
      <c r="A1500" s="125"/>
      <c r="B1500" s="125"/>
      <c r="C1500" s="126" t="e">
        <v>#REF!</v>
      </c>
      <c r="D1500" s="125"/>
      <c r="E1500" s="69"/>
      <c r="F1500" s="69"/>
      <c r="G1500" s="69"/>
      <c r="H1500" s="69"/>
      <c r="I1500" s="69"/>
      <c r="J1500" s="69"/>
      <c r="K1500" s="69"/>
      <c r="L1500" s="69"/>
      <c r="M1500" s="69"/>
      <c r="N1500" s="69"/>
      <c r="O1500" s="69"/>
      <c r="P1500" s="69"/>
      <c r="Q1500" s="69"/>
      <c r="R1500" s="69"/>
      <c r="S1500" s="69"/>
      <c r="T1500" s="69"/>
      <c r="U1500" s="69"/>
      <c r="V1500" s="69"/>
      <c r="W1500" s="69"/>
      <c r="X1500" s="69"/>
      <c r="Y1500" s="69"/>
      <c r="Z1500" s="69"/>
    </row>
    <row r="1501" ht="15.75" customHeight="1" spans="1:26">
      <c r="A1501" s="125"/>
      <c r="B1501" s="125"/>
      <c r="C1501" s="126" t="e">
        <v>#REF!</v>
      </c>
      <c r="D1501" s="125"/>
      <c r="E1501" s="69"/>
      <c r="F1501" s="69"/>
      <c r="G1501" s="69"/>
      <c r="H1501" s="69"/>
      <c r="I1501" s="69"/>
      <c r="J1501" s="69"/>
      <c r="K1501" s="69"/>
      <c r="L1501" s="69"/>
      <c r="M1501" s="69"/>
      <c r="N1501" s="69"/>
      <c r="O1501" s="69"/>
      <c r="P1501" s="69"/>
      <c r="Q1501" s="69"/>
      <c r="R1501" s="69"/>
      <c r="S1501" s="69"/>
      <c r="T1501" s="69"/>
      <c r="U1501" s="69"/>
      <c r="V1501" s="69"/>
      <c r="W1501" s="69"/>
      <c r="X1501" s="69"/>
      <c r="Y1501" s="69"/>
      <c r="Z1501" s="69"/>
    </row>
    <row r="1502" ht="15.75" customHeight="1" spans="1:26">
      <c r="A1502" s="125"/>
      <c r="B1502" s="125"/>
      <c r="C1502" s="126" t="e">
        <v>#REF!</v>
      </c>
      <c r="D1502" s="125"/>
      <c r="E1502" s="69"/>
      <c r="F1502" s="69"/>
      <c r="G1502" s="69"/>
      <c r="H1502" s="69"/>
      <c r="I1502" s="69"/>
      <c r="J1502" s="69"/>
      <c r="K1502" s="69"/>
      <c r="L1502" s="69"/>
      <c r="M1502" s="69"/>
      <c r="N1502" s="69"/>
      <c r="O1502" s="69"/>
      <c r="P1502" s="69"/>
      <c r="Q1502" s="69"/>
      <c r="R1502" s="69"/>
      <c r="S1502" s="69"/>
      <c r="T1502" s="69"/>
      <c r="U1502" s="69"/>
      <c r="V1502" s="69"/>
      <c r="W1502" s="69"/>
      <c r="X1502" s="69"/>
      <c r="Y1502" s="69"/>
      <c r="Z1502" s="69"/>
    </row>
    <row r="1503" ht="15.75" customHeight="1" spans="1:26">
      <c r="A1503" s="125"/>
      <c r="B1503" s="125"/>
      <c r="C1503" s="126" t="e">
        <v>#REF!</v>
      </c>
      <c r="D1503" s="125"/>
      <c r="E1503" s="69"/>
      <c r="F1503" s="69"/>
      <c r="G1503" s="69"/>
      <c r="H1503" s="69"/>
      <c r="I1503" s="69"/>
      <c r="J1503" s="69"/>
      <c r="K1503" s="69"/>
      <c r="L1503" s="69"/>
      <c r="M1503" s="69"/>
      <c r="N1503" s="69"/>
      <c r="O1503" s="69"/>
      <c r="P1503" s="69"/>
      <c r="Q1503" s="69"/>
      <c r="R1503" s="69"/>
      <c r="S1503" s="69"/>
      <c r="T1503" s="69"/>
      <c r="U1503" s="69"/>
      <c r="V1503" s="69"/>
      <c r="W1503" s="69"/>
      <c r="X1503" s="69"/>
      <c r="Y1503" s="69"/>
      <c r="Z1503" s="69"/>
    </row>
    <row r="1504" ht="15.75" customHeight="1" spans="1:26">
      <c r="A1504" s="125"/>
      <c r="B1504" s="125"/>
      <c r="C1504" s="126" t="e">
        <v>#REF!</v>
      </c>
      <c r="D1504" s="125"/>
      <c r="E1504" s="69"/>
      <c r="F1504" s="69"/>
      <c r="G1504" s="69"/>
      <c r="H1504" s="69"/>
      <c r="I1504" s="69"/>
      <c r="J1504" s="69"/>
      <c r="K1504" s="69"/>
      <c r="L1504" s="69"/>
      <c r="M1504" s="69"/>
      <c r="N1504" s="69"/>
      <c r="O1504" s="69"/>
      <c r="P1504" s="69"/>
      <c r="Q1504" s="69"/>
      <c r="R1504" s="69"/>
      <c r="S1504" s="69"/>
      <c r="T1504" s="69"/>
      <c r="U1504" s="69"/>
      <c r="V1504" s="69"/>
      <c r="W1504" s="69"/>
      <c r="X1504" s="69"/>
      <c r="Y1504" s="69"/>
      <c r="Z1504" s="69"/>
    </row>
    <row r="1505" ht="15.75" customHeight="1" spans="1:26">
      <c r="A1505" s="125"/>
      <c r="B1505" s="125"/>
      <c r="C1505" s="126" t="e">
        <v>#REF!</v>
      </c>
      <c r="D1505" s="125"/>
      <c r="E1505" s="69"/>
      <c r="F1505" s="69"/>
      <c r="G1505" s="69"/>
      <c r="H1505" s="69"/>
      <c r="I1505" s="69"/>
      <c r="J1505" s="69"/>
      <c r="K1505" s="69"/>
      <c r="L1505" s="69"/>
      <c r="M1505" s="69"/>
      <c r="N1505" s="69"/>
      <c r="O1505" s="69"/>
      <c r="P1505" s="69"/>
      <c r="Q1505" s="69"/>
      <c r="R1505" s="69"/>
      <c r="S1505" s="69"/>
      <c r="T1505" s="69"/>
      <c r="U1505" s="69"/>
      <c r="V1505" s="69"/>
      <c r="W1505" s="69"/>
      <c r="X1505" s="69"/>
      <c r="Y1505" s="69"/>
      <c r="Z1505" s="69"/>
    </row>
    <row r="1506" ht="15.75" customHeight="1" spans="1:26">
      <c r="A1506" s="125"/>
      <c r="B1506" s="125"/>
      <c r="C1506" s="126" t="e">
        <v>#REF!</v>
      </c>
      <c r="D1506" s="125"/>
      <c r="E1506" s="69"/>
      <c r="F1506" s="69"/>
      <c r="G1506" s="69"/>
      <c r="H1506" s="69"/>
      <c r="I1506" s="69"/>
      <c r="J1506" s="69"/>
      <c r="K1506" s="69"/>
      <c r="L1506" s="69"/>
      <c r="M1506" s="69"/>
      <c r="N1506" s="69"/>
      <c r="O1506" s="69"/>
      <c r="P1506" s="69"/>
      <c r="Q1506" s="69"/>
      <c r="R1506" s="69"/>
      <c r="S1506" s="69"/>
      <c r="T1506" s="69"/>
      <c r="U1506" s="69"/>
      <c r="V1506" s="69"/>
      <c r="W1506" s="69"/>
      <c r="X1506" s="69"/>
      <c r="Y1506" s="69"/>
      <c r="Z1506" s="69"/>
    </row>
    <row r="1507" ht="15.75" customHeight="1" spans="1:26">
      <c r="A1507" s="125"/>
      <c r="B1507" s="125"/>
      <c r="C1507" s="126" t="e">
        <v>#REF!</v>
      </c>
      <c r="D1507" s="125"/>
      <c r="E1507" s="69"/>
      <c r="F1507" s="69"/>
      <c r="G1507" s="69"/>
      <c r="H1507" s="69"/>
      <c r="I1507" s="69"/>
      <c r="J1507" s="69"/>
      <c r="K1507" s="69"/>
      <c r="L1507" s="69"/>
      <c r="M1507" s="69"/>
      <c r="N1507" s="69"/>
      <c r="O1507" s="69"/>
      <c r="P1507" s="69"/>
      <c r="Q1507" s="69"/>
      <c r="R1507" s="69"/>
      <c r="S1507" s="69"/>
      <c r="T1507" s="69"/>
      <c r="U1507" s="69"/>
      <c r="V1507" s="69"/>
      <c r="W1507" s="69"/>
      <c r="X1507" s="69"/>
      <c r="Y1507" s="69"/>
      <c r="Z1507" s="69"/>
    </row>
    <row r="1508" ht="15.75" customHeight="1" spans="1:26">
      <c r="A1508" s="125"/>
      <c r="B1508" s="125"/>
      <c r="C1508" s="126" t="e">
        <v>#REF!</v>
      </c>
      <c r="D1508" s="125"/>
      <c r="E1508" s="69"/>
      <c r="F1508" s="69"/>
      <c r="G1508" s="69"/>
      <c r="H1508" s="69"/>
      <c r="I1508" s="69"/>
      <c r="J1508" s="69"/>
      <c r="K1508" s="69"/>
      <c r="L1508" s="69"/>
      <c r="M1508" s="69"/>
      <c r="N1508" s="69"/>
      <c r="O1508" s="69"/>
      <c r="P1508" s="69"/>
      <c r="Q1508" s="69"/>
      <c r="R1508" s="69"/>
      <c r="S1508" s="69"/>
      <c r="T1508" s="69"/>
      <c r="U1508" s="69"/>
      <c r="V1508" s="69"/>
      <c r="W1508" s="69"/>
      <c r="X1508" s="69"/>
      <c r="Y1508" s="69"/>
      <c r="Z1508" s="69"/>
    </row>
    <row r="1509" ht="15.75" customHeight="1" spans="1:26">
      <c r="A1509" s="125"/>
      <c r="B1509" s="125"/>
      <c r="C1509" s="126" t="e">
        <v>#REF!</v>
      </c>
      <c r="D1509" s="125"/>
      <c r="E1509" s="69"/>
      <c r="F1509" s="69"/>
      <c r="G1509" s="69"/>
      <c r="H1509" s="69"/>
      <c r="I1509" s="69"/>
      <c r="J1509" s="69"/>
      <c r="K1509" s="69"/>
      <c r="L1509" s="69"/>
      <c r="M1509" s="69"/>
      <c r="N1509" s="69"/>
      <c r="O1509" s="69"/>
      <c r="P1509" s="69"/>
      <c r="Q1509" s="69"/>
      <c r="R1509" s="69"/>
      <c r="S1509" s="69"/>
      <c r="T1509" s="69"/>
      <c r="U1509" s="69"/>
      <c r="V1509" s="69"/>
      <c r="W1509" s="69"/>
      <c r="X1509" s="69"/>
      <c r="Y1509" s="69"/>
      <c r="Z1509" s="69"/>
    </row>
    <row r="1510" ht="15.75" customHeight="1" spans="1:26">
      <c r="A1510" s="125"/>
      <c r="B1510" s="125"/>
      <c r="C1510" s="126" t="e">
        <v>#REF!</v>
      </c>
      <c r="D1510" s="125"/>
      <c r="E1510" s="69"/>
      <c r="F1510" s="69"/>
      <c r="G1510" s="69"/>
      <c r="H1510" s="69"/>
      <c r="I1510" s="69"/>
      <c r="J1510" s="69"/>
      <c r="K1510" s="69"/>
      <c r="L1510" s="69"/>
      <c r="M1510" s="69"/>
      <c r="N1510" s="69"/>
      <c r="O1510" s="69"/>
      <c r="P1510" s="69"/>
      <c r="Q1510" s="69"/>
      <c r="R1510" s="69"/>
      <c r="S1510" s="69"/>
      <c r="T1510" s="69"/>
      <c r="U1510" s="69"/>
      <c r="V1510" s="69"/>
      <c r="W1510" s="69"/>
      <c r="X1510" s="69"/>
      <c r="Y1510" s="69"/>
      <c r="Z1510" s="69"/>
    </row>
    <row r="1511" ht="15.75" customHeight="1" spans="1:26">
      <c r="A1511" s="125"/>
      <c r="B1511" s="125"/>
      <c r="C1511" s="126" t="e">
        <v>#REF!</v>
      </c>
      <c r="D1511" s="125"/>
      <c r="E1511" s="69"/>
      <c r="F1511" s="69"/>
      <c r="G1511" s="69"/>
      <c r="H1511" s="69"/>
      <c r="I1511" s="69"/>
      <c r="J1511" s="69"/>
      <c r="K1511" s="69"/>
      <c r="L1511" s="69"/>
      <c r="M1511" s="69"/>
      <c r="N1511" s="69"/>
      <c r="O1511" s="69"/>
      <c r="P1511" s="69"/>
      <c r="Q1511" s="69"/>
      <c r="R1511" s="69"/>
      <c r="S1511" s="69"/>
      <c r="T1511" s="69"/>
      <c r="U1511" s="69"/>
      <c r="V1511" s="69"/>
      <c r="W1511" s="69"/>
      <c r="X1511" s="69"/>
      <c r="Y1511" s="69"/>
      <c r="Z1511" s="69"/>
    </row>
    <row r="1512" ht="15.75" customHeight="1" spans="1:26">
      <c r="A1512" s="125"/>
      <c r="B1512" s="125"/>
      <c r="C1512" s="126" t="e">
        <v>#REF!</v>
      </c>
      <c r="D1512" s="125"/>
      <c r="E1512" s="69"/>
      <c r="F1512" s="69"/>
      <c r="G1512" s="69"/>
      <c r="H1512" s="69"/>
      <c r="I1512" s="69"/>
      <c r="J1512" s="69"/>
      <c r="K1512" s="69"/>
      <c r="L1512" s="69"/>
      <c r="M1512" s="69"/>
      <c r="N1512" s="69"/>
      <c r="O1512" s="69"/>
      <c r="P1512" s="69"/>
      <c r="Q1512" s="69"/>
      <c r="R1512" s="69"/>
      <c r="S1512" s="69"/>
      <c r="T1512" s="69"/>
      <c r="U1512" s="69"/>
      <c r="V1512" s="69"/>
      <c r="W1512" s="69"/>
      <c r="X1512" s="69"/>
      <c r="Y1512" s="69"/>
      <c r="Z1512" s="69"/>
    </row>
    <row r="1513" ht="15.75" customHeight="1" spans="1:26">
      <c r="A1513" s="125"/>
      <c r="B1513" s="125"/>
      <c r="C1513" s="126" t="e">
        <v>#REF!</v>
      </c>
      <c r="D1513" s="125"/>
      <c r="E1513" s="69"/>
      <c r="F1513" s="69"/>
      <c r="G1513" s="69"/>
      <c r="H1513" s="69"/>
      <c r="I1513" s="69"/>
      <c r="J1513" s="69"/>
      <c r="K1513" s="69"/>
      <c r="L1513" s="69"/>
      <c r="M1513" s="69"/>
      <c r="N1513" s="69"/>
      <c r="O1513" s="69"/>
      <c r="P1513" s="69"/>
      <c r="Q1513" s="69"/>
      <c r="R1513" s="69"/>
      <c r="S1513" s="69"/>
      <c r="T1513" s="69"/>
      <c r="U1513" s="69"/>
      <c r="V1513" s="69"/>
      <c r="W1513" s="69"/>
      <c r="X1513" s="69"/>
      <c r="Y1513" s="69"/>
      <c r="Z1513" s="69"/>
    </row>
    <row r="1514" ht="15.75" customHeight="1" spans="1:26">
      <c r="A1514" s="125"/>
      <c r="B1514" s="125"/>
      <c r="C1514" s="126" t="e">
        <v>#REF!</v>
      </c>
      <c r="D1514" s="125"/>
      <c r="E1514" s="69"/>
      <c r="F1514" s="69"/>
      <c r="G1514" s="69"/>
      <c r="H1514" s="69"/>
      <c r="I1514" s="69"/>
      <c r="J1514" s="69"/>
      <c r="K1514" s="69"/>
      <c r="L1514" s="69"/>
      <c r="M1514" s="69"/>
      <c r="N1514" s="69"/>
      <c r="O1514" s="69"/>
      <c r="P1514" s="69"/>
      <c r="Q1514" s="69"/>
      <c r="R1514" s="69"/>
      <c r="S1514" s="69"/>
      <c r="T1514" s="69"/>
      <c r="U1514" s="69"/>
      <c r="V1514" s="69"/>
      <c r="W1514" s="69"/>
      <c r="X1514" s="69"/>
      <c r="Y1514" s="69"/>
      <c r="Z1514" s="69"/>
    </row>
    <row r="1515" ht="15.75" customHeight="1" spans="1:26">
      <c r="A1515" s="125"/>
      <c r="B1515" s="125"/>
      <c r="C1515" s="126" t="e">
        <v>#REF!</v>
      </c>
      <c r="D1515" s="125"/>
      <c r="E1515" s="69"/>
      <c r="F1515" s="69"/>
      <c r="G1515" s="69"/>
      <c r="H1515" s="69"/>
      <c r="I1515" s="69"/>
      <c r="J1515" s="69"/>
      <c r="K1515" s="69"/>
      <c r="L1515" s="69"/>
      <c r="M1515" s="69"/>
      <c r="N1515" s="69"/>
      <c r="O1515" s="69"/>
      <c r="P1515" s="69"/>
      <c r="Q1515" s="69"/>
      <c r="R1515" s="69"/>
      <c r="S1515" s="69"/>
      <c r="T1515" s="69"/>
      <c r="U1515" s="69"/>
      <c r="V1515" s="69"/>
      <c r="W1515" s="69"/>
      <c r="X1515" s="69"/>
      <c r="Y1515" s="69"/>
      <c r="Z1515" s="69"/>
    </row>
    <row r="1516" ht="15.75" customHeight="1" spans="1:26">
      <c r="A1516" s="125"/>
      <c r="B1516" s="125"/>
      <c r="C1516" s="126" t="e">
        <v>#REF!</v>
      </c>
      <c r="D1516" s="125"/>
      <c r="E1516" s="69"/>
      <c r="F1516" s="69"/>
      <c r="G1516" s="69"/>
      <c r="H1516" s="69"/>
      <c r="I1516" s="69"/>
      <c r="J1516" s="69"/>
      <c r="K1516" s="69"/>
      <c r="L1516" s="69"/>
      <c r="M1516" s="69"/>
      <c r="N1516" s="69"/>
      <c r="O1516" s="69"/>
      <c r="P1516" s="69"/>
      <c r="Q1516" s="69"/>
      <c r="R1516" s="69"/>
      <c r="S1516" s="69"/>
      <c r="T1516" s="69"/>
      <c r="U1516" s="69"/>
      <c r="V1516" s="69"/>
      <c r="W1516" s="69"/>
      <c r="X1516" s="69"/>
      <c r="Y1516" s="69"/>
      <c r="Z1516" s="69"/>
    </row>
    <row r="1517" ht="15.75" customHeight="1" spans="1:26">
      <c r="A1517" s="125"/>
      <c r="B1517" s="125"/>
      <c r="C1517" s="126" t="e">
        <v>#REF!</v>
      </c>
      <c r="D1517" s="125"/>
      <c r="E1517" s="69"/>
      <c r="F1517" s="69"/>
      <c r="G1517" s="69"/>
      <c r="H1517" s="69"/>
      <c r="I1517" s="69"/>
      <c r="J1517" s="69"/>
      <c r="K1517" s="69"/>
      <c r="L1517" s="69"/>
      <c r="M1517" s="69"/>
      <c r="N1517" s="69"/>
      <c r="O1517" s="69"/>
      <c r="P1517" s="69"/>
      <c r="Q1517" s="69"/>
      <c r="R1517" s="69"/>
      <c r="S1517" s="69"/>
      <c r="T1517" s="69"/>
      <c r="U1517" s="69"/>
      <c r="V1517" s="69"/>
      <c r="W1517" s="69"/>
      <c r="X1517" s="69"/>
      <c r="Y1517" s="69"/>
      <c r="Z1517" s="69"/>
    </row>
    <row r="1518" ht="15.75" customHeight="1" spans="1:26">
      <c r="A1518" s="125"/>
      <c r="B1518" s="125"/>
      <c r="C1518" s="126" t="e">
        <v>#REF!</v>
      </c>
      <c r="D1518" s="125"/>
      <c r="E1518" s="69"/>
      <c r="F1518" s="69"/>
      <c r="G1518" s="69"/>
      <c r="H1518" s="69"/>
      <c r="I1518" s="69"/>
      <c r="J1518" s="69"/>
      <c r="K1518" s="69"/>
      <c r="L1518" s="69"/>
      <c r="M1518" s="69"/>
      <c r="N1518" s="69"/>
      <c r="O1518" s="69"/>
      <c r="P1518" s="69"/>
      <c r="Q1518" s="69"/>
      <c r="R1518" s="69"/>
      <c r="S1518" s="69"/>
      <c r="T1518" s="69"/>
      <c r="U1518" s="69"/>
      <c r="V1518" s="69"/>
      <c r="W1518" s="69"/>
      <c r="X1518" s="69"/>
      <c r="Y1518" s="69"/>
      <c r="Z1518" s="69"/>
    </row>
    <row r="1519" ht="15.75" customHeight="1" spans="1:26">
      <c r="A1519" s="125"/>
      <c r="B1519" s="125"/>
      <c r="C1519" s="126" t="e">
        <v>#REF!</v>
      </c>
      <c r="D1519" s="125"/>
      <c r="E1519" s="69"/>
      <c r="F1519" s="69"/>
      <c r="G1519" s="69"/>
      <c r="H1519" s="69"/>
      <c r="I1519" s="69"/>
      <c r="J1519" s="69"/>
      <c r="K1519" s="69"/>
      <c r="L1519" s="69"/>
      <c r="M1519" s="69"/>
      <c r="N1519" s="69"/>
      <c r="O1519" s="69"/>
      <c r="P1519" s="69"/>
      <c r="Q1519" s="69"/>
      <c r="R1519" s="69"/>
      <c r="S1519" s="69"/>
      <c r="T1519" s="69"/>
      <c r="U1519" s="69"/>
      <c r="V1519" s="69"/>
      <c r="W1519" s="69"/>
      <c r="X1519" s="69"/>
      <c r="Y1519" s="69"/>
      <c r="Z1519" s="69"/>
    </row>
    <row r="1520" ht="15.75" customHeight="1" spans="1:26">
      <c r="A1520" s="125"/>
      <c r="B1520" s="125"/>
      <c r="C1520" s="126" t="e">
        <v>#REF!</v>
      </c>
      <c r="D1520" s="125"/>
      <c r="E1520" s="69"/>
      <c r="F1520" s="69"/>
      <c r="G1520" s="69"/>
      <c r="H1520" s="69"/>
      <c r="I1520" s="69"/>
      <c r="J1520" s="69"/>
      <c r="K1520" s="69"/>
      <c r="L1520" s="69"/>
      <c r="M1520" s="69"/>
      <c r="N1520" s="69"/>
      <c r="O1520" s="69"/>
      <c r="P1520" s="69"/>
      <c r="Q1520" s="69"/>
      <c r="R1520" s="69"/>
      <c r="S1520" s="69"/>
      <c r="T1520" s="69"/>
      <c r="U1520" s="69"/>
      <c r="V1520" s="69"/>
      <c r="W1520" s="69"/>
      <c r="X1520" s="69"/>
      <c r="Y1520" s="69"/>
      <c r="Z1520" s="69"/>
    </row>
    <row r="1521" ht="15.75" customHeight="1" spans="1:26">
      <c r="A1521" s="125"/>
      <c r="B1521" s="125"/>
      <c r="C1521" s="126" t="e">
        <v>#REF!</v>
      </c>
      <c r="D1521" s="125"/>
      <c r="E1521" s="69"/>
      <c r="F1521" s="69"/>
      <c r="G1521" s="69"/>
      <c r="H1521" s="69"/>
      <c r="I1521" s="69"/>
      <c r="J1521" s="69"/>
      <c r="K1521" s="69"/>
      <c r="L1521" s="69"/>
      <c r="M1521" s="69"/>
      <c r="N1521" s="69"/>
      <c r="O1521" s="69"/>
      <c r="P1521" s="69"/>
      <c r="Q1521" s="69"/>
      <c r="R1521" s="69"/>
      <c r="S1521" s="69"/>
      <c r="T1521" s="69"/>
      <c r="U1521" s="69"/>
      <c r="V1521" s="69"/>
      <c r="W1521" s="69"/>
      <c r="X1521" s="69"/>
      <c r="Y1521" s="69"/>
      <c r="Z1521" s="69"/>
    </row>
    <row r="1522" ht="15.75" customHeight="1" spans="1:26">
      <c r="A1522" s="125"/>
      <c r="B1522" s="125"/>
      <c r="C1522" s="126" t="e">
        <v>#REF!</v>
      </c>
      <c r="D1522" s="125"/>
      <c r="E1522" s="69"/>
      <c r="F1522" s="69"/>
      <c r="G1522" s="69"/>
      <c r="H1522" s="69"/>
      <c r="I1522" s="69"/>
      <c r="J1522" s="69"/>
      <c r="K1522" s="69"/>
      <c r="L1522" s="69"/>
      <c r="M1522" s="69"/>
      <c r="N1522" s="69"/>
      <c r="O1522" s="69"/>
      <c r="P1522" s="69"/>
      <c r="Q1522" s="69"/>
      <c r="R1522" s="69"/>
      <c r="S1522" s="69"/>
      <c r="T1522" s="69"/>
      <c r="U1522" s="69"/>
      <c r="V1522" s="69"/>
      <c r="W1522" s="69"/>
      <c r="X1522" s="69"/>
      <c r="Y1522" s="69"/>
      <c r="Z1522" s="69"/>
    </row>
    <row r="1523" ht="15.75" customHeight="1" spans="1:26">
      <c r="A1523" s="125"/>
      <c r="B1523" s="125"/>
      <c r="C1523" s="126" t="e">
        <v>#REF!</v>
      </c>
      <c r="D1523" s="125"/>
      <c r="E1523" s="69"/>
      <c r="F1523" s="69"/>
      <c r="G1523" s="69"/>
      <c r="H1523" s="69"/>
      <c r="I1523" s="69"/>
      <c r="J1523" s="69"/>
      <c r="K1523" s="69"/>
      <c r="L1523" s="69"/>
      <c r="M1523" s="69"/>
      <c r="N1523" s="69"/>
      <c r="O1523" s="69"/>
      <c r="P1523" s="69"/>
      <c r="Q1523" s="69"/>
      <c r="R1523" s="69"/>
      <c r="S1523" s="69"/>
      <c r="T1523" s="69"/>
      <c r="U1523" s="69"/>
      <c r="V1523" s="69"/>
      <c r="W1523" s="69"/>
      <c r="X1523" s="69"/>
      <c r="Y1523" s="69"/>
      <c r="Z1523" s="69"/>
    </row>
    <row r="1524" ht="15.75" customHeight="1" spans="1:26">
      <c r="A1524" s="125"/>
      <c r="B1524" s="125"/>
      <c r="C1524" s="126" t="e">
        <v>#REF!</v>
      </c>
      <c r="D1524" s="125"/>
      <c r="E1524" s="69"/>
      <c r="F1524" s="69"/>
      <c r="G1524" s="69"/>
      <c r="H1524" s="69"/>
      <c r="I1524" s="69"/>
      <c r="J1524" s="69"/>
      <c r="K1524" s="69"/>
      <c r="L1524" s="69"/>
      <c r="M1524" s="69"/>
      <c r="N1524" s="69"/>
      <c r="O1524" s="69"/>
      <c r="P1524" s="69"/>
      <c r="Q1524" s="69"/>
      <c r="R1524" s="69"/>
      <c r="S1524" s="69"/>
      <c r="T1524" s="69"/>
      <c r="U1524" s="69"/>
      <c r="V1524" s="69"/>
      <c r="W1524" s="69"/>
      <c r="X1524" s="69"/>
      <c r="Y1524" s="69"/>
      <c r="Z1524" s="69"/>
    </row>
    <row r="1525" ht="15.75" customHeight="1" spans="1:26">
      <c r="A1525" s="125"/>
      <c r="B1525" s="125"/>
      <c r="C1525" s="126" t="e">
        <v>#REF!</v>
      </c>
      <c r="D1525" s="125"/>
      <c r="E1525" s="69"/>
      <c r="F1525" s="69"/>
      <c r="G1525" s="69"/>
      <c r="H1525" s="69"/>
      <c r="I1525" s="69"/>
      <c r="J1525" s="69"/>
      <c r="K1525" s="69"/>
      <c r="L1525" s="69"/>
      <c r="M1525" s="69"/>
      <c r="N1525" s="69"/>
      <c r="O1525" s="69"/>
      <c r="P1525" s="69"/>
      <c r="Q1525" s="69"/>
      <c r="R1525" s="69"/>
      <c r="S1525" s="69"/>
      <c r="T1525" s="69"/>
      <c r="U1525" s="69"/>
      <c r="V1525" s="69"/>
      <c r="W1525" s="69"/>
      <c r="X1525" s="69"/>
      <c r="Y1525" s="69"/>
      <c r="Z1525" s="69"/>
    </row>
    <row r="1526" ht="15.75" customHeight="1" spans="1:26">
      <c r="A1526" s="125"/>
      <c r="B1526" s="125"/>
      <c r="C1526" s="126" t="e">
        <v>#REF!</v>
      </c>
      <c r="D1526" s="125"/>
      <c r="E1526" s="69"/>
      <c r="F1526" s="69"/>
      <c r="G1526" s="69"/>
      <c r="H1526" s="69"/>
      <c r="I1526" s="69"/>
      <c r="J1526" s="69"/>
      <c r="K1526" s="69"/>
      <c r="L1526" s="69"/>
      <c r="M1526" s="69"/>
      <c r="N1526" s="69"/>
      <c r="O1526" s="69"/>
      <c r="P1526" s="69"/>
      <c r="Q1526" s="69"/>
      <c r="R1526" s="69"/>
      <c r="S1526" s="69"/>
      <c r="T1526" s="69"/>
      <c r="U1526" s="69"/>
      <c r="V1526" s="69"/>
      <c r="W1526" s="69"/>
      <c r="X1526" s="69"/>
      <c r="Y1526" s="69"/>
      <c r="Z1526" s="69"/>
    </row>
    <row r="1527" ht="15.75" customHeight="1" spans="1:26">
      <c r="A1527" s="125"/>
      <c r="B1527" s="125"/>
      <c r="C1527" s="126" t="e">
        <v>#REF!</v>
      </c>
      <c r="D1527" s="125"/>
      <c r="E1527" s="69"/>
      <c r="F1527" s="69"/>
      <c r="G1527" s="69"/>
      <c r="H1527" s="69"/>
      <c r="I1527" s="69"/>
      <c r="J1527" s="69"/>
      <c r="K1527" s="69"/>
      <c r="L1527" s="69"/>
      <c r="M1527" s="69"/>
      <c r="N1527" s="69"/>
      <c r="O1527" s="69"/>
      <c r="P1527" s="69"/>
      <c r="Q1527" s="69"/>
      <c r="R1527" s="69"/>
      <c r="S1527" s="69"/>
      <c r="T1527" s="69"/>
      <c r="U1527" s="69"/>
      <c r="V1527" s="69"/>
      <c r="W1527" s="69"/>
      <c r="X1527" s="69"/>
      <c r="Y1527" s="69"/>
      <c r="Z1527" s="69"/>
    </row>
    <row r="1528" ht="15.75" customHeight="1" spans="1:26">
      <c r="A1528" s="125"/>
      <c r="B1528" s="125"/>
      <c r="C1528" s="126" t="e">
        <v>#REF!</v>
      </c>
      <c r="D1528" s="125"/>
      <c r="E1528" s="69"/>
      <c r="F1528" s="69"/>
      <c r="G1528" s="69"/>
      <c r="H1528" s="69"/>
      <c r="I1528" s="69"/>
      <c r="J1528" s="69"/>
      <c r="K1528" s="69"/>
      <c r="L1528" s="69"/>
      <c r="M1528" s="69"/>
      <c r="N1528" s="69"/>
      <c r="O1528" s="69"/>
      <c r="P1528" s="69"/>
      <c r="Q1528" s="69"/>
      <c r="R1528" s="69"/>
      <c r="S1528" s="69"/>
      <c r="T1528" s="69"/>
      <c r="U1528" s="69"/>
      <c r="V1528" s="69"/>
      <c r="W1528" s="69"/>
      <c r="X1528" s="69"/>
      <c r="Y1528" s="69"/>
      <c r="Z1528" s="69"/>
    </row>
    <row r="1529" ht="15.75" customHeight="1" spans="1:26">
      <c r="A1529" s="125"/>
      <c r="B1529" s="125"/>
      <c r="C1529" s="126" t="e">
        <v>#REF!</v>
      </c>
      <c r="D1529" s="125"/>
      <c r="E1529" s="69"/>
      <c r="F1529" s="69"/>
      <c r="G1529" s="69"/>
      <c r="H1529" s="69"/>
      <c r="I1529" s="69"/>
      <c r="J1529" s="69"/>
      <c r="K1529" s="69"/>
      <c r="L1529" s="69"/>
      <c r="M1529" s="69"/>
      <c r="N1529" s="69"/>
      <c r="O1529" s="69"/>
      <c r="P1529" s="69"/>
      <c r="Q1529" s="69"/>
      <c r="R1529" s="69"/>
      <c r="S1529" s="69"/>
      <c r="T1529" s="69"/>
      <c r="U1529" s="69"/>
      <c r="V1529" s="69"/>
      <c r="W1529" s="69"/>
      <c r="X1529" s="69"/>
      <c r="Y1529" s="69"/>
      <c r="Z1529" s="69"/>
    </row>
    <row r="1530" ht="15.75" customHeight="1" spans="1:26">
      <c r="A1530" s="125"/>
      <c r="B1530" s="125"/>
      <c r="C1530" s="126" t="e">
        <v>#REF!</v>
      </c>
      <c r="D1530" s="125"/>
      <c r="E1530" s="69"/>
      <c r="F1530" s="69"/>
      <c r="G1530" s="69"/>
      <c r="H1530" s="69"/>
      <c r="I1530" s="69"/>
      <c r="J1530" s="69"/>
      <c r="K1530" s="69"/>
      <c r="L1530" s="69"/>
      <c r="M1530" s="69"/>
      <c r="N1530" s="69"/>
      <c r="O1530" s="69"/>
      <c r="P1530" s="69"/>
      <c r="Q1530" s="69"/>
      <c r="R1530" s="69"/>
      <c r="S1530" s="69"/>
      <c r="T1530" s="69"/>
      <c r="U1530" s="69"/>
      <c r="V1530" s="69"/>
      <c r="W1530" s="69"/>
      <c r="X1530" s="69"/>
      <c r="Y1530" s="69"/>
      <c r="Z1530" s="69"/>
    </row>
    <row r="1531" ht="15.75" customHeight="1" spans="1:26">
      <c r="A1531" s="125"/>
      <c r="B1531" s="125"/>
      <c r="C1531" s="126" t="e">
        <v>#REF!</v>
      </c>
      <c r="D1531" s="125"/>
      <c r="E1531" s="69"/>
      <c r="F1531" s="69"/>
      <c r="G1531" s="69"/>
      <c r="H1531" s="69"/>
      <c r="I1531" s="69"/>
      <c r="J1531" s="69"/>
      <c r="K1531" s="69"/>
      <c r="L1531" s="69"/>
      <c r="M1531" s="69"/>
      <c r="N1531" s="69"/>
      <c r="O1531" s="69"/>
      <c r="P1531" s="69"/>
      <c r="Q1531" s="69"/>
      <c r="R1531" s="69"/>
      <c r="S1531" s="69"/>
      <c r="T1531" s="69"/>
      <c r="U1531" s="69"/>
      <c r="V1531" s="69"/>
      <c r="W1531" s="69"/>
      <c r="X1531" s="69"/>
      <c r="Y1531" s="69"/>
      <c r="Z1531" s="69"/>
    </row>
    <row r="1532" ht="15.75" customHeight="1" spans="1:26">
      <c r="A1532" s="125"/>
      <c r="B1532" s="125"/>
      <c r="C1532" s="126" t="e">
        <v>#REF!</v>
      </c>
      <c r="D1532" s="125"/>
      <c r="E1532" s="69"/>
      <c r="F1532" s="69"/>
      <c r="G1532" s="69"/>
      <c r="H1532" s="69"/>
      <c r="I1532" s="69"/>
      <c r="J1532" s="69"/>
      <c r="K1532" s="69"/>
      <c r="L1532" s="69"/>
      <c r="M1532" s="69"/>
      <c r="N1532" s="69"/>
      <c r="O1532" s="69"/>
      <c r="P1532" s="69"/>
      <c r="Q1532" s="69"/>
      <c r="R1532" s="69"/>
      <c r="S1532" s="69"/>
      <c r="T1532" s="69"/>
      <c r="U1532" s="69"/>
      <c r="V1532" s="69"/>
      <c r="W1532" s="69"/>
      <c r="X1532" s="69"/>
      <c r="Y1532" s="69"/>
      <c r="Z1532" s="69"/>
    </row>
    <row r="1533" ht="15.75" customHeight="1" spans="1:26">
      <c r="A1533" s="125"/>
      <c r="B1533" s="125"/>
      <c r="C1533" s="126" t="e">
        <v>#REF!</v>
      </c>
      <c r="D1533" s="125"/>
      <c r="E1533" s="69"/>
      <c r="F1533" s="69"/>
      <c r="G1533" s="69"/>
      <c r="H1533" s="69"/>
      <c r="I1533" s="69"/>
      <c r="J1533" s="69"/>
      <c r="K1533" s="69"/>
      <c r="L1533" s="69"/>
      <c r="M1533" s="69"/>
      <c r="N1533" s="69"/>
      <c r="O1533" s="69"/>
      <c r="P1533" s="69"/>
      <c r="Q1533" s="69"/>
      <c r="R1533" s="69"/>
      <c r="S1533" s="69"/>
      <c r="T1533" s="69"/>
      <c r="U1533" s="69"/>
      <c r="V1533" s="69"/>
      <c r="W1533" s="69"/>
      <c r="X1533" s="69"/>
      <c r="Y1533" s="69"/>
      <c r="Z1533" s="69"/>
    </row>
    <row r="1534" ht="15.75" customHeight="1" spans="1:26">
      <c r="A1534" s="125"/>
      <c r="B1534" s="125"/>
      <c r="C1534" s="126" t="e">
        <v>#REF!</v>
      </c>
      <c r="D1534" s="125"/>
      <c r="E1534" s="69"/>
      <c r="F1534" s="69"/>
      <c r="G1534" s="69"/>
      <c r="H1534" s="69"/>
      <c r="I1534" s="69"/>
      <c r="J1534" s="69"/>
      <c r="K1534" s="69"/>
      <c r="L1534" s="69"/>
      <c r="M1534" s="69"/>
      <c r="N1534" s="69"/>
      <c r="O1534" s="69"/>
      <c r="P1534" s="69"/>
      <c r="Q1534" s="69"/>
      <c r="R1534" s="69"/>
      <c r="S1534" s="69"/>
      <c r="T1534" s="69"/>
      <c r="U1534" s="69"/>
      <c r="V1534" s="69"/>
      <c r="W1534" s="69"/>
      <c r="X1534" s="69"/>
      <c r="Y1534" s="69"/>
      <c r="Z1534" s="69"/>
    </row>
    <row r="1535" ht="15.75" customHeight="1" spans="1:26">
      <c r="A1535" s="125"/>
      <c r="B1535" s="125"/>
      <c r="C1535" s="126" t="e">
        <v>#REF!</v>
      </c>
      <c r="D1535" s="125"/>
      <c r="E1535" s="69"/>
      <c r="F1535" s="69"/>
      <c r="G1535" s="69"/>
      <c r="H1535" s="69"/>
      <c r="I1535" s="69"/>
      <c r="J1535" s="69"/>
      <c r="K1535" s="69"/>
      <c r="L1535" s="69"/>
      <c r="M1535" s="69"/>
      <c r="N1535" s="69"/>
      <c r="O1535" s="69"/>
      <c r="P1535" s="69"/>
      <c r="Q1535" s="69"/>
      <c r="R1535" s="69"/>
      <c r="S1535" s="69"/>
      <c r="T1535" s="69"/>
      <c r="U1535" s="69"/>
      <c r="V1535" s="69"/>
      <c r="W1535" s="69"/>
      <c r="X1535" s="69"/>
      <c r="Y1535" s="69"/>
      <c r="Z1535" s="69"/>
    </row>
    <row r="1536" ht="15.75" customHeight="1" spans="1:26">
      <c r="A1536" s="125"/>
      <c r="B1536" s="125"/>
      <c r="C1536" s="126" t="e">
        <v>#REF!</v>
      </c>
      <c r="D1536" s="125"/>
      <c r="E1536" s="69"/>
      <c r="F1536" s="69"/>
      <c r="G1536" s="69"/>
      <c r="H1536" s="69"/>
      <c r="I1536" s="69"/>
      <c r="J1536" s="69"/>
      <c r="K1536" s="69"/>
      <c r="L1536" s="69"/>
      <c r="M1536" s="69"/>
      <c r="N1536" s="69"/>
      <c r="O1536" s="69"/>
      <c r="P1536" s="69"/>
      <c r="Q1536" s="69"/>
      <c r="R1536" s="69"/>
      <c r="S1536" s="69"/>
      <c r="T1536" s="69"/>
      <c r="U1536" s="69"/>
      <c r="V1536" s="69"/>
      <c r="W1536" s="69"/>
      <c r="X1536" s="69"/>
      <c r="Y1536" s="69"/>
      <c r="Z1536" s="69"/>
    </row>
    <row r="1537" ht="15.75" customHeight="1" spans="1:26">
      <c r="A1537" s="125"/>
      <c r="B1537" s="125"/>
      <c r="C1537" s="126" t="e">
        <v>#REF!</v>
      </c>
      <c r="D1537" s="125"/>
      <c r="E1537" s="69"/>
      <c r="F1537" s="69"/>
      <c r="G1537" s="69"/>
      <c r="H1537" s="69"/>
      <c r="I1537" s="69"/>
      <c r="J1537" s="69"/>
      <c r="K1537" s="69"/>
      <c r="L1537" s="69"/>
      <c r="M1537" s="69"/>
      <c r="N1537" s="69"/>
      <c r="O1537" s="69"/>
      <c r="P1537" s="69"/>
      <c r="Q1537" s="69"/>
      <c r="R1537" s="69"/>
      <c r="S1537" s="69"/>
      <c r="T1537" s="69"/>
      <c r="U1537" s="69"/>
      <c r="V1537" s="69"/>
      <c r="W1537" s="69"/>
      <c r="X1537" s="69"/>
      <c r="Y1537" s="69"/>
      <c r="Z1537" s="69"/>
    </row>
    <row r="1538" ht="15.75" customHeight="1" spans="1:26">
      <c r="A1538" s="125"/>
      <c r="B1538" s="125"/>
      <c r="C1538" s="126" t="e">
        <v>#REF!</v>
      </c>
      <c r="D1538" s="125"/>
      <c r="E1538" s="69"/>
      <c r="F1538" s="69"/>
      <c r="G1538" s="69"/>
      <c r="H1538" s="69"/>
      <c r="I1538" s="69"/>
      <c r="J1538" s="69"/>
      <c r="K1538" s="69"/>
      <c r="L1538" s="69"/>
      <c r="M1538" s="69"/>
      <c r="N1538" s="69"/>
      <c r="O1538" s="69"/>
      <c r="P1538" s="69"/>
      <c r="Q1538" s="69"/>
      <c r="R1538" s="69"/>
      <c r="S1538" s="69"/>
      <c r="T1538" s="69"/>
      <c r="U1538" s="69"/>
      <c r="V1538" s="69"/>
      <c r="W1538" s="69"/>
      <c r="X1538" s="69"/>
      <c r="Y1538" s="69"/>
      <c r="Z1538" s="69"/>
    </row>
    <row r="1539" ht="15.75" customHeight="1" spans="1:26">
      <c r="A1539" s="125"/>
      <c r="B1539" s="125"/>
      <c r="C1539" s="126" t="e">
        <v>#REF!</v>
      </c>
      <c r="D1539" s="125"/>
      <c r="E1539" s="69"/>
      <c r="F1539" s="69"/>
      <c r="G1539" s="69"/>
      <c r="H1539" s="69"/>
      <c r="I1539" s="69"/>
      <c r="J1539" s="69"/>
      <c r="K1539" s="69"/>
      <c r="L1539" s="69"/>
      <c r="M1539" s="69"/>
      <c r="N1539" s="69"/>
      <c r="O1539" s="69"/>
      <c r="P1539" s="69"/>
      <c r="Q1539" s="69"/>
      <c r="R1539" s="69"/>
      <c r="S1539" s="69"/>
      <c r="T1539" s="69"/>
      <c r="U1539" s="69"/>
      <c r="V1539" s="69"/>
      <c r="W1539" s="69"/>
      <c r="X1539" s="69"/>
      <c r="Y1539" s="69"/>
      <c r="Z1539" s="69"/>
    </row>
    <row r="1540" ht="15.75" customHeight="1" spans="1:26">
      <c r="A1540" s="125"/>
      <c r="B1540" s="125"/>
      <c r="C1540" s="126" t="e">
        <v>#REF!</v>
      </c>
      <c r="D1540" s="125"/>
      <c r="E1540" s="69"/>
      <c r="F1540" s="69"/>
      <c r="G1540" s="69"/>
      <c r="H1540" s="69"/>
      <c r="I1540" s="69"/>
      <c r="J1540" s="69"/>
      <c r="K1540" s="69"/>
      <c r="L1540" s="69"/>
      <c r="M1540" s="69"/>
      <c r="N1540" s="69"/>
      <c r="O1540" s="69"/>
      <c r="P1540" s="69"/>
      <c r="Q1540" s="69"/>
      <c r="R1540" s="69"/>
      <c r="S1540" s="69"/>
      <c r="T1540" s="69"/>
      <c r="U1540" s="69"/>
      <c r="V1540" s="69"/>
      <c r="W1540" s="69"/>
      <c r="X1540" s="69"/>
      <c r="Y1540" s="69"/>
      <c r="Z1540" s="69"/>
    </row>
    <row r="1541" ht="15.75" customHeight="1" spans="1:26">
      <c r="A1541" s="125"/>
      <c r="B1541" s="125"/>
      <c r="C1541" s="126" t="e">
        <v>#REF!</v>
      </c>
      <c r="D1541" s="125"/>
      <c r="E1541" s="69"/>
      <c r="F1541" s="69"/>
      <c r="G1541" s="69"/>
      <c r="H1541" s="69"/>
      <c r="I1541" s="69"/>
      <c r="J1541" s="69"/>
      <c r="K1541" s="69"/>
      <c r="L1541" s="69"/>
      <c r="M1541" s="69"/>
      <c r="N1541" s="69"/>
      <c r="O1541" s="69"/>
      <c r="P1541" s="69"/>
      <c r="Q1541" s="69"/>
      <c r="R1541" s="69"/>
      <c r="S1541" s="69"/>
      <c r="T1541" s="69"/>
      <c r="U1541" s="69"/>
      <c r="V1541" s="69"/>
      <c r="W1541" s="69"/>
      <c r="X1541" s="69"/>
      <c r="Y1541" s="69"/>
      <c r="Z1541" s="69"/>
    </row>
    <row r="1542" ht="15.75" customHeight="1" spans="1:26">
      <c r="A1542" s="125"/>
      <c r="B1542" s="125"/>
      <c r="C1542" s="126" t="e">
        <v>#REF!</v>
      </c>
      <c r="D1542" s="125"/>
      <c r="E1542" s="69"/>
      <c r="F1542" s="69"/>
      <c r="G1542" s="69"/>
      <c r="H1542" s="69"/>
      <c r="I1542" s="69"/>
      <c r="J1542" s="69"/>
      <c r="K1542" s="69"/>
      <c r="L1542" s="69"/>
      <c r="M1542" s="69"/>
      <c r="N1542" s="69"/>
      <c r="O1542" s="69"/>
      <c r="P1542" s="69"/>
      <c r="Q1542" s="69"/>
      <c r="R1542" s="69"/>
      <c r="S1542" s="69"/>
      <c r="T1542" s="69"/>
      <c r="U1542" s="69"/>
      <c r="V1542" s="69"/>
      <c r="W1542" s="69"/>
      <c r="X1542" s="69"/>
      <c r="Y1542" s="69"/>
      <c r="Z1542" s="69"/>
    </row>
    <row r="1543" ht="15.75" customHeight="1" spans="1:26">
      <c r="A1543" s="125"/>
      <c r="B1543" s="125"/>
      <c r="C1543" s="126" t="e">
        <v>#REF!</v>
      </c>
      <c r="D1543" s="125"/>
      <c r="E1543" s="69"/>
      <c r="F1543" s="69"/>
      <c r="G1543" s="69"/>
      <c r="H1543" s="69"/>
      <c r="I1543" s="69"/>
      <c r="J1543" s="69"/>
      <c r="K1543" s="69"/>
      <c r="L1543" s="69"/>
      <c r="M1543" s="69"/>
      <c r="N1543" s="69"/>
      <c r="O1543" s="69"/>
      <c r="P1543" s="69"/>
      <c r="Q1543" s="69"/>
      <c r="R1543" s="69"/>
      <c r="S1543" s="69"/>
      <c r="T1543" s="69"/>
      <c r="U1543" s="69"/>
      <c r="V1543" s="69"/>
      <c r="W1543" s="69"/>
      <c r="X1543" s="69"/>
      <c r="Y1543" s="69"/>
      <c r="Z1543" s="69"/>
    </row>
    <row r="1544" ht="15.75" customHeight="1" spans="1:26">
      <c r="A1544" s="125"/>
      <c r="B1544" s="125"/>
      <c r="C1544" s="126" t="e">
        <v>#REF!</v>
      </c>
      <c r="D1544" s="125"/>
      <c r="E1544" s="69"/>
      <c r="F1544" s="69"/>
      <c r="G1544" s="69"/>
      <c r="H1544" s="69"/>
      <c r="I1544" s="69"/>
      <c r="J1544" s="69"/>
      <c r="K1544" s="69"/>
      <c r="L1544" s="69"/>
      <c r="M1544" s="69"/>
      <c r="N1544" s="69"/>
      <c r="O1544" s="69"/>
      <c r="P1544" s="69"/>
      <c r="Q1544" s="69"/>
      <c r="R1544" s="69"/>
      <c r="S1544" s="69"/>
      <c r="T1544" s="69"/>
      <c r="U1544" s="69"/>
      <c r="V1544" s="69"/>
      <c r="W1544" s="69"/>
      <c r="X1544" s="69"/>
      <c r="Y1544" s="69"/>
      <c r="Z1544" s="69"/>
    </row>
    <row r="1545" ht="15.75" customHeight="1" spans="1:26">
      <c r="A1545" s="125"/>
      <c r="B1545" s="125"/>
      <c r="C1545" s="126" t="e">
        <v>#REF!</v>
      </c>
      <c r="D1545" s="125"/>
      <c r="E1545" s="69"/>
      <c r="F1545" s="69"/>
      <c r="G1545" s="69"/>
      <c r="H1545" s="69"/>
      <c r="I1545" s="69"/>
      <c r="J1545" s="69"/>
      <c r="K1545" s="69"/>
      <c r="L1545" s="69"/>
      <c r="M1545" s="69"/>
      <c r="N1545" s="69"/>
      <c r="O1545" s="69"/>
      <c r="P1545" s="69"/>
      <c r="Q1545" s="69"/>
      <c r="R1545" s="69"/>
      <c r="S1545" s="69"/>
      <c r="T1545" s="69"/>
      <c r="U1545" s="69"/>
      <c r="V1545" s="69"/>
      <c r="W1545" s="69"/>
      <c r="X1545" s="69"/>
      <c r="Y1545" s="69"/>
      <c r="Z1545" s="69"/>
    </row>
    <row r="1546" ht="15.75" customHeight="1" spans="1:26">
      <c r="A1546" s="125"/>
      <c r="B1546" s="125"/>
      <c r="C1546" s="126" t="e">
        <v>#REF!</v>
      </c>
      <c r="D1546" s="125"/>
      <c r="E1546" s="69"/>
      <c r="F1546" s="69"/>
      <c r="G1546" s="69"/>
      <c r="H1546" s="69"/>
      <c r="I1546" s="69"/>
      <c r="J1546" s="69"/>
      <c r="K1546" s="69"/>
      <c r="L1546" s="69"/>
      <c r="M1546" s="69"/>
      <c r="N1546" s="69"/>
      <c r="O1546" s="69"/>
      <c r="P1546" s="69"/>
      <c r="Q1546" s="69"/>
      <c r="R1546" s="69"/>
      <c r="S1546" s="69"/>
      <c r="T1546" s="69"/>
      <c r="U1546" s="69"/>
      <c r="V1546" s="69"/>
      <c r="W1546" s="69"/>
      <c r="X1546" s="69"/>
      <c r="Y1546" s="69"/>
      <c r="Z1546" s="69"/>
    </row>
    <row r="1547" ht="15.75" customHeight="1" spans="1:26">
      <c r="A1547" s="125"/>
      <c r="B1547" s="125"/>
      <c r="C1547" s="126" t="e">
        <v>#REF!</v>
      </c>
      <c r="D1547" s="125"/>
      <c r="E1547" s="69"/>
      <c r="F1547" s="69"/>
      <c r="G1547" s="69"/>
      <c r="H1547" s="69"/>
      <c r="I1547" s="69"/>
      <c r="J1547" s="69"/>
      <c r="K1547" s="69"/>
      <c r="L1547" s="69"/>
      <c r="M1547" s="69"/>
      <c r="N1547" s="69"/>
      <c r="O1547" s="69"/>
      <c r="P1547" s="69"/>
      <c r="Q1547" s="69"/>
      <c r="R1547" s="69"/>
      <c r="S1547" s="69"/>
      <c r="T1547" s="69"/>
      <c r="U1547" s="69"/>
      <c r="V1547" s="69"/>
      <c r="W1547" s="69"/>
      <c r="X1547" s="69"/>
      <c r="Y1547" s="69"/>
      <c r="Z1547" s="69"/>
    </row>
    <row r="1548" ht="15.75" customHeight="1" spans="1:26">
      <c r="A1548" s="125"/>
      <c r="B1548" s="125"/>
      <c r="C1548" s="126" t="e">
        <v>#REF!</v>
      </c>
      <c r="D1548" s="125"/>
      <c r="E1548" s="69"/>
      <c r="F1548" s="69"/>
      <c r="G1548" s="69"/>
      <c r="H1548" s="69"/>
      <c r="I1548" s="69"/>
      <c r="J1548" s="69"/>
      <c r="K1548" s="69"/>
      <c r="L1548" s="69"/>
      <c r="M1548" s="69"/>
      <c r="N1548" s="69"/>
      <c r="O1548" s="69"/>
      <c r="P1548" s="69"/>
      <c r="Q1548" s="69"/>
      <c r="R1548" s="69"/>
      <c r="S1548" s="69"/>
      <c r="T1548" s="69"/>
      <c r="U1548" s="69"/>
      <c r="V1548" s="69"/>
      <c r="W1548" s="69"/>
      <c r="X1548" s="69"/>
      <c r="Y1548" s="69"/>
      <c r="Z1548" s="69"/>
    </row>
    <row r="1549" ht="15.75" customHeight="1" spans="1:26">
      <c r="A1549" s="125"/>
      <c r="B1549" s="125"/>
      <c r="C1549" s="126" t="e">
        <v>#REF!</v>
      </c>
      <c r="D1549" s="125"/>
      <c r="E1549" s="69"/>
      <c r="F1549" s="69"/>
      <c r="G1549" s="69"/>
      <c r="H1549" s="69"/>
      <c r="I1549" s="69"/>
      <c r="J1549" s="69"/>
      <c r="K1549" s="69"/>
      <c r="L1549" s="69"/>
      <c r="M1549" s="69"/>
      <c r="N1549" s="69"/>
      <c r="O1549" s="69"/>
      <c r="P1549" s="69"/>
      <c r="Q1549" s="69"/>
      <c r="R1549" s="69"/>
      <c r="S1549" s="69"/>
      <c r="T1549" s="69"/>
      <c r="U1549" s="69"/>
      <c r="V1549" s="69"/>
      <c r="W1549" s="69"/>
      <c r="X1549" s="69"/>
      <c r="Y1549" s="69"/>
      <c r="Z1549" s="69"/>
    </row>
    <row r="1550" ht="15.75" customHeight="1" spans="1:26">
      <c r="A1550" s="125"/>
      <c r="B1550" s="125"/>
      <c r="C1550" s="126" t="e">
        <v>#REF!</v>
      </c>
      <c r="D1550" s="125"/>
      <c r="E1550" s="69"/>
      <c r="F1550" s="69"/>
      <c r="G1550" s="69"/>
      <c r="H1550" s="69"/>
      <c r="I1550" s="69"/>
      <c r="J1550" s="69"/>
      <c r="K1550" s="69"/>
      <c r="L1550" s="69"/>
      <c r="M1550" s="69"/>
      <c r="N1550" s="69"/>
      <c r="O1550" s="69"/>
      <c r="P1550" s="69"/>
      <c r="Q1550" s="69"/>
      <c r="R1550" s="69"/>
      <c r="S1550" s="69"/>
      <c r="T1550" s="69"/>
      <c r="U1550" s="69"/>
      <c r="V1550" s="69"/>
      <c r="W1550" s="69"/>
      <c r="X1550" s="69"/>
      <c r="Y1550" s="69"/>
      <c r="Z1550" s="69"/>
    </row>
    <row r="1551" ht="15.75" customHeight="1" spans="1:26">
      <c r="A1551" s="125"/>
      <c r="B1551" s="125"/>
      <c r="C1551" s="126" t="e">
        <v>#REF!</v>
      </c>
      <c r="D1551" s="125"/>
      <c r="E1551" s="69"/>
      <c r="F1551" s="69"/>
      <c r="G1551" s="69"/>
      <c r="H1551" s="69"/>
      <c r="I1551" s="69"/>
      <c r="J1551" s="69"/>
      <c r="K1551" s="69"/>
      <c r="L1551" s="69"/>
      <c r="M1551" s="69"/>
      <c r="N1551" s="69"/>
      <c r="O1551" s="69"/>
      <c r="P1551" s="69"/>
      <c r="Q1551" s="69"/>
      <c r="R1551" s="69"/>
      <c r="S1551" s="69"/>
      <c r="T1551" s="69"/>
      <c r="U1551" s="69"/>
      <c r="V1551" s="69"/>
      <c r="W1551" s="69"/>
      <c r="X1551" s="69"/>
      <c r="Y1551" s="69"/>
      <c r="Z1551" s="69"/>
    </row>
    <row r="1552" ht="15.75" customHeight="1" spans="1:26">
      <c r="A1552" s="125"/>
      <c r="B1552" s="125"/>
      <c r="C1552" s="126" t="e">
        <v>#REF!</v>
      </c>
      <c r="D1552" s="125"/>
      <c r="E1552" s="69"/>
      <c r="F1552" s="69"/>
      <c r="G1552" s="69"/>
      <c r="H1552" s="69"/>
      <c r="I1552" s="69"/>
      <c r="J1552" s="69"/>
      <c r="K1552" s="69"/>
      <c r="L1552" s="69"/>
      <c r="M1552" s="69"/>
      <c r="N1552" s="69"/>
      <c r="O1552" s="69"/>
      <c r="P1552" s="69"/>
      <c r="Q1552" s="69"/>
      <c r="R1552" s="69"/>
      <c r="S1552" s="69"/>
      <c r="T1552" s="69"/>
      <c r="U1552" s="69"/>
      <c r="V1552" s="69"/>
      <c r="W1552" s="69"/>
      <c r="X1552" s="69"/>
      <c r="Y1552" s="69"/>
      <c r="Z1552" s="69"/>
    </row>
    <row r="1553" ht="15.75" customHeight="1" spans="1:26">
      <c r="A1553" s="125"/>
      <c r="B1553" s="125"/>
      <c r="C1553" s="126" t="e">
        <v>#REF!</v>
      </c>
      <c r="D1553" s="125"/>
      <c r="E1553" s="69"/>
      <c r="F1553" s="69"/>
      <c r="G1553" s="69"/>
      <c r="H1553" s="69"/>
      <c r="I1553" s="69"/>
      <c r="J1553" s="69"/>
      <c r="K1553" s="69"/>
      <c r="L1553" s="69"/>
      <c r="M1553" s="69"/>
      <c r="N1553" s="69"/>
      <c r="O1553" s="69"/>
      <c r="P1553" s="69"/>
      <c r="Q1553" s="69"/>
      <c r="R1553" s="69"/>
      <c r="S1553" s="69"/>
      <c r="T1553" s="69"/>
      <c r="U1553" s="69"/>
      <c r="V1553" s="69"/>
      <c r="W1553" s="69"/>
      <c r="X1553" s="69"/>
      <c r="Y1553" s="69"/>
      <c r="Z1553" s="69"/>
    </row>
    <row r="1554" ht="15.75" customHeight="1" spans="1:26">
      <c r="A1554" s="125"/>
      <c r="B1554" s="125"/>
      <c r="C1554" s="126" t="e">
        <v>#REF!</v>
      </c>
      <c r="D1554" s="125"/>
      <c r="E1554" s="69"/>
      <c r="F1554" s="69"/>
      <c r="G1554" s="69"/>
      <c r="H1554" s="69"/>
      <c r="I1554" s="69"/>
      <c r="J1554" s="69"/>
      <c r="K1554" s="69"/>
      <c r="L1554" s="69"/>
      <c r="M1554" s="69"/>
      <c r="N1554" s="69"/>
      <c r="O1554" s="69"/>
      <c r="P1554" s="69"/>
      <c r="Q1554" s="69"/>
      <c r="R1554" s="69"/>
      <c r="S1554" s="69"/>
      <c r="T1554" s="69"/>
      <c r="U1554" s="69"/>
      <c r="V1554" s="69"/>
      <c r="W1554" s="69"/>
      <c r="X1554" s="69"/>
      <c r="Y1554" s="69"/>
      <c r="Z1554" s="69"/>
    </row>
    <row r="1555" ht="15.75" customHeight="1" spans="1:26">
      <c r="A1555" s="125"/>
      <c r="B1555" s="125"/>
      <c r="C1555" s="126" t="e">
        <v>#REF!</v>
      </c>
      <c r="D1555" s="125"/>
      <c r="E1555" s="69"/>
      <c r="F1555" s="69"/>
      <c r="G1555" s="69"/>
      <c r="H1555" s="69"/>
      <c r="I1555" s="69"/>
      <c r="J1555" s="69"/>
      <c r="K1555" s="69"/>
      <c r="L1555" s="69"/>
      <c r="M1555" s="69"/>
      <c r="N1555" s="69"/>
      <c r="O1555" s="69"/>
      <c r="P1555" s="69"/>
      <c r="Q1555" s="69"/>
      <c r="R1555" s="69"/>
      <c r="S1555" s="69"/>
      <c r="T1555" s="69"/>
      <c r="U1555" s="69"/>
      <c r="V1555" s="69"/>
      <c r="W1555" s="69"/>
      <c r="X1555" s="69"/>
      <c r="Y1555" s="69"/>
      <c r="Z1555" s="69"/>
    </row>
    <row r="1556" ht="15.75" customHeight="1" spans="1:26">
      <c r="A1556" s="125"/>
      <c r="B1556" s="125"/>
      <c r="C1556" s="126" t="e">
        <v>#REF!</v>
      </c>
      <c r="D1556" s="125"/>
      <c r="E1556" s="69"/>
      <c r="F1556" s="69"/>
      <c r="G1556" s="69"/>
      <c r="H1556" s="69"/>
      <c r="I1556" s="69"/>
      <c r="J1556" s="69"/>
      <c r="K1556" s="69"/>
      <c r="L1556" s="69"/>
      <c r="M1556" s="69"/>
      <c r="N1556" s="69"/>
      <c r="O1556" s="69"/>
      <c r="P1556" s="69"/>
      <c r="Q1556" s="69"/>
      <c r="R1556" s="69"/>
      <c r="S1556" s="69"/>
      <c r="T1556" s="69"/>
      <c r="U1556" s="69"/>
      <c r="V1556" s="69"/>
      <c r="W1556" s="69"/>
      <c r="X1556" s="69"/>
      <c r="Y1556" s="69"/>
      <c r="Z1556" s="69"/>
    </row>
    <row r="1557" ht="15.75" customHeight="1" spans="1:26">
      <c r="A1557" s="125"/>
      <c r="B1557" s="125"/>
      <c r="C1557" s="126" t="e">
        <v>#REF!</v>
      </c>
      <c r="D1557" s="125"/>
      <c r="E1557" s="69"/>
      <c r="F1557" s="69"/>
      <c r="G1557" s="69"/>
      <c r="H1557" s="69"/>
      <c r="I1557" s="69"/>
      <c r="J1557" s="69"/>
      <c r="K1557" s="69"/>
      <c r="L1557" s="69"/>
      <c r="M1557" s="69"/>
      <c r="N1557" s="69"/>
      <c r="O1557" s="69"/>
      <c r="P1557" s="69"/>
      <c r="Q1557" s="69"/>
      <c r="R1557" s="69"/>
      <c r="S1557" s="69"/>
      <c r="T1557" s="69"/>
      <c r="U1557" s="69"/>
      <c r="V1557" s="69"/>
      <c r="W1557" s="69"/>
      <c r="X1557" s="69"/>
      <c r="Y1557" s="69"/>
      <c r="Z1557" s="69"/>
    </row>
    <row r="1558" ht="15.75" customHeight="1" spans="1:26">
      <c r="A1558" s="125"/>
      <c r="B1558" s="125"/>
      <c r="C1558" s="126" t="e">
        <v>#REF!</v>
      </c>
      <c r="D1558" s="125"/>
      <c r="E1558" s="69"/>
      <c r="F1558" s="69"/>
      <c r="G1558" s="69"/>
      <c r="H1558" s="69"/>
      <c r="I1558" s="69"/>
      <c r="J1558" s="69"/>
      <c r="K1558" s="69"/>
      <c r="L1558" s="69"/>
      <c r="M1558" s="69"/>
      <c r="N1558" s="69"/>
      <c r="O1558" s="69"/>
      <c r="P1558" s="69"/>
      <c r="Q1558" s="69"/>
      <c r="R1558" s="69"/>
      <c r="S1558" s="69"/>
      <c r="T1558" s="69"/>
      <c r="U1558" s="69"/>
      <c r="V1558" s="69"/>
      <c r="W1558" s="69"/>
      <c r="X1558" s="69"/>
      <c r="Y1558" s="69"/>
      <c r="Z1558" s="69"/>
    </row>
    <row r="1559" ht="15.75" customHeight="1" spans="1:26">
      <c r="A1559" s="125"/>
      <c r="B1559" s="125"/>
      <c r="C1559" s="126" t="e">
        <v>#REF!</v>
      </c>
      <c r="D1559" s="125"/>
      <c r="E1559" s="69"/>
      <c r="F1559" s="69"/>
      <c r="G1559" s="69"/>
      <c r="H1559" s="69"/>
      <c r="I1559" s="69"/>
      <c r="J1559" s="69"/>
      <c r="K1559" s="69"/>
      <c r="L1559" s="69"/>
      <c r="M1559" s="69"/>
      <c r="N1559" s="69"/>
      <c r="O1559" s="69"/>
      <c r="P1559" s="69"/>
      <c r="Q1559" s="69"/>
      <c r="R1559" s="69"/>
      <c r="S1559" s="69"/>
      <c r="T1559" s="69"/>
      <c r="U1559" s="69"/>
      <c r="V1559" s="69"/>
      <c r="W1559" s="69"/>
      <c r="X1559" s="69"/>
      <c r="Y1559" s="69"/>
      <c r="Z1559" s="69"/>
    </row>
    <row r="1560" ht="15.75" customHeight="1" spans="1:26">
      <c r="A1560" s="125"/>
      <c r="B1560" s="125"/>
      <c r="C1560" s="126" t="e">
        <v>#REF!</v>
      </c>
      <c r="D1560" s="125"/>
      <c r="E1560" s="69"/>
      <c r="F1560" s="69"/>
      <c r="G1560" s="69"/>
      <c r="H1560" s="69"/>
      <c r="I1560" s="69"/>
      <c r="J1560" s="69"/>
      <c r="K1560" s="69"/>
      <c r="L1560" s="69"/>
      <c r="M1560" s="69"/>
      <c r="N1560" s="69"/>
      <c r="O1560" s="69"/>
      <c r="P1560" s="69"/>
      <c r="Q1560" s="69"/>
      <c r="R1560" s="69"/>
      <c r="S1560" s="69"/>
      <c r="T1560" s="69"/>
      <c r="U1560" s="69"/>
      <c r="V1560" s="69"/>
      <c r="W1560" s="69"/>
      <c r="X1560" s="69"/>
      <c r="Y1560" s="69"/>
      <c r="Z1560" s="69"/>
    </row>
    <row r="1561" ht="15.75" customHeight="1" spans="1:26">
      <c r="A1561" s="125"/>
      <c r="B1561" s="125"/>
      <c r="C1561" s="126" t="e">
        <v>#REF!</v>
      </c>
      <c r="D1561" s="125"/>
      <c r="E1561" s="69"/>
      <c r="F1561" s="69"/>
      <c r="G1561" s="69"/>
      <c r="H1561" s="69"/>
      <c r="I1561" s="69"/>
      <c r="J1561" s="69"/>
      <c r="K1561" s="69"/>
      <c r="L1561" s="69"/>
      <c r="M1561" s="69"/>
      <c r="N1561" s="69"/>
      <c r="O1561" s="69"/>
      <c r="P1561" s="69"/>
      <c r="Q1561" s="69"/>
      <c r="R1561" s="69"/>
      <c r="S1561" s="69"/>
      <c r="T1561" s="69"/>
      <c r="U1561" s="69"/>
      <c r="V1561" s="69"/>
      <c r="W1561" s="69"/>
      <c r="X1561" s="69"/>
      <c r="Y1561" s="69"/>
      <c r="Z1561" s="69"/>
    </row>
    <row r="1562" ht="15.75" customHeight="1" spans="1:26">
      <c r="A1562" s="125"/>
      <c r="B1562" s="125"/>
      <c r="C1562" s="126" t="e">
        <v>#REF!</v>
      </c>
      <c r="D1562" s="125"/>
      <c r="E1562" s="69"/>
      <c r="F1562" s="69"/>
      <c r="G1562" s="69"/>
      <c r="H1562" s="69"/>
      <c r="I1562" s="69"/>
      <c r="J1562" s="69"/>
      <c r="K1562" s="69"/>
      <c r="L1562" s="69"/>
      <c r="M1562" s="69"/>
      <c r="N1562" s="69"/>
      <c r="O1562" s="69"/>
      <c r="P1562" s="69"/>
      <c r="Q1562" s="69"/>
      <c r="R1562" s="69"/>
      <c r="S1562" s="69"/>
      <c r="T1562" s="69"/>
      <c r="U1562" s="69"/>
      <c r="V1562" s="69"/>
      <c r="W1562" s="69"/>
      <c r="X1562" s="69"/>
      <c r="Y1562" s="69"/>
      <c r="Z1562" s="69"/>
    </row>
    <row r="1563" ht="15.75" customHeight="1" spans="1:26">
      <c r="A1563" s="125"/>
      <c r="B1563" s="125"/>
      <c r="C1563" s="126" t="e">
        <v>#REF!</v>
      </c>
      <c r="D1563" s="125"/>
      <c r="E1563" s="69"/>
      <c r="F1563" s="69"/>
      <c r="G1563" s="69"/>
      <c r="H1563" s="69"/>
      <c r="I1563" s="69"/>
      <c r="J1563" s="69"/>
      <c r="K1563" s="69"/>
      <c r="L1563" s="69"/>
      <c r="M1563" s="69"/>
      <c r="N1563" s="69"/>
      <c r="O1563" s="69"/>
      <c r="P1563" s="69"/>
      <c r="Q1563" s="69"/>
      <c r="R1563" s="69"/>
      <c r="S1563" s="69"/>
      <c r="T1563" s="69"/>
      <c r="U1563" s="69"/>
      <c r="V1563" s="69"/>
      <c r="W1563" s="69"/>
      <c r="X1563" s="69"/>
      <c r="Y1563" s="69"/>
      <c r="Z1563" s="69"/>
    </row>
    <row r="1564" ht="15.75" customHeight="1" spans="1:26">
      <c r="A1564" s="125"/>
      <c r="B1564" s="125"/>
      <c r="C1564" s="126" t="e">
        <v>#REF!</v>
      </c>
      <c r="D1564" s="125"/>
      <c r="E1564" s="69"/>
      <c r="F1564" s="69"/>
      <c r="G1564" s="69"/>
      <c r="H1564" s="69"/>
      <c r="I1564" s="69"/>
      <c r="J1564" s="69"/>
      <c r="K1564" s="69"/>
      <c r="L1564" s="69"/>
      <c r="M1564" s="69"/>
      <c r="N1564" s="69"/>
      <c r="O1564" s="69"/>
      <c r="P1564" s="69"/>
      <c r="Q1564" s="69"/>
      <c r="R1564" s="69"/>
      <c r="S1564" s="69"/>
      <c r="T1564" s="69"/>
      <c r="U1564" s="69"/>
      <c r="V1564" s="69"/>
      <c r="W1564" s="69"/>
      <c r="X1564" s="69"/>
      <c r="Y1564" s="69"/>
      <c r="Z1564" s="69"/>
    </row>
    <row r="1565" ht="15.75" customHeight="1" spans="1:26">
      <c r="A1565" s="125"/>
      <c r="B1565" s="125"/>
      <c r="C1565" s="126" t="e">
        <v>#REF!</v>
      </c>
      <c r="D1565" s="125"/>
      <c r="E1565" s="69"/>
      <c r="F1565" s="69"/>
      <c r="G1565" s="69"/>
      <c r="H1565" s="69"/>
      <c r="I1565" s="69"/>
      <c r="J1565" s="69"/>
      <c r="K1565" s="69"/>
      <c r="L1565" s="69"/>
      <c r="M1565" s="69"/>
      <c r="N1565" s="69"/>
      <c r="O1565" s="69"/>
      <c r="P1565" s="69"/>
      <c r="Q1565" s="69"/>
      <c r="R1565" s="69"/>
      <c r="S1565" s="69"/>
      <c r="T1565" s="69"/>
      <c r="U1565" s="69"/>
      <c r="V1565" s="69"/>
      <c r="W1565" s="69"/>
      <c r="X1565" s="69"/>
      <c r="Y1565" s="69"/>
      <c r="Z1565" s="69"/>
    </row>
    <row r="1566" ht="15.75" customHeight="1" spans="1:26">
      <c r="A1566" s="125"/>
      <c r="B1566" s="125"/>
      <c r="C1566" s="126" t="e">
        <v>#REF!</v>
      </c>
      <c r="D1566" s="125"/>
      <c r="E1566" s="69"/>
      <c r="F1566" s="69"/>
      <c r="G1566" s="69"/>
      <c r="H1566" s="69"/>
      <c r="I1566" s="69"/>
      <c r="J1566" s="69"/>
      <c r="K1566" s="69"/>
      <c r="L1566" s="69"/>
      <c r="M1566" s="69"/>
      <c r="N1566" s="69"/>
      <c r="O1566" s="69"/>
      <c r="P1566" s="69"/>
      <c r="Q1566" s="69"/>
      <c r="R1566" s="69"/>
      <c r="S1566" s="69"/>
      <c r="T1566" s="69"/>
      <c r="U1566" s="69"/>
      <c r="V1566" s="69"/>
      <c r="W1566" s="69"/>
      <c r="X1566" s="69"/>
      <c r="Y1566" s="69"/>
      <c r="Z1566" s="69"/>
    </row>
    <row r="1567" ht="15.75" customHeight="1" spans="1:26">
      <c r="A1567" s="125"/>
      <c r="B1567" s="125"/>
      <c r="C1567" s="126" t="e">
        <v>#REF!</v>
      </c>
      <c r="D1567" s="125"/>
      <c r="E1567" s="69"/>
      <c r="F1567" s="69"/>
      <c r="G1567" s="69"/>
      <c r="H1567" s="69"/>
      <c r="I1567" s="69"/>
      <c r="J1567" s="69"/>
      <c r="K1567" s="69"/>
      <c r="L1567" s="69"/>
      <c r="M1567" s="69"/>
      <c r="N1567" s="69"/>
      <c r="O1567" s="69"/>
      <c r="P1567" s="69"/>
      <c r="Q1567" s="69"/>
      <c r="R1567" s="69"/>
      <c r="S1567" s="69"/>
      <c r="T1567" s="69"/>
      <c r="U1567" s="69"/>
      <c r="V1567" s="69"/>
      <c r="W1567" s="69"/>
      <c r="X1567" s="69"/>
      <c r="Y1567" s="69"/>
      <c r="Z1567" s="69"/>
    </row>
    <row r="1568" ht="15.75" customHeight="1" spans="1:26">
      <c r="A1568" s="125"/>
      <c r="B1568" s="125"/>
      <c r="C1568" s="126" t="e">
        <v>#REF!</v>
      </c>
      <c r="D1568" s="125"/>
      <c r="E1568" s="69"/>
      <c r="F1568" s="69"/>
      <c r="G1568" s="69"/>
      <c r="H1568" s="69"/>
      <c r="I1568" s="69"/>
      <c r="J1568" s="69"/>
      <c r="K1568" s="69"/>
      <c r="L1568" s="69"/>
      <c r="M1568" s="69"/>
      <c r="N1568" s="69"/>
      <c r="O1568" s="69"/>
      <c r="P1568" s="69"/>
      <c r="Q1568" s="69"/>
      <c r="R1568" s="69"/>
      <c r="S1568" s="69"/>
      <c r="T1568" s="69"/>
      <c r="U1568" s="69"/>
      <c r="V1568" s="69"/>
      <c r="W1568" s="69"/>
      <c r="X1568" s="69"/>
      <c r="Y1568" s="69"/>
      <c r="Z1568" s="69"/>
    </row>
    <row r="1569" ht="15.75" customHeight="1" spans="1:26">
      <c r="A1569" s="125"/>
      <c r="B1569" s="125"/>
      <c r="C1569" s="126" t="e">
        <v>#REF!</v>
      </c>
      <c r="D1569" s="125"/>
      <c r="E1569" s="69"/>
      <c r="F1569" s="69"/>
      <c r="G1569" s="69"/>
      <c r="H1569" s="69"/>
      <c r="I1569" s="69"/>
      <c r="J1569" s="69"/>
      <c r="K1569" s="69"/>
      <c r="L1569" s="69"/>
      <c r="M1569" s="69"/>
      <c r="N1569" s="69"/>
      <c r="O1569" s="69"/>
      <c r="P1569" s="69"/>
      <c r="Q1569" s="69"/>
      <c r="R1569" s="69"/>
      <c r="S1569" s="69"/>
      <c r="T1569" s="69"/>
      <c r="U1569" s="69"/>
      <c r="V1569" s="69"/>
      <c r="W1569" s="69"/>
      <c r="X1569" s="69"/>
      <c r="Y1569" s="69"/>
      <c r="Z1569" s="69"/>
    </row>
    <row r="1570" ht="15.75" customHeight="1" spans="1:26">
      <c r="A1570" s="125"/>
      <c r="B1570" s="125"/>
      <c r="C1570" s="126" t="e">
        <v>#REF!</v>
      </c>
      <c r="D1570" s="125"/>
      <c r="E1570" s="69"/>
      <c r="F1570" s="69"/>
      <c r="G1570" s="69"/>
      <c r="H1570" s="69"/>
      <c r="I1570" s="69"/>
      <c r="J1570" s="69"/>
      <c r="K1570" s="69"/>
      <c r="L1570" s="69"/>
      <c r="M1570" s="69"/>
      <c r="N1570" s="69"/>
      <c r="O1570" s="69"/>
      <c r="P1570" s="69"/>
      <c r="Q1570" s="69"/>
      <c r="R1570" s="69"/>
      <c r="S1570" s="69"/>
      <c r="T1570" s="69"/>
      <c r="U1570" s="69"/>
      <c r="V1570" s="69"/>
      <c r="W1570" s="69"/>
      <c r="X1570" s="69"/>
      <c r="Y1570" s="69"/>
      <c r="Z1570" s="69"/>
    </row>
    <row r="1571" ht="15.75" customHeight="1" spans="1:26">
      <c r="A1571" s="125"/>
      <c r="B1571" s="125"/>
      <c r="C1571" s="126" t="e">
        <v>#REF!</v>
      </c>
      <c r="D1571" s="125"/>
      <c r="E1571" s="69"/>
      <c r="F1571" s="69"/>
      <c r="G1571" s="69"/>
      <c r="H1571" s="69"/>
      <c r="I1571" s="69"/>
      <c r="J1571" s="69"/>
      <c r="K1571" s="69"/>
      <c r="L1571" s="69"/>
      <c r="M1571" s="69"/>
      <c r="N1571" s="69"/>
      <c r="O1571" s="69"/>
      <c r="P1571" s="69"/>
      <c r="Q1571" s="69"/>
      <c r="R1571" s="69"/>
      <c r="S1571" s="69"/>
      <c r="T1571" s="69"/>
      <c r="U1571" s="69"/>
      <c r="V1571" s="69"/>
      <c r="W1571" s="69"/>
      <c r="X1571" s="69"/>
      <c r="Y1571" s="69"/>
      <c r="Z1571" s="69"/>
    </row>
    <row r="1572" ht="15.75" customHeight="1" spans="1:26">
      <c r="A1572" s="125"/>
      <c r="B1572" s="125"/>
      <c r="C1572" s="126" t="e">
        <v>#REF!</v>
      </c>
      <c r="D1572" s="125"/>
      <c r="E1572" s="69"/>
      <c r="F1572" s="69"/>
      <c r="G1572" s="69"/>
      <c r="H1572" s="69"/>
      <c r="I1572" s="69"/>
      <c r="J1572" s="69"/>
      <c r="K1572" s="69"/>
      <c r="L1572" s="69"/>
      <c r="M1572" s="69"/>
      <c r="N1572" s="69"/>
      <c r="O1572" s="69"/>
      <c r="P1572" s="69"/>
      <c r="Q1572" s="69"/>
      <c r="R1572" s="69"/>
      <c r="S1572" s="69"/>
      <c r="T1572" s="69"/>
      <c r="U1572" s="69"/>
      <c r="V1572" s="69"/>
      <c r="W1572" s="69"/>
      <c r="X1572" s="69"/>
      <c r="Y1572" s="69"/>
      <c r="Z1572" s="69"/>
    </row>
    <row r="1573" ht="15.75" customHeight="1" spans="1:26">
      <c r="A1573" s="125"/>
      <c r="B1573" s="125"/>
      <c r="C1573" s="126" t="e">
        <v>#REF!</v>
      </c>
      <c r="D1573" s="125"/>
      <c r="E1573" s="69"/>
      <c r="F1573" s="69"/>
      <c r="G1573" s="69"/>
      <c r="H1573" s="69"/>
      <c r="I1573" s="69"/>
      <c r="J1573" s="69"/>
      <c r="K1573" s="69"/>
      <c r="L1573" s="69"/>
      <c r="M1573" s="69"/>
      <c r="N1573" s="69"/>
      <c r="O1573" s="69"/>
      <c r="P1573" s="69"/>
      <c r="Q1573" s="69"/>
      <c r="R1573" s="69"/>
      <c r="S1573" s="69"/>
      <c r="T1573" s="69"/>
      <c r="U1573" s="69"/>
      <c r="V1573" s="69"/>
      <c r="W1573" s="69"/>
      <c r="X1573" s="69"/>
      <c r="Y1573" s="69"/>
      <c r="Z1573" s="69"/>
    </row>
    <row r="1574" ht="15.75" customHeight="1" spans="1:26">
      <c r="A1574" s="125"/>
      <c r="B1574" s="125"/>
      <c r="C1574" s="126" t="e">
        <v>#REF!</v>
      </c>
      <c r="D1574" s="125"/>
      <c r="E1574" s="69"/>
      <c r="F1574" s="69"/>
      <c r="G1574" s="69"/>
      <c r="H1574" s="69"/>
      <c r="I1574" s="69"/>
      <c r="J1574" s="69"/>
      <c r="K1574" s="69"/>
      <c r="L1574" s="69"/>
      <c r="M1574" s="69"/>
      <c r="N1574" s="69"/>
      <c r="O1574" s="69"/>
      <c r="P1574" s="69"/>
      <c r="Q1574" s="69"/>
      <c r="R1574" s="69"/>
      <c r="S1574" s="69"/>
      <c r="T1574" s="69"/>
      <c r="U1574" s="69"/>
      <c r="V1574" s="69"/>
      <c r="W1574" s="69"/>
      <c r="X1574" s="69"/>
      <c r="Y1574" s="69"/>
      <c r="Z1574" s="69"/>
    </row>
    <row r="1575" ht="15.75" customHeight="1" spans="1:26">
      <c r="A1575" s="125"/>
      <c r="B1575" s="125"/>
      <c r="C1575" s="126" t="e">
        <v>#REF!</v>
      </c>
      <c r="D1575" s="125"/>
      <c r="E1575" s="69"/>
      <c r="F1575" s="69"/>
      <c r="G1575" s="69"/>
      <c r="H1575" s="69"/>
      <c r="I1575" s="69"/>
      <c r="J1575" s="69"/>
      <c r="K1575" s="69"/>
      <c r="L1575" s="69"/>
      <c r="M1575" s="69"/>
      <c r="N1575" s="69"/>
      <c r="O1575" s="69"/>
      <c r="P1575" s="69"/>
      <c r="Q1575" s="69"/>
      <c r="R1575" s="69"/>
      <c r="S1575" s="69"/>
      <c r="T1575" s="69"/>
      <c r="U1575" s="69"/>
      <c r="V1575" s="69"/>
      <c r="W1575" s="69"/>
      <c r="X1575" s="69"/>
      <c r="Y1575" s="69"/>
      <c r="Z1575" s="69"/>
    </row>
    <row r="1576" ht="15.75" customHeight="1" spans="1:26">
      <c r="A1576" s="125"/>
      <c r="B1576" s="125"/>
      <c r="C1576" s="126" t="e">
        <v>#REF!</v>
      </c>
      <c r="D1576" s="125"/>
      <c r="E1576" s="69"/>
      <c r="F1576" s="69"/>
      <c r="G1576" s="69"/>
      <c r="H1576" s="69"/>
      <c r="I1576" s="69"/>
      <c r="J1576" s="69"/>
      <c r="K1576" s="69"/>
      <c r="L1576" s="69"/>
      <c r="M1576" s="69"/>
      <c r="N1576" s="69"/>
      <c r="O1576" s="69"/>
      <c r="P1576" s="69"/>
      <c r="Q1576" s="69"/>
      <c r="R1576" s="69"/>
      <c r="S1576" s="69"/>
      <c r="T1576" s="69"/>
      <c r="U1576" s="69"/>
      <c r="V1576" s="69"/>
      <c r="W1576" s="69"/>
      <c r="X1576" s="69"/>
      <c r="Y1576" s="69"/>
      <c r="Z1576" s="69"/>
    </row>
    <row r="1577" ht="15.75" customHeight="1" spans="1:26">
      <c r="A1577" s="125"/>
      <c r="B1577" s="125"/>
      <c r="C1577" s="126" t="e">
        <v>#REF!</v>
      </c>
      <c r="D1577" s="125"/>
      <c r="E1577" s="69"/>
      <c r="F1577" s="69"/>
      <c r="G1577" s="69"/>
      <c r="H1577" s="69"/>
      <c r="I1577" s="69"/>
      <c r="J1577" s="69"/>
      <c r="K1577" s="69"/>
      <c r="L1577" s="69"/>
      <c r="M1577" s="69"/>
      <c r="N1577" s="69"/>
      <c r="O1577" s="69"/>
      <c r="P1577" s="69"/>
      <c r="Q1577" s="69"/>
      <c r="R1577" s="69"/>
      <c r="S1577" s="69"/>
      <c r="T1577" s="69"/>
      <c r="U1577" s="69"/>
      <c r="V1577" s="69"/>
      <c r="W1577" s="69"/>
      <c r="X1577" s="69"/>
      <c r="Y1577" s="69"/>
      <c r="Z1577" s="69"/>
    </row>
    <row r="1578" ht="15.75" customHeight="1" spans="1:26">
      <c r="A1578" s="125"/>
      <c r="B1578" s="125"/>
      <c r="C1578" s="126" t="e">
        <v>#REF!</v>
      </c>
      <c r="D1578" s="125"/>
      <c r="E1578" s="69"/>
      <c r="F1578" s="69"/>
      <c r="G1578" s="69"/>
      <c r="H1578" s="69"/>
      <c r="I1578" s="69"/>
      <c r="J1578" s="69"/>
      <c r="K1578" s="69"/>
      <c r="L1578" s="69"/>
      <c r="M1578" s="69"/>
      <c r="N1578" s="69"/>
      <c r="O1578" s="69"/>
      <c r="P1578" s="69"/>
      <c r="Q1578" s="69"/>
      <c r="R1578" s="69"/>
      <c r="S1578" s="69"/>
      <c r="T1578" s="69"/>
      <c r="U1578" s="69"/>
      <c r="V1578" s="69"/>
      <c r="W1578" s="69"/>
      <c r="X1578" s="69"/>
      <c r="Y1578" s="69"/>
      <c r="Z1578" s="69"/>
    </row>
    <row r="1579" ht="15.75" customHeight="1" spans="1:26">
      <c r="A1579" s="125"/>
      <c r="B1579" s="125"/>
      <c r="C1579" s="126" t="e">
        <v>#REF!</v>
      </c>
      <c r="D1579" s="125"/>
      <c r="E1579" s="69"/>
      <c r="F1579" s="69"/>
      <c r="G1579" s="69"/>
      <c r="H1579" s="69"/>
      <c r="I1579" s="69"/>
      <c r="J1579" s="69"/>
      <c r="K1579" s="69"/>
      <c r="L1579" s="69"/>
      <c r="M1579" s="69"/>
      <c r="N1579" s="69"/>
      <c r="O1579" s="69"/>
      <c r="P1579" s="69"/>
      <c r="Q1579" s="69"/>
      <c r="R1579" s="69"/>
      <c r="S1579" s="69"/>
      <c r="T1579" s="69"/>
      <c r="U1579" s="69"/>
      <c r="V1579" s="69"/>
      <c r="W1579" s="69"/>
      <c r="X1579" s="69"/>
      <c r="Y1579" s="69"/>
      <c r="Z1579" s="69"/>
    </row>
    <row r="1580" ht="15.75" customHeight="1" spans="1:26">
      <c r="A1580" s="125"/>
      <c r="B1580" s="125"/>
      <c r="C1580" s="126" t="e">
        <v>#REF!</v>
      </c>
      <c r="D1580" s="125"/>
      <c r="E1580" s="69"/>
      <c r="F1580" s="69"/>
      <c r="G1580" s="69"/>
      <c r="H1580" s="69"/>
      <c r="I1580" s="69"/>
      <c r="J1580" s="69"/>
      <c r="K1580" s="69"/>
      <c r="L1580" s="69"/>
      <c r="M1580" s="69"/>
      <c r="N1580" s="69"/>
      <c r="O1580" s="69"/>
      <c r="P1580" s="69"/>
      <c r="Q1580" s="69"/>
      <c r="R1580" s="69"/>
      <c r="S1580" s="69"/>
      <c r="T1580" s="69"/>
      <c r="U1580" s="69"/>
      <c r="V1580" s="69"/>
      <c r="W1580" s="69"/>
      <c r="X1580" s="69"/>
      <c r="Y1580" s="69"/>
      <c r="Z1580" s="69"/>
    </row>
    <row r="1581" ht="15.75" customHeight="1" spans="1:26">
      <c r="A1581" s="125"/>
      <c r="B1581" s="125"/>
      <c r="C1581" s="126" t="e">
        <v>#REF!</v>
      </c>
      <c r="D1581" s="125"/>
      <c r="E1581" s="69"/>
      <c r="F1581" s="69"/>
      <c r="G1581" s="69"/>
      <c r="H1581" s="69"/>
      <c r="I1581" s="69"/>
      <c r="J1581" s="69"/>
      <c r="K1581" s="69"/>
      <c r="L1581" s="69"/>
      <c r="M1581" s="69"/>
      <c r="N1581" s="69"/>
      <c r="O1581" s="69"/>
      <c r="P1581" s="69"/>
      <c r="Q1581" s="69"/>
      <c r="R1581" s="69"/>
      <c r="S1581" s="69"/>
      <c r="T1581" s="69"/>
      <c r="U1581" s="69"/>
      <c r="V1581" s="69"/>
      <c r="W1581" s="69"/>
      <c r="X1581" s="69"/>
      <c r="Y1581" s="69"/>
      <c r="Z1581" s="69"/>
    </row>
    <row r="1582" ht="15.75" customHeight="1" spans="1:26">
      <c r="A1582" s="125"/>
      <c r="B1582" s="125"/>
      <c r="C1582" s="126" t="e">
        <v>#REF!</v>
      </c>
      <c r="D1582" s="125"/>
      <c r="E1582" s="69"/>
      <c r="F1582" s="69"/>
      <c r="G1582" s="69"/>
      <c r="H1582" s="69"/>
      <c r="I1582" s="69"/>
      <c r="J1582" s="69"/>
      <c r="K1582" s="69"/>
      <c r="L1582" s="69"/>
      <c r="M1582" s="69"/>
      <c r="N1582" s="69"/>
      <c r="O1582" s="69"/>
      <c r="P1582" s="69"/>
      <c r="Q1582" s="69"/>
      <c r="R1582" s="69"/>
      <c r="S1582" s="69"/>
      <c r="T1582" s="69"/>
      <c r="U1582" s="69"/>
      <c r="V1582" s="69"/>
      <c r="W1582" s="69"/>
      <c r="X1582" s="69"/>
      <c r="Y1582" s="69"/>
      <c r="Z1582" s="69"/>
    </row>
    <row r="1583" ht="15.75" customHeight="1" spans="1:26">
      <c r="A1583" s="125"/>
      <c r="B1583" s="125"/>
      <c r="C1583" s="126" t="e">
        <v>#REF!</v>
      </c>
      <c r="D1583" s="125"/>
      <c r="E1583" s="69"/>
      <c r="F1583" s="69"/>
      <c r="G1583" s="69"/>
      <c r="H1583" s="69"/>
      <c r="I1583" s="69"/>
      <c r="J1583" s="69"/>
      <c r="K1583" s="69"/>
      <c r="L1583" s="69"/>
      <c r="M1583" s="69"/>
      <c r="N1583" s="69"/>
      <c r="O1583" s="69"/>
      <c r="P1583" s="69"/>
      <c r="Q1583" s="69"/>
      <c r="R1583" s="69"/>
      <c r="S1583" s="69"/>
      <c r="T1583" s="69"/>
      <c r="U1583" s="69"/>
      <c r="V1583" s="69"/>
      <c r="W1583" s="69"/>
      <c r="X1583" s="69"/>
      <c r="Y1583" s="69"/>
      <c r="Z1583" s="69"/>
    </row>
    <row r="1584" ht="15.75" customHeight="1" spans="1:26">
      <c r="A1584" s="125"/>
      <c r="B1584" s="125"/>
      <c r="C1584" s="126" t="e">
        <v>#REF!</v>
      </c>
      <c r="D1584" s="125"/>
      <c r="E1584" s="69"/>
      <c r="F1584" s="69"/>
      <c r="G1584" s="69"/>
      <c r="H1584" s="69"/>
      <c r="I1584" s="69"/>
      <c r="J1584" s="69"/>
      <c r="K1584" s="69"/>
      <c r="L1584" s="69"/>
      <c r="M1584" s="69"/>
      <c r="N1584" s="69"/>
      <c r="O1584" s="69"/>
      <c r="P1584" s="69"/>
      <c r="Q1584" s="69"/>
      <c r="R1584" s="69"/>
      <c r="S1584" s="69"/>
      <c r="T1584" s="69"/>
      <c r="U1584" s="69"/>
      <c r="V1584" s="69"/>
      <c r="W1584" s="69"/>
      <c r="X1584" s="69"/>
      <c r="Y1584" s="69"/>
      <c r="Z1584" s="69"/>
    </row>
    <row r="1585" ht="15.75" customHeight="1" spans="1:26">
      <c r="A1585" s="125"/>
      <c r="B1585" s="125"/>
      <c r="C1585" s="126" t="e">
        <v>#REF!</v>
      </c>
      <c r="D1585" s="125"/>
      <c r="E1585" s="69"/>
      <c r="F1585" s="69"/>
      <c r="G1585" s="69"/>
      <c r="H1585" s="69"/>
      <c r="I1585" s="69"/>
      <c r="J1585" s="69"/>
      <c r="K1585" s="69"/>
      <c r="L1585" s="69"/>
      <c r="M1585" s="69"/>
      <c r="N1585" s="69"/>
      <c r="O1585" s="69"/>
      <c r="P1585" s="69"/>
      <c r="Q1585" s="69"/>
      <c r="R1585" s="69"/>
      <c r="S1585" s="69"/>
      <c r="T1585" s="69"/>
      <c r="U1585" s="69"/>
      <c r="V1585" s="69"/>
      <c r="W1585" s="69"/>
      <c r="X1585" s="69"/>
      <c r="Y1585" s="69"/>
      <c r="Z1585" s="69"/>
    </row>
    <row r="1586" ht="15.75" customHeight="1" spans="1:26">
      <c r="A1586" s="125"/>
      <c r="B1586" s="125"/>
      <c r="C1586" s="126" t="e">
        <v>#REF!</v>
      </c>
      <c r="D1586" s="125"/>
      <c r="E1586" s="69"/>
      <c r="F1586" s="69"/>
      <c r="G1586" s="69"/>
      <c r="H1586" s="69"/>
      <c r="I1586" s="69"/>
      <c r="J1586" s="69"/>
      <c r="K1586" s="69"/>
      <c r="L1586" s="69"/>
      <c r="M1586" s="69"/>
      <c r="N1586" s="69"/>
      <c r="O1586" s="69"/>
      <c r="P1586" s="69"/>
      <c r="Q1586" s="69"/>
      <c r="R1586" s="69"/>
      <c r="S1586" s="69"/>
      <c r="T1586" s="69"/>
      <c r="U1586" s="69"/>
      <c r="V1586" s="69"/>
      <c r="W1586" s="69"/>
      <c r="X1586" s="69"/>
      <c r="Y1586" s="69"/>
      <c r="Z1586" s="69"/>
    </row>
    <row r="1587" ht="15.75" customHeight="1" spans="1:26">
      <c r="A1587" s="125"/>
      <c r="B1587" s="125"/>
      <c r="C1587" s="126" t="e">
        <v>#REF!</v>
      </c>
      <c r="D1587" s="125"/>
      <c r="E1587" s="69"/>
      <c r="F1587" s="69"/>
      <c r="G1587" s="69"/>
      <c r="H1587" s="69"/>
      <c r="I1587" s="69"/>
      <c r="J1587" s="69"/>
      <c r="K1587" s="69"/>
      <c r="L1587" s="69"/>
      <c r="M1587" s="69"/>
      <c r="N1587" s="69"/>
      <c r="O1587" s="69"/>
      <c r="P1587" s="69"/>
      <c r="Q1587" s="69"/>
      <c r="R1587" s="69"/>
      <c r="S1587" s="69"/>
      <c r="T1587" s="69"/>
      <c r="U1587" s="69"/>
      <c r="V1587" s="69"/>
      <c r="W1587" s="69"/>
      <c r="X1587" s="69"/>
      <c r="Y1587" s="69"/>
      <c r="Z1587" s="69"/>
    </row>
    <row r="1588" ht="15.75" customHeight="1" spans="1:26">
      <c r="A1588" s="125"/>
      <c r="B1588" s="125"/>
      <c r="C1588" s="126" t="e">
        <v>#REF!</v>
      </c>
      <c r="D1588" s="125"/>
      <c r="E1588" s="69"/>
      <c r="F1588" s="69"/>
      <c r="G1588" s="69"/>
      <c r="H1588" s="69"/>
      <c r="I1588" s="69"/>
      <c r="J1588" s="69"/>
      <c r="K1588" s="69"/>
      <c r="L1588" s="69"/>
      <c r="M1588" s="69"/>
      <c r="N1588" s="69"/>
      <c r="O1588" s="69"/>
      <c r="P1588" s="69"/>
      <c r="Q1588" s="69"/>
      <c r="R1588" s="69"/>
      <c r="S1588" s="69"/>
      <c r="T1588" s="69"/>
      <c r="U1588" s="69"/>
      <c r="V1588" s="69"/>
      <c r="W1588" s="69"/>
      <c r="X1588" s="69"/>
      <c r="Y1588" s="69"/>
      <c r="Z1588" s="69"/>
    </row>
    <row r="1589" ht="15.75" customHeight="1" spans="1:26">
      <c r="A1589" s="125"/>
      <c r="B1589" s="125"/>
      <c r="C1589" s="126" t="e">
        <v>#REF!</v>
      </c>
      <c r="D1589" s="125"/>
      <c r="E1589" s="69"/>
      <c r="F1589" s="69"/>
      <c r="G1589" s="69"/>
      <c r="H1589" s="69"/>
      <c r="I1589" s="69"/>
      <c r="J1589" s="69"/>
      <c r="K1589" s="69"/>
      <c r="L1589" s="69"/>
      <c r="M1589" s="69"/>
      <c r="N1589" s="69"/>
      <c r="O1589" s="69"/>
      <c r="P1589" s="69"/>
      <c r="Q1589" s="69"/>
      <c r="R1589" s="69"/>
      <c r="S1589" s="69"/>
      <c r="T1589" s="69"/>
      <c r="U1589" s="69"/>
      <c r="V1589" s="69"/>
      <c r="W1589" s="69"/>
      <c r="X1589" s="69"/>
      <c r="Y1589" s="69"/>
      <c r="Z1589" s="69"/>
    </row>
    <row r="1590" ht="15.75" customHeight="1" spans="1:26">
      <c r="A1590" s="125"/>
      <c r="B1590" s="125"/>
      <c r="C1590" s="126" t="e">
        <v>#REF!</v>
      </c>
      <c r="D1590" s="125"/>
      <c r="E1590" s="69"/>
      <c r="F1590" s="69"/>
      <c r="G1590" s="69"/>
      <c r="H1590" s="69"/>
      <c r="I1590" s="69"/>
      <c r="J1590" s="69"/>
      <c r="K1590" s="69"/>
      <c r="L1590" s="69"/>
      <c r="M1590" s="69"/>
      <c r="N1590" s="69"/>
      <c r="O1590" s="69"/>
      <c r="P1590" s="69"/>
      <c r="Q1590" s="69"/>
      <c r="R1590" s="69"/>
      <c r="S1590" s="69"/>
      <c r="T1590" s="69"/>
      <c r="U1590" s="69"/>
      <c r="V1590" s="69"/>
      <c r="W1590" s="69"/>
      <c r="X1590" s="69"/>
      <c r="Y1590" s="69"/>
      <c r="Z1590" s="69"/>
    </row>
    <row r="1591" ht="15.75" customHeight="1" spans="1:26">
      <c r="A1591" s="125"/>
      <c r="B1591" s="125"/>
      <c r="C1591" s="126" t="e">
        <v>#REF!</v>
      </c>
      <c r="D1591" s="125"/>
      <c r="E1591" s="69"/>
      <c r="F1591" s="69"/>
      <c r="G1591" s="69"/>
      <c r="H1591" s="69"/>
      <c r="I1591" s="69"/>
      <c r="J1591" s="69"/>
      <c r="K1591" s="69"/>
      <c r="L1591" s="69"/>
      <c r="M1591" s="69"/>
      <c r="N1591" s="69"/>
      <c r="O1591" s="69"/>
      <c r="P1591" s="69"/>
      <c r="Q1591" s="69"/>
      <c r="R1591" s="69"/>
      <c r="S1591" s="69"/>
      <c r="T1591" s="69"/>
      <c r="U1591" s="69"/>
      <c r="V1591" s="69"/>
      <c r="W1591" s="69"/>
      <c r="X1591" s="69"/>
      <c r="Y1591" s="69"/>
      <c r="Z1591" s="69"/>
    </row>
    <row r="1592" ht="15.75" customHeight="1" spans="1:26">
      <c r="A1592" s="125"/>
      <c r="B1592" s="125"/>
      <c r="C1592" s="126" t="e">
        <v>#REF!</v>
      </c>
      <c r="D1592" s="125"/>
      <c r="E1592" s="69"/>
      <c r="F1592" s="69"/>
      <c r="G1592" s="69"/>
      <c r="H1592" s="69"/>
      <c r="I1592" s="69"/>
      <c r="J1592" s="69"/>
      <c r="K1592" s="69"/>
      <c r="L1592" s="69"/>
      <c r="M1592" s="69"/>
      <c r="N1592" s="69"/>
      <c r="O1592" s="69"/>
      <c r="P1592" s="69"/>
      <c r="Q1592" s="69"/>
      <c r="R1592" s="69"/>
      <c r="S1592" s="69"/>
      <c r="T1592" s="69"/>
      <c r="U1592" s="69"/>
      <c r="V1592" s="69"/>
      <c r="W1592" s="69"/>
      <c r="X1592" s="69"/>
      <c r="Y1592" s="69"/>
      <c r="Z1592" s="69"/>
    </row>
    <row r="1593" ht="15.75" customHeight="1" spans="1:26">
      <c r="A1593" s="125"/>
      <c r="B1593" s="125"/>
      <c r="C1593" s="126" t="e">
        <v>#REF!</v>
      </c>
      <c r="D1593" s="125"/>
      <c r="E1593" s="69"/>
      <c r="F1593" s="69"/>
      <c r="G1593" s="69"/>
      <c r="H1593" s="69"/>
      <c r="I1593" s="69"/>
      <c r="J1593" s="69"/>
      <c r="K1593" s="69"/>
      <c r="L1593" s="69"/>
      <c r="M1593" s="69"/>
      <c r="N1593" s="69"/>
      <c r="O1593" s="69"/>
      <c r="P1593" s="69"/>
      <c r="Q1593" s="69"/>
      <c r="R1593" s="69"/>
      <c r="S1593" s="69"/>
      <c r="T1593" s="69"/>
      <c r="U1593" s="69"/>
      <c r="V1593" s="69"/>
      <c r="W1593" s="69"/>
      <c r="X1593" s="69"/>
      <c r="Y1593" s="69"/>
      <c r="Z1593" s="69"/>
    </row>
    <row r="1594" ht="15.75" customHeight="1" spans="1:26">
      <c r="A1594" s="125"/>
      <c r="B1594" s="125"/>
      <c r="C1594" s="126" t="e">
        <v>#REF!</v>
      </c>
      <c r="D1594" s="125"/>
      <c r="E1594" s="69"/>
      <c r="F1594" s="69"/>
      <c r="G1594" s="69"/>
      <c r="H1594" s="69"/>
      <c r="I1594" s="69"/>
      <c r="J1594" s="69"/>
      <c r="K1594" s="69"/>
      <c r="L1594" s="69"/>
      <c r="M1594" s="69"/>
      <c r="N1594" s="69"/>
      <c r="O1594" s="69"/>
      <c r="P1594" s="69"/>
      <c r="Q1594" s="69"/>
      <c r="R1594" s="69"/>
      <c r="S1594" s="69"/>
      <c r="T1594" s="69"/>
      <c r="U1594" s="69"/>
      <c r="V1594" s="69"/>
      <c r="W1594" s="69"/>
      <c r="X1594" s="69"/>
      <c r="Y1594" s="69"/>
      <c r="Z1594" s="69"/>
    </row>
    <row r="1595" ht="15.75" customHeight="1" spans="1:26">
      <c r="A1595" s="125"/>
      <c r="B1595" s="125"/>
      <c r="C1595" s="126" t="e">
        <v>#REF!</v>
      </c>
      <c r="D1595" s="125"/>
      <c r="E1595" s="69"/>
      <c r="F1595" s="69"/>
      <c r="G1595" s="69"/>
      <c r="H1595" s="69"/>
      <c r="I1595" s="69"/>
      <c r="J1595" s="69"/>
      <c r="K1595" s="69"/>
      <c r="L1595" s="69"/>
      <c r="M1595" s="69"/>
      <c r="N1595" s="69"/>
      <c r="O1595" s="69"/>
      <c r="P1595" s="69"/>
      <c r="Q1595" s="69"/>
      <c r="R1595" s="69"/>
      <c r="S1595" s="69"/>
      <c r="T1595" s="69"/>
      <c r="U1595" s="69"/>
      <c r="V1595" s="69"/>
      <c r="W1595" s="69"/>
      <c r="X1595" s="69"/>
      <c r="Y1595" s="69"/>
      <c r="Z1595" s="69"/>
    </row>
    <row r="1596" ht="15.75" customHeight="1" spans="1:26">
      <c r="A1596" s="125"/>
      <c r="B1596" s="125"/>
      <c r="C1596" s="126" t="e">
        <v>#REF!</v>
      </c>
      <c r="D1596" s="125"/>
      <c r="E1596" s="69"/>
      <c r="F1596" s="69"/>
      <c r="G1596" s="69"/>
      <c r="H1596" s="69"/>
      <c r="I1596" s="69"/>
      <c r="J1596" s="69"/>
      <c r="K1596" s="69"/>
      <c r="L1596" s="69"/>
      <c r="M1596" s="69"/>
      <c r="N1596" s="69"/>
      <c r="O1596" s="69"/>
      <c r="P1596" s="69"/>
      <c r="Q1596" s="69"/>
      <c r="R1596" s="69"/>
      <c r="S1596" s="69"/>
      <c r="T1596" s="69"/>
      <c r="U1596" s="69"/>
      <c r="V1596" s="69"/>
      <c r="W1596" s="69"/>
      <c r="X1596" s="69"/>
      <c r="Y1596" s="69"/>
      <c r="Z1596" s="69"/>
    </row>
    <row r="1597" ht="15.75" customHeight="1" spans="1:26">
      <c r="A1597" s="125"/>
      <c r="B1597" s="125"/>
      <c r="C1597" s="126" t="e">
        <v>#REF!</v>
      </c>
      <c r="D1597" s="125"/>
      <c r="E1597" s="69"/>
      <c r="F1597" s="69"/>
      <c r="G1597" s="69"/>
      <c r="H1597" s="69"/>
      <c r="I1597" s="69"/>
      <c r="J1597" s="69"/>
      <c r="K1597" s="69"/>
      <c r="L1597" s="69"/>
      <c r="M1597" s="69"/>
      <c r="N1597" s="69"/>
      <c r="O1597" s="69"/>
      <c r="P1597" s="69"/>
      <c r="Q1597" s="69"/>
      <c r="R1597" s="69"/>
      <c r="S1597" s="69"/>
      <c r="T1597" s="69"/>
      <c r="U1597" s="69"/>
      <c r="V1597" s="69"/>
      <c r="W1597" s="69"/>
      <c r="X1597" s="69"/>
      <c r="Y1597" s="69"/>
      <c r="Z1597" s="69"/>
    </row>
    <row r="1598" ht="15.75" customHeight="1" spans="1:26">
      <c r="A1598" s="125"/>
      <c r="B1598" s="125"/>
      <c r="C1598" s="126" t="e">
        <v>#REF!</v>
      </c>
      <c r="D1598" s="125"/>
      <c r="E1598" s="69"/>
      <c r="F1598" s="69"/>
      <c r="G1598" s="69"/>
      <c r="H1598" s="69"/>
      <c r="I1598" s="69"/>
      <c r="J1598" s="69"/>
      <c r="K1598" s="69"/>
      <c r="L1598" s="69"/>
      <c r="M1598" s="69"/>
      <c r="N1598" s="69"/>
      <c r="O1598" s="69"/>
      <c r="P1598" s="69"/>
      <c r="Q1598" s="69"/>
      <c r="R1598" s="69"/>
      <c r="S1598" s="69"/>
      <c r="T1598" s="69"/>
      <c r="U1598" s="69"/>
      <c r="V1598" s="69"/>
      <c r="W1598" s="69"/>
      <c r="X1598" s="69"/>
      <c r="Y1598" s="69"/>
      <c r="Z1598" s="69"/>
    </row>
    <row r="1599" ht="15.75" customHeight="1" spans="1:26">
      <c r="A1599" s="125"/>
      <c r="B1599" s="125"/>
      <c r="C1599" s="126" t="e">
        <v>#REF!</v>
      </c>
      <c r="D1599" s="125"/>
      <c r="E1599" s="69"/>
      <c r="F1599" s="69"/>
      <c r="G1599" s="69"/>
      <c r="H1599" s="69"/>
      <c r="I1599" s="69"/>
      <c r="J1599" s="69"/>
      <c r="K1599" s="69"/>
      <c r="L1599" s="69"/>
      <c r="M1599" s="69"/>
      <c r="N1599" s="69"/>
      <c r="O1599" s="69"/>
      <c r="P1599" s="69"/>
      <c r="Q1599" s="69"/>
      <c r="R1599" s="69"/>
      <c r="S1599" s="69"/>
      <c r="T1599" s="69"/>
      <c r="U1599" s="69"/>
      <c r="V1599" s="69"/>
      <c r="W1599" s="69"/>
      <c r="X1599" s="69"/>
      <c r="Y1599" s="69"/>
      <c r="Z1599" s="69"/>
    </row>
    <row r="1600" ht="15.75" customHeight="1" spans="1:26">
      <c r="A1600" s="125"/>
      <c r="B1600" s="125"/>
      <c r="C1600" s="126" t="e">
        <v>#REF!</v>
      </c>
      <c r="D1600" s="125"/>
      <c r="E1600" s="69"/>
      <c r="F1600" s="69"/>
      <c r="G1600" s="69"/>
      <c r="H1600" s="69"/>
      <c r="I1600" s="69"/>
      <c r="J1600" s="69"/>
      <c r="K1600" s="69"/>
      <c r="L1600" s="69"/>
      <c r="M1600" s="69"/>
      <c r="N1600" s="69"/>
      <c r="O1600" s="69"/>
      <c r="P1600" s="69"/>
      <c r="Q1600" s="69"/>
      <c r="R1600" s="69"/>
      <c r="S1600" s="69"/>
      <c r="T1600" s="69"/>
      <c r="U1600" s="69"/>
      <c r="V1600" s="69"/>
      <c r="W1600" s="69"/>
      <c r="X1600" s="69"/>
      <c r="Y1600" s="69"/>
      <c r="Z1600" s="69"/>
    </row>
    <row r="1601" ht="15.75" customHeight="1" spans="1:26">
      <c r="A1601" s="125"/>
      <c r="B1601" s="125"/>
      <c r="C1601" s="126" t="e">
        <v>#REF!</v>
      </c>
      <c r="D1601" s="125"/>
      <c r="E1601" s="69"/>
      <c r="F1601" s="69"/>
      <c r="G1601" s="69"/>
      <c r="H1601" s="69"/>
      <c r="I1601" s="69"/>
      <c r="J1601" s="69"/>
      <c r="K1601" s="69"/>
      <c r="L1601" s="69"/>
      <c r="M1601" s="69"/>
      <c r="N1601" s="69"/>
      <c r="O1601" s="69"/>
      <c r="P1601" s="69"/>
      <c r="Q1601" s="69"/>
      <c r="R1601" s="69"/>
      <c r="S1601" s="69"/>
      <c r="T1601" s="69"/>
      <c r="U1601" s="69"/>
      <c r="V1601" s="69"/>
      <c r="W1601" s="69"/>
      <c r="X1601" s="69"/>
      <c r="Y1601" s="69"/>
      <c r="Z1601" s="69"/>
    </row>
    <row r="1602" ht="15.75" customHeight="1" spans="1:26">
      <c r="A1602" s="125"/>
      <c r="B1602" s="125"/>
      <c r="C1602" s="126" t="e">
        <v>#REF!</v>
      </c>
      <c r="D1602" s="125"/>
      <c r="E1602" s="69"/>
      <c r="F1602" s="69"/>
      <c r="G1602" s="69"/>
      <c r="H1602" s="69"/>
      <c r="I1602" s="69"/>
      <c r="J1602" s="69"/>
      <c r="K1602" s="69"/>
      <c r="L1602" s="69"/>
      <c r="M1602" s="69"/>
      <c r="N1602" s="69"/>
      <c r="O1602" s="69"/>
      <c r="P1602" s="69"/>
      <c r="Q1602" s="69"/>
      <c r="R1602" s="69"/>
      <c r="S1602" s="69"/>
      <c r="T1602" s="69"/>
      <c r="U1602" s="69"/>
      <c r="V1602" s="69"/>
      <c r="W1602" s="69"/>
      <c r="X1602" s="69"/>
      <c r="Y1602" s="69"/>
      <c r="Z1602" s="69"/>
    </row>
    <row r="1603" ht="15.75" customHeight="1" spans="1:26">
      <c r="A1603" s="125"/>
      <c r="B1603" s="125"/>
      <c r="C1603" s="126" t="e">
        <v>#REF!</v>
      </c>
      <c r="D1603" s="125"/>
      <c r="E1603" s="69"/>
      <c r="F1603" s="69"/>
      <c r="G1603" s="69"/>
      <c r="H1603" s="69"/>
      <c r="I1603" s="69"/>
      <c r="J1603" s="69"/>
      <c r="K1603" s="69"/>
      <c r="L1603" s="69"/>
      <c r="M1603" s="69"/>
      <c r="N1603" s="69"/>
      <c r="O1603" s="69"/>
      <c r="P1603" s="69"/>
      <c r="Q1603" s="69"/>
      <c r="R1603" s="69"/>
      <c r="S1603" s="69"/>
      <c r="T1603" s="69"/>
      <c r="U1603" s="69"/>
      <c r="V1603" s="69"/>
      <c r="W1603" s="69"/>
      <c r="X1603" s="69"/>
      <c r="Y1603" s="69"/>
      <c r="Z1603" s="69"/>
    </row>
    <row r="1604" ht="15.75" customHeight="1" spans="1:26">
      <c r="A1604" s="125"/>
      <c r="B1604" s="125"/>
      <c r="C1604" s="126" t="e">
        <v>#REF!</v>
      </c>
      <c r="D1604" s="125"/>
      <c r="E1604" s="69"/>
      <c r="F1604" s="69"/>
      <c r="G1604" s="69"/>
      <c r="H1604" s="69"/>
      <c r="I1604" s="69"/>
      <c r="J1604" s="69"/>
      <c r="K1604" s="69"/>
      <c r="L1604" s="69"/>
      <c r="M1604" s="69"/>
      <c r="N1604" s="69"/>
      <c r="O1604" s="69"/>
      <c r="P1604" s="69"/>
      <c r="Q1604" s="69"/>
      <c r="R1604" s="69"/>
      <c r="S1604" s="69"/>
      <c r="T1604" s="69"/>
      <c r="U1604" s="69"/>
      <c r="V1604" s="69"/>
      <c r="W1604" s="69"/>
      <c r="X1604" s="69"/>
      <c r="Y1604" s="69"/>
      <c r="Z1604" s="69"/>
    </row>
    <row r="1605" ht="15.75" customHeight="1" spans="1:26">
      <c r="A1605" s="125"/>
      <c r="B1605" s="125"/>
      <c r="C1605" s="126" t="e">
        <v>#REF!</v>
      </c>
      <c r="D1605" s="125"/>
      <c r="E1605" s="69"/>
      <c r="F1605" s="69"/>
      <c r="G1605" s="69"/>
      <c r="H1605" s="69"/>
      <c r="I1605" s="69"/>
      <c r="J1605" s="69"/>
      <c r="K1605" s="69"/>
      <c r="L1605" s="69"/>
      <c r="M1605" s="69"/>
      <c r="N1605" s="69"/>
      <c r="O1605" s="69"/>
      <c r="P1605" s="69"/>
      <c r="Q1605" s="69"/>
      <c r="R1605" s="69"/>
      <c r="S1605" s="69"/>
      <c r="T1605" s="69"/>
      <c r="U1605" s="69"/>
      <c r="V1605" s="69"/>
      <c r="W1605" s="69"/>
      <c r="X1605" s="69"/>
      <c r="Y1605" s="69"/>
      <c r="Z1605" s="69"/>
    </row>
    <row r="1606" ht="15.75" customHeight="1" spans="1:26">
      <c r="A1606" s="125"/>
      <c r="B1606" s="125"/>
      <c r="C1606" s="126" t="e">
        <v>#REF!</v>
      </c>
      <c r="D1606" s="125"/>
      <c r="E1606" s="69"/>
      <c r="F1606" s="69"/>
      <c r="G1606" s="69"/>
      <c r="H1606" s="69"/>
      <c r="I1606" s="69"/>
      <c r="J1606" s="69"/>
      <c r="K1606" s="69"/>
      <c r="L1606" s="69"/>
      <c r="M1606" s="69"/>
      <c r="N1606" s="69"/>
      <c r="O1606" s="69"/>
      <c r="P1606" s="69"/>
      <c r="Q1606" s="69"/>
      <c r="R1606" s="69"/>
      <c r="S1606" s="69"/>
      <c r="T1606" s="69"/>
      <c r="U1606" s="69"/>
      <c r="V1606" s="69"/>
      <c r="W1606" s="69"/>
      <c r="X1606" s="69"/>
      <c r="Y1606" s="69"/>
      <c r="Z1606" s="69"/>
    </row>
    <row r="1607" ht="15.75" customHeight="1" spans="1:26">
      <c r="A1607" s="125"/>
      <c r="B1607" s="125"/>
      <c r="C1607" s="126" t="e">
        <v>#REF!</v>
      </c>
      <c r="D1607" s="125"/>
      <c r="E1607" s="69"/>
      <c r="F1607" s="69"/>
      <c r="G1607" s="69"/>
      <c r="H1607" s="69"/>
      <c r="I1607" s="69"/>
      <c r="J1607" s="69"/>
      <c r="K1607" s="69"/>
      <c r="L1607" s="69"/>
      <c r="M1607" s="69"/>
      <c r="N1607" s="69"/>
      <c r="O1607" s="69"/>
      <c r="P1607" s="69"/>
      <c r="Q1607" s="69"/>
      <c r="R1607" s="69"/>
      <c r="S1607" s="69"/>
      <c r="T1607" s="69"/>
      <c r="U1607" s="69"/>
      <c r="V1607" s="69"/>
      <c r="W1607" s="69"/>
      <c r="X1607" s="69"/>
      <c r="Y1607" s="69"/>
      <c r="Z1607" s="69"/>
    </row>
    <row r="1608" ht="15.75" customHeight="1" spans="1:26">
      <c r="A1608" s="125"/>
      <c r="B1608" s="125"/>
      <c r="C1608" s="126" t="e">
        <v>#REF!</v>
      </c>
      <c r="D1608" s="125"/>
      <c r="E1608" s="69"/>
      <c r="F1608" s="69"/>
      <c r="G1608" s="69"/>
      <c r="H1608" s="69"/>
      <c r="I1608" s="69"/>
      <c r="J1608" s="69"/>
      <c r="K1608" s="69"/>
      <c r="L1608" s="69"/>
      <c r="M1608" s="69"/>
      <c r="N1608" s="69"/>
      <c r="O1608" s="69"/>
      <c r="P1608" s="69"/>
      <c r="Q1608" s="69"/>
      <c r="R1608" s="69"/>
      <c r="S1608" s="69"/>
      <c r="T1608" s="69"/>
      <c r="U1608" s="69"/>
      <c r="V1608" s="69"/>
      <c r="W1608" s="69"/>
      <c r="X1608" s="69"/>
      <c r="Y1608" s="69"/>
      <c r="Z1608" s="69"/>
    </row>
    <row r="1609" ht="15.75" customHeight="1" spans="1:26">
      <c r="A1609" s="125"/>
      <c r="B1609" s="125"/>
      <c r="C1609" s="126" t="e">
        <v>#REF!</v>
      </c>
      <c r="D1609" s="125"/>
      <c r="E1609" s="69"/>
      <c r="F1609" s="69"/>
      <c r="G1609" s="69"/>
      <c r="H1609" s="69"/>
      <c r="I1609" s="69"/>
      <c r="J1609" s="69"/>
      <c r="K1609" s="69"/>
      <c r="L1609" s="69"/>
      <c r="M1609" s="69"/>
      <c r="N1609" s="69"/>
      <c r="O1609" s="69"/>
      <c r="P1609" s="69"/>
      <c r="Q1609" s="69"/>
      <c r="R1609" s="69"/>
      <c r="S1609" s="69"/>
      <c r="T1609" s="69"/>
      <c r="U1609" s="69"/>
      <c r="V1609" s="69"/>
      <c r="W1609" s="69"/>
      <c r="X1609" s="69"/>
      <c r="Y1609" s="69"/>
      <c r="Z1609" s="69"/>
    </row>
    <row r="1610" ht="15.75" customHeight="1" spans="1:26">
      <c r="A1610" s="125"/>
      <c r="B1610" s="125"/>
      <c r="C1610" s="126" t="e">
        <v>#REF!</v>
      </c>
      <c r="D1610" s="125"/>
      <c r="E1610" s="69"/>
      <c r="F1610" s="69"/>
      <c r="G1610" s="69"/>
      <c r="H1610" s="69"/>
      <c r="I1610" s="69"/>
      <c r="J1610" s="69"/>
      <c r="K1610" s="69"/>
      <c r="L1610" s="69"/>
      <c r="M1610" s="69"/>
      <c r="N1610" s="69"/>
      <c r="O1610" s="69"/>
      <c r="P1610" s="69"/>
      <c r="Q1610" s="69"/>
      <c r="R1610" s="69"/>
      <c r="S1610" s="69"/>
      <c r="T1610" s="69"/>
      <c r="U1610" s="69"/>
      <c r="V1610" s="69"/>
      <c r="W1610" s="69"/>
      <c r="X1610" s="69"/>
      <c r="Y1610" s="69"/>
      <c r="Z1610" s="69"/>
    </row>
    <row r="1611" ht="15.75" customHeight="1" spans="1:26">
      <c r="A1611" s="125"/>
      <c r="B1611" s="125"/>
      <c r="C1611" s="126" t="e">
        <v>#REF!</v>
      </c>
      <c r="D1611" s="125"/>
      <c r="E1611" s="69"/>
      <c r="F1611" s="69"/>
      <c r="G1611" s="69"/>
      <c r="H1611" s="69"/>
      <c r="I1611" s="69"/>
      <c r="J1611" s="69"/>
      <c r="K1611" s="69"/>
      <c r="L1611" s="69"/>
      <c r="M1611" s="69"/>
      <c r="N1611" s="69"/>
      <c r="O1611" s="69"/>
      <c r="P1611" s="69"/>
      <c r="Q1611" s="69"/>
      <c r="R1611" s="69"/>
      <c r="S1611" s="69"/>
      <c r="T1611" s="69"/>
      <c r="U1611" s="69"/>
      <c r="V1611" s="69"/>
      <c r="W1611" s="69"/>
      <c r="X1611" s="69"/>
      <c r="Y1611" s="69"/>
      <c r="Z1611" s="69"/>
    </row>
    <row r="1612" ht="15.75" customHeight="1" spans="1:26">
      <c r="A1612" s="125"/>
      <c r="B1612" s="125"/>
      <c r="C1612" s="126" t="e">
        <v>#REF!</v>
      </c>
      <c r="D1612" s="125"/>
      <c r="E1612" s="69"/>
      <c r="F1612" s="69"/>
      <c r="G1612" s="69"/>
      <c r="H1612" s="69"/>
      <c r="I1612" s="69"/>
      <c r="J1612" s="69"/>
      <c r="K1612" s="69"/>
      <c r="L1612" s="69"/>
      <c r="M1612" s="69"/>
      <c r="N1612" s="69"/>
      <c r="O1612" s="69"/>
      <c r="P1612" s="69"/>
      <c r="Q1612" s="69"/>
      <c r="R1612" s="69"/>
      <c r="S1612" s="69"/>
      <c r="T1612" s="69"/>
      <c r="U1612" s="69"/>
      <c r="V1612" s="69"/>
      <c r="W1612" s="69"/>
      <c r="X1612" s="69"/>
      <c r="Y1612" s="69"/>
      <c r="Z1612" s="69"/>
    </row>
    <row r="1613" ht="15.75" customHeight="1" spans="1:26">
      <c r="A1613" s="125"/>
      <c r="B1613" s="125"/>
      <c r="C1613" s="126" t="e">
        <v>#REF!</v>
      </c>
      <c r="D1613" s="125"/>
      <c r="E1613" s="69"/>
      <c r="F1613" s="69"/>
      <c r="G1613" s="69"/>
      <c r="H1613" s="69"/>
      <c r="I1613" s="69"/>
      <c r="J1613" s="69"/>
      <c r="K1613" s="69"/>
      <c r="L1613" s="69"/>
      <c r="M1613" s="69"/>
      <c r="N1613" s="69"/>
      <c r="O1613" s="69"/>
      <c r="P1613" s="69"/>
      <c r="Q1613" s="69"/>
      <c r="R1613" s="69"/>
      <c r="S1613" s="69"/>
      <c r="T1613" s="69"/>
      <c r="U1613" s="69"/>
      <c r="V1613" s="69"/>
      <c r="W1613" s="69"/>
      <c r="X1613" s="69"/>
      <c r="Y1613" s="69"/>
      <c r="Z1613" s="69"/>
    </row>
    <row r="1614" ht="15.75" customHeight="1" spans="1:26">
      <c r="A1614" s="125"/>
      <c r="B1614" s="125"/>
      <c r="C1614" s="126" t="e">
        <v>#REF!</v>
      </c>
      <c r="D1614" s="125"/>
      <c r="E1614" s="69"/>
      <c r="F1614" s="69"/>
      <c r="G1614" s="69"/>
      <c r="H1614" s="69"/>
      <c r="I1614" s="69"/>
      <c r="J1614" s="69"/>
      <c r="K1614" s="69"/>
      <c r="L1614" s="69"/>
      <c r="M1614" s="69"/>
      <c r="N1614" s="69"/>
      <c r="O1614" s="69"/>
      <c r="P1614" s="69"/>
      <c r="Q1614" s="69"/>
      <c r="R1614" s="69"/>
      <c r="S1614" s="69"/>
      <c r="T1614" s="69"/>
      <c r="U1614" s="69"/>
      <c r="V1614" s="69"/>
      <c r="W1614" s="69"/>
      <c r="X1614" s="69"/>
      <c r="Y1614" s="69"/>
      <c r="Z1614" s="69"/>
    </row>
    <row r="1615" ht="15.75" customHeight="1" spans="1:26">
      <c r="A1615" s="125"/>
      <c r="B1615" s="125"/>
      <c r="C1615" s="126" t="e">
        <v>#REF!</v>
      </c>
      <c r="D1615" s="125"/>
      <c r="E1615" s="69"/>
      <c r="F1615" s="69"/>
      <c r="G1615" s="69"/>
      <c r="H1615" s="69"/>
      <c r="I1615" s="69"/>
      <c r="J1615" s="69"/>
      <c r="K1615" s="69"/>
      <c r="L1615" s="69"/>
      <c r="M1615" s="69"/>
      <c r="N1615" s="69"/>
      <c r="O1615" s="69"/>
      <c r="P1615" s="69"/>
      <c r="Q1615" s="69"/>
      <c r="R1615" s="69"/>
      <c r="S1615" s="69"/>
      <c r="T1615" s="69"/>
      <c r="U1615" s="69"/>
      <c r="V1615" s="69"/>
      <c r="W1615" s="69"/>
      <c r="X1615" s="69"/>
      <c r="Y1615" s="69"/>
      <c r="Z1615" s="69"/>
    </row>
    <row r="1616" ht="15.75" customHeight="1" spans="1:26">
      <c r="A1616" s="125"/>
      <c r="B1616" s="125"/>
      <c r="C1616" s="126" t="e">
        <v>#REF!</v>
      </c>
      <c r="D1616" s="125"/>
      <c r="E1616" s="69"/>
      <c r="F1616" s="69"/>
      <c r="G1616" s="69"/>
      <c r="H1616" s="69"/>
      <c r="I1616" s="69"/>
      <c r="J1616" s="69"/>
      <c r="K1616" s="69"/>
      <c r="L1616" s="69"/>
      <c r="M1616" s="69"/>
      <c r="N1616" s="69"/>
      <c r="O1616" s="69"/>
      <c r="P1616" s="69"/>
      <c r="Q1616" s="69"/>
      <c r="R1616" s="69"/>
      <c r="S1616" s="69"/>
      <c r="T1616" s="69"/>
      <c r="U1616" s="69"/>
      <c r="V1616" s="69"/>
      <c r="W1616" s="69"/>
      <c r="X1616" s="69"/>
      <c r="Y1616" s="69"/>
      <c r="Z1616" s="69"/>
    </row>
    <row r="1617" ht="15.75" customHeight="1" spans="1:26">
      <c r="A1617" s="125"/>
      <c r="B1617" s="125"/>
      <c r="C1617" s="126" t="e">
        <v>#REF!</v>
      </c>
      <c r="D1617" s="125"/>
      <c r="E1617" s="69"/>
      <c r="F1617" s="69"/>
      <c r="G1617" s="69"/>
      <c r="H1617" s="69"/>
      <c r="I1617" s="69"/>
      <c r="J1617" s="69"/>
      <c r="K1617" s="69"/>
      <c r="L1617" s="69"/>
      <c r="M1617" s="69"/>
      <c r="N1617" s="69"/>
      <c r="O1617" s="69"/>
      <c r="P1617" s="69"/>
      <c r="Q1617" s="69"/>
      <c r="R1617" s="69"/>
      <c r="S1617" s="69"/>
      <c r="T1617" s="69"/>
      <c r="U1617" s="69"/>
      <c r="V1617" s="69"/>
      <c r="W1617" s="69"/>
      <c r="X1617" s="69"/>
      <c r="Y1617" s="69"/>
      <c r="Z1617" s="69"/>
    </row>
    <row r="1618" ht="15.75" customHeight="1" spans="1:26">
      <c r="A1618" s="125"/>
      <c r="B1618" s="125"/>
      <c r="C1618" s="126" t="e">
        <v>#REF!</v>
      </c>
      <c r="D1618" s="125"/>
      <c r="E1618" s="69"/>
      <c r="F1618" s="69"/>
      <c r="G1618" s="69"/>
      <c r="H1618" s="69"/>
      <c r="I1618" s="69"/>
      <c r="J1618" s="69"/>
      <c r="K1618" s="69"/>
      <c r="L1618" s="69"/>
      <c r="M1618" s="69"/>
      <c r="N1618" s="69"/>
      <c r="O1618" s="69"/>
      <c r="P1618" s="69"/>
      <c r="Q1618" s="69"/>
      <c r="R1618" s="69"/>
      <c r="S1618" s="69"/>
      <c r="T1618" s="69"/>
      <c r="U1618" s="69"/>
      <c r="V1618" s="69"/>
      <c r="W1618" s="69"/>
      <c r="X1618" s="69"/>
      <c r="Y1618" s="69"/>
      <c r="Z1618" s="69"/>
    </row>
    <row r="1619" ht="15.75" customHeight="1" spans="1:26">
      <c r="A1619" s="125"/>
      <c r="B1619" s="125"/>
      <c r="C1619" s="126" t="e">
        <v>#REF!</v>
      </c>
      <c r="D1619" s="125"/>
      <c r="E1619" s="69"/>
      <c r="F1619" s="69"/>
      <c r="G1619" s="69"/>
      <c r="H1619" s="69"/>
      <c r="I1619" s="69"/>
      <c r="J1619" s="69"/>
      <c r="K1619" s="69"/>
      <c r="L1619" s="69"/>
      <c r="M1619" s="69"/>
      <c r="N1619" s="69"/>
      <c r="O1619" s="69"/>
      <c r="P1619" s="69"/>
      <c r="Q1619" s="69"/>
      <c r="R1619" s="69"/>
      <c r="S1619" s="69"/>
      <c r="T1619" s="69"/>
      <c r="U1619" s="69"/>
      <c r="V1619" s="69"/>
      <c r="W1619" s="69"/>
      <c r="X1619" s="69"/>
      <c r="Y1619" s="69"/>
      <c r="Z1619" s="69"/>
    </row>
    <row r="1620" ht="15.75" customHeight="1" spans="1:26">
      <c r="A1620" s="125"/>
      <c r="B1620" s="125"/>
      <c r="C1620" s="126" t="e">
        <v>#REF!</v>
      </c>
      <c r="D1620" s="125"/>
      <c r="E1620" s="69"/>
      <c r="F1620" s="69"/>
      <c r="G1620" s="69"/>
      <c r="H1620" s="69"/>
      <c r="I1620" s="69"/>
      <c r="J1620" s="69"/>
      <c r="K1620" s="69"/>
      <c r="L1620" s="69"/>
      <c r="M1620" s="69"/>
      <c r="N1620" s="69"/>
      <c r="O1620" s="69"/>
      <c r="P1620" s="69"/>
      <c r="Q1620" s="69"/>
      <c r="R1620" s="69"/>
      <c r="S1620" s="69"/>
      <c r="T1620" s="69"/>
      <c r="U1620" s="69"/>
      <c r="V1620" s="69"/>
      <c r="W1620" s="69"/>
      <c r="X1620" s="69"/>
      <c r="Y1620" s="69"/>
      <c r="Z1620" s="69"/>
    </row>
    <row r="1621" ht="15.75" customHeight="1" spans="1:26">
      <c r="A1621" s="125"/>
      <c r="B1621" s="125"/>
      <c r="C1621" s="126" t="e">
        <v>#REF!</v>
      </c>
      <c r="D1621" s="125"/>
      <c r="E1621" s="69"/>
      <c r="F1621" s="69"/>
      <c r="G1621" s="69"/>
      <c r="H1621" s="69"/>
      <c r="I1621" s="69"/>
      <c r="J1621" s="69"/>
      <c r="K1621" s="69"/>
      <c r="L1621" s="69"/>
      <c r="M1621" s="69"/>
      <c r="N1621" s="69"/>
      <c r="O1621" s="69"/>
      <c r="P1621" s="69"/>
      <c r="Q1621" s="69"/>
      <c r="R1621" s="69"/>
      <c r="S1621" s="69"/>
      <c r="T1621" s="69"/>
      <c r="U1621" s="69"/>
      <c r="V1621" s="69"/>
      <c r="W1621" s="69"/>
      <c r="X1621" s="69"/>
      <c r="Y1621" s="69"/>
      <c r="Z1621" s="69"/>
    </row>
    <row r="1622" ht="15.75" customHeight="1" spans="1:26">
      <c r="A1622" s="125"/>
      <c r="B1622" s="125"/>
      <c r="C1622" s="126" t="e">
        <v>#REF!</v>
      </c>
      <c r="D1622" s="125"/>
      <c r="E1622" s="69"/>
      <c r="F1622" s="69"/>
      <c r="G1622" s="69"/>
      <c r="H1622" s="69"/>
      <c r="I1622" s="69"/>
      <c r="J1622" s="69"/>
      <c r="K1622" s="69"/>
      <c r="L1622" s="69"/>
      <c r="M1622" s="69"/>
      <c r="N1622" s="69"/>
      <c r="O1622" s="69"/>
      <c r="P1622" s="69"/>
      <c r="Q1622" s="69"/>
      <c r="R1622" s="69"/>
      <c r="S1622" s="69"/>
      <c r="T1622" s="69"/>
      <c r="U1622" s="69"/>
      <c r="V1622" s="69"/>
      <c r="W1622" s="69"/>
      <c r="X1622" s="69"/>
      <c r="Y1622" s="69"/>
      <c r="Z1622" s="69"/>
    </row>
    <row r="1623" ht="15.75" customHeight="1" spans="1:26">
      <c r="A1623" s="125"/>
      <c r="B1623" s="125"/>
      <c r="C1623" s="126" t="e">
        <v>#REF!</v>
      </c>
      <c r="D1623" s="125"/>
      <c r="E1623" s="69"/>
      <c r="F1623" s="69"/>
      <c r="G1623" s="69"/>
      <c r="H1623" s="69"/>
      <c r="I1623" s="69"/>
      <c r="J1623" s="69"/>
      <c r="K1623" s="69"/>
      <c r="L1623" s="69"/>
      <c r="M1623" s="69"/>
      <c r="N1623" s="69"/>
      <c r="O1623" s="69"/>
      <c r="P1623" s="69"/>
      <c r="Q1623" s="69"/>
      <c r="R1623" s="69"/>
      <c r="S1623" s="69"/>
      <c r="T1623" s="69"/>
      <c r="U1623" s="69"/>
      <c r="V1623" s="69"/>
      <c r="W1623" s="69"/>
      <c r="X1623" s="69"/>
      <c r="Y1623" s="69"/>
      <c r="Z1623" s="69"/>
    </row>
    <row r="1624" ht="15.75" customHeight="1" spans="1:26">
      <c r="A1624" s="125"/>
      <c r="B1624" s="125"/>
      <c r="C1624" s="126" t="e">
        <v>#REF!</v>
      </c>
      <c r="D1624" s="125"/>
      <c r="E1624" s="69"/>
      <c r="F1624" s="69"/>
      <c r="G1624" s="69"/>
      <c r="H1624" s="69"/>
      <c r="I1624" s="69"/>
      <c r="J1624" s="69"/>
      <c r="K1624" s="69"/>
      <c r="L1624" s="69"/>
      <c r="M1624" s="69"/>
      <c r="N1624" s="69"/>
      <c r="O1624" s="69"/>
      <c r="P1624" s="69"/>
      <c r="Q1624" s="69"/>
      <c r="R1624" s="69"/>
      <c r="S1624" s="69"/>
      <c r="T1624" s="69"/>
      <c r="U1624" s="69"/>
      <c r="V1624" s="69"/>
      <c r="W1624" s="69"/>
      <c r="X1624" s="69"/>
      <c r="Y1624" s="69"/>
      <c r="Z1624" s="69"/>
    </row>
    <row r="1625" ht="15.75" customHeight="1" spans="1:26">
      <c r="A1625" s="125"/>
      <c r="B1625" s="125"/>
      <c r="C1625" s="126" t="e">
        <v>#REF!</v>
      </c>
      <c r="D1625" s="125"/>
      <c r="E1625" s="69"/>
      <c r="F1625" s="69"/>
      <c r="G1625" s="69"/>
      <c r="H1625" s="69"/>
      <c r="I1625" s="69"/>
      <c r="J1625" s="69"/>
      <c r="K1625" s="69"/>
      <c r="L1625" s="69"/>
      <c r="M1625" s="69"/>
      <c r="N1625" s="69"/>
      <c r="O1625" s="69"/>
      <c r="P1625" s="69"/>
      <c r="Q1625" s="69"/>
      <c r="R1625" s="69"/>
      <c r="S1625" s="69"/>
      <c r="T1625" s="69"/>
      <c r="U1625" s="69"/>
      <c r="V1625" s="69"/>
      <c r="W1625" s="69"/>
      <c r="X1625" s="69"/>
      <c r="Y1625" s="69"/>
      <c r="Z1625" s="69"/>
    </row>
    <row r="1626" ht="15.75" customHeight="1" spans="1:26">
      <c r="A1626" s="125"/>
      <c r="B1626" s="125"/>
      <c r="C1626" s="126" t="e">
        <v>#REF!</v>
      </c>
      <c r="D1626" s="125"/>
      <c r="E1626" s="69"/>
      <c r="F1626" s="69"/>
      <c r="G1626" s="69"/>
      <c r="H1626" s="69"/>
      <c r="I1626" s="69"/>
      <c r="J1626" s="69"/>
      <c r="K1626" s="69"/>
      <c r="L1626" s="69"/>
      <c r="M1626" s="69"/>
      <c r="N1626" s="69"/>
      <c r="O1626" s="69"/>
      <c r="P1626" s="69"/>
      <c r="Q1626" s="69"/>
      <c r="R1626" s="69"/>
      <c r="S1626" s="69"/>
      <c r="T1626" s="69"/>
      <c r="U1626" s="69"/>
      <c r="V1626" s="69"/>
      <c r="W1626" s="69"/>
      <c r="X1626" s="69"/>
      <c r="Y1626" s="69"/>
      <c r="Z1626" s="69"/>
    </row>
    <row r="1627" ht="15.75" customHeight="1" spans="1:26">
      <c r="A1627" s="125"/>
      <c r="B1627" s="125"/>
      <c r="C1627" s="126" t="e">
        <v>#REF!</v>
      </c>
      <c r="D1627" s="125"/>
      <c r="E1627" s="69"/>
      <c r="F1627" s="69"/>
      <c r="G1627" s="69"/>
      <c r="H1627" s="69"/>
      <c r="I1627" s="69"/>
      <c r="J1627" s="69"/>
      <c r="K1627" s="69"/>
      <c r="L1627" s="69"/>
      <c r="M1627" s="69"/>
      <c r="N1627" s="69"/>
      <c r="O1627" s="69"/>
      <c r="P1627" s="69"/>
      <c r="Q1627" s="69"/>
      <c r="R1627" s="69"/>
      <c r="S1627" s="69"/>
      <c r="T1627" s="69"/>
      <c r="U1627" s="69"/>
      <c r="V1627" s="69"/>
      <c r="W1627" s="69"/>
      <c r="X1627" s="69"/>
      <c r="Y1627" s="69"/>
      <c r="Z1627" s="69"/>
    </row>
    <row r="1628" ht="15.75" customHeight="1" spans="1:26">
      <c r="A1628" s="125"/>
      <c r="B1628" s="125"/>
      <c r="C1628" s="126" t="e">
        <v>#REF!</v>
      </c>
      <c r="D1628" s="125"/>
      <c r="E1628" s="69"/>
      <c r="F1628" s="69"/>
      <c r="G1628" s="69"/>
      <c r="H1628" s="69"/>
      <c r="I1628" s="69"/>
      <c r="J1628" s="69"/>
      <c r="K1628" s="69"/>
      <c r="L1628" s="69"/>
      <c r="M1628" s="69"/>
      <c r="N1628" s="69"/>
      <c r="O1628" s="69"/>
      <c r="P1628" s="69"/>
      <c r="Q1628" s="69"/>
      <c r="R1628" s="69"/>
      <c r="S1628" s="69"/>
      <c r="T1628" s="69"/>
      <c r="U1628" s="69"/>
      <c r="V1628" s="69"/>
      <c r="W1628" s="69"/>
      <c r="X1628" s="69"/>
      <c r="Y1628" s="69"/>
      <c r="Z1628" s="69"/>
    </row>
    <row r="1629" ht="15.75" customHeight="1" spans="1:26">
      <c r="A1629" s="125"/>
      <c r="B1629" s="125"/>
      <c r="C1629" s="126" t="e">
        <v>#REF!</v>
      </c>
      <c r="D1629" s="125"/>
      <c r="E1629" s="69"/>
      <c r="F1629" s="69"/>
      <c r="G1629" s="69"/>
      <c r="H1629" s="69"/>
      <c r="I1629" s="69"/>
      <c r="J1629" s="69"/>
      <c r="K1629" s="69"/>
      <c r="L1629" s="69"/>
      <c r="M1629" s="69"/>
      <c r="N1629" s="69"/>
      <c r="O1629" s="69"/>
      <c r="P1629" s="69"/>
      <c r="Q1629" s="69"/>
      <c r="R1629" s="69"/>
      <c r="S1629" s="69"/>
      <c r="T1629" s="69"/>
      <c r="U1629" s="69"/>
      <c r="V1629" s="69"/>
      <c r="W1629" s="69"/>
      <c r="X1629" s="69"/>
      <c r="Y1629" s="69"/>
      <c r="Z1629" s="69"/>
    </row>
    <row r="1630" ht="15.75" customHeight="1" spans="1:26">
      <c r="A1630" s="125"/>
      <c r="B1630" s="125"/>
      <c r="C1630" s="126" t="e">
        <v>#REF!</v>
      </c>
      <c r="D1630" s="125"/>
      <c r="E1630" s="69"/>
      <c r="F1630" s="69"/>
      <c r="G1630" s="69"/>
      <c r="H1630" s="69"/>
      <c r="I1630" s="69"/>
      <c r="J1630" s="69"/>
      <c r="K1630" s="69"/>
      <c r="L1630" s="69"/>
      <c r="M1630" s="69"/>
      <c r="N1630" s="69"/>
      <c r="O1630" s="69"/>
      <c r="P1630" s="69"/>
      <c r="Q1630" s="69"/>
      <c r="R1630" s="69"/>
      <c r="S1630" s="69"/>
      <c r="T1630" s="69"/>
      <c r="U1630" s="69"/>
      <c r="V1630" s="69"/>
      <c r="W1630" s="69"/>
      <c r="X1630" s="69"/>
      <c r="Y1630" s="69"/>
      <c r="Z1630" s="69"/>
    </row>
    <row r="1631" ht="15.75" customHeight="1" spans="1:26">
      <c r="A1631" s="125"/>
      <c r="B1631" s="125"/>
      <c r="C1631" s="126" t="e">
        <v>#REF!</v>
      </c>
      <c r="D1631" s="125"/>
      <c r="E1631" s="69"/>
      <c r="F1631" s="69"/>
      <c r="G1631" s="69"/>
      <c r="H1631" s="69"/>
      <c r="I1631" s="69"/>
      <c r="J1631" s="69"/>
      <c r="K1631" s="69"/>
      <c r="L1631" s="69"/>
      <c r="M1631" s="69"/>
      <c r="N1631" s="69"/>
      <c r="O1631" s="69"/>
      <c r="P1631" s="69"/>
      <c r="Q1631" s="69"/>
      <c r="R1631" s="69"/>
      <c r="S1631" s="69"/>
      <c r="T1631" s="69"/>
      <c r="U1631" s="69"/>
      <c r="V1631" s="69"/>
      <c r="W1631" s="69"/>
      <c r="X1631" s="69"/>
      <c r="Y1631" s="69"/>
      <c r="Z1631" s="69"/>
    </row>
    <row r="1632" ht="15.75" customHeight="1" spans="1:26">
      <c r="A1632" s="125"/>
      <c r="B1632" s="125"/>
      <c r="C1632" s="126" t="e">
        <v>#REF!</v>
      </c>
      <c r="D1632" s="125"/>
      <c r="E1632" s="69"/>
      <c r="F1632" s="69"/>
      <c r="G1632" s="69"/>
      <c r="H1632" s="69"/>
      <c r="I1632" s="69"/>
      <c r="J1632" s="69"/>
      <c r="K1632" s="69"/>
      <c r="L1632" s="69"/>
      <c r="M1632" s="69"/>
      <c r="N1632" s="69"/>
      <c r="O1632" s="69"/>
      <c r="P1632" s="69"/>
      <c r="Q1632" s="69"/>
      <c r="R1632" s="69"/>
      <c r="S1632" s="69"/>
      <c r="T1632" s="69"/>
      <c r="U1632" s="69"/>
      <c r="V1632" s="69"/>
      <c r="W1632" s="69"/>
      <c r="X1632" s="69"/>
      <c r="Y1632" s="69"/>
      <c r="Z1632" s="69"/>
    </row>
    <row r="1633" ht="15.75" customHeight="1" spans="1:26">
      <c r="A1633" s="125"/>
      <c r="B1633" s="125"/>
      <c r="C1633" s="126" t="e">
        <v>#REF!</v>
      </c>
      <c r="D1633" s="125"/>
      <c r="E1633" s="69"/>
      <c r="F1633" s="69"/>
      <c r="G1633" s="69"/>
      <c r="H1633" s="69"/>
      <c r="I1633" s="69"/>
      <c r="J1633" s="69"/>
      <c r="K1633" s="69"/>
      <c r="L1633" s="69"/>
      <c r="M1633" s="69"/>
      <c r="N1633" s="69"/>
      <c r="O1633" s="69"/>
      <c r="P1633" s="69"/>
      <c r="Q1633" s="69"/>
      <c r="R1633" s="69"/>
      <c r="S1633" s="69"/>
      <c r="T1633" s="69"/>
      <c r="U1633" s="69"/>
      <c r="V1633" s="69"/>
      <c r="W1633" s="69"/>
      <c r="X1633" s="69"/>
      <c r="Y1633" s="69"/>
      <c r="Z1633" s="69"/>
    </row>
    <row r="1634" ht="15.75" customHeight="1" spans="1:26">
      <c r="A1634" s="125"/>
      <c r="B1634" s="125"/>
      <c r="C1634" s="126" t="e">
        <v>#REF!</v>
      </c>
      <c r="D1634" s="125"/>
      <c r="E1634" s="69"/>
      <c r="F1634" s="69"/>
      <c r="G1634" s="69"/>
      <c r="H1634" s="69"/>
      <c r="I1634" s="69"/>
      <c r="J1634" s="69"/>
      <c r="K1634" s="69"/>
      <c r="L1634" s="69"/>
      <c r="M1634" s="69"/>
      <c r="N1634" s="69"/>
      <c r="O1634" s="69"/>
      <c r="P1634" s="69"/>
      <c r="Q1634" s="69"/>
      <c r="R1634" s="69"/>
      <c r="S1634" s="69"/>
      <c r="T1634" s="69"/>
      <c r="U1634" s="69"/>
      <c r="V1634" s="69"/>
      <c r="W1634" s="69"/>
      <c r="X1634" s="69"/>
      <c r="Y1634" s="69"/>
      <c r="Z1634" s="69"/>
    </row>
    <row r="1635" ht="15.75" customHeight="1" spans="1:26">
      <c r="A1635" s="125"/>
      <c r="B1635" s="125"/>
      <c r="C1635" s="126" t="e">
        <v>#REF!</v>
      </c>
      <c r="D1635" s="125"/>
      <c r="E1635" s="69"/>
      <c r="F1635" s="69"/>
      <c r="G1635" s="69"/>
      <c r="H1635" s="69"/>
      <c r="I1635" s="69"/>
      <c r="J1635" s="69"/>
      <c r="K1635" s="69"/>
      <c r="L1635" s="69"/>
      <c r="M1635" s="69"/>
      <c r="N1635" s="69"/>
      <c r="O1635" s="69"/>
      <c r="P1635" s="69"/>
      <c r="Q1635" s="69"/>
      <c r="R1635" s="69"/>
      <c r="S1635" s="69"/>
      <c r="T1635" s="69"/>
      <c r="U1635" s="69"/>
      <c r="V1635" s="69"/>
      <c r="W1635" s="69"/>
      <c r="X1635" s="69"/>
      <c r="Y1635" s="69"/>
      <c r="Z1635" s="69"/>
    </row>
    <row r="1636" ht="15.75" customHeight="1" spans="1:26">
      <c r="A1636" s="125"/>
      <c r="B1636" s="125"/>
      <c r="C1636" s="126" t="e">
        <v>#REF!</v>
      </c>
      <c r="D1636" s="125"/>
      <c r="E1636" s="69"/>
      <c r="F1636" s="69"/>
      <c r="G1636" s="69"/>
      <c r="H1636" s="69"/>
      <c r="I1636" s="69"/>
      <c r="J1636" s="69"/>
      <c r="K1636" s="69"/>
      <c r="L1636" s="69"/>
      <c r="M1636" s="69"/>
      <c r="N1636" s="69"/>
      <c r="O1636" s="69"/>
      <c r="P1636" s="69"/>
      <c r="Q1636" s="69"/>
      <c r="R1636" s="69"/>
      <c r="S1636" s="69"/>
      <c r="T1636" s="69"/>
      <c r="U1636" s="69"/>
      <c r="V1636" s="69"/>
      <c r="W1636" s="69"/>
      <c r="X1636" s="69"/>
      <c r="Y1636" s="69"/>
      <c r="Z1636" s="69"/>
    </row>
    <row r="1637" ht="15.75" customHeight="1" spans="1:26">
      <c r="A1637" s="125"/>
      <c r="B1637" s="125"/>
      <c r="C1637" s="126" t="e">
        <v>#REF!</v>
      </c>
      <c r="D1637" s="125"/>
      <c r="E1637" s="69"/>
      <c r="F1637" s="69"/>
      <c r="G1637" s="69"/>
      <c r="H1637" s="69"/>
      <c r="I1637" s="69"/>
      <c r="J1637" s="69"/>
      <c r="K1637" s="69"/>
      <c r="L1637" s="69"/>
      <c r="M1637" s="69"/>
      <c r="N1637" s="69"/>
      <c r="O1637" s="69"/>
      <c r="P1637" s="69"/>
      <c r="Q1637" s="69"/>
      <c r="R1637" s="69"/>
      <c r="S1637" s="69"/>
      <c r="T1637" s="69"/>
      <c r="U1637" s="69"/>
      <c r="V1637" s="69"/>
      <c r="W1637" s="69"/>
      <c r="X1637" s="69"/>
      <c r="Y1637" s="69"/>
      <c r="Z1637" s="69"/>
    </row>
    <row r="1638" ht="15.75" customHeight="1" spans="1:26">
      <c r="A1638" s="125"/>
      <c r="B1638" s="125"/>
      <c r="C1638" s="126" t="e">
        <v>#REF!</v>
      </c>
      <c r="D1638" s="125"/>
      <c r="E1638" s="69"/>
      <c r="F1638" s="69"/>
      <c r="G1638" s="69"/>
      <c r="H1638" s="69"/>
      <c r="I1638" s="69"/>
      <c r="J1638" s="69"/>
      <c r="K1638" s="69"/>
      <c r="L1638" s="69"/>
      <c r="M1638" s="69"/>
      <c r="N1638" s="69"/>
      <c r="O1638" s="69"/>
      <c r="P1638" s="69"/>
      <c r="Q1638" s="69"/>
      <c r="R1638" s="69"/>
      <c r="S1638" s="69"/>
      <c r="T1638" s="69"/>
      <c r="U1638" s="69"/>
      <c r="V1638" s="69"/>
      <c r="W1638" s="69"/>
      <c r="X1638" s="69"/>
      <c r="Y1638" s="69"/>
      <c r="Z1638" s="69"/>
    </row>
    <row r="1639" ht="15.75" customHeight="1" spans="1:26">
      <c r="A1639" s="125"/>
      <c r="B1639" s="125"/>
      <c r="C1639" s="126" t="e">
        <v>#REF!</v>
      </c>
      <c r="D1639" s="125"/>
      <c r="E1639" s="69"/>
      <c r="F1639" s="69"/>
      <c r="G1639" s="69"/>
      <c r="H1639" s="69"/>
      <c r="I1639" s="69"/>
      <c r="J1639" s="69"/>
      <c r="K1639" s="69"/>
      <c r="L1639" s="69"/>
      <c r="M1639" s="69"/>
      <c r="N1639" s="69"/>
      <c r="O1639" s="69"/>
      <c r="P1639" s="69"/>
      <c r="Q1639" s="69"/>
      <c r="R1639" s="69"/>
      <c r="S1639" s="69"/>
      <c r="T1639" s="69"/>
      <c r="U1639" s="69"/>
      <c r="V1639" s="69"/>
      <c r="W1639" s="69"/>
      <c r="X1639" s="69"/>
      <c r="Y1639" s="69"/>
      <c r="Z1639" s="69"/>
    </row>
    <row r="1640" ht="15.75" customHeight="1" spans="1:26">
      <c r="A1640" s="125"/>
      <c r="B1640" s="125"/>
      <c r="C1640" s="126" t="e">
        <v>#REF!</v>
      </c>
      <c r="D1640" s="125"/>
      <c r="E1640" s="69"/>
      <c r="F1640" s="69"/>
      <c r="G1640" s="69"/>
      <c r="H1640" s="69"/>
      <c r="I1640" s="69"/>
      <c r="J1640" s="69"/>
      <c r="K1640" s="69"/>
      <c r="L1640" s="69"/>
      <c r="M1640" s="69"/>
      <c r="N1640" s="69"/>
      <c r="O1640" s="69"/>
      <c r="P1640" s="69"/>
      <c r="Q1640" s="69"/>
      <c r="R1640" s="69"/>
      <c r="S1640" s="69"/>
      <c r="T1640" s="69"/>
      <c r="U1640" s="69"/>
      <c r="V1640" s="69"/>
      <c r="W1640" s="69"/>
      <c r="X1640" s="69"/>
      <c r="Y1640" s="69"/>
      <c r="Z1640" s="69"/>
    </row>
    <row r="1641" ht="15.75" customHeight="1" spans="1:26">
      <c r="A1641" s="125"/>
      <c r="B1641" s="125"/>
      <c r="C1641" s="126" t="e">
        <v>#REF!</v>
      </c>
      <c r="D1641" s="125"/>
      <c r="E1641" s="69"/>
      <c r="F1641" s="69"/>
      <c r="G1641" s="69"/>
      <c r="H1641" s="69"/>
      <c r="I1641" s="69"/>
      <c r="J1641" s="69"/>
      <c r="K1641" s="69"/>
      <c r="L1641" s="69"/>
      <c r="M1641" s="69"/>
      <c r="N1641" s="69"/>
      <c r="O1641" s="69"/>
      <c r="P1641" s="69"/>
      <c r="Q1641" s="69"/>
      <c r="R1641" s="69"/>
      <c r="S1641" s="69"/>
      <c r="T1641" s="69"/>
      <c r="U1641" s="69"/>
      <c r="V1641" s="69"/>
      <c r="W1641" s="69"/>
      <c r="X1641" s="69"/>
      <c r="Y1641" s="69"/>
      <c r="Z1641" s="69"/>
    </row>
    <row r="1642" ht="15.75" customHeight="1" spans="1:26">
      <c r="A1642" s="125"/>
      <c r="B1642" s="125"/>
      <c r="C1642" s="126" t="e">
        <v>#REF!</v>
      </c>
      <c r="D1642" s="125"/>
      <c r="E1642" s="69"/>
      <c r="F1642" s="69"/>
      <c r="G1642" s="69"/>
      <c r="H1642" s="69"/>
      <c r="I1642" s="69"/>
      <c r="J1642" s="69"/>
      <c r="K1642" s="69"/>
      <c r="L1642" s="69"/>
      <c r="M1642" s="69"/>
      <c r="N1642" s="69"/>
      <c r="O1642" s="69"/>
      <c r="P1642" s="69"/>
      <c r="Q1642" s="69"/>
      <c r="R1642" s="69"/>
      <c r="S1642" s="69"/>
      <c r="T1642" s="69"/>
      <c r="U1642" s="69"/>
      <c r="V1642" s="69"/>
      <c r="W1642" s="69"/>
      <c r="X1642" s="69"/>
      <c r="Y1642" s="69"/>
      <c r="Z1642" s="69"/>
    </row>
    <row r="1643" ht="15.75" customHeight="1" spans="1:26">
      <c r="A1643" s="125"/>
      <c r="B1643" s="125"/>
      <c r="C1643" s="126" t="e">
        <v>#REF!</v>
      </c>
      <c r="D1643" s="125"/>
      <c r="E1643" s="69"/>
      <c r="F1643" s="69"/>
      <c r="G1643" s="69"/>
      <c r="H1643" s="69"/>
      <c r="I1643" s="69"/>
      <c r="J1643" s="69"/>
      <c r="K1643" s="69"/>
      <c r="L1643" s="69"/>
      <c r="M1643" s="69"/>
      <c r="N1643" s="69"/>
      <c r="O1643" s="69"/>
      <c r="P1643" s="69"/>
      <c r="Q1643" s="69"/>
      <c r="R1643" s="69"/>
      <c r="S1643" s="69"/>
      <c r="T1643" s="69"/>
      <c r="U1643" s="69"/>
      <c r="V1643" s="69"/>
      <c r="W1643" s="69"/>
      <c r="X1643" s="69"/>
      <c r="Y1643" s="69"/>
      <c r="Z1643" s="69"/>
    </row>
    <row r="1644" ht="15.75" customHeight="1" spans="1:26">
      <c r="A1644" s="125"/>
      <c r="B1644" s="125"/>
      <c r="C1644" s="126" t="e">
        <v>#REF!</v>
      </c>
      <c r="D1644" s="125"/>
      <c r="E1644" s="69"/>
      <c r="F1644" s="69"/>
      <c r="G1644" s="69"/>
      <c r="H1644" s="69"/>
      <c r="I1644" s="69"/>
      <c r="J1644" s="69"/>
      <c r="K1644" s="69"/>
      <c r="L1644" s="69"/>
      <c r="M1644" s="69"/>
      <c r="N1644" s="69"/>
      <c r="O1644" s="69"/>
      <c r="P1644" s="69"/>
      <c r="Q1644" s="69"/>
      <c r="R1644" s="69"/>
      <c r="S1644" s="69"/>
      <c r="T1644" s="69"/>
      <c r="U1644" s="69"/>
      <c r="V1644" s="69"/>
      <c r="W1644" s="69"/>
      <c r="X1644" s="69"/>
      <c r="Y1644" s="69"/>
      <c r="Z1644" s="69"/>
    </row>
    <row r="1645" ht="15.75" customHeight="1" spans="1:26">
      <c r="A1645" s="125"/>
      <c r="B1645" s="125"/>
      <c r="C1645" s="126" t="e">
        <v>#REF!</v>
      </c>
      <c r="D1645" s="125"/>
      <c r="E1645" s="69"/>
      <c r="F1645" s="69"/>
      <c r="G1645" s="69"/>
      <c r="H1645" s="69"/>
      <c r="I1645" s="69"/>
      <c r="J1645" s="69"/>
      <c r="K1645" s="69"/>
      <c r="L1645" s="69"/>
      <c r="M1645" s="69"/>
      <c r="N1645" s="69"/>
      <c r="O1645" s="69"/>
      <c r="P1645" s="69"/>
      <c r="Q1645" s="69"/>
      <c r="R1645" s="69"/>
      <c r="S1645" s="69"/>
      <c r="T1645" s="69"/>
      <c r="U1645" s="69"/>
      <c r="V1645" s="69"/>
      <c r="W1645" s="69"/>
      <c r="X1645" s="69"/>
      <c r="Y1645" s="69"/>
      <c r="Z1645" s="69"/>
    </row>
    <row r="1646" ht="15.75" customHeight="1" spans="1:26">
      <c r="A1646" s="125"/>
      <c r="B1646" s="125"/>
      <c r="C1646" s="126" t="e">
        <v>#REF!</v>
      </c>
      <c r="D1646" s="125"/>
      <c r="E1646" s="69"/>
      <c r="F1646" s="69"/>
      <c r="G1646" s="69"/>
      <c r="H1646" s="69"/>
      <c r="I1646" s="69"/>
      <c r="J1646" s="69"/>
      <c r="K1646" s="69"/>
      <c r="L1646" s="69"/>
      <c r="M1646" s="69"/>
      <c r="N1646" s="69"/>
      <c r="O1646" s="69"/>
      <c r="P1646" s="69"/>
      <c r="Q1646" s="69"/>
      <c r="R1646" s="69"/>
      <c r="S1646" s="69"/>
      <c r="T1646" s="69"/>
      <c r="U1646" s="69"/>
      <c r="V1646" s="69"/>
      <c r="W1646" s="69"/>
      <c r="X1646" s="69"/>
      <c r="Y1646" s="69"/>
      <c r="Z1646" s="69"/>
    </row>
    <row r="1647" ht="15.75" customHeight="1" spans="1:26">
      <c r="A1647" s="125"/>
      <c r="B1647" s="125"/>
      <c r="C1647" s="126" t="e">
        <v>#REF!</v>
      </c>
      <c r="D1647" s="125"/>
      <c r="E1647" s="69"/>
      <c r="F1647" s="69"/>
      <c r="G1647" s="69"/>
      <c r="H1647" s="69"/>
      <c r="I1647" s="69"/>
      <c r="J1647" s="69"/>
      <c r="K1647" s="69"/>
      <c r="L1647" s="69"/>
      <c r="M1647" s="69"/>
      <c r="N1647" s="69"/>
      <c r="O1647" s="69"/>
      <c r="P1647" s="69"/>
      <c r="Q1647" s="69"/>
      <c r="R1647" s="69"/>
      <c r="S1647" s="69"/>
      <c r="T1647" s="69"/>
      <c r="U1647" s="69"/>
      <c r="V1647" s="69"/>
      <c r="W1647" s="69"/>
      <c r="X1647" s="69"/>
      <c r="Y1647" s="69"/>
      <c r="Z1647" s="69"/>
    </row>
    <row r="1648" ht="15.75" customHeight="1" spans="1:26">
      <c r="A1648" s="125"/>
      <c r="B1648" s="125"/>
      <c r="C1648" s="126" t="e">
        <v>#REF!</v>
      </c>
      <c r="D1648" s="125"/>
      <c r="E1648" s="69"/>
      <c r="F1648" s="69"/>
      <c r="G1648" s="69"/>
      <c r="H1648" s="69"/>
      <c r="I1648" s="69"/>
      <c r="J1648" s="69"/>
      <c r="K1648" s="69"/>
      <c r="L1648" s="69"/>
      <c r="M1648" s="69"/>
      <c r="N1648" s="69"/>
      <c r="O1648" s="69"/>
      <c r="P1648" s="69"/>
      <c r="Q1648" s="69"/>
      <c r="R1648" s="69"/>
      <c r="S1648" s="69"/>
      <c r="T1648" s="69"/>
      <c r="U1648" s="69"/>
      <c r="V1648" s="69"/>
      <c r="W1648" s="69"/>
      <c r="X1648" s="69"/>
      <c r="Y1648" s="69"/>
      <c r="Z1648" s="69"/>
    </row>
    <row r="1649" ht="15.75" customHeight="1" spans="1:26">
      <c r="A1649" s="125"/>
      <c r="B1649" s="125"/>
      <c r="C1649" s="126" t="e">
        <v>#REF!</v>
      </c>
      <c r="D1649" s="125"/>
      <c r="E1649" s="69"/>
      <c r="F1649" s="69"/>
      <c r="G1649" s="69"/>
      <c r="H1649" s="69"/>
      <c r="I1649" s="69"/>
      <c r="J1649" s="69"/>
      <c r="K1649" s="69"/>
      <c r="L1649" s="69"/>
      <c r="M1649" s="69"/>
      <c r="N1649" s="69"/>
      <c r="O1649" s="69"/>
      <c r="P1649" s="69"/>
      <c r="Q1649" s="69"/>
      <c r="R1649" s="69"/>
      <c r="S1649" s="69"/>
      <c r="T1649" s="69"/>
      <c r="U1649" s="69"/>
      <c r="V1649" s="69"/>
      <c r="W1649" s="69"/>
      <c r="X1649" s="69"/>
      <c r="Y1649" s="69"/>
      <c r="Z1649" s="69"/>
    </row>
    <row r="1650" ht="15.75" customHeight="1" spans="1:26">
      <c r="A1650" s="125"/>
      <c r="B1650" s="125"/>
      <c r="C1650" s="126" t="e">
        <v>#REF!</v>
      </c>
      <c r="D1650" s="125"/>
      <c r="E1650" s="69"/>
      <c r="F1650" s="69"/>
      <c r="G1650" s="69"/>
      <c r="H1650" s="69"/>
      <c r="I1650" s="69"/>
      <c r="J1650" s="69"/>
      <c r="K1650" s="69"/>
      <c r="L1650" s="69"/>
      <c r="M1650" s="69"/>
      <c r="N1650" s="69"/>
      <c r="O1650" s="69"/>
      <c r="P1650" s="69"/>
      <c r="Q1650" s="69"/>
      <c r="R1650" s="69"/>
      <c r="S1650" s="69"/>
      <c r="T1650" s="69"/>
      <c r="U1650" s="69"/>
      <c r="V1650" s="69"/>
      <c r="W1650" s="69"/>
      <c r="X1650" s="69"/>
      <c r="Y1650" s="69"/>
      <c r="Z1650" s="69"/>
    </row>
    <row r="1651" ht="15.75" customHeight="1" spans="1:26">
      <c r="A1651" s="125"/>
      <c r="B1651" s="125"/>
      <c r="C1651" s="126" t="e">
        <v>#REF!</v>
      </c>
      <c r="D1651" s="125"/>
      <c r="E1651" s="69"/>
      <c r="F1651" s="69"/>
      <c r="G1651" s="69"/>
      <c r="H1651" s="69"/>
      <c r="I1651" s="69"/>
      <c r="J1651" s="69"/>
      <c r="K1651" s="69"/>
      <c r="L1651" s="69"/>
      <c r="M1651" s="69"/>
      <c r="N1651" s="69"/>
      <c r="O1651" s="69"/>
      <c r="P1651" s="69"/>
      <c r="Q1651" s="69"/>
      <c r="R1651" s="69"/>
      <c r="S1651" s="69"/>
      <c r="T1651" s="69"/>
      <c r="U1651" s="69"/>
      <c r="V1651" s="69"/>
      <c r="W1651" s="69"/>
      <c r="X1651" s="69"/>
      <c r="Y1651" s="69"/>
      <c r="Z1651" s="69"/>
    </row>
    <row r="1652" ht="15.75" customHeight="1" spans="1:26">
      <c r="A1652" s="125"/>
      <c r="B1652" s="125"/>
      <c r="C1652" s="126" t="e">
        <v>#REF!</v>
      </c>
      <c r="D1652" s="125"/>
      <c r="E1652" s="69"/>
      <c r="F1652" s="69"/>
      <c r="G1652" s="69"/>
      <c r="H1652" s="69"/>
      <c r="I1652" s="69"/>
      <c r="J1652" s="69"/>
      <c r="K1652" s="69"/>
      <c r="L1652" s="69"/>
      <c r="M1652" s="69"/>
      <c r="N1652" s="69"/>
      <c r="O1652" s="69"/>
      <c r="P1652" s="69"/>
      <c r="Q1652" s="69"/>
      <c r="R1652" s="69"/>
      <c r="S1652" s="69"/>
      <c r="T1652" s="69"/>
      <c r="U1652" s="69"/>
      <c r="V1652" s="69"/>
      <c r="W1652" s="69"/>
      <c r="X1652" s="69"/>
      <c r="Y1652" s="69"/>
      <c r="Z1652" s="69"/>
    </row>
    <row r="1653" ht="15.75" customHeight="1" spans="1:26">
      <c r="A1653" s="125"/>
      <c r="B1653" s="125"/>
      <c r="C1653" s="126" t="e">
        <v>#REF!</v>
      </c>
      <c r="D1653" s="125"/>
      <c r="E1653" s="69"/>
      <c r="F1653" s="69"/>
      <c r="G1653" s="69"/>
      <c r="H1653" s="69"/>
      <c r="I1653" s="69"/>
      <c r="J1653" s="69"/>
      <c r="K1653" s="69"/>
      <c r="L1653" s="69"/>
      <c r="M1653" s="69"/>
      <c r="N1653" s="69"/>
      <c r="O1653" s="69"/>
      <c r="P1653" s="69"/>
      <c r="Q1653" s="69"/>
      <c r="R1653" s="69"/>
      <c r="S1653" s="69"/>
      <c r="T1653" s="69"/>
      <c r="U1653" s="69"/>
      <c r="V1653" s="69"/>
      <c r="W1653" s="69"/>
      <c r="X1653" s="69"/>
      <c r="Y1653" s="69"/>
      <c r="Z1653" s="69"/>
    </row>
    <row r="1654" ht="15.75" customHeight="1" spans="1:26">
      <c r="A1654" s="125"/>
      <c r="B1654" s="125"/>
      <c r="C1654" s="126" t="e">
        <v>#REF!</v>
      </c>
      <c r="D1654" s="125"/>
      <c r="E1654" s="69"/>
      <c r="F1654" s="69"/>
      <c r="G1654" s="69"/>
      <c r="H1654" s="69"/>
      <c r="I1654" s="69"/>
      <c r="J1654" s="69"/>
      <c r="K1654" s="69"/>
      <c r="L1654" s="69"/>
      <c r="M1654" s="69"/>
      <c r="N1654" s="69"/>
      <c r="O1654" s="69"/>
      <c r="P1654" s="69"/>
      <c r="Q1654" s="69"/>
      <c r="R1654" s="69"/>
      <c r="S1654" s="69"/>
      <c r="T1654" s="69"/>
      <c r="U1654" s="69"/>
      <c r="V1654" s="69"/>
      <c r="W1654" s="69"/>
      <c r="X1654" s="69"/>
      <c r="Y1654" s="69"/>
      <c r="Z1654" s="69"/>
    </row>
    <row r="1655" ht="15.75" customHeight="1" spans="1:26">
      <c r="A1655" s="125"/>
      <c r="B1655" s="125"/>
      <c r="C1655" s="126" t="e">
        <v>#REF!</v>
      </c>
      <c r="D1655" s="125"/>
      <c r="E1655" s="69"/>
      <c r="F1655" s="69"/>
      <c r="G1655" s="69"/>
      <c r="H1655" s="69"/>
      <c r="I1655" s="69"/>
      <c r="J1655" s="69"/>
      <c r="K1655" s="69"/>
      <c r="L1655" s="69"/>
      <c r="M1655" s="69"/>
      <c r="N1655" s="69"/>
      <c r="O1655" s="69"/>
      <c r="P1655" s="69"/>
      <c r="Q1655" s="69"/>
      <c r="R1655" s="69"/>
      <c r="S1655" s="69"/>
      <c r="T1655" s="69"/>
      <c r="U1655" s="69"/>
      <c r="V1655" s="69"/>
      <c r="W1655" s="69"/>
      <c r="X1655" s="69"/>
      <c r="Y1655" s="69"/>
      <c r="Z1655" s="69"/>
    </row>
    <row r="1656" ht="15.75" customHeight="1" spans="1:26">
      <c r="A1656" s="125"/>
      <c r="B1656" s="125"/>
      <c r="C1656" s="126" t="e">
        <v>#REF!</v>
      </c>
      <c r="D1656" s="125"/>
      <c r="E1656" s="69"/>
      <c r="F1656" s="69"/>
      <c r="G1656" s="69"/>
      <c r="H1656" s="69"/>
      <c r="I1656" s="69"/>
      <c r="J1656" s="69"/>
      <c r="K1656" s="69"/>
      <c r="L1656" s="69"/>
      <c r="M1656" s="69"/>
      <c r="N1656" s="69"/>
      <c r="O1656" s="69"/>
      <c r="P1656" s="69"/>
      <c r="Q1656" s="69"/>
      <c r="R1656" s="69"/>
      <c r="S1656" s="69"/>
      <c r="T1656" s="69"/>
      <c r="U1656" s="69"/>
      <c r="V1656" s="69"/>
      <c r="W1656" s="69"/>
      <c r="X1656" s="69"/>
      <c r="Y1656" s="69"/>
      <c r="Z1656" s="69"/>
    </row>
    <row r="1657" ht="15.75" customHeight="1" spans="1:26">
      <c r="A1657" s="125"/>
      <c r="B1657" s="125"/>
      <c r="C1657" s="126" t="e">
        <v>#REF!</v>
      </c>
      <c r="D1657" s="125"/>
      <c r="E1657" s="69"/>
      <c r="F1657" s="69"/>
      <c r="G1657" s="69"/>
      <c r="H1657" s="69"/>
      <c r="I1657" s="69"/>
      <c r="J1657" s="69"/>
      <c r="K1657" s="69"/>
      <c r="L1657" s="69"/>
      <c r="M1657" s="69"/>
      <c r="N1657" s="69"/>
      <c r="O1657" s="69"/>
      <c r="P1657" s="69"/>
      <c r="Q1657" s="69"/>
      <c r="R1657" s="69"/>
      <c r="S1657" s="69"/>
      <c r="T1657" s="69"/>
      <c r="U1657" s="69"/>
      <c r="V1657" s="69"/>
      <c r="W1657" s="69"/>
      <c r="X1657" s="69"/>
      <c r="Y1657" s="69"/>
      <c r="Z1657" s="69"/>
    </row>
    <row r="1658" ht="15.75" customHeight="1" spans="1:26">
      <c r="A1658" s="125"/>
      <c r="B1658" s="125"/>
      <c r="C1658" s="126" t="e">
        <v>#REF!</v>
      </c>
      <c r="D1658" s="125"/>
      <c r="E1658" s="69"/>
      <c r="F1658" s="69"/>
      <c r="G1658" s="69"/>
      <c r="H1658" s="69"/>
      <c r="I1658" s="69"/>
      <c r="J1658" s="69"/>
      <c r="K1658" s="69"/>
      <c r="L1658" s="69"/>
      <c r="M1658" s="69"/>
      <c r="N1658" s="69"/>
      <c r="O1658" s="69"/>
      <c r="P1658" s="69"/>
      <c r="Q1658" s="69"/>
      <c r="R1658" s="69"/>
      <c r="S1658" s="69"/>
      <c r="T1658" s="69"/>
      <c r="U1658" s="69"/>
      <c r="V1658" s="69"/>
      <c r="W1658" s="69"/>
      <c r="X1658" s="69"/>
      <c r="Y1658" s="69"/>
      <c r="Z1658" s="69"/>
    </row>
    <row r="1659" ht="15.75" customHeight="1" spans="1:26">
      <c r="A1659" s="125"/>
      <c r="B1659" s="125"/>
      <c r="C1659" s="126" t="e">
        <v>#REF!</v>
      </c>
      <c r="D1659" s="125"/>
      <c r="E1659" s="69"/>
      <c r="F1659" s="69"/>
      <c r="G1659" s="69"/>
      <c r="H1659" s="69"/>
      <c r="I1659" s="69"/>
      <c r="J1659" s="69"/>
      <c r="K1659" s="69"/>
      <c r="L1659" s="69"/>
      <c r="M1659" s="69"/>
      <c r="N1659" s="69"/>
      <c r="O1659" s="69"/>
      <c r="P1659" s="69"/>
      <c r="Q1659" s="69"/>
      <c r="R1659" s="69"/>
      <c r="S1659" s="69"/>
      <c r="T1659" s="69"/>
      <c r="U1659" s="69"/>
      <c r="V1659" s="69"/>
      <c r="W1659" s="69"/>
      <c r="X1659" s="69"/>
      <c r="Y1659" s="69"/>
      <c r="Z1659" s="69"/>
    </row>
    <row r="1660" ht="15.75" customHeight="1" spans="1:26">
      <c r="A1660" s="125"/>
      <c r="B1660" s="125"/>
      <c r="C1660" s="126" t="e">
        <v>#REF!</v>
      </c>
      <c r="D1660" s="125"/>
      <c r="E1660" s="69"/>
      <c r="F1660" s="69"/>
      <c r="G1660" s="69"/>
      <c r="H1660" s="69"/>
      <c r="I1660" s="69"/>
      <c r="J1660" s="69"/>
      <c r="K1660" s="69"/>
      <c r="L1660" s="69"/>
      <c r="M1660" s="69"/>
      <c r="N1660" s="69"/>
      <c r="O1660" s="69"/>
      <c r="P1660" s="69"/>
      <c r="Q1660" s="69"/>
      <c r="R1660" s="69"/>
      <c r="S1660" s="69"/>
      <c r="T1660" s="69"/>
      <c r="U1660" s="69"/>
      <c r="V1660" s="69"/>
      <c r="W1660" s="69"/>
      <c r="X1660" s="69"/>
      <c r="Y1660" s="69"/>
      <c r="Z1660" s="69"/>
    </row>
    <row r="1661" ht="15.75" customHeight="1" spans="1:26">
      <c r="A1661" s="125"/>
      <c r="B1661" s="125"/>
      <c r="C1661" s="126" t="e">
        <v>#REF!</v>
      </c>
      <c r="D1661" s="125"/>
      <c r="E1661" s="69"/>
      <c r="F1661" s="69"/>
      <c r="G1661" s="69"/>
      <c r="H1661" s="69"/>
      <c r="I1661" s="69"/>
      <c r="J1661" s="69"/>
      <c r="K1661" s="69"/>
      <c r="L1661" s="69"/>
      <c r="M1661" s="69"/>
      <c r="N1661" s="69"/>
      <c r="O1661" s="69"/>
      <c r="P1661" s="69"/>
      <c r="Q1661" s="69"/>
      <c r="R1661" s="69"/>
      <c r="S1661" s="69"/>
      <c r="T1661" s="69"/>
      <c r="U1661" s="69"/>
      <c r="V1661" s="69"/>
      <c r="W1661" s="69"/>
      <c r="X1661" s="69"/>
      <c r="Y1661" s="69"/>
      <c r="Z1661" s="69"/>
    </row>
    <row r="1662" ht="15.75" customHeight="1" spans="1:26">
      <c r="A1662" s="125"/>
      <c r="B1662" s="125"/>
      <c r="C1662" s="126" t="e">
        <v>#REF!</v>
      </c>
      <c r="D1662" s="125"/>
      <c r="E1662" s="69"/>
      <c r="F1662" s="69"/>
      <c r="G1662" s="69"/>
      <c r="H1662" s="69"/>
      <c r="I1662" s="69"/>
      <c r="J1662" s="69"/>
      <c r="K1662" s="69"/>
      <c r="L1662" s="69"/>
      <c r="M1662" s="69"/>
      <c r="N1662" s="69"/>
      <c r="O1662" s="69"/>
      <c r="P1662" s="69"/>
      <c r="Q1662" s="69"/>
      <c r="R1662" s="69"/>
      <c r="S1662" s="69"/>
      <c r="T1662" s="69"/>
      <c r="U1662" s="69"/>
      <c r="V1662" s="69"/>
      <c r="W1662" s="69"/>
      <c r="X1662" s="69"/>
      <c r="Y1662" s="69"/>
      <c r="Z1662" s="69"/>
    </row>
    <row r="1663" ht="15.75" customHeight="1" spans="1:26">
      <c r="A1663" s="125"/>
      <c r="B1663" s="125"/>
      <c r="C1663" s="126" t="e">
        <v>#REF!</v>
      </c>
      <c r="D1663" s="125"/>
      <c r="E1663" s="69"/>
      <c r="F1663" s="69"/>
      <c r="G1663" s="69"/>
      <c r="H1663" s="69"/>
      <c r="I1663" s="69"/>
      <c r="J1663" s="69"/>
      <c r="K1663" s="69"/>
      <c r="L1663" s="69"/>
      <c r="M1663" s="69"/>
      <c r="N1663" s="69"/>
      <c r="O1663" s="69"/>
      <c r="P1663" s="69"/>
      <c r="Q1663" s="69"/>
      <c r="R1663" s="69"/>
      <c r="S1663" s="69"/>
      <c r="T1663" s="69"/>
      <c r="U1663" s="69"/>
      <c r="V1663" s="69"/>
      <c r="W1663" s="69"/>
      <c r="X1663" s="69"/>
      <c r="Y1663" s="69"/>
      <c r="Z1663" s="69"/>
    </row>
    <row r="1664" ht="15.75" customHeight="1" spans="1:26">
      <c r="A1664" s="125"/>
      <c r="B1664" s="125"/>
      <c r="C1664" s="126" t="e">
        <v>#REF!</v>
      </c>
      <c r="D1664" s="125"/>
      <c r="E1664" s="69"/>
      <c r="F1664" s="69"/>
      <c r="G1664" s="69"/>
      <c r="H1664" s="69"/>
      <c r="I1664" s="69"/>
      <c r="J1664" s="69"/>
      <c r="K1664" s="69"/>
      <c r="L1664" s="69"/>
      <c r="M1664" s="69"/>
      <c r="N1664" s="69"/>
      <c r="O1664" s="69"/>
      <c r="P1664" s="69"/>
      <c r="Q1664" s="69"/>
      <c r="R1664" s="69"/>
      <c r="S1664" s="69"/>
      <c r="T1664" s="69"/>
      <c r="U1664" s="69"/>
      <c r="V1664" s="69"/>
      <c r="W1664" s="69"/>
      <c r="X1664" s="69"/>
      <c r="Y1664" s="69"/>
      <c r="Z1664" s="69"/>
    </row>
    <row r="1665" ht="15.75" customHeight="1" spans="1:26">
      <c r="A1665" s="125"/>
      <c r="B1665" s="125"/>
      <c r="C1665" s="126" t="e">
        <v>#REF!</v>
      </c>
      <c r="D1665" s="125"/>
      <c r="E1665" s="69"/>
      <c r="F1665" s="69"/>
      <c r="G1665" s="69"/>
      <c r="H1665" s="69"/>
      <c r="I1665" s="69"/>
      <c r="J1665" s="69"/>
      <c r="K1665" s="69"/>
      <c r="L1665" s="69"/>
      <c r="M1665" s="69"/>
      <c r="N1665" s="69"/>
      <c r="O1665" s="69"/>
      <c r="P1665" s="69"/>
      <c r="Q1665" s="69"/>
      <c r="R1665" s="69"/>
      <c r="S1665" s="69"/>
      <c r="T1665" s="69"/>
      <c r="U1665" s="69"/>
      <c r="V1665" s="69"/>
      <c r="W1665" s="69"/>
      <c r="X1665" s="69"/>
      <c r="Y1665" s="69"/>
      <c r="Z1665" s="69"/>
    </row>
    <row r="1666" ht="15.75" customHeight="1" spans="1:26">
      <c r="A1666" s="125"/>
      <c r="B1666" s="125"/>
      <c r="C1666" s="126" t="e">
        <v>#REF!</v>
      </c>
      <c r="D1666" s="125"/>
      <c r="E1666" s="69"/>
      <c r="F1666" s="69"/>
      <c r="G1666" s="69"/>
      <c r="H1666" s="69"/>
      <c r="I1666" s="69"/>
      <c r="J1666" s="69"/>
      <c r="K1666" s="69"/>
      <c r="L1666" s="69"/>
      <c r="M1666" s="69"/>
      <c r="N1666" s="69"/>
      <c r="O1666" s="69"/>
      <c r="P1666" s="69"/>
      <c r="Q1666" s="69"/>
      <c r="R1666" s="69"/>
      <c r="S1666" s="69"/>
      <c r="T1666" s="69"/>
      <c r="U1666" s="69"/>
      <c r="V1666" s="69"/>
      <c r="W1666" s="69"/>
      <c r="X1666" s="69"/>
      <c r="Y1666" s="69"/>
      <c r="Z1666" s="69"/>
    </row>
    <row r="1667" ht="15.75" customHeight="1" spans="1:26">
      <c r="A1667" s="125"/>
      <c r="B1667" s="125"/>
      <c r="C1667" s="126" t="e">
        <v>#REF!</v>
      </c>
      <c r="D1667" s="125"/>
      <c r="E1667" s="69"/>
      <c r="F1667" s="69"/>
      <c r="G1667" s="69"/>
      <c r="H1667" s="69"/>
      <c r="I1667" s="69"/>
      <c r="J1667" s="69"/>
      <c r="K1667" s="69"/>
      <c r="L1667" s="69"/>
      <c r="M1667" s="69"/>
      <c r="N1667" s="69"/>
      <c r="O1667" s="69"/>
      <c r="P1667" s="69"/>
      <c r="Q1667" s="69"/>
      <c r="R1667" s="69"/>
      <c r="S1667" s="69"/>
      <c r="T1667" s="69"/>
      <c r="U1667" s="69"/>
      <c r="V1667" s="69"/>
      <c r="W1667" s="69"/>
      <c r="X1667" s="69"/>
      <c r="Y1667" s="69"/>
      <c r="Z1667" s="69"/>
    </row>
    <row r="1668" ht="15.75" customHeight="1" spans="1:26">
      <c r="A1668" s="125"/>
      <c r="B1668" s="125"/>
      <c r="C1668" s="126" t="e">
        <v>#REF!</v>
      </c>
      <c r="D1668" s="125"/>
      <c r="E1668" s="69"/>
      <c r="F1668" s="69"/>
      <c r="G1668" s="69"/>
      <c r="H1668" s="69"/>
      <c r="I1668" s="69"/>
      <c r="J1668" s="69"/>
      <c r="K1668" s="69"/>
      <c r="L1668" s="69"/>
      <c r="M1668" s="69"/>
      <c r="N1668" s="69"/>
      <c r="O1668" s="69"/>
      <c r="P1668" s="69"/>
      <c r="Q1668" s="69"/>
      <c r="R1668" s="69"/>
      <c r="S1668" s="69"/>
      <c r="T1668" s="69"/>
      <c r="U1668" s="69"/>
      <c r="V1668" s="69"/>
      <c r="W1668" s="69"/>
      <c r="X1668" s="69"/>
      <c r="Y1668" s="69"/>
      <c r="Z1668" s="69"/>
    </row>
    <row r="1669" ht="15.75" customHeight="1" spans="1:26">
      <c r="A1669" s="125"/>
      <c r="B1669" s="125"/>
      <c r="C1669" s="126" t="e">
        <v>#REF!</v>
      </c>
      <c r="D1669" s="125"/>
      <c r="E1669" s="69"/>
      <c r="F1669" s="69"/>
      <c r="G1669" s="69"/>
      <c r="H1669" s="69"/>
      <c r="I1669" s="69"/>
      <c r="J1669" s="69"/>
      <c r="K1669" s="69"/>
      <c r="L1669" s="69"/>
      <c r="M1669" s="69"/>
      <c r="N1669" s="69"/>
      <c r="O1669" s="69"/>
      <c r="P1669" s="69"/>
      <c r="Q1669" s="69"/>
      <c r="R1669" s="69"/>
      <c r="S1669" s="69"/>
      <c r="T1669" s="69"/>
      <c r="U1669" s="69"/>
      <c r="V1669" s="69"/>
      <c r="W1669" s="69"/>
      <c r="X1669" s="69"/>
      <c r="Y1669" s="69"/>
      <c r="Z1669" s="69"/>
    </row>
    <row r="1670" ht="15.75" customHeight="1" spans="1:26">
      <c r="A1670" s="125"/>
      <c r="B1670" s="125"/>
      <c r="C1670" s="126" t="e">
        <v>#REF!</v>
      </c>
      <c r="D1670" s="125"/>
      <c r="E1670" s="69"/>
      <c r="F1670" s="69"/>
      <c r="G1670" s="69"/>
      <c r="H1670" s="69"/>
      <c r="I1670" s="69"/>
      <c r="J1670" s="69"/>
      <c r="K1670" s="69"/>
      <c r="L1670" s="69"/>
      <c r="M1670" s="69"/>
      <c r="N1670" s="69"/>
      <c r="O1670" s="69"/>
      <c r="P1670" s="69"/>
      <c r="Q1670" s="69"/>
      <c r="R1670" s="69"/>
      <c r="S1670" s="69"/>
      <c r="T1670" s="69"/>
      <c r="U1670" s="69"/>
      <c r="V1670" s="69"/>
      <c r="W1670" s="69"/>
      <c r="X1670" s="69"/>
      <c r="Y1670" s="69"/>
      <c r="Z1670" s="69"/>
    </row>
    <row r="1671" ht="15.75" customHeight="1" spans="1:26">
      <c r="A1671" s="125"/>
      <c r="B1671" s="125"/>
      <c r="C1671" s="126" t="e">
        <v>#REF!</v>
      </c>
      <c r="D1671" s="125"/>
      <c r="E1671" s="69"/>
      <c r="F1671" s="69"/>
      <c r="G1671" s="69"/>
      <c r="H1671" s="69"/>
      <c r="I1671" s="69"/>
      <c r="J1671" s="69"/>
      <c r="K1671" s="69"/>
      <c r="L1671" s="69"/>
      <c r="M1671" s="69"/>
      <c r="N1671" s="69"/>
      <c r="O1671" s="69"/>
      <c r="P1671" s="69"/>
      <c r="Q1671" s="69"/>
      <c r="R1671" s="69"/>
      <c r="S1671" s="69"/>
      <c r="T1671" s="69"/>
      <c r="U1671" s="69"/>
      <c r="V1671" s="69"/>
      <c r="W1671" s="69"/>
      <c r="X1671" s="69"/>
      <c r="Y1671" s="69"/>
      <c r="Z1671" s="69"/>
    </row>
    <row r="1672" ht="15.75" customHeight="1" spans="1:26">
      <c r="A1672" s="125"/>
      <c r="B1672" s="125"/>
      <c r="C1672" s="126" t="e">
        <v>#REF!</v>
      </c>
      <c r="D1672" s="125"/>
      <c r="E1672" s="69"/>
      <c r="F1672" s="69"/>
      <c r="G1672" s="69"/>
      <c r="H1672" s="69"/>
      <c r="I1672" s="69"/>
      <c r="J1672" s="69"/>
      <c r="K1672" s="69"/>
      <c r="L1672" s="69"/>
      <c r="M1672" s="69"/>
      <c r="N1672" s="69"/>
      <c r="O1672" s="69"/>
      <c r="P1672" s="69"/>
      <c r="Q1672" s="69"/>
      <c r="R1672" s="69"/>
      <c r="S1672" s="69"/>
      <c r="T1672" s="69"/>
      <c r="U1672" s="69"/>
      <c r="V1672" s="69"/>
      <c r="W1672" s="69"/>
      <c r="X1672" s="69"/>
      <c r="Y1672" s="69"/>
      <c r="Z1672" s="69"/>
    </row>
    <row r="1673" ht="15.75" customHeight="1" spans="1:26">
      <c r="A1673" s="125"/>
      <c r="B1673" s="125"/>
      <c r="C1673" s="126" t="e">
        <v>#REF!</v>
      </c>
      <c r="D1673" s="125"/>
      <c r="E1673" s="69"/>
      <c r="F1673" s="69"/>
      <c r="G1673" s="69"/>
      <c r="H1673" s="69"/>
      <c r="I1673" s="69"/>
      <c r="J1673" s="69"/>
      <c r="K1673" s="69"/>
      <c r="L1673" s="69"/>
      <c r="M1673" s="69"/>
      <c r="N1673" s="69"/>
      <c r="O1673" s="69"/>
      <c r="P1673" s="69"/>
      <c r="Q1673" s="69"/>
      <c r="R1673" s="69"/>
      <c r="S1673" s="69"/>
      <c r="T1673" s="69"/>
      <c r="U1673" s="69"/>
      <c r="V1673" s="69"/>
      <c r="W1673" s="69"/>
      <c r="X1673" s="69"/>
      <c r="Y1673" s="69"/>
      <c r="Z1673" s="69"/>
    </row>
    <row r="1674" ht="15.75" customHeight="1" spans="1:26">
      <c r="A1674" s="125"/>
      <c r="B1674" s="125"/>
      <c r="C1674" s="126" t="e">
        <v>#REF!</v>
      </c>
      <c r="D1674" s="125"/>
      <c r="E1674" s="69"/>
      <c r="F1674" s="69"/>
      <c r="G1674" s="69"/>
      <c r="H1674" s="69"/>
      <c r="I1674" s="69"/>
      <c r="J1674" s="69"/>
      <c r="K1674" s="69"/>
      <c r="L1674" s="69"/>
      <c r="M1674" s="69"/>
      <c r="N1674" s="69"/>
      <c r="O1674" s="69"/>
      <c r="P1674" s="69"/>
      <c r="Q1674" s="69"/>
      <c r="R1674" s="69"/>
      <c r="S1674" s="69"/>
      <c r="T1674" s="69"/>
      <c r="U1674" s="69"/>
      <c r="V1674" s="69"/>
      <c r="W1674" s="69"/>
      <c r="X1674" s="69"/>
      <c r="Y1674" s="69"/>
      <c r="Z1674" s="69"/>
    </row>
    <row r="1675" ht="15.75" customHeight="1" spans="1:26">
      <c r="A1675" s="125"/>
      <c r="B1675" s="125"/>
      <c r="C1675" s="126" t="e">
        <v>#REF!</v>
      </c>
      <c r="D1675" s="125"/>
      <c r="E1675" s="69"/>
      <c r="F1675" s="69"/>
      <c r="G1675" s="69"/>
      <c r="H1675" s="69"/>
      <c r="I1675" s="69"/>
      <c r="J1675" s="69"/>
      <c r="K1675" s="69"/>
      <c r="L1675" s="69"/>
      <c r="M1675" s="69"/>
      <c r="N1675" s="69"/>
      <c r="O1675" s="69"/>
      <c r="P1675" s="69"/>
      <c r="Q1675" s="69"/>
      <c r="R1675" s="69"/>
      <c r="S1675" s="69"/>
      <c r="T1675" s="69"/>
      <c r="U1675" s="69"/>
      <c r="V1675" s="69"/>
      <c r="W1675" s="69"/>
      <c r="X1675" s="69"/>
      <c r="Y1675" s="69"/>
      <c r="Z1675" s="69"/>
    </row>
    <row r="1676" ht="15.75" customHeight="1" spans="1:26">
      <c r="A1676" s="125"/>
      <c r="B1676" s="125"/>
      <c r="C1676" s="126" t="e">
        <v>#REF!</v>
      </c>
      <c r="D1676" s="125"/>
      <c r="E1676" s="69"/>
      <c r="F1676" s="69"/>
      <c r="G1676" s="69"/>
      <c r="H1676" s="69"/>
      <c r="I1676" s="69"/>
      <c r="J1676" s="69"/>
      <c r="K1676" s="69"/>
      <c r="L1676" s="69"/>
      <c r="M1676" s="69"/>
      <c r="N1676" s="69"/>
      <c r="O1676" s="69"/>
      <c r="P1676" s="69"/>
      <c r="Q1676" s="69"/>
      <c r="R1676" s="69"/>
      <c r="S1676" s="69"/>
      <c r="T1676" s="69"/>
      <c r="U1676" s="69"/>
      <c r="V1676" s="69"/>
      <c r="W1676" s="69"/>
      <c r="X1676" s="69"/>
      <c r="Y1676" s="69"/>
      <c r="Z1676" s="69"/>
    </row>
    <row r="1677" ht="15.75" customHeight="1" spans="1:26">
      <c r="A1677" s="125"/>
      <c r="B1677" s="125"/>
      <c r="C1677" s="126" t="e">
        <v>#REF!</v>
      </c>
      <c r="D1677" s="125"/>
      <c r="E1677" s="69"/>
      <c r="F1677" s="69"/>
      <c r="G1677" s="69"/>
      <c r="H1677" s="69"/>
      <c r="I1677" s="69"/>
      <c r="J1677" s="69"/>
      <c r="K1677" s="69"/>
      <c r="L1677" s="69"/>
      <c r="M1677" s="69"/>
      <c r="N1677" s="69"/>
      <c r="O1677" s="69"/>
      <c r="P1677" s="69"/>
      <c r="Q1677" s="69"/>
      <c r="R1677" s="69"/>
      <c r="S1677" s="69"/>
      <c r="T1677" s="69"/>
      <c r="U1677" s="69"/>
      <c r="V1677" s="69"/>
      <c r="W1677" s="69"/>
      <c r="X1677" s="69"/>
      <c r="Y1677" s="69"/>
      <c r="Z1677" s="69"/>
    </row>
    <row r="1678" ht="15.75" customHeight="1" spans="1:26">
      <c r="A1678" s="125"/>
      <c r="B1678" s="125"/>
      <c r="C1678" s="126" t="e">
        <v>#REF!</v>
      </c>
      <c r="D1678" s="125"/>
      <c r="E1678" s="69"/>
      <c r="F1678" s="69"/>
      <c r="G1678" s="69"/>
      <c r="H1678" s="69"/>
      <c r="I1678" s="69"/>
      <c r="J1678" s="69"/>
      <c r="K1678" s="69"/>
      <c r="L1678" s="69"/>
      <c r="M1678" s="69"/>
      <c r="N1678" s="69"/>
      <c r="O1678" s="69"/>
      <c r="P1678" s="69"/>
      <c r="Q1678" s="69"/>
      <c r="R1678" s="69"/>
      <c r="S1678" s="69"/>
      <c r="T1678" s="69"/>
      <c r="U1678" s="69"/>
      <c r="V1678" s="69"/>
      <c r="W1678" s="69"/>
      <c r="X1678" s="69"/>
      <c r="Y1678" s="69"/>
      <c r="Z1678" s="69"/>
    </row>
    <row r="1679" ht="15.75" customHeight="1" spans="1:26">
      <c r="A1679" s="125"/>
      <c r="B1679" s="125"/>
      <c r="C1679" s="126" t="e">
        <v>#REF!</v>
      </c>
      <c r="D1679" s="125"/>
      <c r="E1679" s="69"/>
      <c r="F1679" s="69"/>
      <c r="G1679" s="69"/>
      <c r="H1679" s="69"/>
      <c r="I1679" s="69"/>
      <c r="J1679" s="69"/>
      <c r="K1679" s="69"/>
      <c r="L1679" s="69"/>
      <c r="M1679" s="69"/>
      <c r="N1679" s="69"/>
      <c r="O1679" s="69"/>
      <c r="P1679" s="69"/>
      <c r="Q1679" s="69"/>
      <c r="R1679" s="69"/>
      <c r="S1679" s="69"/>
      <c r="T1679" s="69"/>
      <c r="U1679" s="69"/>
      <c r="V1679" s="69"/>
      <c r="W1679" s="69"/>
      <c r="X1679" s="69"/>
      <c r="Y1679" s="69"/>
      <c r="Z1679" s="69"/>
    </row>
    <row r="1680" ht="15.75" customHeight="1" spans="1:26">
      <c r="A1680" s="125"/>
      <c r="B1680" s="125"/>
      <c r="C1680" s="126" t="e">
        <v>#REF!</v>
      </c>
      <c r="D1680" s="125"/>
      <c r="E1680" s="69"/>
      <c r="F1680" s="69"/>
      <c r="G1680" s="69"/>
      <c r="H1680" s="69"/>
      <c r="I1680" s="69"/>
      <c r="J1680" s="69"/>
      <c r="K1680" s="69"/>
      <c r="L1680" s="69"/>
      <c r="M1680" s="69"/>
      <c r="N1680" s="69"/>
      <c r="O1680" s="69"/>
      <c r="P1680" s="69"/>
      <c r="Q1680" s="69"/>
      <c r="R1680" s="69"/>
      <c r="S1680" s="69"/>
      <c r="T1680" s="69"/>
      <c r="U1680" s="69"/>
      <c r="V1680" s="69"/>
      <c r="W1680" s="69"/>
      <c r="X1680" s="69"/>
      <c r="Y1680" s="69"/>
      <c r="Z1680" s="69"/>
    </row>
    <row r="1681" ht="15.75" customHeight="1" spans="1:26">
      <c r="A1681" s="125"/>
      <c r="B1681" s="125"/>
      <c r="C1681" s="126" t="e">
        <v>#REF!</v>
      </c>
      <c r="D1681" s="125"/>
      <c r="E1681" s="69"/>
      <c r="F1681" s="69"/>
      <c r="G1681" s="69"/>
      <c r="H1681" s="69"/>
      <c r="I1681" s="69"/>
      <c r="J1681" s="69"/>
      <c r="K1681" s="69"/>
      <c r="L1681" s="69"/>
      <c r="M1681" s="69"/>
      <c r="N1681" s="69"/>
      <c r="O1681" s="69"/>
      <c r="P1681" s="69"/>
      <c r="Q1681" s="69"/>
      <c r="R1681" s="69"/>
      <c r="S1681" s="69"/>
      <c r="T1681" s="69"/>
      <c r="U1681" s="69"/>
      <c r="V1681" s="69"/>
      <c r="W1681" s="69"/>
      <c r="X1681" s="69"/>
      <c r="Y1681" s="69"/>
      <c r="Z1681" s="69"/>
    </row>
    <row r="1682" ht="15.75" customHeight="1" spans="1:26">
      <c r="A1682" s="125"/>
      <c r="B1682" s="125"/>
      <c r="C1682" s="126" t="e">
        <v>#REF!</v>
      </c>
      <c r="D1682" s="125"/>
      <c r="E1682" s="69"/>
      <c r="F1682" s="69"/>
      <c r="G1682" s="69"/>
      <c r="H1682" s="69"/>
      <c r="I1682" s="69"/>
      <c r="J1682" s="69"/>
      <c r="K1682" s="69"/>
      <c r="L1682" s="69"/>
      <c r="M1682" s="69"/>
      <c r="N1682" s="69"/>
      <c r="O1682" s="69"/>
      <c r="P1682" s="69"/>
      <c r="Q1682" s="69"/>
      <c r="R1682" s="69"/>
      <c r="S1682" s="69"/>
      <c r="T1682" s="69"/>
      <c r="U1682" s="69"/>
      <c r="V1682" s="69"/>
      <c r="W1682" s="69"/>
      <c r="X1682" s="69"/>
      <c r="Y1682" s="69"/>
      <c r="Z1682" s="69"/>
    </row>
    <row r="1683" ht="15.75" customHeight="1" spans="1:26">
      <c r="A1683" s="125"/>
      <c r="B1683" s="125"/>
      <c r="C1683" s="126" t="e">
        <v>#REF!</v>
      </c>
      <c r="D1683" s="125"/>
      <c r="E1683" s="69"/>
      <c r="F1683" s="69"/>
      <c r="G1683" s="69"/>
      <c r="H1683" s="69"/>
      <c r="I1683" s="69"/>
      <c r="J1683" s="69"/>
      <c r="K1683" s="69"/>
      <c r="L1683" s="69"/>
      <c r="M1683" s="69"/>
      <c r="N1683" s="69"/>
      <c r="O1683" s="69"/>
      <c r="P1683" s="69"/>
      <c r="Q1683" s="69"/>
      <c r="R1683" s="69"/>
      <c r="S1683" s="69"/>
      <c r="T1683" s="69"/>
      <c r="U1683" s="69"/>
      <c r="V1683" s="69"/>
      <c r="W1683" s="69"/>
      <c r="X1683" s="69"/>
      <c r="Y1683" s="69"/>
      <c r="Z1683" s="69"/>
    </row>
    <row r="1684" ht="15.75" customHeight="1" spans="1:26">
      <c r="A1684" s="125"/>
      <c r="B1684" s="125"/>
      <c r="C1684" s="126" t="e">
        <v>#REF!</v>
      </c>
      <c r="D1684" s="125"/>
      <c r="E1684" s="69"/>
      <c r="F1684" s="69"/>
      <c r="G1684" s="69"/>
      <c r="H1684" s="69"/>
      <c r="I1684" s="69"/>
      <c r="J1684" s="69"/>
      <c r="K1684" s="69"/>
      <c r="L1684" s="69"/>
      <c r="M1684" s="69"/>
      <c r="N1684" s="69"/>
      <c r="O1684" s="69"/>
      <c r="P1684" s="69"/>
      <c r="Q1684" s="69"/>
      <c r="R1684" s="69"/>
      <c r="S1684" s="69"/>
      <c r="T1684" s="69"/>
      <c r="U1684" s="69"/>
      <c r="V1684" s="69"/>
      <c r="W1684" s="69"/>
      <c r="X1684" s="69"/>
      <c r="Y1684" s="69"/>
      <c r="Z1684" s="69"/>
    </row>
    <row r="1685" ht="15.75" customHeight="1" spans="1:26">
      <c r="A1685" s="125"/>
      <c r="B1685" s="125"/>
      <c r="C1685" s="126" t="e">
        <v>#REF!</v>
      </c>
      <c r="D1685" s="125"/>
      <c r="E1685" s="69"/>
      <c r="F1685" s="69"/>
      <c r="G1685" s="69"/>
      <c r="H1685" s="69"/>
      <c r="I1685" s="69"/>
      <c r="J1685" s="69"/>
      <c r="K1685" s="69"/>
      <c r="L1685" s="69"/>
      <c r="M1685" s="69"/>
      <c r="N1685" s="69"/>
      <c r="O1685" s="69"/>
      <c r="P1685" s="69"/>
      <c r="Q1685" s="69"/>
      <c r="R1685" s="69"/>
      <c r="S1685" s="69"/>
      <c r="T1685" s="69"/>
      <c r="U1685" s="69"/>
      <c r="V1685" s="69"/>
      <c r="W1685" s="69"/>
      <c r="X1685" s="69"/>
      <c r="Y1685" s="69"/>
      <c r="Z1685" s="69"/>
    </row>
    <row r="1686" ht="15.75" customHeight="1" spans="1:26">
      <c r="A1686" s="125"/>
      <c r="B1686" s="125"/>
      <c r="C1686" s="126" t="e">
        <v>#REF!</v>
      </c>
      <c r="D1686" s="125"/>
      <c r="E1686" s="69"/>
      <c r="F1686" s="69"/>
      <c r="G1686" s="69"/>
      <c r="H1686" s="69"/>
      <c r="I1686" s="69"/>
      <c r="J1686" s="69"/>
      <c r="K1686" s="69"/>
      <c r="L1686" s="69"/>
      <c r="M1686" s="69"/>
      <c r="N1686" s="69"/>
      <c r="O1686" s="69"/>
      <c r="P1686" s="69"/>
      <c r="Q1686" s="69"/>
      <c r="R1686" s="69"/>
      <c r="S1686" s="69"/>
      <c r="T1686" s="69"/>
      <c r="U1686" s="69"/>
      <c r="V1686" s="69"/>
      <c r="W1686" s="69"/>
      <c r="X1686" s="69"/>
      <c r="Y1686" s="69"/>
      <c r="Z1686" s="69"/>
    </row>
    <row r="1687" ht="15.75" customHeight="1" spans="1:26">
      <c r="A1687" s="125"/>
      <c r="B1687" s="125"/>
      <c r="C1687" s="126" t="e">
        <v>#REF!</v>
      </c>
      <c r="D1687" s="125"/>
      <c r="E1687" s="69"/>
      <c r="F1687" s="69"/>
      <c r="G1687" s="69"/>
      <c r="H1687" s="69"/>
      <c r="I1687" s="69"/>
      <c r="J1687" s="69"/>
      <c r="K1687" s="69"/>
      <c r="L1687" s="69"/>
      <c r="M1687" s="69"/>
      <c r="N1687" s="69"/>
      <c r="O1687" s="69"/>
      <c r="P1687" s="69"/>
      <c r="Q1687" s="69"/>
      <c r="R1687" s="69"/>
      <c r="S1687" s="69"/>
      <c r="T1687" s="69"/>
      <c r="U1687" s="69"/>
      <c r="V1687" s="69"/>
      <c r="W1687" s="69"/>
      <c r="X1687" s="69"/>
      <c r="Y1687" s="69"/>
      <c r="Z1687" s="69"/>
    </row>
    <row r="1688" ht="15.75" customHeight="1" spans="1:26">
      <c r="A1688" s="125"/>
      <c r="B1688" s="125"/>
      <c r="C1688" s="126" t="e">
        <v>#REF!</v>
      </c>
      <c r="D1688" s="125"/>
      <c r="E1688" s="69"/>
      <c r="F1688" s="69"/>
      <c r="G1688" s="69"/>
      <c r="H1688" s="69"/>
      <c r="I1688" s="69"/>
      <c r="J1688" s="69"/>
      <c r="K1688" s="69"/>
      <c r="L1688" s="69"/>
      <c r="M1688" s="69"/>
      <c r="N1688" s="69"/>
      <c r="O1688" s="69"/>
      <c r="P1688" s="69"/>
      <c r="Q1688" s="69"/>
      <c r="R1688" s="69"/>
      <c r="S1688" s="69"/>
      <c r="T1688" s="69"/>
      <c r="U1688" s="69"/>
      <c r="V1688" s="69"/>
      <c r="W1688" s="69"/>
      <c r="X1688" s="69"/>
      <c r="Y1688" s="69"/>
      <c r="Z1688" s="69"/>
    </row>
    <row r="1689" ht="15.75" customHeight="1" spans="1:26">
      <c r="A1689" s="125"/>
      <c r="B1689" s="125"/>
      <c r="C1689" s="126" t="e">
        <v>#REF!</v>
      </c>
      <c r="D1689" s="125"/>
      <c r="E1689" s="69"/>
      <c r="F1689" s="69"/>
      <c r="G1689" s="69"/>
      <c r="H1689" s="69"/>
      <c r="I1689" s="69"/>
      <c r="J1689" s="69"/>
      <c r="K1689" s="69"/>
      <c r="L1689" s="69"/>
      <c r="M1689" s="69"/>
      <c r="N1689" s="69"/>
      <c r="O1689" s="69"/>
      <c r="P1689" s="69"/>
      <c r="Q1689" s="69"/>
      <c r="R1689" s="69"/>
      <c r="S1689" s="69"/>
      <c r="T1689" s="69"/>
      <c r="U1689" s="69"/>
      <c r="V1689" s="69"/>
      <c r="W1689" s="69"/>
      <c r="X1689" s="69"/>
      <c r="Y1689" s="69"/>
      <c r="Z1689" s="69"/>
    </row>
    <row r="1690" ht="15.75" customHeight="1" spans="1:26">
      <c r="A1690" s="125"/>
      <c r="B1690" s="125"/>
      <c r="C1690" s="126" t="e">
        <v>#REF!</v>
      </c>
      <c r="D1690" s="125"/>
      <c r="E1690" s="69"/>
      <c r="F1690" s="69"/>
      <c r="G1690" s="69"/>
      <c r="H1690" s="69"/>
      <c r="I1690" s="69"/>
      <c r="J1690" s="69"/>
      <c r="K1690" s="69"/>
      <c r="L1690" s="69"/>
      <c r="M1690" s="69"/>
      <c r="N1690" s="69"/>
      <c r="O1690" s="69"/>
      <c r="P1690" s="69"/>
      <c r="Q1690" s="69"/>
      <c r="R1690" s="69"/>
      <c r="S1690" s="69"/>
      <c r="T1690" s="69"/>
      <c r="U1690" s="69"/>
      <c r="V1690" s="69"/>
      <c r="W1690" s="69"/>
      <c r="X1690" s="69"/>
      <c r="Y1690" s="69"/>
      <c r="Z1690" s="69"/>
    </row>
    <row r="1691" ht="15.75" customHeight="1" spans="1:26">
      <c r="A1691" s="125"/>
      <c r="B1691" s="125"/>
      <c r="C1691" s="126" t="e">
        <v>#REF!</v>
      </c>
      <c r="D1691" s="125"/>
      <c r="E1691" s="69"/>
      <c r="F1691" s="69"/>
      <c r="G1691" s="69"/>
      <c r="H1691" s="69"/>
      <c r="I1691" s="69"/>
      <c r="J1691" s="69"/>
      <c r="K1691" s="69"/>
      <c r="L1691" s="69"/>
      <c r="M1691" s="69"/>
      <c r="N1691" s="69"/>
      <c r="O1691" s="69"/>
      <c r="P1691" s="69"/>
      <c r="Q1691" s="69"/>
      <c r="R1691" s="69"/>
      <c r="S1691" s="69"/>
      <c r="T1691" s="69"/>
      <c r="U1691" s="69"/>
      <c r="V1691" s="69"/>
      <c r="W1691" s="69"/>
      <c r="X1691" s="69"/>
      <c r="Y1691" s="69"/>
      <c r="Z1691" s="69"/>
    </row>
    <row r="1692" ht="15.75" customHeight="1" spans="1:26">
      <c r="A1692" s="125"/>
      <c r="B1692" s="125"/>
      <c r="C1692" s="126" t="e">
        <v>#REF!</v>
      </c>
      <c r="D1692" s="125"/>
      <c r="E1692" s="69"/>
      <c r="F1692" s="69"/>
      <c r="G1692" s="69"/>
      <c r="H1692" s="69"/>
      <c r="I1692" s="69"/>
      <c r="J1692" s="69"/>
      <c r="K1692" s="69"/>
      <c r="L1692" s="69"/>
      <c r="M1692" s="69"/>
      <c r="N1692" s="69"/>
      <c r="O1692" s="69"/>
      <c r="P1692" s="69"/>
      <c r="Q1692" s="69"/>
      <c r="R1692" s="69"/>
      <c r="S1692" s="69"/>
      <c r="T1692" s="69"/>
      <c r="U1692" s="69"/>
      <c r="V1692" s="69"/>
      <c r="W1692" s="69"/>
      <c r="X1692" s="69"/>
      <c r="Y1692" s="69"/>
      <c r="Z1692" s="69"/>
    </row>
    <row r="1693" ht="15.75" customHeight="1" spans="1:26">
      <c r="A1693" s="125"/>
      <c r="B1693" s="125"/>
      <c r="C1693" s="126" t="e">
        <v>#REF!</v>
      </c>
      <c r="D1693" s="125"/>
      <c r="E1693" s="69"/>
      <c r="F1693" s="69"/>
      <c r="G1693" s="69"/>
      <c r="H1693" s="69"/>
      <c r="I1693" s="69"/>
      <c r="J1693" s="69"/>
      <c r="K1693" s="69"/>
      <c r="L1693" s="69"/>
      <c r="M1693" s="69"/>
      <c r="N1693" s="69"/>
      <c r="O1693" s="69"/>
      <c r="P1693" s="69"/>
      <c r="Q1693" s="69"/>
      <c r="R1693" s="69"/>
      <c r="S1693" s="69"/>
      <c r="T1693" s="69"/>
      <c r="U1693" s="69"/>
      <c r="V1693" s="69"/>
      <c r="W1693" s="69"/>
      <c r="X1693" s="69"/>
      <c r="Y1693" s="69"/>
      <c r="Z1693" s="69"/>
    </row>
    <row r="1694" ht="15.75" customHeight="1" spans="1:26">
      <c r="A1694" s="125"/>
      <c r="B1694" s="125"/>
      <c r="C1694" s="126" t="e">
        <v>#REF!</v>
      </c>
      <c r="D1694" s="125"/>
      <c r="E1694" s="69"/>
      <c r="F1694" s="69"/>
      <c r="G1694" s="69"/>
      <c r="H1694" s="69"/>
      <c r="I1694" s="69"/>
      <c r="J1694" s="69"/>
      <c r="K1694" s="69"/>
      <c r="L1694" s="69"/>
      <c r="M1694" s="69"/>
      <c r="N1694" s="69"/>
      <c r="O1694" s="69"/>
      <c r="P1694" s="69"/>
      <c r="Q1694" s="69"/>
      <c r="R1694" s="69"/>
      <c r="S1694" s="69"/>
      <c r="T1694" s="69"/>
      <c r="U1694" s="69"/>
      <c r="V1694" s="69"/>
      <c r="W1694" s="69"/>
      <c r="X1694" s="69"/>
      <c r="Y1694" s="69"/>
      <c r="Z1694" s="69"/>
    </row>
    <row r="1695" ht="15.75" customHeight="1" spans="1:26">
      <c r="A1695" s="125"/>
      <c r="B1695" s="125"/>
      <c r="C1695" s="126" t="e">
        <v>#REF!</v>
      </c>
      <c r="D1695" s="125"/>
      <c r="E1695" s="69"/>
      <c r="F1695" s="69"/>
      <c r="G1695" s="69"/>
      <c r="H1695" s="69"/>
      <c r="I1695" s="69"/>
      <c r="J1695" s="69"/>
      <c r="K1695" s="69"/>
      <c r="L1695" s="69"/>
      <c r="M1695" s="69"/>
      <c r="N1695" s="69"/>
      <c r="O1695" s="69"/>
      <c r="P1695" s="69"/>
      <c r="Q1695" s="69"/>
      <c r="R1695" s="69"/>
      <c r="S1695" s="69"/>
      <c r="T1695" s="69"/>
      <c r="U1695" s="69"/>
      <c r="V1695" s="69"/>
      <c r="W1695" s="69"/>
      <c r="X1695" s="69"/>
      <c r="Y1695" s="69"/>
      <c r="Z1695" s="69"/>
    </row>
    <row r="1696" ht="15.75" customHeight="1" spans="1:26">
      <c r="A1696" s="125"/>
      <c r="B1696" s="125"/>
      <c r="C1696" s="126" t="e">
        <v>#REF!</v>
      </c>
      <c r="D1696" s="125"/>
      <c r="E1696" s="69"/>
      <c r="F1696" s="69"/>
      <c r="G1696" s="69"/>
      <c r="H1696" s="69"/>
      <c r="I1696" s="69"/>
      <c r="J1696" s="69"/>
      <c r="K1696" s="69"/>
      <c r="L1696" s="69"/>
      <c r="M1696" s="69"/>
      <c r="N1696" s="69"/>
      <c r="O1696" s="69"/>
      <c r="P1696" s="69"/>
      <c r="Q1696" s="69"/>
      <c r="R1696" s="69"/>
      <c r="S1696" s="69"/>
      <c r="T1696" s="69"/>
      <c r="U1696" s="69"/>
      <c r="V1696" s="69"/>
      <c r="W1696" s="69"/>
      <c r="X1696" s="69"/>
      <c r="Y1696" s="69"/>
      <c r="Z1696" s="69"/>
    </row>
    <row r="1697" ht="15.75" customHeight="1" spans="1:26">
      <c r="A1697" s="125"/>
      <c r="B1697" s="125"/>
      <c r="C1697" s="126" t="e">
        <v>#REF!</v>
      </c>
      <c r="D1697" s="125"/>
      <c r="E1697" s="69"/>
      <c r="F1697" s="69"/>
      <c r="G1697" s="69"/>
      <c r="H1697" s="69"/>
      <c r="I1697" s="69"/>
      <c r="J1697" s="69"/>
      <c r="K1697" s="69"/>
      <c r="L1697" s="69"/>
      <c r="M1697" s="69"/>
      <c r="N1697" s="69"/>
      <c r="O1697" s="69"/>
      <c r="P1697" s="69"/>
      <c r="Q1697" s="69"/>
      <c r="R1697" s="69"/>
      <c r="S1697" s="69"/>
      <c r="T1697" s="69"/>
      <c r="U1697" s="69"/>
      <c r="V1697" s="69"/>
      <c r="W1697" s="69"/>
      <c r="X1697" s="69"/>
      <c r="Y1697" s="69"/>
      <c r="Z1697" s="69"/>
    </row>
    <row r="1698" ht="15.75" customHeight="1" spans="1:26">
      <c r="A1698" s="125"/>
      <c r="B1698" s="125"/>
      <c r="C1698" s="126" t="e">
        <v>#REF!</v>
      </c>
      <c r="D1698" s="125"/>
      <c r="E1698" s="69"/>
      <c r="F1698" s="69"/>
      <c r="G1698" s="69"/>
      <c r="H1698" s="69"/>
      <c r="I1698" s="69"/>
      <c r="J1698" s="69"/>
      <c r="K1698" s="69"/>
      <c r="L1698" s="69"/>
      <c r="M1698" s="69"/>
      <c r="N1698" s="69"/>
      <c r="O1698" s="69"/>
      <c r="P1698" s="69"/>
      <c r="Q1698" s="69"/>
      <c r="R1698" s="69"/>
      <c r="S1698" s="69"/>
      <c r="T1698" s="69"/>
      <c r="U1698" s="69"/>
      <c r="V1698" s="69"/>
      <c r="W1698" s="69"/>
      <c r="X1698" s="69"/>
      <c r="Y1698" s="69"/>
      <c r="Z1698" s="69"/>
    </row>
    <row r="1699" ht="15.75" customHeight="1" spans="1:26">
      <c r="A1699" s="125"/>
      <c r="B1699" s="125"/>
      <c r="C1699" s="126" t="e">
        <v>#REF!</v>
      </c>
      <c r="D1699" s="125"/>
      <c r="E1699" s="69"/>
      <c r="F1699" s="69"/>
      <c r="G1699" s="69"/>
      <c r="H1699" s="69"/>
      <c r="I1699" s="69"/>
      <c r="J1699" s="69"/>
      <c r="K1699" s="69"/>
      <c r="L1699" s="69"/>
      <c r="M1699" s="69"/>
      <c r="N1699" s="69"/>
      <c r="O1699" s="69"/>
      <c r="P1699" s="69"/>
      <c r="Q1699" s="69"/>
      <c r="R1699" s="69"/>
      <c r="S1699" s="69"/>
      <c r="T1699" s="69"/>
      <c r="U1699" s="69"/>
      <c r="V1699" s="69"/>
      <c r="W1699" s="69"/>
      <c r="X1699" s="69"/>
      <c r="Y1699" s="69"/>
      <c r="Z1699" s="69"/>
    </row>
    <row r="1700" ht="15.75" customHeight="1" spans="1:26">
      <c r="A1700" s="125"/>
      <c r="B1700" s="125"/>
      <c r="C1700" s="126" t="e">
        <v>#REF!</v>
      </c>
      <c r="D1700" s="125"/>
      <c r="E1700" s="69"/>
      <c r="F1700" s="69"/>
      <c r="G1700" s="69"/>
      <c r="H1700" s="69"/>
      <c r="I1700" s="69"/>
      <c r="J1700" s="69"/>
      <c r="K1700" s="69"/>
      <c r="L1700" s="69"/>
      <c r="M1700" s="69"/>
      <c r="N1700" s="69"/>
      <c r="O1700" s="69"/>
      <c r="P1700" s="69"/>
      <c r="Q1700" s="69"/>
      <c r="R1700" s="69"/>
      <c r="S1700" s="69"/>
      <c r="T1700" s="69"/>
      <c r="U1700" s="69"/>
      <c r="V1700" s="69"/>
      <c r="W1700" s="69"/>
      <c r="X1700" s="69"/>
      <c r="Y1700" s="69"/>
      <c r="Z1700" s="69"/>
    </row>
    <row r="1701" ht="15.75" customHeight="1" spans="1:26">
      <c r="A1701" s="125"/>
      <c r="B1701" s="125"/>
      <c r="C1701" s="126" t="e">
        <v>#REF!</v>
      </c>
      <c r="D1701" s="125"/>
      <c r="E1701" s="69"/>
      <c r="F1701" s="69"/>
      <c r="G1701" s="69"/>
      <c r="H1701" s="69"/>
      <c r="I1701" s="69"/>
      <c r="J1701" s="69"/>
      <c r="K1701" s="69"/>
      <c r="L1701" s="69"/>
      <c r="M1701" s="69"/>
      <c r="N1701" s="69"/>
      <c r="O1701" s="69"/>
      <c r="P1701" s="69"/>
      <c r="Q1701" s="69"/>
      <c r="R1701" s="69"/>
      <c r="S1701" s="69"/>
      <c r="T1701" s="69"/>
      <c r="U1701" s="69"/>
      <c r="V1701" s="69"/>
      <c r="W1701" s="69"/>
      <c r="X1701" s="69"/>
      <c r="Y1701" s="69"/>
      <c r="Z1701" s="69"/>
    </row>
    <row r="1702" ht="15.75" customHeight="1" spans="1:26">
      <c r="A1702" s="125"/>
      <c r="B1702" s="125"/>
      <c r="C1702" s="126" t="e">
        <v>#REF!</v>
      </c>
      <c r="D1702" s="125"/>
      <c r="E1702" s="69"/>
      <c r="F1702" s="69"/>
      <c r="G1702" s="69"/>
      <c r="H1702" s="69"/>
      <c r="I1702" s="69"/>
      <c r="J1702" s="69"/>
      <c r="K1702" s="69"/>
      <c r="L1702" s="69"/>
      <c r="M1702" s="69"/>
      <c r="N1702" s="69"/>
      <c r="O1702" s="69"/>
      <c r="P1702" s="69"/>
      <c r="Q1702" s="69"/>
      <c r="R1702" s="69"/>
      <c r="S1702" s="69"/>
      <c r="T1702" s="69"/>
      <c r="U1702" s="69"/>
      <c r="V1702" s="69"/>
      <c r="W1702" s="69"/>
      <c r="X1702" s="69"/>
      <c r="Y1702" s="69"/>
      <c r="Z1702" s="69"/>
    </row>
    <row r="1703" ht="15.75" customHeight="1" spans="1:26">
      <c r="A1703" s="125"/>
      <c r="B1703" s="125"/>
      <c r="C1703" s="126" t="e">
        <v>#REF!</v>
      </c>
      <c r="D1703" s="125"/>
      <c r="E1703" s="69"/>
      <c r="F1703" s="69"/>
      <c r="G1703" s="69"/>
      <c r="H1703" s="69"/>
      <c r="I1703" s="69"/>
      <c r="J1703" s="69"/>
      <c r="K1703" s="69"/>
      <c r="L1703" s="69"/>
      <c r="M1703" s="69"/>
      <c r="N1703" s="69"/>
      <c r="O1703" s="69"/>
      <c r="P1703" s="69"/>
      <c r="Q1703" s="69"/>
      <c r="R1703" s="69"/>
      <c r="S1703" s="69"/>
      <c r="T1703" s="69"/>
      <c r="U1703" s="69"/>
      <c r="V1703" s="69"/>
      <c r="W1703" s="69"/>
      <c r="X1703" s="69"/>
      <c r="Y1703" s="69"/>
      <c r="Z1703" s="69"/>
    </row>
    <row r="1704" ht="15.75" customHeight="1" spans="1:26">
      <c r="A1704" s="125"/>
      <c r="B1704" s="125"/>
      <c r="C1704" s="126" t="e">
        <v>#REF!</v>
      </c>
      <c r="D1704" s="125"/>
      <c r="E1704" s="69"/>
      <c r="F1704" s="69"/>
      <c r="G1704" s="69"/>
      <c r="H1704" s="69"/>
      <c r="I1704" s="69"/>
      <c r="J1704" s="69"/>
      <c r="K1704" s="69"/>
      <c r="L1704" s="69"/>
      <c r="M1704" s="69"/>
      <c r="N1704" s="69"/>
      <c r="O1704" s="69"/>
      <c r="P1704" s="69"/>
      <c r="Q1704" s="69"/>
      <c r="R1704" s="69"/>
      <c r="S1704" s="69"/>
      <c r="T1704" s="69"/>
      <c r="U1704" s="69"/>
      <c r="V1704" s="69"/>
      <c r="W1704" s="69"/>
      <c r="X1704" s="69"/>
      <c r="Y1704" s="69"/>
      <c r="Z1704" s="69"/>
    </row>
    <row r="1705" ht="15.75" customHeight="1" spans="1:26">
      <c r="A1705" s="125"/>
      <c r="B1705" s="125"/>
      <c r="C1705" s="126" t="e">
        <v>#REF!</v>
      </c>
      <c r="D1705" s="125"/>
      <c r="E1705" s="69"/>
      <c r="F1705" s="69"/>
      <c r="G1705" s="69"/>
      <c r="H1705" s="69"/>
      <c r="I1705" s="69"/>
      <c r="J1705" s="69"/>
      <c r="K1705" s="69"/>
      <c r="L1705" s="69"/>
      <c r="M1705" s="69"/>
      <c r="N1705" s="69"/>
      <c r="O1705" s="69"/>
      <c r="P1705" s="69"/>
      <c r="Q1705" s="69"/>
      <c r="R1705" s="69"/>
      <c r="S1705" s="69"/>
      <c r="T1705" s="69"/>
      <c r="U1705" s="69"/>
      <c r="V1705" s="69"/>
      <c r="W1705" s="69"/>
      <c r="X1705" s="69"/>
      <c r="Y1705" s="69"/>
      <c r="Z1705" s="69"/>
    </row>
    <row r="1706" ht="15.75" customHeight="1" spans="1:26">
      <c r="A1706" s="125"/>
      <c r="B1706" s="125"/>
      <c r="C1706" s="126" t="e">
        <v>#REF!</v>
      </c>
      <c r="D1706" s="125"/>
      <c r="E1706" s="69"/>
      <c r="F1706" s="69"/>
      <c r="G1706" s="69"/>
      <c r="H1706" s="69"/>
      <c r="I1706" s="69"/>
      <c r="J1706" s="69"/>
      <c r="K1706" s="69"/>
      <c r="L1706" s="69"/>
      <c r="M1706" s="69"/>
      <c r="N1706" s="69"/>
      <c r="O1706" s="69"/>
      <c r="P1706" s="69"/>
      <c r="Q1706" s="69"/>
      <c r="R1706" s="69"/>
      <c r="S1706" s="69"/>
      <c r="T1706" s="69"/>
      <c r="U1706" s="69"/>
      <c r="V1706" s="69"/>
      <c r="W1706" s="69"/>
      <c r="X1706" s="69"/>
      <c r="Y1706" s="69"/>
      <c r="Z1706" s="69"/>
    </row>
    <row r="1707" ht="15.75" customHeight="1" spans="1:26">
      <c r="A1707" s="125"/>
      <c r="B1707" s="125"/>
      <c r="C1707" s="126" t="e">
        <v>#REF!</v>
      </c>
      <c r="D1707" s="125"/>
      <c r="E1707" s="69"/>
      <c r="F1707" s="69"/>
      <c r="G1707" s="69"/>
      <c r="H1707" s="69"/>
      <c r="I1707" s="69"/>
      <c r="J1707" s="69"/>
      <c r="K1707" s="69"/>
      <c r="L1707" s="69"/>
      <c r="M1707" s="69"/>
      <c r="N1707" s="69"/>
      <c r="O1707" s="69"/>
      <c r="P1707" s="69"/>
      <c r="Q1707" s="69"/>
      <c r="R1707" s="69"/>
      <c r="S1707" s="69"/>
      <c r="T1707" s="69"/>
      <c r="U1707" s="69"/>
      <c r="V1707" s="69"/>
      <c r="W1707" s="69"/>
      <c r="X1707" s="69"/>
      <c r="Y1707" s="69"/>
      <c r="Z1707" s="69"/>
    </row>
    <row r="1708" ht="15.75" customHeight="1" spans="1:26">
      <c r="A1708" s="125"/>
      <c r="B1708" s="125"/>
      <c r="C1708" s="126" t="e">
        <v>#REF!</v>
      </c>
      <c r="D1708" s="125"/>
      <c r="E1708" s="69"/>
      <c r="F1708" s="69"/>
      <c r="G1708" s="69"/>
      <c r="H1708" s="69"/>
      <c r="I1708" s="69"/>
      <c r="J1708" s="69"/>
      <c r="K1708" s="69"/>
      <c r="L1708" s="69"/>
      <c r="M1708" s="69"/>
      <c r="N1708" s="69"/>
      <c r="O1708" s="69"/>
      <c r="P1708" s="69"/>
      <c r="Q1708" s="69"/>
      <c r="R1708" s="69"/>
      <c r="S1708" s="69"/>
      <c r="T1708" s="69"/>
      <c r="U1708" s="69"/>
      <c r="V1708" s="69"/>
      <c r="W1708" s="69"/>
      <c r="X1708" s="69"/>
      <c r="Y1708" s="69"/>
      <c r="Z1708" s="69"/>
    </row>
    <row r="1709" ht="15.75" customHeight="1" spans="1:26">
      <c r="A1709" s="125"/>
      <c r="B1709" s="125"/>
      <c r="C1709" s="126" t="e">
        <v>#REF!</v>
      </c>
      <c r="D1709" s="125"/>
      <c r="E1709" s="69"/>
      <c r="F1709" s="69"/>
      <c r="G1709" s="69"/>
      <c r="H1709" s="69"/>
      <c r="I1709" s="69"/>
      <c r="J1709" s="69"/>
      <c r="K1709" s="69"/>
      <c r="L1709" s="69"/>
      <c r="M1709" s="69"/>
      <c r="N1709" s="69"/>
      <c r="O1709" s="69"/>
      <c r="P1709" s="69"/>
      <c r="Q1709" s="69"/>
      <c r="R1709" s="69"/>
      <c r="S1709" s="69"/>
      <c r="T1709" s="69"/>
      <c r="U1709" s="69"/>
      <c r="V1709" s="69"/>
      <c r="W1709" s="69"/>
      <c r="X1709" s="69"/>
      <c r="Y1709" s="69"/>
      <c r="Z1709" s="69"/>
    </row>
    <row r="1710" ht="15.75" customHeight="1" spans="1:26">
      <c r="A1710" s="125"/>
      <c r="B1710" s="125"/>
      <c r="C1710" s="126" t="e">
        <v>#REF!</v>
      </c>
      <c r="D1710" s="125"/>
      <c r="E1710" s="69"/>
      <c r="F1710" s="69"/>
      <c r="G1710" s="69"/>
      <c r="H1710" s="69"/>
      <c r="I1710" s="69"/>
      <c r="J1710" s="69"/>
      <c r="K1710" s="69"/>
      <c r="L1710" s="69"/>
      <c r="M1710" s="69"/>
      <c r="N1710" s="69"/>
      <c r="O1710" s="69"/>
      <c r="P1710" s="69"/>
      <c r="Q1710" s="69"/>
      <c r="R1710" s="69"/>
      <c r="S1710" s="69"/>
      <c r="T1710" s="69"/>
      <c r="U1710" s="69"/>
      <c r="V1710" s="69"/>
      <c r="W1710" s="69"/>
      <c r="X1710" s="69"/>
      <c r="Y1710" s="69"/>
      <c r="Z1710" s="69"/>
    </row>
    <row r="1711" ht="15.75" customHeight="1" spans="1:26">
      <c r="A1711" s="125"/>
      <c r="B1711" s="125"/>
      <c r="C1711" s="126" t="e">
        <v>#REF!</v>
      </c>
      <c r="D1711" s="125"/>
      <c r="E1711" s="69"/>
      <c r="F1711" s="69"/>
      <c r="G1711" s="69"/>
      <c r="H1711" s="69"/>
      <c r="I1711" s="69"/>
      <c r="J1711" s="69"/>
      <c r="K1711" s="69"/>
      <c r="L1711" s="69"/>
      <c r="M1711" s="69"/>
      <c r="N1711" s="69"/>
      <c r="O1711" s="69"/>
      <c r="P1711" s="69"/>
      <c r="Q1711" s="69"/>
      <c r="R1711" s="69"/>
      <c r="S1711" s="69"/>
      <c r="T1711" s="69"/>
      <c r="U1711" s="69"/>
      <c r="V1711" s="69"/>
      <c r="W1711" s="69"/>
      <c r="X1711" s="69"/>
      <c r="Y1711" s="69"/>
      <c r="Z1711" s="69"/>
    </row>
    <row r="1712" ht="15.75" customHeight="1" spans="1:26">
      <c r="A1712" s="125"/>
      <c r="B1712" s="125"/>
      <c r="C1712" s="126" t="e">
        <v>#REF!</v>
      </c>
      <c r="D1712" s="125"/>
      <c r="E1712" s="69"/>
      <c r="F1712" s="69"/>
      <c r="G1712" s="69"/>
      <c r="H1712" s="69"/>
      <c r="I1712" s="69"/>
      <c r="J1712" s="69"/>
      <c r="K1712" s="69"/>
      <c r="L1712" s="69"/>
      <c r="M1712" s="69"/>
      <c r="N1712" s="69"/>
      <c r="O1712" s="69"/>
      <c r="P1712" s="69"/>
      <c r="Q1712" s="69"/>
      <c r="R1712" s="69"/>
      <c r="S1712" s="69"/>
      <c r="T1712" s="69"/>
      <c r="U1712" s="69"/>
      <c r="V1712" s="69"/>
      <c r="W1712" s="69"/>
      <c r="X1712" s="69"/>
      <c r="Y1712" s="69"/>
      <c r="Z1712" s="69"/>
    </row>
    <row r="1713" ht="15.75" customHeight="1" spans="1:26">
      <c r="A1713" s="125"/>
      <c r="B1713" s="125"/>
      <c r="C1713" s="126" t="e">
        <v>#REF!</v>
      </c>
      <c r="D1713" s="125"/>
      <c r="E1713" s="69"/>
      <c r="F1713" s="69"/>
      <c r="G1713" s="69"/>
      <c r="H1713" s="69"/>
      <c r="I1713" s="69"/>
      <c r="J1713" s="69"/>
      <c r="K1713" s="69"/>
      <c r="L1713" s="69"/>
      <c r="M1713" s="69"/>
      <c r="N1713" s="69"/>
      <c r="O1713" s="69"/>
      <c r="P1713" s="69"/>
      <c r="Q1713" s="69"/>
      <c r="R1713" s="69"/>
      <c r="S1713" s="69"/>
      <c r="T1713" s="69"/>
      <c r="U1713" s="69"/>
      <c r="V1713" s="69"/>
      <c r="W1713" s="69"/>
      <c r="X1713" s="69"/>
      <c r="Y1713" s="69"/>
      <c r="Z1713" s="69"/>
    </row>
    <row r="1714" ht="15.75" customHeight="1" spans="1:26">
      <c r="A1714" s="125"/>
      <c r="B1714" s="125"/>
      <c r="C1714" s="126" t="e">
        <v>#REF!</v>
      </c>
      <c r="D1714" s="125"/>
      <c r="E1714" s="69"/>
      <c r="F1714" s="69"/>
      <c r="G1714" s="69"/>
      <c r="H1714" s="69"/>
      <c r="I1714" s="69"/>
      <c r="J1714" s="69"/>
      <c r="K1714" s="69"/>
      <c r="L1714" s="69"/>
      <c r="M1714" s="69"/>
      <c r="N1714" s="69"/>
      <c r="O1714" s="69"/>
      <c r="P1714" s="69"/>
      <c r="Q1714" s="69"/>
      <c r="R1714" s="69"/>
      <c r="S1714" s="69"/>
      <c r="T1714" s="69"/>
      <c r="U1714" s="69"/>
      <c r="V1714" s="69"/>
      <c r="W1714" s="69"/>
      <c r="X1714" s="69"/>
      <c r="Y1714" s="69"/>
      <c r="Z1714" s="69"/>
    </row>
    <row r="1715" ht="15.75" customHeight="1" spans="1:26">
      <c r="A1715" s="125"/>
      <c r="B1715" s="125"/>
      <c r="C1715" s="126" t="e">
        <v>#REF!</v>
      </c>
      <c r="D1715" s="125"/>
      <c r="E1715" s="69"/>
      <c r="F1715" s="69"/>
      <c r="G1715" s="69"/>
      <c r="H1715" s="69"/>
      <c r="I1715" s="69"/>
      <c r="J1715" s="69"/>
      <c r="K1715" s="69"/>
      <c r="L1715" s="69"/>
      <c r="M1715" s="69"/>
      <c r="N1715" s="69"/>
      <c r="O1715" s="69"/>
      <c r="P1715" s="69"/>
      <c r="Q1715" s="69"/>
      <c r="R1715" s="69"/>
      <c r="S1715" s="69"/>
      <c r="T1715" s="69"/>
      <c r="U1715" s="69"/>
      <c r="V1715" s="69"/>
      <c r="W1715" s="69"/>
      <c r="X1715" s="69"/>
      <c r="Y1715" s="69"/>
      <c r="Z1715" s="69"/>
    </row>
    <row r="1716" ht="15.75" customHeight="1" spans="1:26">
      <c r="A1716" s="125"/>
      <c r="B1716" s="125"/>
      <c r="C1716" s="126" t="e">
        <v>#REF!</v>
      </c>
      <c r="D1716" s="125"/>
      <c r="E1716" s="69"/>
      <c r="F1716" s="69"/>
      <c r="G1716" s="69"/>
      <c r="H1716" s="69"/>
      <c r="I1716" s="69"/>
      <c r="J1716" s="69"/>
      <c r="K1716" s="69"/>
      <c r="L1716" s="69"/>
      <c r="M1716" s="69"/>
      <c r="N1716" s="69"/>
      <c r="O1716" s="69"/>
      <c r="P1716" s="69"/>
      <c r="Q1716" s="69"/>
      <c r="R1716" s="69"/>
      <c r="S1716" s="69"/>
      <c r="T1716" s="69"/>
      <c r="U1716" s="69"/>
      <c r="V1716" s="69"/>
      <c r="W1716" s="69"/>
      <c r="X1716" s="69"/>
      <c r="Y1716" s="69"/>
      <c r="Z1716" s="69"/>
    </row>
    <row r="1717" ht="15.75" customHeight="1" spans="1:26">
      <c r="A1717" s="125"/>
      <c r="B1717" s="125"/>
      <c r="C1717" s="126" t="e">
        <v>#REF!</v>
      </c>
      <c r="D1717" s="125"/>
      <c r="E1717" s="69"/>
      <c r="F1717" s="69"/>
      <c r="G1717" s="69"/>
      <c r="H1717" s="69"/>
      <c r="I1717" s="69"/>
      <c r="J1717" s="69"/>
      <c r="K1717" s="69"/>
      <c r="L1717" s="69"/>
      <c r="M1717" s="69"/>
      <c r="N1717" s="69"/>
      <c r="O1717" s="69"/>
      <c r="P1717" s="69"/>
      <c r="Q1717" s="69"/>
      <c r="R1717" s="69"/>
      <c r="S1717" s="69"/>
      <c r="T1717" s="69"/>
      <c r="U1717" s="69"/>
      <c r="V1717" s="69"/>
      <c r="W1717" s="69"/>
      <c r="X1717" s="69"/>
      <c r="Y1717" s="69"/>
      <c r="Z1717" s="69"/>
    </row>
    <row r="1718" ht="15.75" customHeight="1" spans="1:26">
      <c r="A1718" s="125"/>
      <c r="B1718" s="125"/>
      <c r="C1718" s="126" t="e">
        <v>#REF!</v>
      </c>
      <c r="D1718" s="125"/>
      <c r="E1718" s="69"/>
      <c r="F1718" s="69"/>
      <c r="G1718" s="69"/>
      <c r="H1718" s="69"/>
      <c r="I1718" s="69"/>
      <c r="J1718" s="69"/>
      <c r="K1718" s="69"/>
      <c r="L1718" s="69"/>
      <c r="M1718" s="69"/>
      <c r="N1718" s="69"/>
      <c r="O1718" s="69"/>
      <c r="P1718" s="69"/>
      <c r="Q1718" s="69"/>
      <c r="R1718" s="69"/>
      <c r="S1718" s="69"/>
      <c r="T1718" s="69"/>
      <c r="U1718" s="69"/>
      <c r="V1718" s="69"/>
      <c r="W1718" s="69"/>
      <c r="X1718" s="69"/>
      <c r="Y1718" s="69"/>
      <c r="Z1718" s="69"/>
    </row>
    <row r="1719" ht="15.75" customHeight="1" spans="1:26">
      <c r="A1719" s="125"/>
      <c r="B1719" s="125"/>
      <c r="C1719" s="126" t="e">
        <v>#REF!</v>
      </c>
      <c r="D1719" s="125"/>
      <c r="E1719" s="69"/>
      <c r="F1719" s="69"/>
      <c r="G1719" s="69"/>
      <c r="H1719" s="69"/>
      <c r="I1719" s="69"/>
      <c r="J1719" s="69"/>
      <c r="K1719" s="69"/>
      <c r="L1719" s="69"/>
      <c r="M1719" s="69"/>
      <c r="N1719" s="69"/>
      <c r="O1719" s="69"/>
      <c r="P1719" s="69"/>
      <c r="Q1719" s="69"/>
      <c r="R1719" s="69"/>
      <c r="S1719" s="69"/>
      <c r="T1719" s="69"/>
      <c r="U1719" s="69"/>
      <c r="V1719" s="69"/>
      <c r="W1719" s="69"/>
      <c r="X1719" s="69"/>
      <c r="Y1719" s="69"/>
      <c r="Z1719" s="69"/>
    </row>
    <row r="1720" ht="15.75" customHeight="1" spans="1:26">
      <c r="A1720" s="125"/>
      <c r="B1720" s="125"/>
      <c r="C1720" s="126" t="e">
        <v>#REF!</v>
      </c>
      <c r="D1720" s="125"/>
      <c r="E1720" s="69"/>
      <c r="F1720" s="69"/>
      <c r="G1720" s="69"/>
      <c r="H1720" s="69"/>
      <c r="I1720" s="69"/>
      <c r="J1720" s="69"/>
      <c r="K1720" s="69"/>
      <c r="L1720" s="69"/>
      <c r="M1720" s="69"/>
      <c r="N1720" s="69"/>
      <c r="O1720" s="69"/>
      <c r="P1720" s="69"/>
      <c r="Q1720" s="69"/>
      <c r="R1720" s="69"/>
      <c r="S1720" s="69"/>
      <c r="T1720" s="69"/>
      <c r="U1720" s="69"/>
      <c r="V1720" s="69"/>
      <c r="W1720" s="69"/>
      <c r="X1720" s="69"/>
      <c r="Y1720" s="69"/>
      <c r="Z1720" s="69"/>
    </row>
    <row r="1721" ht="15.75" customHeight="1" spans="1:26">
      <c r="A1721" s="125"/>
      <c r="B1721" s="125"/>
      <c r="C1721" s="126" t="e">
        <v>#REF!</v>
      </c>
      <c r="D1721" s="125"/>
      <c r="E1721" s="69"/>
      <c r="F1721" s="69"/>
      <c r="G1721" s="69"/>
      <c r="H1721" s="69"/>
      <c r="I1721" s="69"/>
      <c r="J1721" s="69"/>
      <c r="K1721" s="69"/>
      <c r="L1721" s="69"/>
      <c r="M1721" s="69"/>
      <c r="N1721" s="69"/>
      <c r="O1721" s="69"/>
      <c r="P1721" s="69"/>
      <c r="Q1721" s="69"/>
      <c r="R1721" s="69"/>
      <c r="S1721" s="69"/>
      <c r="T1721" s="69"/>
      <c r="U1721" s="69"/>
      <c r="V1721" s="69"/>
      <c r="W1721" s="69"/>
      <c r="X1721" s="69"/>
      <c r="Y1721" s="69"/>
      <c r="Z1721" s="69"/>
    </row>
    <row r="1722" ht="15.75" customHeight="1" spans="1:26">
      <c r="A1722" s="125"/>
      <c r="B1722" s="125"/>
      <c r="C1722" s="126" t="e">
        <v>#REF!</v>
      </c>
      <c r="D1722" s="125"/>
      <c r="E1722" s="69"/>
      <c r="F1722" s="69"/>
      <c r="G1722" s="69"/>
      <c r="H1722" s="69"/>
      <c r="I1722" s="69"/>
      <c r="J1722" s="69"/>
      <c r="K1722" s="69"/>
      <c r="L1722" s="69"/>
      <c r="M1722" s="69"/>
      <c r="N1722" s="69"/>
      <c r="O1722" s="69"/>
      <c r="P1722" s="69"/>
      <c r="Q1722" s="69"/>
      <c r="R1722" s="69"/>
      <c r="S1722" s="69"/>
      <c r="T1722" s="69"/>
      <c r="U1722" s="69"/>
      <c r="V1722" s="69"/>
      <c r="W1722" s="69"/>
      <c r="X1722" s="69"/>
      <c r="Y1722" s="69"/>
      <c r="Z1722" s="69"/>
    </row>
    <row r="1723" ht="15.75" customHeight="1" spans="1:26">
      <c r="A1723" s="125"/>
      <c r="B1723" s="125"/>
      <c r="C1723" s="126" t="e">
        <v>#REF!</v>
      </c>
      <c r="D1723" s="125"/>
      <c r="E1723" s="69"/>
      <c r="F1723" s="69"/>
      <c r="G1723" s="69"/>
      <c r="H1723" s="69"/>
      <c r="I1723" s="69"/>
      <c r="J1723" s="69"/>
      <c r="K1723" s="69"/>
      <c r="L1723" s="69"/>
      <c r="M1723" s="69"/>
      <c r="N1723" s="69"/>
      <c r="O1723" s="69"/>
      <c r="P1723" s="69"/>
      <c r="Q1723" s="69"/>
      <c r="R1723" s="69"/>
      <c r="S1723" s="69"/>
      <c r="T1723" s="69"/>
      <c r="U1723" s="69"/>
      <c r="V1723" s="69"/>
      <c r="W1723" s="69"/>
      <c r="X1723" s="69"/>
      <c r="Y1723" s="69"/>
      <c r="Z1723" s="69"/>
    </row>
    <row r="1724" ht="15.75" customHeight="1" spans="1:26">
      <c r="A1724" s="125"/>
      <c r="B1724" s="125"/>
      <c r="C1724" s="126" t="e">
        <v>#REF!</v>
      </c>
      <c r="D1724" s="125"/>
      <c r="E1724" s="69"/>
      <c r="F1724" s="69"/>
      <c r="G1724" s="69"/>
      <c r="H1724" s="69"/>
      <c r="I1724" s="69"/>
      <c r="J1724" s="69"/>
      <c r="K1724" s="69"/>
      <c r="L1724" s="69"/>
      <c r="M1724" s="69"/>
      <c r="N1724" s="69"/>
      <c r="O1724" s="69"/>
      <c r="P1724" s="69"/>
      <c r="Q1724" s="69"/>
      <c r="R1724" s="69"/>
      <c r="S1724" s="69"/>
      <c r="T1724" s="69"/>
      <c r="U1724" s="69"/>
      <c r="V1724" s="69"/>
      <c r="W1724" s="69"/>
      <c r="X1724" s="69"/>
      <c r="Y1724" s="69"/>
      <c r="Z1724" s="69"/>
    </row>
    <row r="1725" ht="15.75" customHeight="1" spans="1:26">
      <c r="A1725" s="125"/>
      <c r="B1725" s="125"/>
      <c r="C1725" s="126" t="e">
        <v>#REF!</v>
      </c>
      <c r="D1725" s="125"/>
      <c r="E1725" s="69"/>
      <c r="F1725" s="69"/>
      <c r="G1725" s="69"/>
      <c r="H1725" s="69"/>
      <c r="I1725" s="69"/>
      <c r="J1725" s="69"/>
      <c r="K1725" s="69"/>
      <c r="L1725" s="69"/>
      <c r="M1725" s="69"/>
      <c r="N1725" s="69"/>
      <c r="O1725" s="69"/>
      <c r="P1725" s="69"/>
      <c r="Q1725" s="69"/>
      <c r="R1725" s="69"/>
      <c r="S1725" s="69"/>
      <c r="T1725" s="69"/>
      <c r="U1725" s="69"/>
      <c r="V1725" s="69"/>
      <c r="W1725" s="69"/>
      <c r="X1725" s="69"/>
      <c r="Y1725" s="69"/>
      <c r="Z1725" s="69"/>
    </row>
    <row r="1726" ht="15.75" customHeight="1" spans="1:26">
      <c r="A1726" s="125"/>
      <c r="B1726" s="125"/>
      <c r="C1726" s="126" t="e">
        <v>#REF!</v>
      </c>
      <c r="D1726" s="125"/>
      <c r="E1726" s="69"/>
      <c r="F1726" s="69"/>
      <c r="G1726" s="69"/>
      <c r="H1726" s="69"/>
      <c r="I1726" s="69"/>
      <c r="J1726" s="69"/>
      <c r="K1726" s="69"/>
      <c r="L1726" s="69"/>
      <c r="M1726" s="69"/>
      <c r="N1726" s="69"/>
      <c r="O1726" s="69"/>
      <c r="P1726" s="69"/>
      <c r="Q1726" s="69"/>
      <c r="R1726" s="69"/>
      <c r="S1726" s="69"/>
      <c r="T1726" s="69"/>
      <c r="U1726" s="69"/>
      <c r="V1726" s="69"/>
      <c r="W1726" s="69"/>
      <c r="X1726" s="69"/>
      <c r="Y1726" s="69"/>
      <c r="Z1726" s="69"/>
    </row>
    <row r="1727" ht="15.75" customHeight="1" spans="1:26">
      <c r="A1727" s="125"/>
      <c r="B1727" s="125"/>
      <c r="C1727" s="126" t="e">
        <v>#REF!</v>
      </c>
      <c r="D1727" s="125"/>
      <c r="E1727" s="69"/>
      <c r="F1727" s="69"/>
      <c r="G1727" s="69"/>
      <c r="H1727" s="69"/>
      <c r="I1727" s="69"/>
      <c r="J1727" s="69"/>
      <c r="K1727" s="69"/>
      <c r="L1727" s="69"/>
      <c r="M1727" s="69"/>
      <c r="N1727" s="69"/>
      <c r="O1727" s="69"/>
      <c r="P1727" s="69"/>
      <c r="Q1727" s="69"/>
      <c r="R1727" s="69"/>
      <c r="S1727" s="69"/>
      <c r="T1727" s="69"/>
      <c r="U1727" s="69"/>
      <c r="V1727" s="69"/>
      <c r="W1727" s="69"/>
      <c r="X1727" s="69"/>
      <c r="Y1727" s="69"/>
      <c r="Z1727" s="69"/>
    </row>
    <row r="1728" ht="15.75" customHeight="1" spans="1:26">
      <c r="A1728" s="125"/>
      <c r="B1728" s="125"/>
      <c r="C1728" s="126" t="e">
        <v>#REF!</v>
      </c>
      <c r="D1728" s="125"/>
      <c r="E1728" s="69"/>
      <c r="F1728" s="69"/>
      <c r="G1728" s="69"/>
      <c r="H1728" s="69"/>
      <c r="I1728" s="69"/>
      <c r="J1728" s="69"/>
      <c r="K1728" s="69"/>
      <c r="L1728" s="69"/>
      <c r="M1728" s="69"/>
      <c r="N1728" s="69"/>
      <c r="O1728" s="69"/>
      <c r="P1728" s="69"/>
      <c r="Q1728" s="69"/>
      <c r="R1728" s="69"/>
      <c r="S1728" s="69"/>
      <c r="T1728" s="69"/>
      <c r="U1728" s="69"/>
      <c r="V1728" s="69"/>
      <c r="W1728" s="69"/>
      <c r="X1728" s="69"/>
      <c r="Y1728" s="69"/>
      <c r="Z1728" s="69"/>
    </row>
    <row r="1729" ht="15.75" customHeight="1" spans="1:26">
      <c r="A1729" s="125"/>
      <c r="B1729" s="125"/>
      <c r="C1729" s="126" t="e">
        <v>#REF!</v>
      </c>
      <c r="D1729" s="125"/>
      <c r="E1729" s="69"/>
      <c r="F1729" s="69"/>
      <c r="G1729" s="69"/>
      <c r="H1729" s="69"/>
      <c r="I1729" s="69"/>
      <c r="J1729" s="69"/>
      <c r="K1729" s="69"/>
      <c r="L1729" s="69"/>
      <c r="M1729" s="69"/>
      <c r="N1729" s="69"/>
      <c r="O1729" s="69"/>
      <c r="P1729" s="69"/>
      <c r="Q1729" s="69"/>
      <c r="R1729" s="69"/>
      <c r="S1729" s="69"/>
      <c r="T1729" s="69"/>
      <c r="U1729" s="69"/>
      <c r="V1729" s="69"/>
      <c r="W1729" s="69"/>
      <c r="X1729" s="69"/>
      <c r="Y1729" s="69"/>
      <c r="Z1729" s="69"/>
    </row>
    <row r="1730" ht="15.75" customHeight="1" spans="1:26">
      <c r="A1730" s="125"/>
      <c r="B1730" s="125"/>
      <c r="C1730" s="126" t="e">
        <v>#REF!</v>
      </c>
      <c r="D1730" s="125"/>
      <c r="E1730" s="69"/>
      <c r="F1730" s="69"/>
      <c r="G1730" s="69"/>
      <c r="H1730" s="69"/>
      <c r="I1730" s="69"/>
      <c r="J1730" s="69"/>
      <c r="K1730" s="69"/>
      <c r="L1730" s="69"/>
      <c r="M1730" s="69"/>
      <c r="N1730" s="69"/>
      <c r="O1730" s="69"/>
      <c r="P1730" s="69"/>
      <c r="Q1730" s="69"/>
      <c r="R1730" s="69"/>
      <c r="S1730" s="69"/>
      <c r="T1730" s="69"/>
      <c r="U1730" s="69"/>
      <c r="V1730" s="69"/>
      <c r="W1730" s="69"/>
      <c r="X1730" s="69"/>
      <c r="Y1730" s="69"/>
      <c r="Z1730" s="69"/>
    </row>
    <row r="1731" ht="15.75" customHeight="1" spans="1:26">
      <c r="A1731" s="125"/>
      <c r="B1731" s="125"/>
      <c r="C1731" s="126" t="e">
        <v>#REF!</v>
      </c>
      <c r="D1731" s="125"/>
      <c r="E1731" s="69"/>
      <c r="F1731" s="69"/>
      <c r="G1731" s="69"/>
      <c r="H1731" s="69"/>
      <c r="I1731" s="69"/>
      <c r="J1731" s="69"/>
      <c r="K1731" s="69"/>
      <c r="L1731" s="69"/>
      <c r="M1731" s="69"/>
      <c r="N1731" s="69"/>
      <c r="O1731" s="69"/>
      <c r="P1731" s="69"/>
      <c r="Q1731" s="69"/>
      <c r="R1731" s="69"/>
      <c r="S1731" s="69"/>
      <c r="T1731" s="69"/>
      <c r="U1731" s="69"/>
      <c r="V1731" s="69"/>
      <c r="W1731" s="69"/>
      <c r="X1731" s="69"/>
      <c r="Y1731" s="69"/>
      <c r="Z1731" s="69"/>
    </row>
    <row r="1732" ht="15.75" customHeight="1" spans="1:26">
      <c r="A1732" s="125"/>
      <c r="B1732" s="125"/>
      <c r="C1732" s="126" t="e">
        <v>#REF!</v>
      </c>
      <c r="D1732" s="125"/>
      <c r="E1732" s="69"/>
      <c r="F1732" s="69"/>
      <c r="G1732" s="69"/>
      <c r="H1732" s="69"/>
      <c r="I1732" s="69"/>
      <c r="J1732" s="69"/>
      <c r="K1732" s="69"/>
      <c r="L1732" s="69"/>
      <c r="M1732" s="69"/>
      <c r="N1732" s="69"/>
      <c r="O1732" s="69"/>
      <c r="P1732" s="69"/>
      <c r="Q1732" s="69"/>
      <c r="R1732" s="69"/>
      <c r="S1732" s="69"/>
      <c r="T1732" s="69"/>
      <c r="U1732" s="69"/>
      <c r="V1732" s="69"/>
      <c r="W1732" s="69"/>
      <c r="X1732" s="69"/>
      <c r="Y1732" s="69"/>
      <c r="Z1732" s="69"/>
    </row>
    <row r="1733" ht="15.75" customHeight="1" spans="1:26">
      <c r="A1733" s="125"/>
      <c r="B1733" s="125"/>
      <c r="C1733" s="126" t="e">
        <v>#REF!</v>
      </c>
      <c r="D1733" s="125"/>
      <c r="E1733" s="69"/>
      <c r="F1733" s="69"/>
      <c r="G1733" s="69"/>
      <c r="H1733" s="69"/>
      <c r="I1733" s="69"/>
      <c r="J1733" s="69"/>
      <c r="K1733" s="69"/>
      <c r="L1733" s="69"/>
      <c r="M1733" s="69"/>
      <c r="N1733" s="69"/>
      <c r="O1733" s="69"/>
      <c r="P1733" s="69"/>
      <c r="Q1733" s="69"/>
      <c r="R1733" s="69"/>
      <c r="S1733" s="69"/>
      <c r="T1733" s="69"/>
      <c r="U1733" s="69"/>
      <c r="V1733" s="69"/>
      <c r="W1733" s="69"/>
      <c r="X1733" s="69"/>
      <c r="Y1733" s="69"/>
      <c r="Z1733" s="69"/>
    </row>
    <row r="1734" ht="15.75" customHeight="1" spans="1:26">
      <c r="A1734" s="125"/>
      <c r="B1734" s="125"/>
      <c r="C1734" s="126" t="e">
        <v>#REF!</v>
      </c>
      <c r="D1734" s="125"/>
      <c r="E1734" s="69"/>
      <c r="F1734" s="69"/>
      <c r="G1734" s="69"/>
      <c r="H1734" s="69"/>
      <c r="I1734" s="69"/>
      <c r="J1734" s="69"/>
      <c r="K1734" s="69"/>
      <c r="L1734" s="69"/>
      <c r="M1734" s="69"/>
      <c r="N1734" s="69"/>
      <c r="O1734" s="69"/>
      <c r="P1734" s="69"/>
      <c r="Q1734" s="69"/>
      <c r="R1734" s="69"/>
      <c r="S1734" s="69"/>
      <c r="T1734" s="69"/>
      <c r="U1734" s="69"/>
      <c r="V1734" s="69"/>
      <c r="W1734" s="69"/>
      <c r="X1734" s="69"/>
      <c r="Y1734" s="69"/>
      <c r="Z1734" s="69"/>
    </row>
    <row r="1735" ht="15.75" customHeight="1" spans="1:26">
      <c r="A1735" s="125"/>
      <c r="B1735" s="125"/>
      <c r="C1735" s="126" t="e">
        <v>#REF!</v>
      </c>
      <c r="D1735" s="125"/>
      <c r="E1735" s="69"/>
      <c r="F1735" s="69"/>
      <c r="G1735" s="69"/>
      <c r="H1735" s="69"/>
      <c r="I1735" s="69"/>
      <c r="J1735" s="69"/>
      <c r="K1735" s="69"/>
      <c r="L1735" s="69"/>
      <c r="M1735" s="69"/>
      <c r="N1735" s="69"/>
      <c r="O1735" s="69"/>
      <c r="P1735" s="69"/>
      <c r="Q1735" s="69"/>
      <c r="R1735" s="69"/>
      <c r="S1735" s="69"/>
      <c r="T1735" s="69"/>
      <c r="U1735" s="69"/>
      <c r="V1735" s="69"/>
      <c r="W1735" s="69"/>
      <c r="X1735" s="69"/>
      <c r="Y1735" s="69"/>
      <c r="Z1735" s="69"/>
    </row>
    <row r="1736" ht="15.75" customHeight="1" spans="1:26">
      <c r="A1736" s="125"/>
      <c r="B1736" s="125"/>
      <c r="C1736" s="126" t="e">
        <v>#REF!</v>
      </c>
      <c r="D1736" s="125"/>
      <c r="E1736" s="69"/>
      <c r="F1736" s="69"/>
      <c r="G1736" s="69"/>
      <c r="H1736" s="69"/>
      <c r="I1736" s="69"/>
      <c r="J1736" s="69"/>
      <c r="K1736" s="69"/>
      <c r="L1736" s="69"/>
      <c r="M1736" s="69"/>
      <c r="N1736" s="69"/>
      <c r="O1736" s="69"/>
      <c r="P1736" s="69"/>
      <c r="Q1736" s="69"/>
      <c r="R1736" s="69"/>
      <c r="S1736" s="69"/>
      <c r="T1736" s="69"/>
      <c r="U1736" s="69"/>
      <c r="V1736" s="69"/>
      <c r="W1736" s="69"/>
      <c r="X1736" s="69"/>
      <c r="Y1736" s="69"/>
      <c r="Z1736" s="69"/>
    </row>
    <row r="1737" ht="15.75" customHeight="1" spans="1:26">
      <c r="A1737" s="125"/>
      <c r="B1737" s="125"/>
      <c r="C1737" s="126" t="e">
        <v>#REF!</v>
      </c>
      <c r="D1737" s="125"/>
      <c r="E1737" s="69"/>
      <c r="F1737" s="69"/>
      <c r="G1737" s="69"/>
      <c r="H1737" s="69"/>
      <c r="I1737" s="69"/>
      <c r="J1737" s="69"/>
      <c r="K1737" s="69"/>
      <c r="L1737" s="69"/>
      <c r="M1737" s="69"/>
      <c r="N1737" s="69"/>
      <c r="O1737" s="69"/>
      <c r="P1737" s="69"/>
      <c r="Q1737" s="69"/>
      <c r="R1737" s="69"/>
      <c r="S1737" s="69"/>
      <c r="T1737" s="69"/>
      <c r="U1737" s="69"/>
      <c r="V1737" s="69"/>
      <c r="W1737" s="69"/>
      <c r="X1737" s="69"/>
      <c r="Y1737" s="69"/>
      <c r="Z1737" s="69"/>
    </row>
    <row r="1738" ht="15.75" customHeight="1" spans="1:26">
      <c r="A1738" s="125"/>
      <c r="B1738" s="125"/>
      <c r="C1738" s="126" t="e">
        <v>#REF!</v>
      </c>
      <c r="D1738" s="125"/>
      <c r="E1738" s="69"/>
      <c r="F1738" s="69"/>
      <c r="G1738" s="69"/>
      <c r="H1738" s="69"/>
      <c r="I1738" s="69"/>
      <c r="J1738" s="69"/>
      <c r="K1738" s="69"/>
      <c r="L1738" s="69"/>
      <c r="M1738" s="69"/>
      <c r="N1738" s="69"/>
      <c r="O1738" s="69"/>
      <c r="P1738" s="69"/>
      <c r="Q1738" s="69"/>
      <c r="R1738" s="69"/>
      <c r="S1738" s="69"/>
      <c r="T1738" s="69"/>
      <c r="U1738" s="69"/>
      <c r="V1738" s="69"/>
      <c r="W1738" s="69"/>
      <c r="X1738" s="69"/>
      <c r="Y1738" s="69"/>
      <c r="Z1738" s="69"/>
    </row>
    <row r="1739" ht="15.75" customHeight="1" spans="1:26">
      <c r="A1739" s="125"/>
      <c r="B1739" s="125"/>
      <c r="C1739" s="126" t="e">
        <v>#REF!</v>
      </c>
      <c r="D1739" s="125"/>
      <c r="E1739" s="69"/>
      <c r="F1739" s="69"/>
      <c r="G1739" s="69"/>
      <c r="H1739" s="69"/>
      <c r="I1739" s="69"/>
      <c r="J1739" s="69"/>
      <c r="K1739" s="69"/>
      <c r="L1739" s="69"/>
      <c r="M1739" s="69"/>
      <c r="N1739" s="69"/>
      <c r="O1739" s="69"/>
      <c r="P1739" s="69"/>
      <c r="Q1739" s="69"/>
      <c r="R1739" s="69"/>
      <c r="S1739" s="69"/>
      <c r="T1739" s="69"/>
      <c r="U1739" s="69"/>
      <c r="V1739" s="69"/>
      <c r="W1739" s="69"/>
      <c r="X1739" s="69"/>
      <c r="Y1739" s="69"/>
      <c r="Z1739" s="69"/>
    </row>
    <row r="1740" ht="15.75" customHeight="1" spans="1:26">
      <c r="A1740" s="125"/>
      <c r="B1740" s="125"/>
      <c r="C1740" s="126" t="e">
        <v>#REF!</v>
      </c>
      <c r="D1740" s="125"/>
      <c r="E1740" s="69"/>
      <c r="F1740" s="69"/>
      <c r="G1740" s="69"/>
      <c r="H1740" s="69"/>
      <c r="I1740" s="69"/>
      <c r="J1740" s="69"/>
      <c r="K1740" s="69"/>
      <c r="L1740" s="69"/>
      <c r="M1740" s="69"/>
      <c r="N1740" s="69"/>
      <c r="O1740" s="69"/>
      <c r="P1740" s="69"/>
      <c r="Q1740" s="69"/>
      <c r="R1740" s="69"/>
      <c r="S1740" s="69"/>
      <c r="T1740" s="69"/>
      <c r="U1740" s="69"/>
      <c r="V1740" s="69"/>
      <c r="W1740" s="69"/>
      <c r="X1740" s="69"/>
      <c r="Y1740" s="69"/>
      <c r="Z1740" s="69"/>
    </row>
    <row r="1741" ht="15.75" customHeight="1" spans="1:26">
      <c r="A1741" s="125"/>
      <c r="B1741" s="125"/>
      <c r="C1741" s="126" t="e">
        <v>#REF!</v>
      </c>
      <c r="D1741" s="125"/>
      <c r="E1741" s="69"/>
      <c r="F1741" s="69"/>
      <c r="G1741" s="69"/>
      <c r="H1741" s="69"/>
      <c r="I1741" s="69"/>
      <c r="J1741" s="69"/>
      <c r="K1741" s="69"/>
      <c r="L1741" s="69"/>
      <c r="M1741" s="69"/>
      <c r="N1741" s="69"/>
      <c r="O1741" s="69"/>
      <c r="P1741" s="69"/>
      <c r="Q1741" s="69"/>
      <c r="R1741" s="69"/>
      <c r="S1741" s="69"/>
      <c r="T1741" s="69"/>
      <c r="U1741" s="69"/>
      <c r="V1741" s="69"/>
      <c r="W1741" s="69"/>
      <c r="X1741" s="69"/>
      <c r="Y1741" s="69"/>
      <c r="Z1741" s="69"/>
    </row>
    <row r="1742" ht="15.75" customHeight="1" spans="1:26">
      <c r="A1742" s="125"/>
      <c r="B1742" s="125"/>
      <c r="C1742" s="126" t="e">
        <v>#REF!</v>
      </c>
      <c r="D1742" s="125"/>
      <c r="E1742" s="69"/>
      <c r="F1742" s="69"/>
      <c r="G1742" s="69"/>
      <c r="H1742" s="69"/>
      <c r="I1742" s="69"/>
      <c r="J1742" s="69"/>
      <c r="K1742" s="69"/>
      <c r="L1742" s="69"/>
      <c r="M1742" s="69"/>
      <c r="N1742" s="69"/>
      <c r="O1742" s="69"/>
      <c r="P1742" s="69"/>
      <c r="Q1742" s="69"/>
      <c r="R1742" s="69"/>
      <c r="S1742" s="69"/>
      <c r="T1742" s="69"/>
      <c r="U1742" s="69"/>
      <c r="V1742" s="69"/>
      <c r="W1742" s="69"/>
      <c r="X1742" s="69"/>
      <c r="Y1742" s="69"/>
      <c r="Z1742" s="69"/>
    </row>
    <row r="1743" ht="15.75" customHeight="1" spans="1:26">
      <c r="A1743" s="125"/>
      <c r="B1743" s="125"/>
      <c r="C1743" s="126" t="e">
        <v>#REF!</v>
      </c>
      <c r="D1743" s="125"/>
      <c r="E1743" s="69"/>
      <c r="F1743" s="69"/>
      <c r="G1743" s="69"/>
      <c r="H1743" s="69"/>
      <c r="I1743" s="69"/>
      <c r="J1743" s="69"/>
      <c r="K1743" s="69"/>
      <c r="L1743" s="69"/>
      <c r="M1743" s="69"/>
      <c r="N1743" s="69"/>
      <c r="O1743" s="69"/>
      <c r="P1743" s="69"/>
      <c r="Q1743" s="69"/>
      <c r="R1743" s="69"/>
      <c r="S1743" s="69"/>
      <c r="T1743" s="69"/>
      <c r="U1743" s="69"/>
      <c r="V1743" s="69"/>
      <c r="W1743" s="69"/>
      <c r="X1743" s="69"/>
      <c r="Y1743" s="69"/>
      <c r="Z1743" s="69"/>
    </row>
    <row r="1744" ht="15.75" customHeight="1" spans="1:26">
      <c r="A1744" s="125"/>
      <c r="B1744" s="125"/>
      <c r="C1744" s="126" t="e">
        <v>#REF!</v>
      </c>
      <c r="D1744" s="125"/>
      <c r="E1744" s="69"/>
      <c r="F1744" s="69"/>
      <c r="G1744" s="69"/>
      <c r="H1744" s="69"/>
      <c r="I1744" s="69"/>
      <c r="J1744" s="69"/>
      <c r="K1744" s="69"/>
      <c r="L1744" s="69"/>
      <c r="M1744" s="69"/>
      <c r="N1744" s="69"/>
      <c r="O1744" s="69"/>
      <c r="P1744" s="69"/>
      <c r="Q1744" s="69"/>
      <c r="R1744" s="69"/>
      <c r="S1744" s="69"/>
      <c r="T1744" s="69"/>
      <c r="U1744" s="69"/>
      <c r="V1744" s="69"/>
      <c r="W1744" s="69"/>
      <c r="X1744" s="69"/>
      <c r="Y1744" s="69"/>
      <c r="Z1744" s="69"/>
    </row>
    <row r="1745" ht="15.75" customHeight="1" spans="1:26">
      <c r="A1745" s="125"/>
      <c r="B1745" s="125"/>
      <c r="C1745" s="126" t="e">
        <v>#REF!</v>
      </c>
      <c r="D1745" s="125"/>
      <c r="E1745" s="69"/>
      <c r="F1745" s="69"/>
      <c r="G1745" s="69"/>
      <c r="H1745" s="69"/>
      <c r="I1745" s="69"/>
      <c r="J1745" s="69"/>
      <c r="K1745" s="69"/>
      <c r="L1745" s="69"/>
      <c r="M1745" s="69"/>
      <c r="N1745" s="69"/>
      <c r="O1745" s="69"/>
      <c r="P1745" s="69"/>
      <c r="Q1745" s="69"/>
      <c r="R1745" s="69"/>
      <c r="S1745" s="69"/>
      <c r="T1745" s="69"/>
      <c r="U1745" s="69"/>
      <c r="V1745" s="69"/>
      <c r="W1745" s="69"/>
      <c r="X1745" s="69"/>
      <c r="Y1745" s="69"/>
      <c r="Z1745" s="69"/>
    </row>
    <row r="1746" ht="15.75" customHeight="1" spans="1:26">
      <c r="A1746" s="125"/>
      <c r="B1746" s="125"/>
      <c r="C1746" s="126" t="e">
        <v>#REF!</v>
      </c>
      <c r="D1746" s="125"/>
      <c r="E1746" s="69"/>
      <c r="F1746" s="69"/>
      <c r="G1746" s="69"/>
      <c r="H1746" s="69"/>
      <c r="I1746" s="69"/>
      <c r="J1746" s="69"/>
      <c r="K1746" s="69"/>
      <c r="L1746" s="69"/>
      <c r="M1746" s="69"/>
      <c r="N1746" s="69"/>
      <c r="O1746" s="69"/>
      <c r="P1746" s="69"/>
      <c r="Q1746" s="69"/>
      <c r="R1746" s="69"/>
      <c r="S1746" s="69"/>
      <c r="T1746" s="69"/>
      <c r="U1746" s="69"/>
      <c r="V1746" s="69"/>
      <c r="W1746" s="69"/>
      <c r="X1746" s="69"/>
      <c r="Y1746" s="69"/>
      <c r="Z1746" s="69"/>
    </row>
    <row r="1747" ht="15.75" customHeight="1" spans="1:26">
      <c r="A1747" s="125"/>
      <c r="B1747" s="125"/>
      <c r="C1747" s="126" t="e">
        <v>#REF!</v>
      </c>
      <c r="D1747" s="125"/>
      <c r="E1747" s="69"/>
      <c r="F1747" s="69"/>
      <c r="G1747" s="69"/>
      <c r="H1747" s="69"/>
      <c r="I1747" s="69"/>
      <c r="J1747" s="69"/>
      <c r="K1747" s="69"/>
      <c r="L1747" s="69"/>
      <c r="M1747" s="69"/>
      <c r="N1747" s="69"/>
      <c r="O1747" s="69"/>
      <c r="P1747" s="69"/>
      <c r="Q1747" s="69"/>
      <c r="R1747" s="69"/>
      <c r="S1747" s="69"/>
      <c r="T1747" s="69"/>
      <c r="U1747" s="69"/>
      <c r="V1747" s="69"/>
      <c r="W1747" s="69"/>
      <c r="X1747" s="69"/>
      <c r="Y1747" s="69"/>
      <c r="Z1747" s="69"/>
    </row>
    <row r="1748" ht="15.75" customHeight="1" spans="1:26">
      <c r="A1748" s="125"/>
      <c r="B1748" s="125"/>
      <c r="C1748" s="126" t="e">
        <v>#REF!</v>
      </c>
      <c r="D1748" s="125"/>
      <c r="E1748" s="69"/>
      <c r="F1748" s="69"/>
      <c r="G1748" s="69"/>
      <c r="H1748" s="69"/>
      <c r="I1748" s="69"/>
      <c r="J1748" s="69"/>
      <c r="K1748" s="69"/>
      <c r="L1748" s="69"/>
      <c r="M1748" s="69"/>
      <c r="N1748" s="69"/>
      <c r="O1748" s="69"/>
      <c r="P1748" s="69"/>
      <c r="Q1748" s="69"/>
      <c r="R1748" s="69"/>
      <c r="S1748" s="69"/>
      <c r="T1748" s="69"/>
      <c r="U1748" s="69"/>
      <c r="V1748" s="69"/>
      <c r="W1748" s="69"/>
      <c r="X1748" s="69"/>
      <c r="Y1748" s="69"/>
      <c r="Z1748" s="69"/>
    </row>
    <row r="1749" ht="15.75" customHeight="1" spans="1:26">
      <c r="A1749" s="125"/>
      <c r="B1749" s="125"/>
      <c r="C1749" s="126" t="e">
        <v>#REF!</v>
      </c>
      <c r="D1749" s="125"/>
      <c r="E1749" s="69"/>
      <c r="F1749" s="69"/>
      <c r="G1749" s="69"/>
      <c r="H1749" s="69"/>
      <c r="I1749" s="69"/>
      <c r="J1749" s="69"/>
      <c r="K1749" s="69"/>
      <c r="L1749" s="69"/>
      <c r="M1749" s="69"/>
      <c r="N1749" s="69"/>
      <c r="O1749" s="69"/>
      <c r="P1749" s="69"/>
      <c r="Q1749" s="69"/>
      <c r="R1749" s="69"/>
      <c r="S1749" s="69"/>
      <c r="T1749" s="69"/>
      <c r="U1749" s="69"/>
      <c r="V1749" s="69"/>
      <c r="W1749" s="69"/>
      <c r="X1749" s="69"/>
      <c r="Y1749" s="69"/>
      <c r="Z1749" s="69"/>
    </row>
    <row r="1750" ht="15.75" customHeight="1" spans="1:26">
      <c r="A1750" s="125"/>
      <c r="B1750" s="125"/>
      <c r="C1750" s="126" t="e">
        <v>#REF!</v>
      </c>
      <c r="D1750" s="125"/>
      <c r="E1750" s="69"/>
      <c r="F1750" s="69"/>
      <c r="G1750" s="69"/>
      <c r="H1750" s="69"/>
      <c r="I1750" s="69"/>
      <c r="J1750" s="69"/>
      <c r="K1750" s="69"/>
      <c r="L1750" s="69"/>
      <c r="M1750" s="69"/>
      <c r="N1750" s="69"/>
      <c r="O1750" s="69"/>
      <c r="P1750" s="69"/>
      <c r="Q1750" s="69"/>
      <c r="R1750" s="69"/>
      <c r="S1750" s="69"/>
      <c r="T1750" s="69"/>
      <c r="U1750" s="69"/>
      <c r="V1750" s="69"/>
      <c r="W1750" s="69"/>
      <c r="X1750" s="69"/>
      <c r="Y1750" s="69"/>
      <c r="Z1750" s="69"/>
    </row>
    <row r="1751" ht="15.75" customHeight="1" spans="1:26">
      <c r="A1751" s="125"/>
      <c r="B1751" s="125"/>
      <c r="C1751" s="126" t="e">
        <v>#REF!</v>
      </c>
      <c r="D1751" s="125"/>
      <c r="E1751" s="69"/>
      <c r="F1751" s="69"/>
      <c r="G1751" s="69"/>
      <c r="H1751" s="69"/>
      <c r="I1751" s="69"/>
      <c r="J1751" s="69"/>
      <c r="K1751" s="69"/>
      <c r="L1751" s="69"/>
      <c r="M1751" s="69"/>
      <c r="N1751" s="69"/>
      <c r="O1751" s="69"/>
      <c r="P1751" s="69"/>
      <c r="Q1751" s="69"/>
      <c r="R1751" s="69"/>
      <c r="S1751" s="69"/>
      <c r="T1751" s="69"/>
      <c r="U1751" s="69"/>
      <c r="V1751" s="69"/>
      <c r="W1751" s="69"/>
      <c r="X1751" s="69"/>
      <c r="Y1751" s="69"/>
      <c r="Z1751" s="69"/>
    </row>
    <row r="1752" ht="15.75" customHeight="1" spans="1:26">
      <c r="A1752" s="125"/>
      <c r="B1752" s="125"/>
      <c r="C1752" s="126" t="e">
        <v>#REF!</v>
      </c>
      <c r="D1752" s="125"/>
      <c r="E1752" s="69"/>
      <c r="F1752" s="69"/>
      <c r="G1752" s="69"/>
      <c r="H1752" s="69"/>
      <c r="I1752" s="69"/>
      <c r="J1752" s="69"/>
      <c r="K1752" s="69"/>
      <c r="L1752" s="69"/>
      <c r="M1752" s="69"/>
      <c r="N1752" s="69"/>
      <c r="O1752" s="69"/>
      <c r="P1752" s="69"/>
      <c r="Q1752" s="69"/>
      <c r="R1752" s="69"/>
      <c r="S1752" s="69"/>
      <c r="T1752" s="69"/>
      <c r="U1752" s="69"/>
      <c r="V1752" s="69"/>
      <c r="W1752" s="69"/>
      <c r="X1752" s="69"/>
      <c r="Y1752" s="69"/>
      <c r="Z1752" s="69"/>
    </row>
    <row r="1753" ht="15.75" customHeight="1" spans="1:26">
      <c r="A1753" s="125"/>
      <c r="B1753" s="125"/>
      <c r="C1753" s="126" t="e">
        <v>#REF!</v>
      </c>
      <c r="D1753" s="125"/>
      <c r="E1753" s="69"/>
      <c r="F1753" s="69"/>
      <c r="G1753" s="69"/>
      <c r="H1753" s="69"/>
      <c r="I1753" s="69"/>
      <c r="J1753" s="69"/>
      <c r="K1753" s="69"/>
      <c r="L1753" s="69"/>
      <c r="M1753" s="69"/>
      <c r="N1753" s="69"/>
      <c r="O1753" s="69"/>
      <c r="P1753" s="69"/>
      <c r="Q1753" s="69"/>
      <c r="R1753" s="69"/>
      <c r="S1753" s="69"/>
      <c r="T1753" s="69"/>
      <c r="U1753" s="69"/>
      <c r="V1753" s="69"/>
      <c r="W1753" s="69"/>
      <c r="X1753" s="69"/>
      <c r="Y1753" s="69"/>
      <c r="Z1753" s="69"/>
    </row>
    <row r="1754" ht="15.75" customHeight="1" spans="1:26">
      <c r="A1754" s="125"/>
      <c r="B1754" s="125"/>
      <c r="C1754" s="126" t="e">
        <v>#REF!</v>
      </c>
      <c r="D1754" s="125"/>
      <c r="E1754" s="69"/>
      <c r="F1754" s="69"/>
      <c r="G1754" s="69"/>
      <c r="H1754" s="69"/>
      <c r="I1754" s="69"/>
      <c r="J1754" s="69"/>
      <c r="K1754" s="69"/>
      <c r="L1754" s="69"/>
      <c r="M1754" s="69"/>
      <c r="N1754" s="69"/>
      <c r="O1754" s="69"/>
      <c r="P1754" s="69"/>
      <c r="Q1754" s="69"/>
      <c r="R1754" s="69"/>
      <c r="S1754" s="69"/>
      <c r="T1754" s="69"/>
      <c r="U1754" s="69"/>
      <c r="V1754" s="69"/>
      <c r="W1754" s="69"/>
      <c r="X1754" s="69"/>
      <c r="Y1754" s="69"/>
      <c r="Z1754" s="69"/>
    </row>
    <row r="1755" ht="15.75" customHeight="1" spans="1:26">
      <c r="A1755" s="125"/>
      <c r="B1755" s="125"/>
      <c r="C1755" s="126" t="e">
        <v>#REF!</v>
      </c>
      <c r="D1755" s="125"/>
      <c r="E1755" s="69"/>
      <c r="F1755" s="69"/>
      <c r="G1755" s="69"/>
      <c r="H1755" s="69"/>
      <c r="I1755" s="69"/>
      <c r="J1755" s="69"/>
      <c r="K1755" s="69"/>
      <c r="L1755" s="69"/>
      <c r="M1755" s="69"/>
      <c r="N1755" s="69"/>
      <c r="O1755" s="69"/>
      <c r="P1755" s="69"/>
      <c r="Q1755" s="69"/>
      <c r="R1755" s="69"/>
      <c r="S1755" s="69"/>
      <c r="T1755" s="69"/>
      <c r="U1755" s="69"/>
      <c r="V1755" s="69"/>
      <c r="W1755" s="69"/>
      <c r="X1755" s="69"/>
      <c r="Y1755" s="69"/>
      <c r="Z1755" s="69"/>
    </row>
    <row r="1756" ht="15.75" customHeight="1" spans="1:26">
      <c r="A1756" s="125"/>
      <c r="B1756" s="125"/>
      <c r="C1756" s="126" t="e">
        <v>#REF!</v>
      </c>
      <c r="D1756" s="125"/>
      <c r="E1756" s="69"/>
      <c r="F1756" s="69"/>
      <c r="G1756" s="69"/>
      <c r="H1756" s="69"/>
      <c r="I1756" s="69"/>
      <c r="J1756" s="69"/>
      <c r="K1756" s="69"/>
      <c r="L1756" s="69"/>
      <c r="M1756" s="69"/>
      <c r="N1756" s="69"/>
      <c r="O1756" s="69"/>
      <c r="P1756" s="69"/>
      <c r="Q1756" s="69"/>
      <c r="R1756" s="69"/>
      <c r="S1756" s="69"/>
      <c r="T1756" s="69"/>
      <c r="U1756" s="69"/>
      <c r="V1756" s="69"/>
      <c r="W1756" s="69"/>
      <c r="X1756" s="69"/>
      <c r="Y1756" s="69"/>
      <c r="Z1756" s="69"/>
    </row>
    <row r="1757" ht="15.75" customHeight="1" spans="1:26">
      <c r="A1757" s="125"/>
      <c r="B1757" s="125"/>
      <c r="C1757" s="126" t="e">
        <v>#REF!</v>
      </c>
      <c r="D1757" s="125"/>
      <c r="E1757" s="69"/>
      <c r="F1757" s="69"/>
      <c r="G1757" s="69"/>
      <c r="H1757" s="69"/>
      <c r="I1757" s="69"/>
      <c r="J1757" s="69"/>
      <c r="K1757" s="69"/>
      <c r="L1757" s="69"/>
      <c r="M1757" s="69"/>
      <c r="N1757" s="69"/>
      <c r="O1757" s="69"/>
      <c r="P1757" s="69"/>
      <c r="Q1757" s="69"/>
      <c r="R1757" s="69"/>
      <c r="S1757" s="69"/>
      <c r="T1757" s="69"/>
      <c r="U1757" s="69"/>
      <c r="V1757" s="69"/>
      <c r="W1757" s="69"/>
      <c r="X1757" s="69"/>
      <c r="Y1757" s="69"/>
      <c r="Z1757" s="69"/>
    </row>
    <row r="1758" ht="15.75" customHeight="1" spans="1:26">
      <c r="A1758" s="125"/>
      <c r="B1758" s="125"/>
      <c r="C1758" s="126" t="e">
        <v>#REF!</v>
      </c>
      <c r="D1758" s="125"/>
      <c r="E1758" s="69"/>
      <c r="F1758" s="69"/>
      <c r="G1758" s="69"/>
      <c r="H1758" s="69"/>
      <c r="I1758" s="69"/>
      <c r="J1758" s="69"/>
      <c r="K1758" s="69"/>
      <c r="L1758" s="69"/>
      <c r="M1758" s="69"/>
      <c r="N1758" s="69"/>
      <c r="O1758" s="69"/>
      <c r="P1758" s="69"/>
      <c r="Q1758" s="69"/>
      <c r="R1758" s="69"/>
      <c r="S1758" s="69"/>
      <c r="T1758" s="69"/>
      <c r="U1758" s="69"/>
      <c r="V1758" s="69"/>
      <c r="W1758" s="69"/>
      <c r="X1758" s="69"/>
      <c r="Y1758" s="69"/>
      <c r="Z1758" s="69"/>
    </row>
    <row r="1759" ht="15.75" customHeight="1" spans="1:26">
      <c r="A1759" s="125"/>
      <c r="B1759" s="125"/>
      <c r="C1759" s="126" t="e">
        <v>#REF!</v>
      </c>
      <c r="D1759" s="125"/>
      <c r="E1759" s="69"/>
      <c r="F1759" s="69"/>
      <c r="G1759" s="69"/>
      <c r="H1759" s="69"/>
      <c r="I1759" s="69"/>
      <c r="J1759" s="69"/>
      <c r="K1759" s="69"/>
      <c r="L1759" s="69"/>
      <c r="M1759" s="69"/>
      <c r="N1759" s="69"/>
      <c r="O1759" s="69"/>
      <c r="P1759" s="69"/>
      <c r="Q1759" s="69"/>
      <c r="R1759" s="69"/>
      <c r="S1759" s="69"/>
      <c r="T1759" s="69"/>
      <c r="U1759" s="69"/>
      <c r="V1759" s="69"/>
      <c r="W1759" s="69"/>
      <c r="X1759" s="69"/>
      <c r="Y1759" s="69"/>
      <c r="Z1759" s="69"/>
    </row>
    <row r="1760" ht="15.75" customHeight="1" spans="1:26">
      <c r="A1760" s="125"/>
      <c r="B1760" s="125"/>
      <c r="C1760" s="126" t="e">
        <v>#REF!</v>
      </c>
      <c r="D1760" s="125"/>
      <c r="E1760" s="69"/>
      <c r="F1760" s="69"/>
      <c r="G1760" s="69"/>
      <c r="H1760" s="69"/>
      <c r="I1760" s="69"/>
      <c r="J1760" s="69"/>
      <c r="K1760" s="69"/>
      <c r="L1760" s="69"/>
      <c r="M1760" s="69"/>
      <c r="N1760" s="69"/>
      <c r="O1760" s="69"/>
      <c r="P1760" s="69"/>
      <c r="Q1760" s="69"/>
      <c r="R1760" s="69"/>
      <c r="S1760" s="69"/>
      <c r="T1760" s="69"/>
      <c r="U1760" s="69"/>
      <c r="V1760" s="69"/>
      <c r="W1760" s="69"/>
      <c r="X1760" s="69"/>
      <c r="Y1760" s="69"/>
      <c r="Z1760" s="69"/>
    </row>
    <row r="1761" ht="15.75" customHeight="1" spans="1:26">
      <c r="A1761" s="125"/>
      <c r="B1761" s="125"/>
      <c r="C1761" s="126" t="e">
        <v>#REF!</v>
      </c>
      <c r="D1761" s="125"/>
      <c r="E1761" s="69"/>
      <c r="F1761" s="69"/>
      <c r="G1761" s="69"/>
      <c r="H1761" s="69"/>
      <c r="I1761" s="69"/>
      <c r="J1761" s="69"/>
      <c r="K1761" s="69"/>
      <c r="L1761" s="69"/>
      <c r="M1761" s="69"/>
      <c r="N1761" s="69"/>
      <c r="O1761" s="69"/>
      <c r="P1761" s="69"/>
      <c r="Q1761" s="69"/>
      <c r="R1761" s="69"/>
      <c r="S1761" s="69"/>
      <c r="T1761" s="69"/>
      <c r="U1761" s="69"/>
      <c r="V1761" s="69"/>
      <c r="W1761" s="69"/>
      <c r="X1761" s="69"/>
      <c r="Y1761" s="69"/>
      <c r="Z1761" s="69"/>
    </row>
    <row r="1762" ht="15.75" customHeight="1" spans="1:26">
      <c r="A1762" s="125"/>
      <c r="B1762" s="125"/>
      <c r="C1762" s="126" t="e">
        <v>#REF!</v>
      </c>
      <c r="D1762" s="125"/>
      <c r="E1762" s="69"/>
      <c r="F1762" s="69"/>
      <c r="G1762" s="69"/>
      <c r="H1762" s="69"/>
      <c r="I1762" s="69"/>
      <c r="J1762" s="69"/>
      <c r="K1762" s="69"/>
      <c r="L1762" s="69"/>
      <c r="M1762" s="69"/>
      <c r="N1762" s="69"/>
      <c r="O1762" s="69"/>
      <c r="P1762" s="69"/>
      <c r="Q1762" s="69"/>
      <c r="R1762" s="69"/>
      <c r="S1762" s="69"/>
      <c r="T1762" s="69"/>
      <c r="U1762" s="69"/>
      <c r="V1762" s="69"/>
      <c r="W1762" s="69"/>
      <c r="X1762" s="69"/>
      <c r="Y1762" s="69"/>
      <c r="Z1762" s="69"/>
    </row>
    <row r="1763" ht="15.75" customHeight="1" spans="1:26">
      <c r="A1763" s="125"/>
      <c r="B1763" s="125"/>
      <c r="C1763" s="126" t="e">
        <v>#REF!</v>
      </c>
      <c r="D1763" s="125"/>
      <c r="E1763" s="69"/>
      <c r="F1763" s="69"/>
      <c r="G1763" s="69"/>
      <c r="H1763" s="69"/>
      <c r="I1763" s="69"/>
      <c r="J1763" s="69"/>
      <c r="K1763" s="69"/>
      <c r="L1763" s="69"/>
      <c r="M1763" s="69"/>
      <c r="N1763" s="69"/>
      <c r="O1763" s="69"/>
      <c r="P1763" s="69"/>
      <c r="Q1763" s="69"/>
      <c r="R1763" s="69"/>
      <c r="S1763" s="69"/>
      <c r="T1763" s="69"/>
      <c r="U1763" s="69"/>
      <c r="V1763" s="69"/>
      <c r="W1763" s="69"/>
      <c r="X1763" s="69"/>
      <c r="Y1763" s="69"/>
      <c r="Z1763" s="69"/>
    </row>
    <row r="1764" ht="15.75" customHeight="1" spans="1:26">
      <c r="A1764" s="125"/>
      <c r="B1764" s="125"/>
      <c r="C1764" s="126" t="e">
        <v>#REF!</v>
      </c>
      <c r="D1764" s="125"/>
      <c r="E1764" s="69"/>
      <c r="F1764" s="69"/>
      <c r="G1764" s="69"/>
      <c r="H1764" s="69"/>
      <c r="I1764" s="69"/>
      <c r="J1764" s="69"/>
      <c r="K1764" s="69"/>
      <c r="L1764" s="69"/>
      <c r="M1764" s="69"/>
      <c r="N1764" s="69"/>
      <c r="O1764" s="69"/>
      <c r="P1764" s="69"/>
      <c r="Q1764" s="69"/>
      <c r="R1764" s="69"/>
      <c r="S1764" s="69"/>
      <c r="T1764" s="69"/>
      <c r="U1764" s="69"/>
      <c r="V1764" s="69"/>
      <c r="W1764" s="69"/>
      <c r="X1764" s="69"/>
      <c r="Y1764" s="69"/>
      <c r="Z1764" s="69"/>
    </row>
    <row r="1765" ht="15.75" customHeight="1" spans="1:26">
      <c r="A1765" s="125"/>
      <c r="B1765" s="125"/>
      <c r="C1765" s="126" t="e">
        <v>#REF!</v>
      </c>
      <c r="D1765" s="125"/>
      <c r="E1765" s="69"/>
      <c r="F1765" s="69"/>
      <c r="G1765" s="69"/>
      <c r="H1765" s="69"/>
      <c r="I1765" s="69"/>
      <c r="J1765" s="69"/>
      <c r="K1765" s="69"/>
      <c r="L1765" s="69"/>
      <c r="M1765" s="69"/>
      <c r="N1765" s="69"/>
      <c r="O1765" s="69"/>
      <c r="P1765" s="69"/>
      <c r="Q1765" s="69"/>
      <c r="R1765" s="69"/>
      <c r="S1765" s="69"/>
      <c r="T1765" s="69"/>
      <c r="U1765" s="69"/>
      <c r="V1765" s="69"/>
      <c r="W1765" s="69"/>
      <c r="X1765" s="69"/>
      <c r="Y1765" s="69"/>
      <c r="Z1765" s="69"/>
    </row>
    <row r="1766" ht="15.75" customHeight="1" spans="1:26">
      <c r="A1766" s="125"/>
      <c r="B1766" s="125"/>
      <c r="C1766" s="126" t="e">
        <v>#REF!</v>
      </c>
      <c r="D1766" s="125"/>
      <c r="E1766" s="69"/>
      <c r="F1766" s="69"/>
      <c r="G1766" s="69"/>
      <c r="H1766" s="69"/>
      <c r="I1766" s="69"/>
      <c r="J1766" s="69"/>
      <c r="K1766" s="69"/>
      <c r="L1766" s="69"/>
      <c r="M1766" s="69"/>
      <c r="N1766" s="69"/>
      <c r="O1766" s="69"/>
      <c r="P1766" s="69"/>
      <c r="Q1766" s="69"/>
      <c r="R1766" s="69"/>
      <c r="S1766" s="69"/>
      <c r="T1766" s="69"/>
      <c r="U1766" s="69"/>
      <c r="V1766" s="69"/>
      <c r="W1766" s="69"/>
      <c r="X1766" s="69"/>
      <c r="Y1766" s="69"/>
      <c r="Z1766" s="69"/>
    </row>
    <row r="1767" ht="15.75" customHeight="1" spans="1:26">
      <c r="A1767" s="125"/>
      <c r="B1767" s="125"/>
      <c r="C1767" s="126" t="e">
        <v>#REF!</v>
      </c>
      <c r="D1767" s="125"/>
      <c r="E1767" s="69"/>
      <c r="F1767" s="69"/>
      <c r="G1767" s="69"/>
      <c r="H1767" s="69"/>
      <c r="I1767" s="69"/>
      <c r="J1767" s="69"/>
      <c r="K1767" s="69"/>
      <c r="L1767" s="69"/>
      <c r="M1767" s="69"/>
      <c r="N1767" s="69"/>
      <c r="O1767" s="69"/>
      <c r="P1767" s="69"/>
      <c r="Q1767" s="69"/>
      <c r="R1767" s="69"/>
      <c r="S1767" s="69"/>
      <c r="T1767" s="69"/>
      <c r="U1767" s="69"/>
      <c r="V1767" s="69"/>
      <c r="W1767" s="69"/>
      <c r="X1767" s="69"/>
      <c r="Y1767" s="69"/>
      <c r="Z1767" s="69"/>
    </row>
    <row r="1768" ht="15.75" customHeight="1" spans="1:26">
      <c r="A1768" s="125"/>
      <c r="B1768" s="125"/>
      <c r="C1768" s="126" t="e">
        <v>#REF!</v>
      </c>
      <c r="D1768" s="125"/>
      <c r="E1768" s="69"/>
      <c r="F1768" s="69"/>
      <c r="G1768" s="69"/>
      <c r="H1768" s="69"/>
      <c r="I1768" s="69"/>
      <c r="J1768" s="69"/>
      <c r="K1768" s="69"/>
      <c r="L1768" s="69"/>
      <c r="M1768" s="69"/>
      <c r="N1768" s="69"/>
      <c r="O1768" s="69"/>
      <c r="P1768" s="69"/>
      <c r="Q1768" s="69"/>
      <c r="R1768" s="69"/>
      <c r="S1768" s="69"/>
      <c r="T1768" s="69"/>
      <c r="U1768" s="69"/>
      <c r="V1768" s="69"/>
      <c r="W1768" s="69"/>
      <c r="X1768" s="69"/>
      <c r="Y1768" s="69"/>
      <c r="Z1768" s="69"/>
    </row>
    <row r="1769" ht="15.75" customHeight="1" spans="1:26">
      <c r="A1769" s="125"/>
      <c r="B1769" s="125"/>
      <c r="C1769" s="126" t="e">
        <v>#REF!</v>
      </c>
      <c r="D1769" s="125"/>
      <c r="E1769" s="69"/>
      <c r="F1769" s="69"/>
      <c r="G1769" s="69"/>
      <c r="H1769" s="69"/>
      <c r="I1769" s="69"/>
      <c r="J1769" s="69"/>
      <c r="K1769" s="69"/>
      <c r="L1769" s="69"/>
      <c r="M1769" s="69"/>
      <c r="N1769" s="69"/>
      <c r="O1769" s="69"/>
      <c r="P1769" s="69"/>
      <c r="Q1769" s="69"/>
      <c r="R1769" s="69"/>
      <c r="S1769" s="69"/>
      <c r="T1769" s="69"/>
      <c r="U1769" s="69"/>
      <c r="V1769" s="69"/>
      <c r="W1769" s="69"/>
      <c r="X1769" s="69"/>
      <c r="Y1769" s="69"/>
      <c r="Z1769" s="69"/>
    </row>
    <row r="1770" ht="15.75" customHeight="1" spans="1:26">
      <c r="A1770" s="125"/>
      <c r="B1770" s="125"/>
      <c r="C1770" s="126" t="e">
        <v>#REF!</v>
      </c>
      <c r="D1770" s="125"/>
      <c r="E1770" s="69"/>
      <c r="F1770" s="69"/>
      <c r="G1770" s="69"/>
      <c r="H1770" s="69"/>
      <c r="I1770" s="69"/>
      <c r="J1770" s="69"/>
      <c r="K1770" s="69"/>
      <c r="L1770" s="69"/>
      <c r="M1770" s="69"/>
      <c r="N1770" s="69"/>
      <c r="O1770" s="69"/>
      <c r="P1770" s="69"/>
      <c r="Q1770" s="69"/>
      <c r="R1770" s="69"/>
      <c r="S1770" s="69"/>
      <c r="T1770" s="69"/>
      <c r="U1770" s="69"/>
      <c r="V1770" s="69"/>
      <c r="W1770" s="69"/>
      <c r="X1770" s="69"/>
      <c r="Y1770" s="69"/>
      <c r="Z1770" s="69"/>
    </row>
    <row r="1771" ht="15.75" customHeight="1" spans="1:26">
      <c r="A1771" s="125"/>
      <c r="B1771" s="125"/>
      <c r="C1771" s="126" t="e">
        <v>#REF!</v>
      </c>
      <c r="D1771" s="125"/>
      <c r="E1771" s="69"/>
      <c r="F1771" s="69"/>
      <c r="G1771" s="69"/>
      <c r="H1771" s="69"/>
      <c r="I1771" s="69"/>
      <c r="J1771" s="69"/>
      <c r="K1771" s="69"/>
      <c r="L1771" s="69"/>
      <c r="M1771" s="69"/>
      <c r="N1771" s="69"/>
      <c r="O1771" s="69"/>
      <c r="P1771" s="69"/>
      <c r="Q1771" s="69"/>
      <c r="R1771" s="69"/>
      <c r="S1771" s="69"/>
      <c r="T1771" s="69"/>
      <c r="U1771" s="69"/>
      <c r="V1771" s="69"/>
      <c r="W1771" s="69"/>
      <c r="X1771" s="69"/>
      <c r="Y1771" s="69"/>
      <c r="Z1771" s="69"/>
    </row>
    <row r="1772" ht="15.75" customHeight="1" spans="1:26">
      <c r="A1772" s="125"/>
      <c r="B1772" s="125"/>
      <c r="C1772" s="126" t="e">
        <v>#REF!</v>
      </c>
      <c r="D1772" s="125"/>
      <c r="E1772" s="69"/>
      <c r="F1772" s="69"/>
      <c r="G1772" s="69"/>
      <c r="H1772" s="69"/>
      <c r="I1772" s="69"/>
      <c r="J1772" s="69"/>
      <c r="K1772" s="69"/>
      <c r="L1772" s="69"/>
      <c r="M1772" s="69"/>
      <c r="N1772" s="69"/>
      <c r="O1772" s="69"/>
      <c r="P1772" s="69"/>
      <c r="Q1772" s="69"/>
      <c r="R1772" s="69"/>
      <c r="S1772" s="69"/>
      <c r="T1772" s="69"/>
      <c r="U1772" s="69"/>
      <c r="V1772" s="69"/>
      <c r="W1772" s="69"/>
      <c r="X1772" s="69"/>
      <c r="Y1772" s="69"/>
      <c r="Z1772" s="69"/>
    </row>
    <row r="1773" ht="15.75" customHeight="1" spans="1:26">
      <c r="A1773" s="125"/>
      <c r="B1773" s="125"/>
      <c r="C1773" s="126" t="e">
        <v>#REF!</v>
      </c>
      <c r="D1773" s="125"/>
      <c r="E1773" s="69"/>
      <c r="F1773" s="69"/>
      <c r="G1773" s="69"/>
      <c r="H1773" s="69"/>
      <c r="I1773" s="69"/>
      <c r="J1773" s="69"/>
      <c r="K1773" s="69"/>
      <c r="L1773" s="69"/>
      <c r="M1773" s="69"/>
      <c r="N1773" s="69"/>
      <c r="O1773" s="69"/>
      <c r="P1773" s="69"/>
      <c r="Q1773" s="69"/>
      <c r="R1773" s="69"/>
      <c r="S1773" s="69"/>
      <c r="T1773" s="69"/>
      <c r="U1773" s="69"/>
      <c r="V1773" s="69"/>
      <c r="W1773" s="69"/>
      <c r="X1773" s="69"/>
      <c r="Y1773" s="69"/>
      <c r="Z1773" s="69"/>
    </row>
    <row r="1774" ht="15.75" customHeight="1" spans="1:26">
      <c r="A1774" s="125"/>
      <c r="B1774" s="125"/>
      <c r="C1774" s="126" t="e">
        <v>#REF!</v>
      </c>
      <c r="D1774" s="125"/>
      <c r="E1774" s="69"/>
      <c r="F1774" s="69"/>
      <c r="G1774" s="69"/>
      <c r="H1774" s="69"/>
      <c r="I1774" s="69"/>
      <c r="J1774" s="69"/>
      <c r="K1774" s="69"/>
      <c r="L1774" s="69"/>
      <c r="M1774" s="69"/>
      <c r="N1774" s="69"/>
      <c r="O1774" s="69"/>
      <c r="P1774" s="69"/>
      <c r="Q1774" s="69"/>
      <c r="R1774" s="69"/>
      <c r="S1774" s="69"/>
      <c r="T1774" s="69"/>
      <c r="U1774" s="69"/>
      <c r="V1774" s="69"/>
      <c r="W1774" s="69"/>
      <c r="X1774" s="69"/>
      <c r="Y1774" s="69"/>
      <c r="Z1774" s="69"/>
    </row>
    <row r="1775" ht="15.75" customHeight="1" spans="1:26">
      <c r="A1775" s="125"/>
      <c r="B1775" s="125"/>
      <c r="C1775" s="126" t="e">
        <v>#REF!</v>
      </c>
      <c r="D1775" s="125"/>
      <c r="E1775" s="69"/>
      <c r="F1775" s="69"/>
      <c r="G1775" s="69"/>
      <c r="H1775" s="69"/>
      <c r="I1775" s="69"/>
      <c r="J1775" s="69"/>
      <c r="K1775" s="69"/>
      <c r="L1775" s="69"/>
      <c r="M1775" s="69"/>
      <c r="N1775" s="69"/>
      <c r="O1775" s="69"/>
      <c r="P1775" s="69"/>
      <c r="Q1775" s="69"/>
      <c r="R1775" s="69"/>
      <c r="S1775" s="69"/>
      <c r="T1775" s="69"/>
      <c r="U1775" s="69"/>
      <c r="V1775" s="69"/>
      <c r="W1775" s="69"/>
      <c r="X1775" s="69"/>
      <c r="Y1775" s="69"/>
      <c r="Z1775" s="69"/>
    </row>
    <row r="1776" ht="15.75" customHeight="1" spans="1:26">
      <c r="A1776" s="125"/>
      <c r="B1776" s="125"/>
      <c r="C1776" s="126" t="e">
        <v>#REF!</v>
      </c>
      <c r="D1776" s="125"/>
      <c r="E1776" s="69"/>
      <c r="F1776" s="69"/>
      <c r="G1776" s="69"/>
      <c r="H1776" s="69"/>
      <c r="I1776" s="69"/>
      <c r="J1776" s="69"/>
      <c r="K1776" s="69"/>
      <c r="L1776" s="69"/>
      <c r="M1776" s="69"/>
      <c r="N1776" s="69"/>
      <c r="O1776" s="69"/>
      <c r="P1776" s="69"/>
      <c r="Q1776" s="69"/>
      <c r="R1776" s="69"/>
      <c r="S1776" s="69"/>
      <c r="T1776" s="69"/>
      <c r="U1776" s="69"/>
      <c r="V1776" s="69"/>
      <c r="W1776" s="69"/>
      <c r="X1776" s="69"/>
      <c r="Y1776" s="69"/>
      <c r="Z1776" s="69"/>
    </row>
    <row r="1777" ht="15.75" customHeight="1" spans="1:26">
      <c r="A1777" s="125"/>
      <c r="B1777" s="125"/>
      <c r="C1777" s="126" t="e">
        <v>#REF!</v>
      </c>
      <c r="D1777" s="125"/>
      <c r="E1777" s="69"/>
      <c r="F1777" s="69"/>
      <c r="G1777" s="69"/>
      <c r="H1777" s="69"/>
      <c r="I1777" s="69"/>
      <c r="J1777" s="69"/>
      <c r="K1777" s="69"/>
      <c r="L1777" s="69"/>
      <c r="M1777" s="69"/>
      <c r="N1777" s="69"/>
      <c r="O1777" s="69"/>
      <c r="P1777" s="69"/>
      <c r="Q1777" s="69"/>
      <c r="R1777" s="69"/>
      <c r="S1777" s="69"/>
      <c r="T1777" s="69"/>
      <c r="U1777" s="69"/>
      <c r="V1777" s="69"/>
      <c r="W1777" s="69"/>
      <c r="X1777" s="69"/>
      <c r="Y1777" s="69"/>
      <c r="Z1777" s="69"/>
    </row>
    <row r="1778" ht="15.75" customHeight="1" spans="1:26">
      <c r="A1778" s="125"/>
      <c r="B1778" s="125"/>
      <c r="C1778" s="126" t="e">
        <v>#REF!</v>
      </c>
      <c r="D1778" s="125"/>
      <c r="E1778" s="69"/>
      <c r="F1778" s="69"/>
      <c r="G1778" s="69"/>
      <c r="H1778" s="69"/>
      <c r="I1778" s="69"/>
      <c r="J1778" s="69"/>
      <c r="K1778" s="69"/>
      <c r="L1778" s="69"/>
      <c r="M1778" s="69"/>
      <c r="N1778" s="69"/>
      <c r="O1778" s="69"/>
      <c r="P1778" s="69"/>
      <c r="Q1778" s="69"/>
      <c r="R1778" s="69"/>
      <c r="S1778" s="69"/>
      <c r="T1778" s="69"/>
      <c r="U1778" s="69"/>
      <c r="V1778" s="69"/>
      <c r="W1778" s="69"/>
      <c r="X1778" s="69"/>
      <c r="Y1778" s="69"/>
      <c r="Z1778" s="69"/>
    </row>
    <row r="1779" ht="15.75" customHeight="1" spans="1:26">
      <c r="A1779" s="125"/>
      <c r="B1779" s="125"/>
      <c r="C1779" s="126" t="e">
        <v>#REF!</v>
      </c>
      <c r="D1779" s="125"/>
      <c r="E1779" s="69"/>
      <c r="F1779" s="69"/>
      <c r="G1779" s="69"/>
      <c r="H1779" s="69"/>
      <c r="I1779" s="69"/>
      <c r="J1779" s="69"/>
      <c r="K1779" s="69"/>
      <c r="L1779" s="69"/>
      <c r="M1779" s="69"/>
      <c r="N1779" s="69"/>
      <c r="O1779" s="69"/>
      <c r="P1779" s="69"/>
      <c r="Q1779" s="69"/>
      <c r="R1779" s="69"/>
      <c r="S1779" s="69"/>
      <c r="T1779" s="69"/>
      <c r="U1779" s="69"/>
      <c r="V1779" s="69"/>
      <c r="W1779" s="69"/>
      <c r="X1779" s="69"/>
      <c r="Y1779" s="69"/>
      <c r="Z1779" s="69"/>
    </row>
    <row r="1780" ht="15.75" customHeight="1" spans="1:26">
      <c r="A1780" s="125"/>
      <c r="B1780" s="125"/>
      <c r="C1780" s="126" t="e">
        <v>#REF!</v>
      </c>
      <c r="D1780" s="125"/>
      <c r="E1780" s="69"/>
      <c r="F1780" s="69"/>
      <c r="G1780" s="69"/>
      <c r="H1780" s="69"/>
      <c r="I1780" s="69"/>
      <c r="J1780" s="69"/>
      <c r="K1780" s="69"/>
      <c r="L1780" s="69"/>
      <c r="M1780" s="69"/>
      <c r="N1780" s="69"/>
      <c r="O1780" s="69"/>
      <c r="P1780" s="69"/>
      <c r="Q1780" s="69"/>
      <c r="R1780" s="69"/>
      <c r="S1780" s="69"/>
      <c r="T1780" s="69"/>
      <c r="U1780" s="69"/>
      <c r="V1780" s="69"/>
      <c r="W1780" s="69"/>
      <c r="X1780" s="69"/>
      <c r="Y1780" s="69"/>
      <c r="Z1780" s="69"/>
    </row>
    <row r="1781" ht="15.75" customHeight="1" spans="1:26">
      <c r="A1781" s="125"/>
      <c r="B1781" s="125"/>
      <c r="C1781" s="126" t="e">
        <v>#REF!</v>
      </c>
      <c r="D1781" s="125"/>
      <c r="E1781" s="69"/>
      <c r="F1781" s="69"/>
      <c r="G1781" s="69"/>
      <c r="H1781" s="69"/>
      <c r="I1781" s="69"/>
      <c r="J1781" s="69"/>
      <c r="K1781" s="69"/>
      <c r="L1781" s="69"/>
      <c r="M1781" s="69"/>
      <c r="N1781" s="69"/>
      <c r="O1781" s="69"/>
      <c r="P1781" s="69"/>
      <c r="Q1781" s="69"/>
      <c r="R1781" s="69"/>
      <c r="S1781" s="69"/>
      <c r="T1781" s="69"/>
      <c r="U1781" s="69"/>
      <c r="V1781" s="69"/>
      <c r="W1781" s="69"/>
      <c r="X1781" s="69"/>
      <c r="Y1781" s="69"/>
      <c r="Z1781" s="69"/>
    </row>
    <row r="1782" ht="15.75" customHeight="1" spans="1:26">
      <c r="A1782" s="125"/>
      <c r="B1782" s="125"/>
      <c r="C1782" s="126" t="e">
        <v>#REF!</v>
      </c>
      <c r="D1782" s="125"/>
      <c r="E1782" s="69"/>
      <c r="F1782" s="69"/>
      <c r="G1782" s="69"/>
      <c r="H1782" s="69"/>
      <c r="I1782" s="69"/>
      <c r="J1782" s="69"/>
      <c r="K1782" s="69"/>
      <c r="L1782" s="69"/>
      <c r="M1782" s="69"/>
      <c r="N1782" s="69"/>
      <c r="O1782" s="69"/>
      <c r="P1782" s="69"/>
      <c r="Q1782" s="69"/>
      <c r="R1782" s="69"/>
      <c r="S1782" s="69"/>
      <c r="T1782" s="69"/>
      <c r="U1782" s="69"/>
      <c r="V1782" s="69"/>
      <c r="W1782" s="69"/>
      <c r="X1782" s="69"/>
      <c r="Y1782" s="69"/>
      <c r="Z1782" s="69"/>
    </row>
    <row r="1783" ht="15.75" customHeight="1" spans="1:26">
      <c r="A1783" s="125"/>
      <c r="B1783" s="125"/>
      <c r="C1783" s="126" t="e">
        <v>#REF!</v>
      </c>
      <c r="D1783" s="125"/>
      <c r="E1783" s="69"/>
      <c r="F1783" s="69"/>
      <c r="G1783" s="69"/>
      <c r="H1783" s="69"/>
      <c r="I1783" s="69"/>
      <c r="J1783" s="69"/>
      <c r="K1783" s="69"/>
      <c r="L1783" s="69"/>
      <c r="M1783" s="69"/>
      <c r="N1783" s="69"/>
      <c r="O1783" s="69"/>
      <c r="P1783" s="69"/>
      <c r="Q1783" s="69"/>
      <c r="R1783" s="69"/>
      <c r="S1783" s="69"/>
      <c r="T1783" s="69"/>
      <c r="U1783" s="69"/>
      <c r="V1783" s="69"/>
      <c r="W1783" s="69"/>
      <c r="X1783" s="69"/>
      <c r="Y1783" s="69"/>
      <c r="Z1783" s="69"/>
    </row>
    <row r="1784" ht="15.75" customHeight="1" spans="1:26">
      <c r="A1784" s="125"/>
      <c r="B1784" s="125"/>
      <c r="C1784" s="126" t="e">
        <v>#REF!</v>
      </c>
      <c r="D1784" s="125"/>
      <c r="E1784" s="69"/>
      <c r="F1784" s="69"/>
      <c r="G1784" s="69"/>
      <c r="H1784" s="69"/>
      <c r="I1784" s="69"/>
      <c r="J1784" s="69"/>
      <c r="K1784" s="69"/>
      <c r="L1784" s="69"/>
      <c r="M1784" s="69"/>
      <c r="N1784" s="69"/>
      <c r="O1784" s="69"/>
      <c r="P1784" s="69"/>
      <c r="Q1784" s="69"/>
      <c r="R1784" s="69"/>
      <c r="S1784" s="69"/>
      <c r="T1784" s="69"/>
      <c r="U1784" s="69"/>
      <c r="V1784" s="69"/>
      <c r="W1784" s="69"/>
      <c r="X1784" s="69"/>
      <c r="Y1784" s="69"/>
      <c r="Z1784" s="69"/>
    </row>
    <row r="1785" ht="15.75" customHeight="1" spans="1:26">
      <c r="A1785" s="125"/>
      <c r="B1785" s="125"/>
      <c r="C1785" s="126" t="e">
        <v>#REF!</v>
      </c>
      <c r="D1785" s="125"/>
      <c r="E1785" s="69"/>
      <c r="F1785" s="69"/>
      <c r="G1785" s="69"/>
      <c r="H1785" s="69"/>
      <c r="I1785" s="69"/>
      <c r="J1785" s="69"/>
      <c r="K1785" s="69"/>
      <c r="L1785" s="69"/>
      <c r="M1785" s="69"/>
      <c r="N1785" s="69"/>
      <c r="O1785" s="69"/>
      <c r="P1785" s="69"/>
      <c r="Q1785" s="69"/>
      <c r="R1785" s="69"/>
      <c r="S1785" s="69"/>
      <c r="T1785" s="69"/>
      <c r="U1785" s="69"/>
      <c r="V1785" s="69"/>
      <c r="W1785" s="69"/>
      <c r="X1785" s="69"/>
      <c r="Y1785" s="69"/>
      <c r="Z1785" s="69"/>
    </row>
    <row r="1786" ht="15.75" customHeight="1" spans="1:26">
      <c r="A1786" s="125"/>
      <c r="B1786" s="125"/>
      <c r="C1786" s="126" t="e">
        <v>#REF!</v>
      </c>
      <c r="D1786" s="125"/>
      <c r="E1786" s="69"/>
      <c r="F1786" s="69"/>
      <c r="G1786" s="69"/>
      <c r="H1786" s="69"/>
      <c r="I1786" s="69"/>
      <c r="J1786" s="69"/>
      <c r="K1786" s="69"/>
      <c r="L1786" s="69"/>
      <c r="M1786" s="69"/>
      <c r="N1786" s="69"/>
      <c r="O1786" s="69"/>
      <c r="P1786" s="69"/>
      <c r="Q1786" s="69"/>
      <c r="R1786" s="69"/>
      <c r="S1786" s="69"/>
      <c r="T1786" s="69"/>
      <c r="U1786" s="69"/>
      <c r="V1786" s="69"/>
      <c r="W1786" s="69"/>
      <c r="X1786" s="69"/>
      <c r="Y1786" s="69"/>
      <c r="Z1786" s="69"/>
    </row>
    <row r="1787" ht="15.75" customHeight="1" spans="1:26">
      <c r="A1787" s="125"/>
      <c r="B1787" s="125"/>
      <c r="C1787" s="126" t="e">
        <v>#REF!</v>
      </c>
      <c r="D1787" s="125"/>
      <c r="E1787" s="69"/>
      <c r="F1787" s="69"/>
      <c r="G1787" s="69"/>
      <c r="H1787" s="69"/>
      <c r="I1787" s="69"/>
      <c r="J1787" s="69"/>
      <c r="K1787" s="69"/>
      <c r="L1787" s="69"/>
      <c r="M1787" s="69"/>
      <c r="N1787" s="69"/>
      <c r="O1787" s="69"/>
      <c r="P1787" s="69"/>
      <c r="Q1787" s="69"/>
      <c r="R1787" s="69"/>
      <c r="S1787" s="69"/>
      <c r="T1787" s="69"/>
      <c r="U1787" s="69"/>
      <c r="V1787" s="69"/>
      <c r="W1787" s="69"/>
      <c r="X1787" s="69"/>
      <c r="Y1787" s="69"/>
      <c r="Z1787" s="69"/>
    </row>
    <row r="1788" ht="15.75" customHeight="1" spans="1:26">
      <c r="A1788" s="125"/>
      <c r="B1788" s="125"/>
      <c r="C1788" s="126" t="e">
        <v>#REF!</v>
      </c>
      <c r="D1788" s="125"/>
      <c r="E1788" s="69"/>
      <c r="F1788" s="69"/>
      <c r="G1788" s="69"/>
      <c r="H1788" s="69"/>
      <c r="I1788" s="69"/>
      <c r="J1788" s="69"/>
      <c r="K1788" s="69"/>
      <c r="L1788" s="69"/>
      <c r="M1788" s="69"/>
      <c r="N1788" s="69"/>
      <c r="O1788" s="69"/>
      <c r="P1788" s="69"/>
      <c r="Q1788" s="69"/>
      <c r="R1788" s="69"/>
      <c r="S1788" s="69"/>
      <c r="T1788" s="69"/>
      <c r="U1788" s="69"/>
      <c r="V1788" s="69"/>
      <c r="W1788" s="69"/>
      <c r="X1788" s="69"/>
      <c r="Y1788" s="69"/>
      <c r="Z1788" s="69"/>
    </row>
    <row r="1789" ht="15.75" customHeight="1" spans="1:26">
      <c r="A1789" s="125"/>
      <c r="B1789" s="125"/>
      <c r="C1789" s="126" t="e">
        <v>#REF!</v>
      </c>
      <c r="D1789" s="125"/>
      <c r="E1789" s="69"/>
      <c r="F1789" s="69"/>
      <c r="G1789" s="69"/>
      <c r="H1789" s="69"/>
      <c r="I1789" s="69"/>
      <c r="J1789" s="69"/>
      <c r="K1789" s="69"/>
      <c r="L1789" s="69"/>
      <c r="M1789" s="69"/>
      <c r="N1789" s="69"/>
      <c r="O1789" s="69"/>
      <c r="P1789" s="69"/>
      <c r="Q1789" s="69"/>
      <c r="R1789" s="69"/>
      <c r="S1789" s="69"/>
      <c r="T1789" s="69"/>
      <c r="U1789" s="69"/>
      <c r="V1789" s="69"/>
      <c r="W1789" s="69"/>
      <c r="X1789" s="69"/>
      <c r="Y1789" s="69"/>
      <c r="Z1789" s="69"/>
    </row>
    <row r="1790" ht="15.75" customHeight="1" spans="1:26">
      <c r="A1790" s="125"/>
      <c r="B1790" s="125"/>
      <c r="C1790" s="126" t="e">
        <v>#REF!</v>
      </c>
      <c r="D1790" s="125"/>
      <c r="E1790" s="69"/>
      <c r="F1790" s="69"/>
      <c r="G1790" s="69"/>
      <c r="H1790" s="69"/>
      <c r="I1790" s="69"/>
      <c r="J1790" s="69"/>
      <c r="K1790" s="69"/>
      <c r="L1790" s="69"/>
      <c r="M1790" s="69"/>
      <c r="N1790" s="69"/>
      <c r="O1790" s="69"/>
      <c r="P1790" s="69"/>
      <c r="Q1790" s="69"/>
      <c r="R1790" s="69"/>
      <c r="S1790" s="69"/>
      <c r="T1790" s="69"/>
      <c r="U1790" s="69"/>
      <c r="V1790" s="69"/>
      <c r="W1790" s="69"/>
      <c r="X1790" s="69"/>
      <c r="Y1790" s="69"/>
      <c r="Z1790" s="69"/>
    </row>
    <row r="1791" ht="15.75" customHeight="1" spans="1:26">
      <c r="A1791" s="125"/>
      <c r="B1791" s="125"/>
      <c r="C1791" s="126" t="e">
        <v>#REF!</v>
      </c>
      <c r="D1791" s="125"/>
      <c r="E1791" s="69"/>
      <c r="F1791" s="69"/>
      <c r="G1791" s="69"/>
      <c r="H1791" s="69"/>
      <c r="I1791" s="69"/>
      <c r="J1791" s="69"/>
      <c r="K1791" s="69"/>
      <c r="L1791" s="69"/>
      <c r="M1791" s="69"/>
      <c r="N1791" s="69"/>
      <c r="O1791" s="69"/>
      <c r="P1791" s="69"/>
      <c r="Q1791" s="69"/>
      <c r="R1791" s="69"/>
      <c r="S1791" s="69"/>
      <c r="T1791" s="69"/>
      <c r="U1791" s="69"/>
      <c r="V1791" s="69"/>
      <c r="W1791" s="69"/>
      <c r="X1791" s="69"/>
      <c r="Y1791" s="69"/>
      <c r="Z1791" s="69"/>
    </row>
    <row r="1792" ht="15.75" customHeight="1" spans="1:26">
      <c r="A1792" s="125"/>
      <c r="B1792" s="125"/>
      <c r="C1792" s="126" t="e">
        <v>#REF!</v>
      </c>
      <c r="D1792" s="125"/>
      <c r="E1792" s="69"/>
      <c r="F1792" s="69"/>
      <c r="G1792" s="69"/>
      <c r="H1792" s="69"/>
      <c r="I1792" s="69"/>
      <c r="J1792" s="69"/>
      <c r="K1792" s="69"/>
      <c r="L1792" s="69"/>
      <c r="M1792" s="69"/>
      <c r="N1792" s="69"/>
      <c r="O1792" s="69"/>
      <c r="P1792" s="69"/>
      <c r="Q1792" s="69"/>
      <c r="R1792" s="69"/>
      <c r="S1792" s="69"/>
      <c r="T1792" s="69"/>
      <c r="U1792" s="69"/>
      <c r="V1792" s="69"/>
      <c r="W1792" s="69"/>
      <c r="X1792" s="69"/>
      <c r="Y1792" s="69"/>
      <c r="Z1792" s="69"/>
    </row>
    <row r="1793" ht="15.75" customHeight="1" spans="1:26">
      <c r="A1793" s="125"/>
      <c r="B1793" s="125"/>
      <c r="C1793" s="126" t="e">
        <v>#REF!</v>
      </c>
      <c r="D1793" s="125"/>
      <c r="E1793" s="69"/>
      <c r="F1793" s="69"/>
      <c r="G1793" s="69"/>
      <c r="H1793" s="69"/>
      <c r="I1793" s="69"/>
      <c r="J1793" s="69"/>
      <c r="K1793" s="69"/>
      <c r="L1793" s="69"/>
      <c r="M1793" s="69"/>
      <c r="N1793" s="69"/>
      <c r="O1793" s="69"/>
      <c r="P1793" s="69"/>
      <c r="Q1793" s="69"/>
      <c r="R1793" s="69"/>
      <c r="S1793" s="69"/>
      <c r="T1793" s="69"/>
      <c r="U1793" s="69"/>
      <c r="V1793" s="69"/>
      <c r="W1793" s="69"/>
      <c r="X1793" s="69"/>
      <c r="Y1793" s="69"/>
      <c r="Z1793" s="69"/>
    </row>
    <row r="1794" ht="15.75" customHeight="1" spans="1:26">
      <c r="A1794" s="125"/>
      <c r="B1794" s="125"/>
      <c r="C1794" s="126" t="e">
        <v>#REF!</v>
      </c>
      <c r="D1794" s="125"/>
      <c r="E1794" s="69"/>
      <c r="F1794" s="69"/>
      <c r="G1794" s="69"/>
      <c r="H1794" s="69"/>
      <c r="I1794" s="69"/>
      <c r="J1794" s="69"/>
      <c r="K1794" s="69"/>
      <c r="L1794" s="69"/>
      <c r="M1794" s="69"/>
      <c r="N1794" s="69"/>
      <c r="O1794" s="69"/>
      <c r="P1794" s="69"/>
      <c r="Q1794" s="69"/>
      <c r="R1794" s="69"/>
      <c r="S1794" s="69"/>
      <c r="T1794" s="69"/>
      <c r="U1794" s="69"/>
      <c r="V1794" s="69"/>
      <c r="W1794" s="69"/>
      <c r="X1794" s="69"/>
      <c r="Y1794" s="69"/>
      <c r="Z1794" s="69"/>
    </row>
    <row r="1795" ht="15.75" customHeight="1" spans="1:26">
      <c r="A1795" s="125"/>
      <c r="B1795" s="125"/>
      <c r="C1795" s="126" t="e">
        <v>#REF!</v>
      </c>
      <c r="D1795" s="125"/>
      <c r="E1795" s="69"/>
      <c r="F1795" s="69"/>
      <c r="G1795" s="69"/>
      <c r="H1795" s="69"/>
      <c r="I1795" s="69"/>
      <c r="J1795" s="69"/>
      <c r="K1795" s="69"/>
      <c r="L1795" s="69"/>
      <c r="M1795" s="69"/>
      <c r="N1795" s="69"/>
      <c r="O1795" s="69"/>
      <c r="P1795" s="69"/>
      <c r="Q1795" s="69"/>
      <c r="R1795" s="69"/>
      <c r="S1795" s="69"/>
      <c r="T1795" s="69"/>
      <c r="U1795" s="69"/>
      <c r="V1795" s="69"/>
      <c r="W1795" s="69"/>
      <c r="X1795" s="69"/>
      <c r="Y1795" s="69"/>
      <c r="Z1795" s="69"/>
    </row>
    <row r="1796" ht="15.75" customHeight="1" spans="1:26">
      <c r="A1796" s="125"/>
      <c r="B1796" s="125"/>
      <c r="C1796" s="126" t="e">
        <v>#REF!</v>
      </c>
      <c r="D1796" s="125"/>
      <c r="E1796" s="69"/>
      <c r="F1796" s="69"/>
      <c r="G1796" s="69"/>
      <c r="H1796" s="69"/>
      <c r="I1796" s="69"/>
      <c r="J1796" s="69"/>
      <c r="K1796" s="69"/>
      <c r="L1796" s="69"/>
      <c r="M1796" s="69"/>
      <c r="N1796" s="69"/>
      <c r="O1796" s="69"/>
      <c r="P1796" s="69"/>
      <c r="Q1796" s="69"/>
      <c r="R1796" s="69"/>
      <c r="S1796" s="69"/>
      <c r="T1796" s="69"/>
      <c r="U1796" s="69"/>
      <c r="V1796" s="69"/>
      <c r="W1796" s="69"/>
      <c r="X1796" s="69"/>
      <c r="Y1796" s="69"/>
      <c r="Z1796" s="69"/>
    </row>
    <row r="1797" ht="15.75" customHeight="1" spans="1:26">
      <c r="A1797" s="125"/>
      <c r="B1797" s="125"/>
      <c r="C1797" s="126" t="e">
        <v>#REF!</v>
      </c>
      <c r="D1797" s="125"/>
      <c r="E1797" s="69"/>
      <c r="F1797" s="69"/>
      <c r="G1797" s="69"/>
      <c r="H1797" s="69"/>
      <c r="I1797" s="69"/>
      <c r="J1797" s="69"/>
      <c r="K1797" s="69"/>
      <c r="L1797" s="69"/>
      <c r="M1797" s="69"/>
      <c r="N1797" s="69"/>
      <c r="O1797" s="69"/>
      <c r="P1797" s="69"/>
      <c r="Q1797" s="69"/>
      <c r="R1797" s="69"/>
      <c r="S1797" s="69"/>
      <c r="T1797" s="69"/>
      <c r="U1797" s="69"/>
      <c r="V1797" s="69"/>
      <c r="W1797" s="69"/>
      <c r="X1797" s="69"/>
      <c r="Y1797" s="69"/>
      <c r="Z1797" s="69"/>
    </row>
    <row r="1798" ht="15.75" customHeight="1" spans="1:26">
      <c r="A1798" s="125"/>
      <c r="B1798" s="125"/>
      <c r="C1798" s="126" t="e">
        <v>#REF!</v>
      </c>
      <c r="D1798" s="125"/>
      <c r="E1798" s="69"/>
      <c r="F1798" s="69"/>
      <c r="G1798" s="69"/>
      <c r="H1798" s="69"/>
      <c r="I1798" s="69"/>
      <c r="J1798" s="69"/>
      <c r="K1798" s="69"/>
      <c r="L1798" s="69"/>
      <c r="M1798" s="69"/>
      <c r="N1798" s="69"/>
      <c r="O1798" s="69"/>
      <c r="P1798" s="69"/>
      <c r="Q1798" s="69"/>
      <c r="R1798" s="69"/>
      <c r="S1798" s="69"/>
      <c r="T1798" s="69"/>
      <c r="U1798" s="69"/>
      <c r="V1798" s="69"/>
      <c r="W1798" s="69"/>
      <c r="X1798" s="69"/>
      <c r="Y1798" s="69"/>
      <c r="Z1798" s="69"/>
    </row>
    <row r="1799" ht="15.75" customHeight="1" spans="1:26">
      <c r="A1799" s="125"/>
      <c r="B1799" s="125"/>
      <c r="C1799" s="126" t="e">
        <v>#REF!</v>
      </c>
      <c r="D1799" s="125"/>
      <c r="E1799" s="69"/>
      <c r="F1799" s="69"/>
      <c r="G1799" s="69"/>
      <c r="H1799" s="69"/>
      <c r="I1799" s="69"/>
      <c r="J1799" s="69"/>
      <c r="K1799" s="69"/>
      <c r="L1799" s="69"/>
      <c r="M1799" s="69"/>
      <c r="N1799" s="69"/>
      <c r="O1799" s="69"/>
      <c r="P1799" s="69"/>
      <c r="Q1799" s="69"/>
      <c r="R1799" s="69"/>
      <c r="S1799" s="69"/>
      <c r="T1799" s="69"/>
      <c r="U1799" s="69"/>
      <c r="V1799" s="69"/>
      <c r="W1799" s="69"/>
      <c r="X1799" s="69"/>
      <c r="Y1799" s="69"/>
      <c r="Z1799" s="69"/>
    </row>
    <row r="1800" ht="15.75" customHeight="1" spans="1:26">
      <c r="A1800" s="125"/>
      <c r="B1800" s="125"/>
      <c r="C1800" s="126" t="e">
        <v>#REF!</v>
      </c>
      <c r="D1800" s="125"/>
      <c r="E1800" s="69"/>
      <c r="F1800" s="69"/>
      <c r="G1800" s="69"/>
      <c r="H1800" s="69"/>
      <c r="I1800" s="69"/>
      <c r="J1800" s="69"/>
      <c r="K1800" s="69"/>
      <c r="L1800" s="69"/>
      <c r="M1800" s="69"/>
      <c r="N1800" s="69"/>
      <c r="O1800" s="69"/>
      <c r="P1800" s="69"/>
      <c r="Q1800" s="69"/>
      <c r="R1800" s="69"/>
      <c r="S1800" s="69"/>
      <c r="T1800" s="69"/>
      <c r="U1800" s="69"/>
      <c r="V1800" s="69"/>
      <c r="W1800" s="69"/>
      <c r="X1800" s="69"/>
      <c r="Y1800" s="69"/>
      <c r="Z1800" s="69"/>
    </row>
    <row r="1801" ht="15.75" customHeight="1" spans="1:26">
      <c r="A1801" s="125"/>
      <c r="B1801" s="125"/>
      <c r="C1801" s="126" t="e">
        <v>#REF!</v>
      </c>
      <c r="D1801" s="125"/>
      <c r="E1801" s="69"/>
      <c r="F1801" s="69"/>
      <c r="G1801" s="69"/>
      <c r="H1801" s="69"/>
      <c r="I1801" s="69"/>
      <c r="J1801" s="69"/>
      <c r="K1801" s="69"/>
      <c r="L1801" s="69"/>
      <c r="M1801" s="69"/>
      <c r="N1801" s="69"/>
      <c r="O1801" s="69"/>
      <c r="P1801" s="69"/>
      <c r="Q1801" s="69"/>
      <c r="R1801" s="69"/>
      <c r="S1801" s="69"/>
      <c r="T1801" s="69"/>
      <c r="U1801" s="69"/>
      <c r="V1801" s="69"/>
      <c r="W1801" s="69"/>
      <c r="X1801" s="69"/>
      <c r="Y1801" s="69"/>
      <c r="Z1801" s="69"/>
    </row>
    <row r="1802" ht="15.75" customHeight="1" spans="1:26">
      <c r="A1802" s="125"/>
      <c r="B1802" s="125"/>
      <c r="C1802" s="126" t="e">
        <v>#REF!</v>
      </c>
      <c r="D1802" s="125"/>
      <c r="E1802" s="69"/>
      <c r="F1802" s="69"/>
      <c r="G1802" s="69"/>
      <c r="H1802" s="69"/>
      <c r="I1802" s="69"/>
      <c r="J1802" s="69"/>
      <c r="K1802" s="69"/>
      <c r="L1802" s="69"/>
      <c r="M1802" s="69"/>
      <c r="N1802" s="69"/>
      <c r="O1802" s="69"/>
      <c r="P1802" s="69"/>
      <c r="Q1802" s="69"/>
      <c r="R1802" s="69"/>
      <c r="S1802" s="69"/>
      <c r="T1802" s="69"/>
      <c r="U1802" s="69"/>
      <c r="V1802" s="69"/>
      <c r="W1802" s="69"/>
      <c r="X1802" s="69"/>
      <c r="Y1802" s="69"/>
      <c r="Z1802" s="69"/>
    </row>
    <row r="1803" ht="15.75" customHeight="1" spans="1:26">
      <c r="A1803" s="125"/>
      <c r="B1803" s="125"/>
      <c r="C1803" s="126" t="e">
        <v>#REF!</v>
      </c>
      <c r="D1803" s="125"/>
      <c r="E1803" s="69"/>
      <c r="F1803" s="69"/>
      <c r="G1803" s="69"/>
      <c r="H1803" s="69"/>
      <c r="I1803" s="69"/>
      <c r="J1803" s="69"/>
      <c r="K1803" s="69"/>
      <c r="L1803" s="69"/>
      <c r="M1803" s="69"/>
      <c r="N1803" s="69"/>
      <c r="O1803" s="69"/>
      <c r="P1803" s="69"/>
      <c r="Q1803" s="69"/>
      <c r="R1803" s="69"/>
      <c r="S1803" s="69"/>
      <c r="T1803" s="69"/>
      <c r="U1803" s="69"/>
      <c r="V1803" s="69"/>
      <c r="W1803" s="69"/>
      <c r="X1803" s="69"/>
      <c r="Y1803" s="69"/>
      <c r="Z1803" s="69"/>
    </row>
    <row r="1804" ht="15.75" customHeight="1" spans="1:26">
      <c r="A1804" s="125"/>
      <c r="B1804" s="125"/>
      <c r="C1804" s="126" t="e">
        <v>#REF!</v>
      </c>
      <c r="D1804" s="125"/>
      <c r="E1804" s="69"/>
      <c r="F1804" s="69"/>
      <c r="G1804" s="69"/>
      <c r="H1804" s="69"/>
      <c r="I1804" s="69"/>
      <c r="J1804" s="69"/>
      <c r="K1804" s="69"/>
      <c r="L1804" s="69"/>
      <c r="M1804" s="69"/>
      <c r="N1804" s="69"/>
      <c r="O1804" s="69"/>
      <c r="P1804" s="69"/>
      <c r="Q1804" s="69"/>
      <c r="R1804" s="69"/>
      <c r="S1804" s="69"/>
      <c r="T1804" s="69"/>
      <c r="U1804" s="69"/>
      <c r="V1804" s="69"/>
      <c r="W1804" s="69"/>
      <c r="X1804" s="69"/>
      <c r="Y1804" s="69"/>
      <c r="Z1804" s="69"/>
    </row>
    <row r="1805" ht="15.75" customHeight="1" spans="1:26">
      <c r="A1805" s="125"/>
      <c r="B1805" s="125"/>
      <c r="C1805" s="126" t="e">
        <v>#REF!</v>
      </c>
      <c r="D1805" s="125"/>
      <c r="E1805" s="69"/>
      <c r="F1805" s="69"/>
      <c r="G1805" s="69"/>
      <c r="H1805" s="69"/>
      <c r="I1805" s="69"/>
      <c r="J1805" s="69"/>
      <c r="K1805" s="69"/>
      <c r="L1805" s="69"/>
      <c r="M1805" s="69"/>
      <c r="N1805" s="69"/>
      <c r="O1805" s="69"/>
      <c r="P1805" s="69"/>
      <c r="Q1805" s="69"/>
      <c r="R1805" s="69"/>
      <c r="S1805" s="69"/>
      <c r="T1805" s="69"/>
      <c r="U1805" s="69"/>
      <c r="V1805" s="69"/>
      <c r="W1805" s="69"/>
      <c r="X1805" s="69"/>
      <c r="Y1805" s="69"/>
      <c r="Z1805" s="69"/>
    </row>
    <row r="1806" ht="15.75" customHeight="1" spans="1:26">
      <c r="A1806" s="125"/>
      <c r="B1806" s="125"/>
      <c r="C1806" s="126" t="e">
        <v>#REF!</v>
      </c>
      <c r="D1806" s="125"/>
      <c r="E1806" s="69"/>
      <c r="F1806" s="69"/>
      <c r="G1806" s="69"/>
      <c r="H1806" s="69"/>
      <c r="I1806" s="69"/>
      <c r="J1806" s="69"/>
      <c r="K1806" s="69"/>
      <c r="L1806" s="69"/>
      <c r="M1806" s="69"/>
      <c r="N1806" s="69"/>
      <c r="O1806" s="69"/>
      <c r="P1806" s="69"/>
      <c r="Q1806" s="69"/>
      <c r="R1806" s="69"/>
      <c r="S1806" s="69"/>
      <c r="T1806" s="69"/>
      <c r="U1806" s="69"/>
      <c r="V1806" s="69"/>
      <c r="W1806" s="69"/>
      <c r="X1806" s="69"/>
      <c r="Y1806" s="69"/>
      <c r="Z1806" s="69"/>
    </row>
    <row r="1807" ht="15.75" customHeight="1" spans="1:26">
      <c r="A1807" s="125"/>
      <c r="B1807" s="125"/>
      <c r="C1807" s="126" t="e">
        <v>#REF!</v>
      </c>
      <c r="D1807" s="125"/>
      <c r="E1807" s="69"/>
      <c r="F1807" s="69"/>
      <c r="G1807" s="69"/>
      <c r="H1807" s="69"/>
      <c r="I1807" s="69"/>
      <c r="J1807" s="69"/>
      <c r="K1807" s="69"/>
      <c r="L1807" s="69"/>
      <c r="M1807" s="69"/>
      <c r="N1807" s="69"/>
      <c r="O1807" s="69"/>
      <c r="P1807" s="69"/>
      <c r="Q1807" s="69"/>
      <c r="R1807" s="69"/>
      <c r="S1807" s="69"/>
      <c r="T1807" s="69"/>
      <c r="U1807" s="69"/>
      <c r="V1807" s="69"/>
      <c r="W1807" s="69"/>
      <c r="X1807" s="69"/>
      <c r="Y1807" s="69"/>
      <c r="Z1807" s="69"/>
    </row>
    <row r="1808" ht="15.75" customHeight="1" spans="1:26">
      <c r="A1808" s="125"/>
      <c r="B1808" s="125"/>
      <c r="C1808" s="126" t="e">
        <v>#REF!</v>
      </c>
      <c r="D1808" s="125"/>
      <c r="E1808" s="69"/>
      <c r="F1808" s="69"/>
      <c r="G1808" s="69"/>
      <c r="H1808" s="69"/>
      <c r="I1808" s="69"/>
      <c r="J1808" s="69"/>
      <c r="K1808" s="69"/>
      <c r="L1808" s="69"/>
      <c r="M1808" s="69"/>
      <c r="N1808" s="69"/>
      <c r="O1808" s="69"/>
      <c r="P1808" s="69"/>
      <c r="Q1808" s="69"/>
      <c r="R1808" s="69"/>
      <c r="S1808" s="69"/>
      <c r="T1808" s="69"/>
      <c r="U1808" s="69"/>
      <c r="V1808" s="69"/>
      <c r="W1808" s="69"/>
      <c r="X1808" s="69"/>
      <c r="Y1808" s="69"/>
      <c r="Z1808" s="69"/>
    </row>
    <row r="1809" ht="15.75" customHeight="1" spans="1:26">
      <c r="A1809" s="125"/>
      <c r="B1809" s="125"/>
      <c r="C1809" s="126" t="e">
        <v>#REF!</v>
      </c>
      <c r="D1809" s="125"/>
      <c r="E1809" s="69"/>
      <c r="F1809" s="69"/>
      <c r="G1809" s="69"/>
      <c r="H1809" s="69"/>
      <c r="I1809" s="69"/>
      <c r="J1809" s="69"/>
      <c r="K1809" s="69"/>
      <c r="L1809" s="69"/>
      <c r="M1809" s="69"/>
      <c r="N1809" s="69"/>
      <c r="O1809" s="69"/>
      <c r="P1809" s="69"/>
      <c r="Q1809" s="69"/>
      <c r="R1809" s="69"/>
      <c r="S1809" s="69"/>
      <c r="T1809" s="69"/>
      <c r="U1809" s="69"/>
      <c r="V1809" s="69"/>
      <c r="W1809" s="69"/>
      <c r="X1809" s="69"/>
      <c r="Y1809" s="69"/>
      <c r="Z1809" s="69"/>
    </row>
    <row r="1810" ht="15.75" customHeight="1" spans="1:26">
      <c r="A1810" s="125"/>
      <c r="B1810" s="125"/>
      <c r="C1810" s="126" t="e">
        <v>#REF!</v>
      </c>
      <c r="D1810" s="125"/>
      <c r="E1810" s="69"/>
      <c r="F1810" s="69"/>
      <c r="G1810" s="69"/>
      <c r="H1810" s="69"/>
      <c r="I1810" s="69"/>
      <c r="J1810" s="69"/>
      <c r="K1810" s="69"/>
      <c r="L1810" s="69"/>
      <c r="M1810" s="69"/>
      <c r="N1810" s="69"/>
      <c r="O1810" s="69"/>
      <c r="P1810" s="69"/>
      <c r="Q1810" s="69"/>
      <c r="R1810" s="69"/>
      <c r="S1810" s="69"/>
      <c r="T1810" s="69"/>
      <c r="U1810" s="69"/>
      <c r="V1810" s="69"/>
      <c r="W1810" s="69"/>
      <c r="X1810" s="69"/>
      <c r="Y1810" s="69"/>
      <c r="Z1810" s="69"/>
    </row>
    <row r="1811" ht="15.75" customHeight="1" spans="1:26">
      <c r="A1811" s="125"/>
      <c r="B1811" s="125"/>
      <c r="C1811" s="126" t="e">
        <v>#REF!</v>
      </c>
      <c r="D1811" s="125"/>
      <c r="E1811" s="69"/>
      <c r="F1811" s="69"/>
      <c r="G1811" s="69"/>
      <c r="H1811" s="69"/>
      <c r="I1811" s="69"/>
      <c r="J1811" s="69"/>
      <c r="K1811" s="69"/>
      <c r="L1811" s="69"/>
      <c r="M1811" s="69"/>
      <c r="N1811" s="69"/>
      <c r="O1811" s="69"/>
      <c r="P1811" s="69"/>
      <c r="Q1811" s="69"/>
      <c r="R1811" s="69"/>
      <c r="S1811" s="69"/>
      <c r="T1811" s="69"/>
      <c r="U1811" s="69"/>
      <c r="V1811" s="69"/>
      <c r="W1811" s="69"/>
      <c r="X1811" s="69"/>
      <c r="Y1811" s="69"/>
      <c r="Z1811" s="69"/>
    </row>
    <row r="1812" ht="15.75" customHeight="1" spans="1:26">
      <c r="A1812" s="125"/>
      <c r="B1812" s="125"/>
      <c r="C1812" s="126" t="e">
        <v>#REF!</v>
      </c>
      <c r="D1812" s="125"/>
      <c r="E1812" s="69"/>
      <c r="F1812" s="69"/>
      <c r="G1812" s="69"/>
      <c r="H1812" s="69"/>
      <c r="I1812" s="69"/>
      <c r="J1812" s="69"/>
      <c r="K1812" s="69"/>
      <c r="L1812" s="69"/>
      <c r="M1812" s="69"/>
      <c r="N1812" s="69"/>
      <c r="O1812" s="69"/>
      <c r="P1812" s="69"/>
      <c r="Q1812" s="69"/>
      <c r="R1812" s="69"/>
      <c r="S1812" s="69"/>
      <c r="T1812" s="69"/>
      <c r="U1812" s="69"/>
      <c r="V1812" s="69"/>
      <c r="W1812" s="69"/>
      <c r="X1812" s="69"/>
      <c r="Y1812" s="69"/>
      <c r="Z1812" s="69"/>
    </row>
    <row r="1813" ht="15.75" customHeight="1" spans="1:26">
      <c r="A1813" s="125"/>
      <c r="B1813" s="125"/>
      <c r="C1813" s="126" t="e">
        <v>#REF!</v>
      </c>
      <c r="D1813" s="125"/>
      <c r="E1813" s="69"/>
      <c r="F1813" s="69"/>
      <c r="G1813" s="69"/>
      <c r="H1813" s="69"/>
      <c r="I1813" s="69"/>
      <c r="J1813" s="69"/>
      <c r="K1813" s="69"/>
      <c r="L1813" s="69"/>
      <c r="M1813" s="69"/>
      <c r="N1813" s="69"/>
      <c r="O1813" s="69"/>
      <c r="P1813" s="69"/>
      <c r="Q1813" s="69"/>
      <c r="R1813" s="69"/>
      <c r="S1813" s="69"/>
      <c r="T1813" s="69"/>
      <c r="U1813" s="69"/>
      <c r="V1813" s="69"/>
      <c r="W1813" s="69"/>
      <c r="X1813" s="69"/>
      <c r="Y1813" s="69"/>
      <c r="Z1813" s="69"/>
    </row>
    <row r="1814" ht="15.75" customHeight="1" spans="1:26">
      <c r="A1814" s="125"/>
      <c r="B1814" s="125"/>
      <c r="C1814" s="126" t="e">
        <v>#REF!</v>
      </c>
      <c r="D1814" s="125"/>
      <c r="E1814" s="69"/>
      <c r="F1814" s="69"/>
      <c r="G1814" s="69"/>
      <c r="H1814" s="69"/>
      <c r="I1814" s="69"/>
      <c r="J1814" s="69"/>
      <c r="K1814" s="69"/>
      <c r="L1814" s="69"/>
      <c r="M1814" s="69"/>
      <c r="N1814" s="69"/>
      <c r="O1814" s="69"/>
      <c r="P1814" s="69"/>
      <c r="Q1814" s="69"/>
      <c r="R1814" s="69"/>
      <c r="S1814" s="69"/>
      <c r="T1814" s="69"/>
      <c r="U1814" s="69"/>
      <c r="V1814" s="69"/>
      <c r="W1814" s="69"/>
      <c r="X1814" s="69"/>
      <c r="Y1814" s="69"/>
      <c r="Z1814" s="69"/>
    </row>
    <row r="1815" ht="15.75" customHeight="1" spans="1:26">
      <c r="A1815" s="125"/>
      <c r="B1815" s="125"/>
      <c r="C1815" s="126" t="e">
        <v>#REF!</v>
      </c>
      <c r="D1815" s="125"/>
      <c r="E1815" s="69"/>
      <c r="F1815" s="69"/>
      <c r="G1815" s="69"/>
      <c r="H1815" s="69"/>
      <c r="I1815" s="69"/>
      <c r="J1815" s="69"/>
      <c r="K1815" s="69"/>
      <c r="L1815" s="69"/>
      <c r="M1815" s="69"/>
      <c r="N1815" s="69"/>
      <c r="O1815" s="69"/>
      <c r="P1815" s="69"/>
      <c r="Q1815" s="69"/>
      <c r="R1815" s="69"/>
      <c r="S1815" s="69"/>
      <c r="T1815" s="69"/>
      <c r="U1815" s="69"/>
      <c r="V1815" s="69"/>
      <c r="W1815" s="69"/>
      <c r="X1815" s="69"/>
      <c r="Y1815" s="69"/>
      <c r="Z1815" s="69"/>
    </row>
    <row r="1816" ht="15.75" customHeight="1" spans="1:26">
      <c r="A1816" s="125"/>
      <c r="B1816" s="125"/>
      <c r="C1816" s="126" t="e">
        <v>#REF!</v>
      </c>
      <c r="D1816" s="125"/>
      <c r="E1816" s="69"/>
      <c r="F1816" s="69"/>
      <c r="G1816" s="69"/>
      <c r="H1816" s="69"/>
      <c r="I1816" s="69"/>
      <c r="J1816" s="69"/>
      <c r="K1816" s="69"/>
      <c r="L1816" s="69"/>
      <c r="M1816" s="69"/>
      <c r="N1816" s="69"/>
      <c r="O1816" s="69"/>
      <c r="P1816" s="69"/>
      <c r="Q1816" s="69"/>
      <c r="R1816" s="69"/>
      <c r="S1816" s="69"/>
      <c r="T1816" s="69"/>
      <c r="U1816" s="69"/>
      <c r="V1816" s="69"/>
      <c r="W1816" s="69"/>
      <c r="X1816" s="69"/>
      <c r="Y1816" s="69"/>
      <c r="Z1816" s="69"/>
    </row>
    <row r="1817" ht="15.75" customHeight="1" spans="1:26">
      <c r="A1817" s="125"/>
      <c r="B1817" s="125"/>
      <c r="C1817" s="126" t="e">
        <v>#REF!</v>
      </c>
      <c r="D1817" s="125"/>
      <c r="E1817" s="69"/>
      <c r="F1817" s="69"/>
      <c r="G1817" s="69"/>
      <c r="H1817" s="69"/>
      <c r="I1817" s="69"/>
      <c r="J1817" s="69"/>
      <c r="K1817" s="69"/>
      <c r="L1817" s="69"/>
      <c r="M1817" s="69"/>
      <c r="N1817" s="69"/>
      <c r="O1817" s="69"/>
      <c r="P1817" s="69"/>
      <c r="Q1817" s="69"/>
      <c r="R1817" s="69"/>
      <c r="S1817" s="69"/>
      <c r="T1817" s="69"/>
      <c r="U1817" s="69"/>
      <c r="V1817" s="69"/>
      <c r="W1817" s="69"/>
      <c r="X1817" s="69"/>
      <c r="Y1817" s="69"/>
      <c r="Z1817" s="69"/>
    </row>
    <row r="1818" ht="15.75" customHeight="1" spans="1:26">
      <c r="A1818" s="125"/>
      <c r="B1818" s="125"/>
      <c r="C1818" s="126" t="e">
        <v>#REF!</v>
      </c>
      <c r="D1818" s="125"/>
      <c r="E1818" s="69"/>
      <c r="F1818" s="69"/>
      <c r="G1818" s="69"/>
      <c r="H1818" s="69"/>
      <c r="I1818" s="69"/>
      <c r="J1818" s="69"/>
      <c r="K1818" s="69"/>
      <c r="L1818" s="69"/>
      <c r="M1818" s="69"/>
      <c r="N1818" s="69"/>
      <c r="O1818" s="69"/>
      <c r="P1818" s="69"/>
      <c r="Q1818" s="69"/>
      <c r="R1818" s="69"/>
      <c r="S1818" s="69"/>
      <c r="T1818" s="69"/>
      <c r="U1818" s="69"/>
      <c r="V1818" s="69"/>
      <c r="W1818" s="69"/>
      <c r="X1818" s="69"/>
      <c r="Y1818" s="69"/>
      <c r="Z1818" s="69"/>
    </row>
    <row r="1819" ht="15.75" customHeight="1" spans="1:26">
      <c r="A1819" s="125"/>
      <c r="B1819" s="125"/>
      <c r="C1819" s="126" t="e">
        <v>#REF!</v>
      </c>
      <c r="D1819" s="125"/>
      <c r="E1819" s="69"/>
      <c r="F1819" s="69"/>
      <c r="G1819" s="69"/>
      <c r="H1819" s="69"/>
      <c r="I1819" s="69"/>
      <c r="J1819" s="69"/>
      <c r="K1819" s="69"/>
      <c r="L1819" s="69"/>
      <c r="M1819" s="69"/>
      <c r="N1819" s="69"/>
      <c r="O1819" s="69"/>
      <c r="P1819" s="69"/>
      <c r="Q1819" s="69"/>
      <c r="R1819" s="69"/>
      <c r="S1819" s="69"/>
      <c r="T1819" s="69"/>
      <c r="U1819" s="69"/>
      <c r="V1819" s="69"/>
      <c r="W1819" s="69"/>
      <c r="X1819" s="69"/>
      <c r="Y1819" s="69"/>
      <c r="Z1819" s="69"/>
    </row>
    <row r="1820" ht="15.75" customHeight="1" spans="1:26">
      <c r="A1820" s="125"/>
      <c r="B1820" s="125"/>
      <c r="C1820" s="126" t="e">
        <v>#REF!</v>
      </c>
      <c r="D1820" s="125"/>
      <c r="E1820" s="69"/>
      <c r="F1820" s="69"/>
      <c r="G1820" s="69"/>
      <c r="H1820" s="69"/>
      <c r="I1820" s="69"/>
      <c r="J1820" s="69"/>
      <c r="K1820" s="69"/>
      <c r="L1820" s="69"/>
      <c r="M1820" s="69"/>
      <c r="N1820" s="69"/>
      <c r="O1820" s="69"/>
      <c r="P1820" s="69"/>
      <c r="Q1820" s="69"/>
      <c r="R1820" s="69"/>
      <c r="S1820" s="69"/>
      <c r="T1820" s="69"/>
      <c r="U1820" s="69"/>
      <c r="V1820" s="69"/>
      <c r="W1820" s="69"/>
      <c r="X1820" s="69"/>
      <c r="Y1820" s="69"/>
      <c r="Z1820" s="69"/>
    </row>
    <row r="1821" ht="15.75" customHeight="1" spans="1:26">
      <c r="A1821" s="125"/>
      <c r="B1821" s="125"/>
      <c r="C1821" s="126" t="e">
        <v>#REF!</v>
      </c>
      <c r="D1821" s="125"/>
      <c r="E1821" s="69"/>
      <c r="F1821" s="69"/>
      <c r="G1821" s="69"/>
      <c r="H1821" s="69"/>
      <c r="I1821" s="69"/>
      <c r="J1821" s="69"/>
      <c r="K1821" s="69"/>
      <c r="L1821" s="69"/>
      <c r="M1821" s="69"/>
      <c r="N1821" s="69"/>
      <c r="O1821" s="69"/>
      <c r="P1821" s="69"/>
      <c r="Q1821" s="69"/>
      <c r="R1821" s="69"/>
      <c r="S1821" s="69"/>
      <c r="T1821" s="69"/>
      <c r="U1821" s="69"/>
      <c r="V1821" s="69"/>
      <c r="W1821" s="69"/>
      <c r="X1821" s="69"/>
      <c r="Y1821" s="69"/>
      <c r="Z1821" s="69"/>
    </row>
    <row r="1822" ht="15.75" customHeight="1" spans="1:26">
      <c r="A1822" s="125"/>
      <c r="B1822" s="125"/>
      <c r="C1822" s="126" t="e">
        <v>#REF!</v>
      </c>
      <c r="D1822" s="125"/>
      <c r="E1822" s="69"/>
      <c r="F1822" s="69"/>
      <c r="G1822" s="69"/>
      <c r="H1822" s="69"/>
      <c r="I1822" s="69"/>
      <c r="J1822" s="69"/>
      <c r="K1822" s="69"/>
      <c r="L1822" s="69"/>
      <c r="M1822" s="69"/>
      <c r="N1822" s="69"/>
      <c r="O1822" s="69"/>
      <c r="P1822" s="69"/>
      <c r="Q1822" s="69"/>
      <c r="R1822" s="69"/>
      <c r="S1822" s="69"/>
      <c r="T1822" s="69"/>
      <c r="U1822" s="69"/>
      <c r="V1822" s="69"/>
      <c r="W1822" s="69"/>
      <c r="X1822" s="69"/>
      <c r="Y1822" s="69"/>
      <c r="Z1822" s="69"/>
    </row>
    <row r="1823" ht="15.75" customHeight="1" spans="1:26">
      <c r="A1823" s="125"/>
      <c r="B1823" s="125"/>
      <c r="C1823" s="126" t="e">
        <v>#REF!</v>
      </c>
      <c r="D1823" s="125"/>
      <c r="E1823" s="69"/>
      <c r="F1823" s="69"/>
      <c r="G1823" s="69"/>
      <c r="H1823" s="69"/>
      <c r="I1823" s="69"/>
      <c r="J1823" s="69"/>
      <c r="K1823" s="69"/>
      <c r="L1823" s="69"/>
      <c r="M1823" s="69"/>
      <c r="N1823" s="69"/>
      <c r="O1823" s="69"/>
      <c r="P1823" s="69"/>
      <c r="Q1823" s="69"/>
      <c r="R1823" s="69"/>
      <c r="S1823" s="69"/>
      <c r="T1823" s="69"/>
      <c r="U1823" s="69"/>
      <c r="V1823" s="69"/>
      <c r="W1823" s="69"/>
      <c r="X1823" s="69"/>
      <c r="Y1823" s="69"/>
      <c r="Z1823" s="69"/>
    </row>
    <row r="1824" ht="15.75" customHeight="1" spans="1:26">
      <c r="A1824" s="125"/>
      <c r="B1824" s="125"/>
      <c r="C1824" s="126" t="e">
        <v>#REF!</v>
      </c>
      <c r="D1824" s="125"/>
      <c r="E1824" s="69"/>
      <c r="F1824" s="69"/>
      <c r="G1824" s="69"/>
      <c r="H1824" s="69"/>
      <c r="I1824" s="69"/>
      <c r="J1824" s="69"/>
      <c r="K1824" s="69"/>
      <c r="L1824" s="69"/>
      <c r="M1824" s="69"/>
      <c r="N1824" s="69"/>
      <c r="O1824" s="69"/>
      <c r="P1824" s="69"/>
      <c r="Q1824" s="69"/>
      <c r="R1824" s="69"/>
      <c r="S1824" s="69"/>
      <c r="T1824" s="69"/>
      <c r="U1824" s="69"/>
      <c r="V1824" s="69"/>
      <c r="W1824" s="69"/>
      <c r="X1824" s="69"/>
      <c r="Y1824" s="69"/>
      <c r="Z1824" s="69"/>
    </row>
    <row r="1825" ht="15.75" customHeight="1" spans="1:26">
      <c r="A1825" s="125"/>
      <c r="B1825" s="125"/>
      <c r="C1825" s="126" t="e">
        <v>#REF!</v>
      </c>
      <c r="D1825" s="125"/>
      <c r="E1825" s="69"/>
      <c r="F1825" s="69"/>
      <c r="G1825" s="69"/>
      <c r="H1825" s="69"/>
      <c r="I1825" s="69"/>
      <c r="J1825" s="69"/>
      <c r="K1825" s="69"/>
      <c r="L1825" s="69"/>
      <c r="M1825" s="69"/>
      <c r="N1825" s="69"/>
      <c r="O1825" s="69"/>
      <c r="P1825" s="69"/>
      <c r="Q1825" s="69"/>
      <c r="R1825" s="69"/>
      <c r="S1825" s="69"/>
      <c r="T1825" s="69"/>
      <c r="U1825" s="69"/>
      <c r="V1825" s="69"/>
      <c r="W1825" s="69"/>
      <c r="X1825" s="69"/>
      <c r="Y1825" s="69"/>
      <c r="Z1825" s="69"/>
    </row>
    <row r="1826" ht="15.75" customHeight="1" spans="1:26">
      <c r="A1826" s="125"/>
      <c r="B1826" s="125"/>
      <c r="C1826" s="126" t="e">
        <v>#REF!</v>
      </c>
      <c r="D1826" s="125"/>
      <c r="E1826" s="69"/>
      <c r="F1826" s="69"/>
      <c r="G1826" s="69"/>
      <c r="H1826" s="69"/>
      <c r="I1826" s="69"/>
      <c r="J1826" s="69"/>
      <c r="K1826" s="69"/>
      <c r="L1826" s="69"/>
      <c r="M1826" s="69"/>
      <c r="N1826" s="69"/>
      <c r="O1826" s="69"/>
      <c r="P1826" s="69"/>
      <c r="Q1826" s="69"/>
      <c r="R1826" s="69"/>
      <c r="S1826" s="69"/>
      <c r="T1826" s="69"/>
      <c r="U1826" s="69"/>
      <c r="V1826" s="69"/>
      <c r="W1826" s="69"/>
      <c r="X1826" s="69"/>
      <c r="Y1826" s="69"/>
      <c r="Z1826" s="69"/>
    </row>
    <row r="1827" ht="15.75" customHeight="1" spans="1:26">
      <c r="A1827" s="125"/>
      <c r="B1827" s="125"/>
      <c r="C1827" s="126" t="e">
        <v>#REF!</v>
      </c>
      <c r="D1827" s="125"/>
      <c r="E1827" s="69"/>
      <c r="F1827" s="69"/>
      <c r="G1827" s="69"/>
      <c r="H1827" s="69"/>
      <c r="I1827" s="69"/>
      <c r="J1827" s="69"/>
      <c r="K1827" s="69"/>
      <c r="L1827" s="69"/>
      <c r="M1827" s="69"/>
      <c r="N1827" s="69"/>
      <c r="O1827" s="69"/>
      <c r="P1827" s="69"/>
      <c r="Q1827" s="69"/>
      <c r="R1827" s="69"/>
      <c r="S1827" s="69"/>
      <c r="T1827" s="69"/>
      <c r="U1827" s="69"/>
      <c r="V1827" s="69"/>
      <c r="W1827" s="69"/>
      <c r="X1827" s="69"/>
      <c r="Y1827" s="69"/>
      <c r="Z1827" s="69"/>
    </row>
    <row r="1828" ht="15.75" customHeight="1" spans="1:26">
      <c r="A1828" s="125"/>
      <c r="B1828" s="125"/>
      <c r="C1828" s="126" t="e">
        <v>#REF!</v>
      </c>
      <c r="D1828" s="125"/>
      <c r="E1828" s="69"/>
      <c r="F1828" s="69"/>
      <c r="G1828" s="69"/>
      <c r="H1828" s="69"/>
      <c r="I1828" s="69"/>
      <c r="J1828" s="69"/>
      <c r="K1828" s="69"/>
      <c r="L1828" s="69"/>
      <c r="M1828" s="69"/>
      <c r="N1828" s="69"/>
      <c r="O1828" s="69"/>
      <c r="P1828" s="69"/>
      <c r="Q1828" s="69"/>
      <c r="R1828" s="69"/>
      <c r="S1828" s="69"/>
      <c r="T1828" s="69"/>
      <c r="U1828" s="69"/>
      <c r="V1828" s="69"/>
      <c r="W1828" s="69"/>
      <c r="X1828" s="69"/>
      <c r="Y1828" s="69"/>
      <c r="Z1828" s="69"/>
    </row>
    <row r="1829" ht="15.75" customHeight="1" spans="1:26">
      <c r="A1829" s="125"/>
      <c r="B1829" s="125"/>
      <c r="C1829" s="126" t="e">
        <v>#REF!</v>
      </c>
      <c r="D1829" s="125"/>
      <c r="E1829" s="69"/>
      <c r="F1829" s="69"/>
      <c r="G1829" s="69"/>
      <c r="H1829" s="69"/>
      <c r="I1829" s="69"/>
      <c r="J1829" s="69"/>
      <c r="K1829" s="69"/>
      <c r="L1829" s="69"/>
      <c r="M1829" s="69"/>
      <c r="N1829" s="69"/>
      <c r="O1829" s="69"/>
      <c r="P1829" s="69"/>
      <c r="Q1829" s="69"/>
      <c r="R1829" s="69"/>
      <c r="S1829" s="69"/>
      <c r="T1829" s="69"/>
      <c r="U1829" s="69"/>
      <c r="V1829" s="69"/>
      <c r="W1829" s="69"/>
      <c r="X1829" s="69"/>
      <c r="Y1829" s="69"/>
      <c r="Z1829" s="69"/>
    </row>
    <row r="1830" ht="15.75" customHeight="1" spans="1:26">
      <c r="A1830" s="125"/>
      <c r="B1830" s="125"/>
      <c r="C1830" s="126" t="e">
        <v>#REF!</v>
      </c>
      <c r="D1830" s="125"/>
      <c r="E1830" s="69"/>
      <c r="F1830" s="69"/>
      <c r="G1830" s="69"/>
      <c r="H1830" s="69"/>
      <c r="I1830" s="69"/>
      <c r="J1830" s="69"/>
      <c r="K1830" s="69"/>
      <c r="L1830" s="69"/>
      <c r="M1830" s="69"/>
      <c r="N1830" s="69"/>
      <c r="O1830" s="69"/>
      <c r="P1830" s="69"/>
      <c r="Q1830" s="69"/>
      <c r="R1830" s="69"/>
      <c r="S1830" s="69"/>
      <c r="T1830" s="69"/>
      <c r="U1830" s="69"/>
      <c r="V1830" s="69"/>
      <c r="W1830" s="69"/>
      <c r="X1830" s="69"/>
      <c r="Y1830" s="69"/>
      <c r="Z1830" s="69"/>
    </row>
    <row r="1831" ht="15.75" customHeight="1" spans="1:26">
      <c r="A1831" s="125"/>
      <c r="B1831" s="125"/>
      <c r="C1831" s="126" t="e">
        <v>#REF!</v>
      </c>
      <c r="D1831" s="125"/>
      <c r="E1831" s="69"/>
      <c r="F1831" s="69"/>
      <c r="G1831" s="69"/>
      <c r="H1831" s="69"/>
      <c r="I1831" s="69"/>
      <c r="J1831" s="69"/>
      <c r="K1831" s="69"/>
      <c r="L1831" s="69"/>
      <c r="M1831" s="69"/>
      <c r="N1831" s="69"/>
      <c r="O1831" s="69"/>
      <c r="P1831" s="69"/>
      <c r="Q1831" s="69"/>
      <c r="R1831" s="69"/>
      <c r="S1831" s="69"/>
      <c r="T1831" s="69"/>
      <c r="U1831" s="69"/>
      <c r="V1831" s="69"/>
      <c r="W1831" s="69"/>
      <c r="X1831" s="69"/>
      <c r="Y1831" s="69"/>
      <c r="Z1831" s="69"/>
    </row>
    <row r="1832" ht="15.75" customHeight="1" spans="1:26">
      <c r="A1832" s="125"/>
      <c r="B1832" s="125"/>
      <c r="C1832" s="126" t="e">
        <v>#REF!</v>
      </c>
      <c r="D1832" s="125"/>
      <c r="E1832" s="69"/>
      <c r="F1832" s="69"/>
      <c r="G1832" s="69"/>
      <c r="H1832" s="69"/>
      <c r="I1832" s="69"/>
      <c r="J1832" s="69"/>
      <c r="K1832" s="69"/>
      <c r="L1832" s="69"/>
      <c r="M1832" s="69"/>
      <c r="N1832" s="69"/>
      <c r="O1832" s="69"/>
      <c r="P1832" s="69"/>
      <c r="Q1832" s="69"/>
      <c r="R1832" s="69"/>
      <c r="S1832" s="69"/>
      <c r="T1832" s="69"/>
      <c r="U1832" s="69"/>
      <c r="V1832" s="69"/>
      <c r="W1832" s="69"/>
      <c r="X1832" s="69"/>
      <c r="Y1832" s="69"/>
      <c r="Z1832" s="69"/>
    </row>
    <row r="1833" ht="15.75" customHeight="1" spans="1:26">
      <c r="A1833" s="125"/>
      <c r="B1833" s="125"/>
      <c r="C1833" s="126" t="e">
        <v>#REF!</v>
      </c>
      <c r="D1833" s="125"/>
      <c r="E1833" s="69"/>
      <c r="F1833" s="69"/>
      <c r="G1833" s="69"/>
      <c r="H1833" s="69"/>
      <c r="I1833" s="69"/>
      <c r="J1833" s="69"/>
      <c r="K1833" s="69"/>
      <c r="L1833" s="69"/>
      <c r="M1833" s="69"/>
      <c r="N1833" s="69"/>
      <c r="O1833" s="69"/>
      <c r="P1833" s="69"/>
      <c r="Q1833" s="69"/>
      <c r="R1833" s="69"/>
      <c r="S1833" s="69"/>
      <c r="T1833" s="69"/>
      <c r="U1833" s="69"/>
      <c r="V1833" s="69"/>
      <c r="W1833" s="69"/>
      <c r="X1833" s="69"/>
      <c r="Y1833" s="69"/>
      <c r="Z1833" s="69"/>
    </row>
    <row r="1834" ht="15.75" customHeight="1" spans="1:26">
      <c r="A1834" s="125"/>
      <c r="B1834" s="125"/>
      <c r="C1834" s="126" t="e">
        <v>#REF!</v>
      </c>
      <c r="D1834" s="125"/>
      <c r="E1834" s="69"/>
      <c r="F1834" s="69"/>
      <c r="G1834" s="69"/>
      <c r="H1834" s="69"/>
      <c r="I1834" s="69"/>
      <c r="J1834" s="69"/>
      <c r="K1834" s="69"/>
      <c r="L1834" s="69"/>
      <c r="M1834" s="69"/>
      <c r="N1834" s="69"/>
      <c r="O1834" s="69"/>
      <c r="P1834" s="69"/>
      <c r="Q1834" s="69"/>
      <c r="R1834" s="69"/>
      <c r="S1834" s="69"/>
      <c r="T1834" s="69"/>
      <c r="U1834" s="69"/>
      <c r="V1834" s="69"/>
      <c r="W1834" s="69"/>
      <c r="X1834" s="69"/>
      <c r="Y1834" s="69"/>
      <c r="Z1834" s="69"/>
    </row>
    <row r="1835" ht="15.75" customHeight="1" spans="1:26">
      <c r="A1835" s="125"/>
      <c r="B1835" s="125"/>
      <c r="C1835" s="126" t="e">
        <v>#REF!</v>
      </c>
      <c r="D1835" s="125"/>
      <c r="E1835" s="69"/>
      <c r="F1835" s="69"/>
      <c r="G1835" s="69"/>
      <c r="H1835" s="69"/>
      <c r="I1835" s="69"/>
      <c r="J1835" s="69"/>
      <c r="K1835" s="69"/>
      <c r="L1835" s="69"/>
      <c r="M1835" s="69"/>
      <c r="N1835" s="69"/>
      <c r="O1835" s="69"/>
      <c r="P1835" s="69"/>
      <c r="Q1835" s="69"/>
      <c r="R1835" s="69"/>
      <c r="S1835" s="69"/>
      <c r="T1835" s="69"/>
      <c r="U1835" s="69"/>
      <c r="V1835" s="69"/>
      <c r="W1835" s="69"/>
      <c r="X1835" s="69"/>
      <c r="Y1835" s="69"/>
      <c r="Z1835" s="69"/>
    </row>
    <row r="1836" ht="15.75" customHeight="1" spans="1:26">
      <c r="A1836" s="125"/>
      <c r="B1836" s="125"/>
      <c r="C1836" s="126" t="e">
        <v>#REF!</v>
      </c>
      <c r="D1836" s="125"/>
      <c r="E1836" s="69"/>
      <c r="F1836" s="69"/>
      <c r="G1836" s="69"/>
      <c r="H1836" s="69"/>
      <c r="I1836" s="69"/>
      <c r="J1836" s="69"/>
      <c r="K1836" s="69"/>
      <c r="L1836" s="69"/>
      <c r="M1836" s="69"/>
      <c r="N1836" s="69"/>
      <c r="O1836" s="69"/>
      <c r="P1836" s="69"/>
      <c r="Q1836" s="69"/>
      <c r="R1836" s="69"/>
      <c r="S1836" s="69"/>
      <c r="T1836" s="69"/>
      <c r="U1836" s="69"/>
      <c r="V1836" s="69"/>
      <c r="W1836" s="69"/>
      <c r="X1836" s="69"/>
      <c r="Y1836" s="69"/>
      <c r="Z1836" s="69"/>
    </row>
    <row r="1837" ht="15.75" customHeight="1" spans="1:26">
      <c r="A1837" s="125"/>
      <c r="B1837" s="125"/>
      <c r="C1837" s="126" t="e">
        <v>#REF!</v>
      </c>
      <c r="D1837" s="125"/>
      <c r="E1837" s="69"/>
      <c r="F1837" s="69"/>
      <c r="G1837" s="69"/>
      <c r="H1837" s="69"/>
      <c r="I1837" s="69"/>
      <c r="J1837" s="69"/>
      <c r="K1837" s="69"/>
      <c r="L1837" s="69"/>
      <c r="M1837" s="69"/>
      <c r="N1837" s="69"/>
      <c r="O1837" s="69"/>
      <c r="P1837" s="69"/>
      <c r="Q1837" s="69"/>
      <c r="R1837" s="69"/>
      <c r="S1837" s="69"/>
      <c r="T1837" s="69"/>
      <c r="U1837" s="69"/>
      <c r="V1837" s="69"/>
      <c r="W1837" s="69"/>
      <c r="X1837" s="69"/>
      <c r="Y1837" s="69"/>
      <c r="Z1837" s="69"/>
    </row>
    <row r="1838" ht="15.75" customHeight="1" spans="1:26">
      <c r="A1838" s="125"/>
      <c r="B1838" s="125"/>
      <c r="C1838" s="126" t="e">
        <v>#REF!</v>
      </c>
      <c r="D1838" s="125"/>
      <c r="E1838" s="69"/>
      <c r="F1838" s="69"/>
      <c r="G1838" s="69"/>
      <c r="H1838" s="69"/>
      <c r="I1838" s="69"/>
      <c r="J1838" s="69"/>
      <c r="K1838" s="69"/>
      <c r="L1838" s="69"/>
      <c r="M1838" s="69"/>
      <c r="N1838" s="69"/>
      <c r="O1838" s="69"/>
      <c r="P1838" s="69"/>
      <c r="Q1838" s="69"/>
      <c r="R1838" s="69"/>
      <c r="S1838" s="69"/>
      <c r="T1838" s="69"/>
      <c r="U1838" s="69"/>
      <c r="V1838" s="69"/>
      <c r="W1838" s="69"/>
      <c r="X1838" s="69"/>
      <c r="Y1838" s="69"/>
      <c r="Z1838" s="69"/>
    </row>
    <row r="1839" ht="15.75" customHeight="1" spans="1:26">
      <c r="A1839" s="125"/>
      <c r="B1839" s="125"/>
      <c r="C1839" s="126" t="e">
        <v>#REF!</v>
      </c>
      <c r="D1839" s="125"/>
      <c r="E1839" s="69"/>
      <c r="F1839" s="69"/>
      <c r="G1839" s="69"/>
      <c r="H1839" s="69"/>
      <c r="I1839" s="69"/>
      <c r="J1839" s="69"/>
      <c r="K1839" s="69"/>
      <c r="L1839" s="69"/>
      <c r="M1839" s="69"/>
      <c r="N1839" s="69"/>
      <c r="O1839" s="69"/>
      <c r="P1839" s="69"/>
      <c r="Q1839" s="69"/>
      <c r="R1839" s="69"/>
      <c r="S1839" s="69"/>
      <c r="T1839" s="69"/>
      <c r="U1839" s="69"/>
      <c r="V1839" s="69"/>
      <c r="W1839" s="69"/>
      <c r="X1839" s="69"/>
      <c r="Y1839" s="69"/>
      <c r="Z1839" s="69"/>
    </row>
    <row r="1840" ht="15.75" customHeight="1" spans="1:26">
      <c r="A1840" s="125"/>
      <c r="B1840" s="125"/>
      <c r="C1840" s="126" t="e">
        <v>#REF!</v>
      </c>
      <c r="D1840" s="125"/>
      <c r="E1840" s="69"/>
      <c r="F1840" s="69"/>
      <c r="G1840" s="69"/>
      <c r="H1840" s="69"/>
      <c r="I1840" s="69"/>
      <c r="J1840" s="69"/>
      <c r="K1840" s="69"/>
      <c r="L1840" s="69"/>
      <c r="M1840" s="69"/>
      <c r="N1840" s="69"/>
      <c r="O1840" s="69"/>
      <c r="P1840" s="69"/>
      <c r="Q1840" s="69"/>
      <c r="R1840" s="69"/>
      <c r="S1840" s="69"/>
      <c r="T1840" s="69"/>
      <c r="U1840" s="69"/>
      <c r="V1840" s="69"/>
      <c r="W1840" s="69"/>
      <c r="X1840" s="69"/>
      <c r="Y1840" s="69"/>
      <c r="Z1840" s="69"/>
    </row>
    <row r="1841" ht="15.75" customHeight="1" spans="1:26">
      <c r="A1841" s="125"/>
      <c r="B1841" s="125"/>
      <c r="C1841" s="126" t="e">
        <v>#REF!</v>
      </c>
      <c r="D1841" s="125"/>
      <c r="E1841" s="69"/>
      <c r="F1841" s="69"/>
      <c r="G1841" s="69"/>
      <c r="H1841" s="69"/>
      <c r="I1841" s="69"/>
      <c r="J1841" s="69"/>
      <c r="K1841" s="69"/>
      <c r="L1841" s="69"/>
      <c r="M1841" s="69"/>
      <c r="N1841" s="69"/>
      <c r="O1841" s="69"/>
      <c r="P1841" s="69"/>
      <c r="Q1841" s="69"/>
      <c r="R1841" s="69"/>
      <c r="S1841" s="69"/>
      <c r="T1841" s="69"/>
      <c r="U1841" s="69"/>
      <c r="V1841" s="69"/>
      <c r="W1841" s="69"/>
      <c r="X1841" s="69"/>
      <c r="Y1841" s="69"/>
      <c r="Z1841" s="69"/>
    </row>
    <row r="1842" ht="15.75" customHeight="1" spans="1:26">
      <c r="A1842" s="125"/>
      <c r="B1842" s="125"/>
      <c r="C1842" s="126" t="e">
        <v>#REF!</v>
      </c>
      <c r="D1842" s="125"/>
      <c r="E1842" s="69"/>
      <c r="F1842" s="69"/>
      <c r="G1842" s="69"/>
      <c r="H1842" s="69"/>
      <c r="I1842" s="69"/>
      <c r="J1842" s="69"/>
      <c r="K1842" s="69"/>
      <c r="L1842" s="69"/>
      <c r="M1842" s="69"/>
      <c r="N1842" s="69"/>
      <c r="O1842" s="69"/>
      <c r="P1842" s="69"/>
      <c r="Q1842" s="69"/>
      <c r="R1842" s="69"/>
      <c r="S1842" s="69"/>
      <c r="T1842" s="69"/>
      <c r="U1842" s="69"/>
      <c r="V1842" s="69"/>
      <c r="W1842" s="69"/>
      <c r="X1842" s="69"/>
      <c r="Y1842" s="69"/>
      <c r="Z1842" s="69"/>
    </row>
    <row r="1843" ht="15.75" customHeight="1" spans="1:26">
      <c r="A1843" s="125"/>
      <c r="B1843" s="125"/>
      <c r="C1843" s="126" t="e">
        <v>#REF!</v>
      </c>
      <c r="D1843" s="125"/>
      <c r="E1843" s="69"/>
      <c r="F1843" s="69"/>
      <c r="G1843" s="69"/>
      <c r="H1843" s="69"/>
      <c r="I1843" s="69"/>
      <c r="J1843" s="69"/>
      <c r="K1843" s="69"/>
      <c r="L1843" s="69"/>
      <c r="M1843" s="69"/>
      <c r="N1843" s="69"/>
      <c r="O1843" s="69"/>
      <c r="P1843" s="69"/>
      <c r="Q1843" s="69"/>
      <c r="R1843" s="69"/>
      <c r="S1843" s="69"/>
      <c r="T1843" s="69"/>
      <c r="U1843" s="69"/>
      <c r="V1843" s="69"/>
      <c r="W1843" s="69"/>
      <c r="X1843" s="69"/>
      <c r="Y1843" s="69"/>
      <c r="Z1843" s="69"/>
    </row>
    <row r="1844" ht="15.75" customHeight="1" spans="1:26">
      <c r="A1844" s="125"/>
      <c r="B1844" s="125"/>
      <c r="C1844" s="126" t="e">
        <v>#REF!</v>
      </c>
      <c r="D1844" s="125"/>
      <c r="E1844" s="69"/>
      <c r="F1844" s="69"/>
      <c r="G1844" s="69"/>
      <c r="H1844" s="69"/>
      <c r="I1844" s="69"/>
      <c r="J1844" s="69"/>
      <c r="K1844" s="69"/>
      <c r="L1844" s="69"/>
      <c r="M1844" s="69"/>
      <c r="N1844" s="69"/>
      <c r="O1844" s="69"/>
      <c r="P1844" s="69"/>
      <c r="Q1844" s="69"/>
      <c r="R1844" s="69"/>
      <c r="S1844" s="69"/>
      <c r="T1844" s="69"/>
      <c r="U1844" s="69"/>
      <c r="V1844" s="69"/>
      <c r="W1844" s="69"/>
      <c r="X1844" s="69"/>
      <c r="Y1844" s="69"/>
      <c r="Z1844" s="69"/>
    </row>
    <row r="1845" ht="15.75" customHeight="1" spans="1:26">
      <c r="A1845" s="125"/>
      <c r="B1845" s="125"/>
      <c r="C1845" s="126" t="e">
        <v>#REF!</v>
      </c>
      <c r="D1845" s="125"/>
      <c r="E1845" s="69"/>
      <c r="F1845" s="69"/>
      <c r="G1845" s="69"/>
      <c r="H1845" s="69"/>
      <c r="I1845" s="69"/>
      <c r="J1845" s="69"/>
      <c r="K1845" s="69"/>
      <c r="L1845" s="69"/>
      <c r="M1845" s="69"/>
      <c r="N1845" s="69"/>
      <c r="O1845" s="69"/>
      <c r="P1845" s="69"/>
      <c r="Q1845" s="69"/>
      <c r="R1845" s="69"/>
      <c r="S1845" s="69"/>
      <c r="T1845" s="69"/>
      <c r="U1845" s="69"/>
      <c r="V1845" s="69"/>
      <c r="W1845" s="69"/>
      <c r="X1845" s="69"/>
      <c r="Y1845" s="69"/>
      <c r="Z1845" s="69"/>
    </row>
    <row r="1846" ht="15.75" customHeight="1" spans="1:26">
      <c r="A1846" s="125"/>
      <c r="B1846" s="125"/>
      <c r="C1846" s="126" t="e">
        <v>#REF!</v>
      </c>
      <c r="D1846" s="125"/>
      <c r="E1846" s="69"/>
      <c r="F1846" s="69"/>
      <c r="G1846" s="69"/>
      <c r="H1846" s="69"/>
      <c r="I1846" s="69"/>
      <c r="J1846" s="69"/>
      <c r="K1846" s="69"/>
      <c r="L1846" s="69"/>
      <c r="M1846" s="69"/>
      <c r="N1846" s="69"/>
      <c r="O1846" s="69"/>
      <c r="P1846" s="69"/>
      <c r="Q1846" s="69"/>
      <c r="R1846" s="69"/>
      <c r="S1846" s="69"/>
      <c r="T1846" s="69"/>
      <c r="U1846" s="69"/>
      <c r="V1846" s="69"/>
      <c r="W1846" s="69"/>
      <c r="X1846" s="69"/>
      <c r="Y1846" s="69"/>
      <c r="Z1846" s="69"/>
    </row>
    <row r="1847" ht="15.75" customHeight="1" spans="1:26">
      <c r="A1847" s="125"/>
      <c r="B1847" s="125"/>
      <c r="C1847" s="126" t="e">
        <v>#REF!</v>
      </c>
      <c r="D1847" s="125"/>
      <c r="E1847" s="69"/>
      <c r="F1847" s="69"/>
      <c r="G1847" s="69"/>
      <c r="H1847" s="69"/>
      <c r="I1847" s="69"/>
      <c r="J1847" s="69"/>
      <c r="K1847" s="69"/>
      <c r="L1847" s="69"/>
      <c r="M1847" s="69"/>
      <c r="N1847" s="69"/>
      <c r="O1847" s="69"/>
      <c r="P1847" s="69"/>
      <c r="Q1847" s="69"/>
      <c r="R1847" s="69"/>
      <c r="S1847" s="69"/>
      <c r="T1847" s="69"/>
      <c r="U1847" s="69"/>
      <c r="V1847" s="69"/>
      <c r="W1847" s="69"/>
      <c r="X1847" s="69"/>
      <c r="Y1847" s="69"/>
      <c r="Z1847" s="69"/>
    </row>
    <row r="1848" ht="15.75" customHeight="1" spans="1:26">
      <c r="A1848" s="125"/>
      <c r="B1848" s="125"/>
      <c r="C1848" s="126" t="e">
        <v>#REF!</v>
      </c>
      <c r="D1848" s="125"/>
      <c r="E1848" s="69"/>
      <c r="F1848" s="69"/>
      <c r="G1848" s="69"/>
      <c r="H1848" s="69"/>
      <c r="I1848" s="69"/>
      <c r="J1848" s="69"/>
      <c r="K1848" s="69"/>
      <c r="L1848" s="69"/>
      <c r="M1848" s="69"/>
      <c r="N1848" s="69"/>
      <c r="O1848" s="69"/>
      <c r="P1848" s="69"/>
      <c r="Q1848" s="69"/>
      <c r="R1848" s="69"/>
      <c r="S1848" s="69"/>
      <c r="T1848" s="69"/>
      <c r="U1848" s="69"/>
      <c r="V1848" s="69"/>
      <c r="W1848" s="69"/>
      <c r="X1848" s="69"/>
      <c r="Y1848" s="69"/>
      <c r="Z1848" s="69"/>
    </row>
    <row r="1849" ht="15.75" customHeight="1" spans="1:26">
      <c r="A1849" s="125"/>
      <c r="B1849" s="125"/>
      <c r="C1849" s="126" t="e">
        <v>#REF!</v>
      </c>
      <c r="D1849" s="125"/>
      <c r="E1849" s="69"/>
      <c r="F1849" s="69"/>
      <c r="G1849" s="69"/>
      <c r="H1849" s="69"/>
      <c r="I1849" s="69"/>
      <c r="J1849" s="69"/>
      <c r="K1849" s="69"/>
      <c r="L1849" s="69"/>
      <c r="M1849" s="69"/>
      <c r="N1849" s="69"/>
      <c r="O1849" s="69"/>
      <c r="P1849" s="69"/>
      <c r="Q1849" s="69"/>
      <c r="R1849" s="69"/>
      <c r="S1849" s="69"/>
      <c r="T1849" s="69"/>
      <c r="U1849" s="69"/>
      <c r="V1849" s="69"/>
      <c r="W1849" s="69"/>
      <c r="X1849" s="69"/>
      <c r="Y1849" s="69"/>
      <c r="Z1849" s="69"/>
    </row>
    <row r="1850" ht="15.75" customHeight="1" spans="1:26">
      <c r="A1850" s="125"/>
      <c r="B1850" s="125"/>
      <c r="C1850" s="126" t="e">
        <v>#REF!</v>
      </c>
      <c r="D1850" s="125"/>
      <c r="E1850" s="69"/>
      <c r="F1850" s="69"/>
      <c r="G1850" s="69"/>
      <c r="H1850" s="69"/>
      <c r="I1850" s="69"/>
      <c r="J1850" s="69"/>
      <c r="K1850" s="69"/>
      <c r="L1850" s="69"/>
      <c r="M1850" s="69"/>
      <c r="N1850" s="69"/>
      <c r="O1850" s="69"/>
      <c r="P1850" s="69"/>
      <c r="Q1850" s="69"/>
      <c r="R1850" s="69"/>
      <c r="S1850" s="69"/>
      <c r="T1850" s="69"/>
      <c r="U1850" s="69"/>
      <c r="V1850" s="69"/>
      <c r="W1850" s="69"/>
      <c r="X1850" s="69"/>
      <c r="Y1850" s="69"/>
      <c r="Z1850" s="69"/>
    </row>
    <row r="1851" ht="15.75" customHeight="1" spans="1:26">
      <c r="A1851" s="125"/>
      <c r="B1851" s="125"/>
      <c r="C1851" s="126" t="e">
        <v>#REF!</v>
      </c>
      <c r="D1851" s="125"/>
      <c r="E1851" s="69"/>
      <c r="F1851" s="69"/>
      <c r="G1851" s="69"/>
      <c r="H1851" s="69"/>
      <c r="I1851" s="69"/>
      <c r="J1851" s="69"/>
      <c r="K1851" s="69"/>
      <c r="L1851" s="69"/>
      <c r="M1851" s="69"/>
      <c r="N1851" s="69"/>
      <c r="O1851" s="69"/>
      <c r="P1851" s="69"/>
      <c r="Q1851" s="69"/>
      <c r="R1851" s="69"/>
      <c r="S1851" s="69"/>
      <c r="T1851" s="69"/>
      <c r="U1851" s="69"/>
      <c r="V1851" s="69"/>
      <c r="W1851" s="69"/>
      <c r="X1851" s="69"/>
      <c r="Y1851" s="69"/>
      <c r="Z1851" s="69"/>
    </row>
    <row r="1852" ht="15.75" customHeight="1" spans="1:26">
      <c r="A1852" s="125"/>
      <c r="B1852" s="125"/>
      <c r="C1852" s="126" t="e">
        <v>#REF!</v>
      </c>
      <c r="D1852" s="125"/>
      <c r="E1852" s="69"/>
      <c r="F1852" s="69"/>
      <c r="G1852" s="69"/>
      <c r="H1852" s="69"/>
      <c r="I1852" s="69"/>
      <c r="J1852" s="69"/>
      <c r="K1852" s="69"/>
      <c r="L1852" s="69"/>
      <c r="M1852" s="69"/>
      <c r="N1852" s="69"/>
      <c r="O1852" s="69"/>
      <c r="P1852" s="69"/>
      <c r="Q1852" s="69"/>
      <c r="R1852" s="69"/>
      <c r="S1852" s="69"/>
      <c r="T1852" s="69"/>
      <c r="U1852" s="69"/>
      <c r="V1852" s="69"/>
      <c r="W1852" s="69"/>
      <c r="X1852" s="69"/>
      <c r="Y1852" s="69"/>
      <c r="Z1852" s="69"/>
    </row>
    <row r="1853" ht="15.75" customHeight="1" spans="1:26">
      <c r="A1853" s="125"/>
      <c r="B1853" s="125"/>
      <c r="C1853" s="126" t="e">
        <v>#REF!</v>
      </c>
      <c r="D1853" s="125"/>
      <c r="E1853" s="69"/>
      <c r="F1853" s="69"/>
      <c r="G1853" s="69"/>
      <c r="H1853" s="69"/>
      <c r="I1853" s="69"/>
      <c r="J1853" s="69"/>
      <c r="K1853" s="69"/>
      <c r="L1853" s="69"/>
      <c r="M1853" s="69"/>
      <c r="N1853" s="69"/>
      <c r="O1853" s="69"/>
      <c r="P1853" s="69"/>
      <c r="Q1853" s="69"/>
      <c r="R1853" s="69"/>
      <c r="S1853" s="69"/>
      <c r="T1853" s="69"/>
      <c r="U1853" s="69"/>
      <c r="V1853" s="69"/>
      <c r="W1853" s="69"/>
      <c r="X1853" s="69"/>
      <c r="Y1853" s="69"/>
      <c r="Z1853" s="69"/>
    </row>
    <row r="1854" ht="15.75" customHeight="1" spans="1:26">
      <c r="A1854" s="125"/>
      <c r="B1854" s="125"/>
      <c r="C1854" s="126" t="e">
        <v>#REF!</v>
      </c>
      <c r="D1854" s="125"/>
      <c r="E1854" s="69"/>
      <c r="F1854" s="69"/>
      <c r="G1854" s="69"/>
      <c r="H1854" s="69"/>
      <c r="I1854" s="69"/>
      <c r="J1854" s="69"/>
      <c r="K1854" s="69"/>
      <c r="L1854" s="69"/>
      <c r="M1854" s="69"/>
      <c r="N1854" s="69"/>
      <c r="O1854" s="69"/>
      <c r="P1854" s="69"/>
      <c r="Q1854" s="69"/>
      <c r="R1854" s="69"/>
      <c r="S1854" s="69"/>
      <c r="T1854" s="69"/>
      <c r="U1854" s="69"/>
      <c r="V1854" s="69"/>
      <c r="W1854" s="69"/>
      <c r="X1854" s="69"/>
      <c r="Y1854" s="69"/>
      <c r="Z1854" s="69"/>
    </row>
    <row r="1855" ht="15.75" customHeight="1" spans="1:26">
      <c r="A1855" s="125"/>
      <c r="B1855" s="125"/>
      <c r="C1855" s="126" t="e">
        <v>#REF!</v>
      </c>
      <c r="D1855" s="125"/>
      <c r="E1855" s="69"/>
      <c r="F1855" s="69"/>
      <c r="G1855" s="69"/>
      <c r="H1855" s="69"/>
      <c r="I1855" s="69"/>
      <c r="J1855" s="69"/>
      <c r="K1855" s="69"/>
      <c r="L1855" s="69"/>
      <c r="M1855" s="69"/>
      <c r="N1855" s="69"/>
      <c r="O1855" s="69"/>
      <c r="P1855" s="69"/>
      <c r="Q1855" s="69"/>
      <c r="R1855" s="69"/>
      <c r="S1855" s="69"/>
      <c r="T1855" s="69"/>
      <c r="U1855" s="69"/>
      <c r="V1855" s="69"/>
      <c r="W1855" s="69"/>
      <c r="X1855" s="69"/>
      <c r="Y1855" s="69"/>
      <c r="Z1855" s="69"/>
    </row>
    <row r="1856" ht="15.75" customHeight="1" spans="1:26">
      <c r="A1856" s="125"/>
      <c r="B1856" s="125"/>
      <c r="C1856" s="126" t="e">
        <v>#REF!</v>
      </c>
      <c r="D1856" s="125"/>
      <c r="E1856" s="69"/>
      <c r="F1856" s="69"/>
      <c r="G1856" s="69"/>
      <c r="H1856" s="69"/>
      <c r="I1856" s="69"/>
      <c r="J1856" s="69"/>
      <c r="K1856" s="69"/>
      <c r="L1856" s="69"/>
      <c r="M1856" s="69"/>
      <c r="N1856" s="69"/>
      <c r="O1856" s="69"/>
      <c r="P1856" s="69"/>
      <c r="Q1856" s="69"/>
      <c r="R1856" s="69"/>
      <c r="S1856" s="69"/>
      <c r="T1856" s="69"/>
      <c r="U1856" s="69"/>
      <c r="V1856" s="69"/>
      <c r="W1856" s="69"/>
      <c r="X1856" s="69"/>
      <c r="Y1856" s="69"/>
      <c r="Z1856" s="69"/>
    </row>
    <row r="1857" ht="15.75" customHeight="1" spans="1:26">
      <c r="A1857" s="125"/>
      <c r="B1857" s="125"/>
      <c r="C1857" s="126" t="e">
        <v>#REF!</v>
      </c>
      <c r="D1857" s="125"/>
      <c r="E1857" s="69"/>
      <c r="F1857" s="69"/>
      <c r="G1857" s="69"/>
      <c r="H1857" s="69"/>
      <c r="I1857" s="69"/>
      <c r="J1857" s="69"/>
      <c r="K1857" s="69"/>
      <c r="L1857" s="69"/>
      <c r="M1857" s="69"/>
      <c r="N1857" s="69"/>
      <c r="O1857" s="69"/>
      <c r="P1857" s="69"/>
      <c r="Q1857" s="69"/>
      <c r="R1857" s="69"/>
      <c r="S1857" s="69"/>
      <c r="T1857" s="69"/>
      <c r="U1857" s="69"/>
      <c r="V1857" s="69"/>
      <c r="W1857" s="69"/>
      <c r="X1857" s="69"/>
      <c r="Y1857" s="69"/>
      <c r="Z1857" s="69"/>
    </row>
    <row r="1858" ht="15.75" customHeight="1" spans="1:26">
      <c r="A1858" s="125"/>
      <c r="B1858" s="125"/>
      <c r="C1858" s="126" t="e">
        <v>#REF!</v>
      </c>
      <c r="D1858" s="125"/>
      <c r="E1858" s="69"/>
      <c r="F1858" s="69"/>
      <c r="G1858" s="69"/>
      <c r="H1858" s="69"/>
      <c r="I1858" s="69"/>
      <c r="J1858" s="69"/>
      <c r="K1858" s="69"/>
      <c r="L1858" s="69"/>
      <c r="M1858" s="69"/>
      <c r="N1858" s="69"/>
      <c r="O1858" s="69"/>
      <c r="P1858" s="69"/>
      <c r="Q1858" s="69"/>
      <c r="R1858" s="69"/>
      <c r="S1858" s="69"/>
      <c r="T1858" s="69"/>
      <c r="U1858" s="69"/>
      <c r="V1858" s="69"/>
      <c r="W1858" s="69"/>
      <c r="X1858" s="69"/>
      <c r="Y1858" s="69"/>
      <c r="Z1858" s="69"/>
    </row>
    <row r="1859" ht="15.75" customHeight="1" spans="1:26">
      <c r="A1859" s="125"/>
      <c r="B1859" s="125"/>
      <c r="C1859" s="126" t="e">
        <v>#REF!</v>
      </c>
      <c r="D1859" s="125"/>
      <c r="E1859" s="69"/>
      <c r="F1859" s="69"/>
      <c r="G1859" s="69"/>
      <c r="H1859" s="69"/>
      <c r="I1859" s="69"/>
      <c r="J1859" s="69"/>
      <c r="K1859" s="69"/>
      <c r="L1859" s="69"/>
      <c r="M1859" s="69"/>
      <c r="N1859" s="69"/>
      <c r="O1859" s="69"/>
      <c r="P1859" s="69"/>
      <c r="Q1859" s="69"/>
      <c r="R1859" s="69"/>
      <c r="S1859" s="69"/>
      <c r="T1859" s="69"/>
      <c r="U1859" s="69"/>
      <c r="V1859" s="69"/>
      <c r="W1859" s="69"/>
      <c r="X1859" s="69"/>
      <c r="Y1859" s="69"/>
      <c r="Z1859" s="69"/>
    </row>
    <row r="1860" ht="15.75" customHeight="1" spans="1:26">
      <c r="A1860" s="125"/>
      <c r="B1860" s="125"/>
      <c r="C1860" s="126" t="e">
        <v>#REF!</v>
      </c>
      <c r="D1860" s="125"/>
      <c r="E1860" s="69"/>
      <c r="F1860" s="69"/>
      <c r="G1860" s="69"/>
      <c r="H1860" s="69"/>
      <c r="I1860" s="69"/>
      <c r="J1860" s="69"/>
      <c r="K1860" s="69"/>
      <c r="L1860" s="69"/>
      <c r="M1860" s="69"/>
      <c r="N1860" s="69"/>
      <c r="O1860" s="69"/>
      <c r="P1860" s="69"/>
      <c r="Q1860" s="69"/>
      <c r="R1860" s="69"/>
      <c r="S1860" s="69"/>
      <c r="T1860" s="69"/>
      <c r="U1860" s="69"/>
      <c r="V1860" s="69"/>
      <c r="W1860" s="69"/>
      <c r="X1860" s="69"/>
      <c r="Y1860" s="69"/>
      <c r="Z1860" s="69"/>
    </row>
    <row r="1861" ht="15.75" customHeight="1" spans="1:26">
      <c r="A1861" s="125"/>
      <c r="B1861" s="125"/>
      <c r="C1861" s="126" t="e">
        <v>#REF!</v>
      </c>
      <c r="D1861" s="125"/>
      <c r="E1861" s="69"/>
      <c r="F1861" s="69"/>
      <c r="G1861" s="69"/>
      <c r="H1861" s="69"/>
      <c r="I1861" s="69"/>
      <c r="J1861" s="69"/>
      <c r="K1861" s="69"/>
      <c r="L1861" s="69"/>
      <c r="M1861" s="69"/>
      <c r="N1861" s="69"/>
      <c r="O1861" s="69"/>
      <c r="P1861" s="69"/>
      <c r="Q1861" s="69"/>
      <c r="R1861" s="69"/>
      <c r="S1861" s="69"/>
      <c r="T1861" s="69"/>
      <c r="U1861" s="69"/>
      <c r="V1861" s="69"/>
      <c r="W1861" s="69"/>
      <c r="X1861" s="69"/>
      <c r="Y1861" s="69"/>
      <c r="Z1861" s="69"/>
    </row>
    <row r="1862" ht="15.75" customHeight="1" spans="1:26">
      <c r="A1862" s="125"/>
      <c r="B1862" s="125"/>
      <c r="C1862" s="126" t="e">
        <v>#REF!</v>
      </c>
      <c r="D1862" s="125"/>
      <c r="E1862" s="69"/>
      <c r="F1862" s="69"/>
      <c r="G1862" s="69"/>
      <c r="H1862" s="69"/>
      <c r="I1862" s="69"/>
      <c r="J1862" s="69"/>
      <c r="K1862" s="69"/>
      <c r="L1862" s="69"/>
      <c r="M1862" s="69"/>
      <c r="N1862" s="69"/>
      <c r="O1862" s="69"/>
      <c r="P1862" s="69"/>
      <c r="Q1862" s="69"/>
      <c r="R1862" s="69"/>
      <c r="S1862" s="69"/>
      <c r="T1862" s="69"/>
      <c r="U1862" s="69"/>
      <c r="V1862" s="69"/>
      <c r="W1862" s="69"/>
      <c r="X1862" s="69"/>
      <c r="Y1862" s="69"/>
      <c r="Z1862" s="69"/>
    </row>
    <row r="1863" ht="15.75" customHeight="1" spans="1:26">
      <c r="A1863" s="125"/>
      <c r="B1863" s="125"/>
      <c r="C1863" s="126" t="e">
        <v>#REF!</v>
      </c>
      <c r="D1863" s="125"/>
      <c r="E1863" s="69"/>
      <c r="F1863" s="69"/>
      <c r="G1863" s="69"/>
      <c r="H1863" s="69"/>
      <c r="I1863" s="69"/>
      <c r="J1863" s="69"/>
      <c r="K1863" s="69"/>
      <c r="L1863" s="69"/>
      <c r="M1863" s="69"/>
      <c r="N1863" s="69"/>
      <c r="O1863" s="69"/>
      <c r="P1863" s="69"/>
      <c r="Q1863" s="69"/>
      <c r="R1863" s="69"/>
      <c r="S1863" s="69"/>
      <c r="T1863" s="69"/>
      <c r="U1863" s="69"/>
      <c r="V1863" s="69"/>
      <c r="W1863" s="69"/>
      <c r="X1863" s="69"/>
      <c r="Y1863" s="69"/>
      <c r="Z1863" s="69"/>
    </row>
    <row r="1864" ht="15.75" customHeight="1" spans="1:26">
      <c r="A1864" s="125"/>
      <c r="B1864" s="125"/>
      <c r="C1864" s="126" t="e">
        <v>#REF!</v>
      </c>
      <c r="D1864" s="125"/>
      <c r="E1864" s="69"/>
      <c r="F1864" s="69"/>
      <c r="G1864" s="69"/>
      <c r="H1864" s="69"/>
      <c r="I1864" s="69"/>
      <c r="J1864" s="69"/>
      <c r="K1864" s="69"/>
      <c r="L1864" s="69"/>
      <c r="M1864" s="69"/>
      <c r="N1864" s="69"/>
      <c r="O1864" s="69"/>
      <c r="P1864" s="69"/>
      <c r="Q1864" s="69"/>
      <c r="R1864" s="69"/>
      <c r="S1864" s="69"/>
      <c r="T1864" s="69"/>
      <c r="U1864" s="69"/>
      <c r="V1864" s="69"/>
      <c r="W1864" s="69"/>
      <c r="X1864" s="69"/>
      <c r="Y1864" s="69"/>
      <c r="Z1864" s="69"/>
    </row>
    <row r="1865" ht="15.75" customHeight="1" spans="1:26">
      <c r="A1865" s="125"/>
      <c r="B1865" s="125"/>
      <c r="C1865" s="126" t="e">
        <v>#REF!</v>
      </c>
      <c r="D1865" s="125"/>
      <c r="E1865" s="69"/>
      <c r="F1865" s="69"/>
      <c r="G1865" s="69"/>
      <c r="H1865" s="69"/>
      <c r="I1865" s="69"/>
      <c r="J1865" s="69"/>
      <c r="K1865" s="69"/>
      <c r="L1865" s="69"/>
      <c r="M1865" s="69"/>
      <c r="N1865" s="69"/>
      <c r="O1865" s="69"/>
      <c r="P1865" s="69"/>
      <c r="Q1865" s="69"/>
      <c r="R1865" s="69"/>
      <c r="S1865" s="69"/>
      <c r="T1865" s="69"/>
      <c r="U1865" s="69"/>
      <c r="V1865" s="69"/>
      <c r="W1865" s="69"/>
      <c r="X1865" s="69"/>
      <c r="Y1865" s="69"/>
      <c r="Z1865" s="69"/>
    </row>
    <row r="1866" ht="15.75" customHeight="1" spans="1:26">
      <c r="A1866" s="125"/>
      <c r="B1866" s="125"/>
      <c r="C1866" s="126" t="e">
        <v>#REF!</v>
      </c>
      <c r="D1866" s="125"/>
      <c r="E1866" s="69"/>
      <c r="F1866" s="69"/>
      <c r="G1866" s="69"/>
      <c r="H1866" s="69"/>
      <c r="I1866" s="69"/>
      <c r="J1866" s="69"/>
      <c r="K1866" s="69"/>
      <c r="L1866" s="69"/>
      <c r="M1866" s="69"/>
      <c r="N1866" s="69"/>
      <c r="O1866" s="69"/>
      <c r="P1866" s="69"/>
      <c r="Q1866" s="69"/>
      <c r="R1866" s="69"/>
      <c r="S1866" s="69"/>
      <c r="T1866" s="69"/>
      <c r="U1866" s="69"/>
      <c r="V1866" s="69"/>
      <c r="W1866" s="69"/>
      <c r="X1866" s="69"/>
      <c r="Y1866" s="69"/>
      <c r="Z1866" s="69"/>
    </row>
    <row r="1867" ht="15.75" customHeight="1" spans="1:26">
      <c r="A1867" s="125"/>
      <c r="B1867" s="125"/>
      <c r="C1867" s="126" t="e">
        <v>#REF!</v>
      </c>
      <c r="D1867" s="125"/>
      <c r="E1867" s="69"/>
      <c r="F1867" s="69"/>
      <c r="G1867" s="69"/>
      <c r="H1867" s="69"/>
      <c r="I1867" s="69"/>
      <c r="J1867" s="69"/>
      <c r="K1867" s="69"/>
      <c r="L1867" s="69"/>
      <c r="M1867" s="69"/>
      <c r="N1867" s="69"/>
      <c r="O1867" s="69"/>
      <c r="P1867" s="69"/>
      <c r="Q1867" s="69"/>
      <c r="R1867" s="69"/>
      <c r="S1867" s="69"/>
      <c r="T1867" s="69"/>
      <c r="U1867" s="69"/>
      <c r="V1867" s="69"/>
      <c r="W1867" s="69"/>
      <c r="X1867" s="69"/>
      <c r="Y1867" s="69"/>
      <c r="Z1867" s="69"/>
    </row>
    <row r="1868" ht="15.75" customHeight="1" spans="1:26">
      <c r="A1868" s="125"/>
      <c r="B1868" s="125"/>
      <c r="C1868" s="126" t="e">
        <v>#REF!</v>
      </c>
      <c r="D1868" s="125"/>
      <c r="E1868" s="69"/>
      <c r="F1868" s="69"/>
      <c r="G1868" s="69"/>
      <c r="H1868" s="69"/>
      <c r="I1868" s="69"/>
      <c r="J1868" s="69"/>
      <c r="K1868" s="69"/>
      <c r="L1868" s="69"/>
      <c r="M1868" s="69"/>
      <c r="N1868" s="69"/>
      <c r="O1868" s="69"/>
      <c r="P1868" s="69"/>
      <c r="Q1868" s="69"/>
      <c r="R1868" s="69"/>
      <c r="S1868" s="69"/>
      <c r="T1868" s="69"/>
      <c r="U1868" s="69"/>
      <c r="V1868" s="69"/>
      <c r="W1868" s="69"/>
      <c r="X1868" s="69"/>
      <c r="Y1868" s="69"/>
      <c r="Z1868" s="69"/>
    </row>
    <row r="1869" ht="15.75" customHeight="1" spans="1:26">
      <c r="A1869" s="125"/>
      <c r="B1869" s="125"/>
      <c r="C1869" s="126" t="e">
        <v>#REF!</v>
      </c>
      <c r="D1869" s="125"/>
      <c r="E1869" s="69"/>
      <c r="F1869" s="69"/>
      <c r="G1869" s="69"/>
      <c r="H1869" s="69"/>
      <c r="I1869" s="69"/>
      <c r="J1869" s="69"/>
      <c r="K1869" s="69"/>
      <c r="L1869" s="69"/>
      <c r="M1869" s="69"/>
      <c r="N1869" s="69"/>
      <c r="O1869" s="69"/>
      <c r="P1869" s="69"/>
      <c r="Q1869" s="69"/>
      <c r="R1869" s="69"/>
      <c r="S1869" s="69"/>
      <c r="T1869" s="69"/>
      <c r="U1869" s="69"/>
      <c r="V1869" s="69"/>
      <c r="W1869" s="69"/>
      <c r="X1869" s="69"/>
      <c r="Y1869" s="69"/>
      <c r="Z1869" s="69"/>
    </row>
    <row r="1870" ht="15.75" customHeight="1" spans="1:26">
      <c r="A1870" s="125"/>
      <c r="B1870" s="125"/>
      <c r="C1870" s="126" t="e">
        <v>#REF!</v>
      </c>
      <c r="D1870" s="125"/>
      <c r="E1870" s="69"/>
      <c r="F1870" s="69"/>
      <c r="G1870" s="69"/>
      <c r="H1870" s="69"/>
      <c r="I1870" s="69"/>
      <c r="J1870" s="69"/>
      <c r="K1870" s="69"/>
      <c r="L1870" s="69"/>
      <c r="M1870" s="69"/>
      <c r="N1870" s="69"/>
      <c r="O1870" s="69"/>
      <c r="P1870" s="69"/>
      <c r="Q1870" s="69"/>
      <c r="R1870" s="69"/>
      <c r="S1870" s="69"/>
      <c r="T1870" s="69"/>
      <c r="U1870" s="69"/>
      <c r="V1870" s="69"/>
      <c r="W1870" s="69"/>
      <c r="X1870" s="69"/>
      <c r="Y1870" s="69"/>
      <c r="Z1870" s="69"/>
    </row>
    <row r="1871" ht="15.75" customHeight="1" spans="1:26">
      <c r="A1871" s="125"/>
      <c r="B1871" s="125"/>
      <c r="C1871" s="126" t="e">
        <v>#REF!</v>
      </c>
      <c r="D1871" s="125"/>
      <c r="E1871" s="69"/>
      <c r="F1871" s="69"/>
      <c r="G1871" s="69"/>
      <c r="H1871" s="69"/>
      <c r="I1871" s="69"/>
      <c r="J1871" s="69"/>
      <c r="K1871" s="69"/>
      <c r="L1871" s="69"/>
      <c r="M1871" s="69"/>
      <c r="N1871" s="69"/>
      <c r="O1871" s="69"/>
      <c r="P1871" s="69"/>
      <c r="Q1871" s="69"/>
      <c r="R1871" s="69"/>
      <c r="S1871" s="69"/>
      <c r="T1871" s="69"/>
      <c r="U1871" s="69"/>
      <c r="V1871" s="69"/>
      <c r="W1871" s="69"/>
      <c r="X1871" s="69"/>
      <c r="Y1871" s="69"/>
      <c r="Z1871" s="69"/>
    </row>
    <row r="1872" ht="15.75" customHeight="1" spans="1:26">
      <c r="A1872" s="125"/>
      <c r="B1872" s="125"/>
      <c r="C1872" s="126" t="e">
        <v>#REF!</v>
      </c>
      <c r="D1872" s="125"/>
      <c r="E1872" s="69"/>
      <c r="F1872" s="69"/>
      <c r="G1872" s="69"/>
      <c r="H1872" s="69"/>
      <c r="I1872" s="69"/>
      <c r="J1872" s="69"/>
      <c r="K1872" s="69"/>
      <c r="L1872" s="69"/>
      <c r="M1872" s="69"/>
      <c r="N1872" s="69"/>
      <c r="O1872" s="69"/>
      <c r="P1872" s="69"/>
      <c r="Q1872" s="69"/>
      <c r="R1872" s="69"/>
      <c r="S1872" s="69"/>
      <c r="T1872" s="69"/>
      <c r="U1872" s="69"/>
      <c r="V1872" s="69"/>
      <c r="W1872" s="69"/>
      <c r="X1872" s="69"/>
      <c r="Y1872" s="69"/>
      <c r="Z1872" s="69"/>
    </row>
    <row r="1873" ht="15.75" customHeight="1" spans="1:26">
      <c r="A1873" s="125"/>
      <c r="B1873" s="125"/>
      <c r="C1873" s="126" t="e">
        <v>#REF!</v>
      </c>
      <c r="D1873" s="125"/>
      <c r="E1873" s="69"/>
      <c r="F1873" s="69"/>
      <c r="G1873" s="69"/>
      <c r="H1873" s="69"/>
      <c r="I1873" s="69"/>
      <c r="J1873" s="69"/>
      <c r="K1873" s="69"/>
      <c r="L1873" s="69"/>
      <c r="M1873" s="69"/>
      <c r="N1873" s="69"/>
      <c r="O1873" s="69"/>
      <c r="P1873" s="69"/>
      <c r="Q1873" s="69"/>
      <c r="R1873" s="69"/>
      <c r="S1873" s="69"/>
      <c r="T1873" s="69"/>
      <c r="U1873" s="69"/>
      <c r="V1873" s="69"/>
      <c r="W1873" s="69"/>
      <c r="X1873" s="69"/>
      <c r="Y1873" s="69"/>
      <c r="Z1873" s="69"/>
    </row>
    <row r="1874" ht="15.75" customHeight="1" spans="1:26">
      <c r="A1874" s="125"/>
      <c r="B1874" s="125"/>
      <c r="C1874" s="126" t="e">
        <v>#REF!</v>
      </c>
      <c r="D1874" s="125"/>
      <c r="E1874" s="69"/>
      <c r="F1874" s="69"/>
      <c r="G1874" s="69"/>
      <c r="H1874" s="69"/>
      <c r="I1874" s="69"/>
      <c r="J1874" s="69"/>
      <c r="K1874" s="69"/>
      <c r="L1874" s="69"/>
      <c r="M1874" s="69"/>
      <c r="N1874" s="69"/>
      <c r="O1874" s="69"/>
      <c r="P1874" s="69"/>
      <c r="Q1874" s="69"/>
      <c r="R1874" s="69"/>
      <c r="S1874" s="69"/>
      <c r="T1874" s="69"/>
      <c r="U1874" s="69"/>
      <c r="V1874" s="69"/>
      <c r="W1874" s="69"/>
      <c r="X1874" s="69"/>
      <c r="Y1874" s="69"/>
      <c r="Z1874" s="69"/>
    </row>
    <row r="1875" ht="15.75" customHeight="1" spans="1:26">
      <c r="A1875" s="125"/>
      <c r="B1875" s="125"/>
      <c r="C1875" s="126" t="e">
        <v>#REF!</v>
      </c>
      <c r="D1875" s="125"/>
      <c r="E1875" s="69"/>
      <c r="F1875" s="69"/>
      <c r="G1875" s="69"/>
      <c r="H1875" s="69"/>
      <c r="I1875" s="69"/>
      <c r="J1875" s="69"/>
      <c r="K1875" s="69"/>
      <c r="L1875" s="69"/>
      <c r="M1875" s="69"/>
      <c r="N1875" s="69"/>
      <c r="O1875" s="69"/>
      <c r="P1875" s="69"/>
      <c r="Q1875" s="69"/>
      <c r="R1875" s="69"/>
      <c r="S1875" s="69"/>
      <c r="T1875" s="69"/>
      <c r="U1875" s="69"/>
      <c r="V1875" s="69"/>
      <c r="W1875" s="69"/>
      <c r="X1875" s="69"/>
      <c r="Y1875" s="69"/>
      <c r="Z1875" s="69"/>
    </row>
    <row r="1876" ht="15.75" customHeight="1" spans="1:26">
      <c r="A1876" s="125"/>
      <c r="B1876" s="125"/>
      <c r="C1876" s="126" t="e">
        <v>#REF!</v>
      </c>
      <c r="D1876" s="125"/>
      <c r="E1876" s="69"/>
      <c r="F1876" s="69"/>
      <c r="G1876" s="69"/>
      <c r="H1876" s="69"/>
      <c r="I1876" s="69"/>
      <c r="J1876" s="69"/>
      <c r="K1876" s="69"/>
      <c r="L1876" s="69"/>
      <c r="M1876" s="69"/>
      <c r="N1876" s="69"/>
      <c r="O1876" s="69"/>
      <c r="P1876" s="69"/>
      <c r="Q1876" s="69"/>
      <c r="R1876" s="69"/>
      <c r="S1876" s="69"/>
      <c r="T1876" s="69"/>
      <c r="U1876" s="69"/>
      <c r="V1876" s="69"/>
      <c r="W1876" s="69"/>
      <c r="X1876" s="69"/>
      <c r="Y1876" s="69"/>
      <c r="Z1876" s="69"/>
    </row>
    <row r="1877" ht="15.75" customHeight="1" spans="1:26">
      <c r="A1877" s="125"/>
      <c r="B1877" s="125"/>
      <c r="C1877" s="126" t="e">
        <v>#REF!</v>
      </c>
      <c r="D1877" s="125"/>
      <c r="E1877" s="69"/>
      <c r="F1877" s="69"/>
      <c r="G1877" s="69"/>
      <c r="H1877" s="69"/>
      <c r="I1877" s="69"/>
      <c r="J1877" s="69"/>
      <c r="K1877" s="69"/>
      <c r="L1877" s="69"/>
      <c r="M1877" s="69"/>
      <c r="N1877" s="69"/>
      <c r="O1877" s="69"/>
      <c r="P1877" s="69"/>
      <c r="Q1877" s="69"/>
      <c r="R1877" s="69"/>
      <c r="S1877" s="69"/>
      <c r="T1877" s="69"/>
      <c r="U1877" s="69"/>
      <c r="V1877" s="69"/>
      <c r="W1877" s="69"/>
      <c r="X1877" s="69"/>
      <c r="Y1877" s="69"/>
      <c r="Z1877" s="69"/>
    </row>
    <row r="1878" ht="15.75" customHeight="1" spans="1:26">
      <c r="A1878" s="125"/>
      <c r="B1878" s="125"/>
      <c r="C1878" s="126" t="e">
        <v>#REF!</v>
      </c>
      <c r="D1878" s="125"/>
      <c r="E1878" s="69"/>
      <c r="F1878" s="69"/>
      <c r="G1878" s="69"/>
      <c r="H1878" s="69"/>
      <c r="I1878" s="69"/>
      <c r="J1878" s="69"/>
      <c r="K1878" s="69"/>
      <c r="L1878" s="69"/>
      <c r="M1878" s="69"/>
      <c r="N1878" s="69"/>
      <c r="O1878" s="69"/>
      <c r="P1878" s="69"/>
      <c r="Q1878" s="69"/>
      <c r="R1878" s="69"/>
      <c r="S1878" s="69"/>
      <c r="T1878" s="69"/>
      <c r="U1878" s="69"/>
      <c r="V1878" s="69"/>
      <c r="W1878" s="69"/>
      <c r="X1878" s="69"/>
      <c r="Y1878" s="69"/>
      <c r="Z1878" s="69"/>
    </row>
    <row r="1879" ht="15.75" customHeight="1" spans="1:26">
      <c r="A1879" s="125"/>
      <c r="B1879" s="125"/>
      <c r="C1879" s="126" t="e">
        <v>#REF!</v>
      </c>
      <c r="D1879" s="125"/>
      <c r="E1879" s="69"/>
      <c r="F1879" s="69"/>
      <c r="G1879" s="69"/>
      <c r="H1879" s="69"/>
      <c r="I1879" s="69"/>
      <c r="J1879" s="69"/>
      <c r="K1879" s="69"/>
      <c r="L1879" s="69"/>
      <c r="M1879" s="69"/>
      <c r="N1879" s="69"/>
      <c r="O1879" s="69"/>
      <c r="P1879" s="69"/>
      <c r="Q1879" s="69"/>
      <c r="R1879" s="69"/>
      <c r="S1879" s="69"/>
      <c r="T1879" s="69"/>
      <c r="U1879" s="69"/>
      <c r="V1879" s="69"/>
      <c r="W1879" s="69"/>
      <c r="X1879" s="69"/>
      <c r="Y1879" s="69"/>
      <c r="Z1879" s="69"/>
    </row>
    <row r="1880" ht="15.75" customHeight="1" spans="1:26">
      <c r="A1880" s="125"/>
      <c r="B1880" s="125"/>
      <c r="C1880" s="126" t="e">
        <v>#REF!</v>
      </c>
      <c r="D1880" s="125"/>
      <c r="E1880" s="69"/>
      <c r="F1880" s="69"/>
      <c r="G1880" s="69"/>
      <c r="H1880" s="69"/>
      <c r="I1880" s="69"/>
      <c r="J1880" s="69"/>
      <c r="K1880" s="69"/>
      <c r="L1880" s="69"/>
      <c r="M1880" s="69"/>
      <c r="N1880" s="69"/>
      <c r="O1880" s="69"/>
      <c r="P1880" s="69"/>
      <c r="Q1880" s="69"/>
      <c r="R1880" s="69"/>
      <c r="S1880" s="69"/>
      <c r="T1880" s="69"/>
      <c r="U1880" s="69"/>
      <c r="V1880" s="69"/>
      <c r="W1880" s="69"/>
      <c r="X1880" s="69"/>
      <c r="Y1880" s="69"/>
      <c r="Z1880" s="69"/>
    </row>
    <row r="1881" ht="15.75" customHeight="1" spans="1:26">
      <c r="A1881" s="125"/>
      <c r="B1881" s="125"/>
      <c r="C1881" s="126" t="e">
        <v>#REF!</v>
      </c>
      <c r="D1881" s="125"/>
      <c r="E1881" s="69"/>
      <c r="F1881" s="69"/>
      <c r="G1881" s="69"/>
      <c r="H1881" s="69"/>
      <c r="I1881" s="69"/>
      <c r="J1881" s="69"/>
      <c r="K1881" s="69"/>
      <c r="L1881" s="69"/>
      <c r="M1881" s="69"/>
      <c r="N1881" s="69"/>
      <c r="O1881" s="69"/>
      <c r="P1881" s="69"/>
      <c r="Q1881" s="69"/>
      <c r="R1881" s="69"/>
      <c r="S1881" s="69"/>
      <c r="T1881" s="69"/>
      <c r="U1881" s="69"/>
      <c r="V1881" s="69"/>
      <c r="W1881" s="69"/>
      <c r="X1881" s="69"/>
      <c r="Y1881" s="69"/>
      <c r="Z1881" s="69"/>
    </row>
    <row r="1882" ht="15.75" customHeight="1" spans="1:26">
      <c r="A1882" s="125"/>
      <c r="B1882" s="125"/>
      <c r="C1882" s="126" t="e">
        <v>#REF!</v>
      </c>
      <c r="D1882" s="125"/>
      <c r="E1882" s="69"/>
      <c r="F1882" s="69"/>
      <c r="G1882" s="69"/>
      <c r="H1882" s="69"/>
      <c r="I1882" s="69"/>
      <c r="J1882" s="69"/>
      <c r="K1882" s="69"/>
      <c r="L1882" s="69"/>
      <c r="M1882" s="69"/>
      <c r="N1882" s="69"/>
      <c r="O1882" s="69"/>
      <c r="P1882" s="69"/>
      <c r="Q1882" s="69"/>
      <c r="R1882" s="69"/>
      <c r="S1882" s="69"/>
      <c r="T1882" s="69"/>
      <c r="U1882" s="69"/>
      <c r="V1882" s="69"/>
      <c r="W1882" s="69"/>
      <c r="X1882" s="69"/>
      <c r="Y1882" s="69"/>
      <c r="Z1882" s="69"/>
    </row>
    <row r="1883" ht="15.75" customHeight="1" spans="1:26">
      <c r="A1883" s="125"/>
      <c r="B1883" s="125"/>
      <c r="C1883" s="126" t="e">
        <v>#REF!</v>
      </c>
      <c r="D1883" s="125"/>
      <c r="E1883" s="69"/>
      <c r="F1883" s="69"/>
      <c r="G1883" s="69"/>
      <c r="H1883" s="69"/>
      <c r="I1883" s="69"/>
      <c r="J1883" s="69"/>
      <c r="K1883" s="69"/>
      <c r="L1883" s="69"/>
      <c r="M1883" s="69"/>
      <c r="N1883" s="69"/>
      <c r="O1883" s="69"/>
      <c r="P1883" s="69"/>
      <c r="Q1883" s="69"/>
      <c r="R1883" s="69"/>
      <c r="S1883" s="69"/>
      <c r="T1883" s="69"/>
      <c r="U1883" s="69"/>
      <c r="V1883" s="69"/>
      <c r="W1883" s="69"/>
      <c r="X1883" s="69"/>
      <c r="Y1883" s="69"/>
      <c r="Z1883" s="69"/>
    </row>
    <row r="1884" ht="15.75" customHeight="1" spans="1:26">
      <c r="A1884" s="125"/>
      <c r="B1884" s="125"/>
      <c r="C1884" s="126" t="e">
        <v>#REF!</v>
      </c>
      <c r="D1884" s="125"/>
      <c r="E1884" s="69"/>
      <c r="F1884" s="69"/>
      <c r="G1884" s="69"/>
      <c r="H1884" s="69"/>
      <c r="I1884" s="69"/>
      <c r="J1884" s="69"/>
      <c r="K1884" s="69"/>
      <c r="L1884" s="69"/>
      <c r="M1884" s="69"/>
      <c r="N1884" s="69"/>
      <c r="O1884" s="69"/>
      <c r="P1884" s="69"/>
      <c r="Q1884" s="69"/>
      <c r="R1884" s="69"/>
      <c r="S1884" s="69"/>
      <c r="T1884" s="69"/>
      <c r="U1884" s="69"/>
      <c r="V1884" s="69"/>
      <c r="W1884" s="69"/>
      <c r="X1884" s="69"/>
      <c r="Y1884" s="69"/>
      <c r="Z1884" s="69"/>
    </row>
    <row r="1885" ht="15.75" customHeight="1" spans="1:26">
      <c r="A1885" s="125"/>
      <c r="B1885" s="125"/>
      <c r="C1885" s="126" t="e">
        <v>#REF!</v>
      </c>
      <c r="D1885" s="125"/>
      <c r="E1885" s="69"/>
      <c r="F1885" s="69"/>
      <c r="G1885" s="69"/>
      <c r="H1885" s="69"/>
      <c r="I1885" s="69"/>
      <c r="J1885" s="69"/>
      <c r="K1885" s="69"/>
      <c r="L1885" s="69"/>
      <c r="M1885" s="69"/>
      <c r="N1885" s="69"/>
      <c r="O1885" s="69"/>
      <c r="P1885" s="69"/>
      <c r="Q1885" s="69"/>
      <c r="R1885" s="69"/>
      <c r="S1885" s="69"/>
      <c r="T1885" s="69"/>
      <c r="U1885" s="69"/>
      <c r="V1885" s="69"/>
      <c r="W1885" s="69"/>
      <c r="X1885" s="69"/>
      <c r="Y1885" s="69"/>
      <c r="Z1885" s="69"/>
    </row>
    <row r="1886" ht="15.75" customHeight="1" spans="1:26">
      <c r="A1886" s="125"/>
      <c r="B1886" s="125"/>
      <c r="C1886" s="126" t="e">
        <v>#REF!</v>
      </c>
      <c r="D1886" s="125"/>
      <c r="E1886" s="69"/>
      <c r="F1886" s="69"/>
      <c r="G1886" s="69"/>
      <c r="H1886" s="69"/>
      <c r="I1886" s="69"/>
      <c r="J1886" s="69"/>
      <c r="K1886" s="69"/>
      <c r="L1886" s="69"/>
      <c r="M1886" s="69"/>
      <c r="N1886" s="69"/>
      <c r="O1886" s="69"/>
      <c r="P1886" s="69"/>
      <c r="Q1886" s="69"/>
      <c r="R1886" s="69"/>
      <c r="S1886" s="69"/>
      <c r="T1886" s="69"/>
      <c r="U1886" s="69"/>
      <c r="V1886" s="69"/>
      <c r="W1886" s="69"/>
      <c r="X1886" s="69"/>
      <c r="Y1886" s="69"/>
      <c r="Z1886" s="69"/>
    </row>
    <row r="1887" ht="15.75" customHeight="1" spans="1:26">
      <c r="A1887" s="125"/>
      <c r="B1887" s="125"/>
      <c r="C1887" s="126" t="e">
        <v>#REF!</v>
      </c>
      <c r="D1887" s="125"/>
      <c r="E1887" s="69"/>
      <c r="F1887" s="69"/>
      <c r="G1887" s="69"/>
      <c r="H1887" s="69"/>
      <c r="I1887" s="69"/>
      <c r="J1887" s="69"/>
      <c r="K1887" s="69"/>
      <c r="L1887" s="69"/>
      <c r="M1887" s="69"/>
      <c r="N1887" s="69"/>
      <c r="O1887" s="69"/>
      <c r="P1887" s="69"/>
      <c r="Q1887" s="69"/>
      <c r="R1887" s="69"/>
      <c r="S1887" s="69"/>
      <c r="T1887" s="69"/>
      <c r="U1887" s="69"/>
      <c r="V1887" s="69"/>
      <c r="W1887" s="69"/>
      <c r="X1887" s="69"/>
      <c r="Y1887" s="69"/>
      <c r="Z1887" s="69"/>
    </row>
    <row r="1888" ht="15.75" customHeight="1" spans="1:26">
      <c r="A1888" s="125"/>
      <c r="B1888" s="125"/>
      <c r="C1888" s="126" t="e">
        <v>#REF!</v>
      </c>
      <c r="D1888" s="125"/>
      <c r="E1888" s="69"/>
      <c r="F1888" s="69"/>
      <c r="G1888" s="69"/>
      <c r="H1888" s="69"/>
      <c r="I1888" s="69"/>
      <c r="J1888" s="69"/>
      <c r="K1888" s="69"/>
      <c r="L1888" s="69"/>
      <c r="M1888" s="69"/>
      <c r="N1888" s="69"/>
      <c r="O1888" s="69"/>
      <c r="P1888" s="69"/>
      <c r="Q1888" s="69"/>
      <c r="R1888" s="69"/>
      <c r="S1888" s="69"/>
      <c r="T1888" s="69"/>
      <c r="U1888" s="69"/>
      <c r="V1888" s="69"/>
      <c r="W1888" s="69"/>
      <c r="X1888" s="69"/>
      <c r="Y1888" s="69"/>
      <c r="Z1888" s="69"/>
    </row>
    <row r="1889" ht="15.75" customHeight="1" spans="1:26">
      <c r="A1889" s="125"/>
      <c r="B1889" s="125"/>
      <c r="C1889" s="126" t="e">
        <v>#REF!</v>
      </c>
      <c r="D1889" s="125"/>
      <c r="E1889" s="69"/>
      <c r="F1889" s="69"/>
      <c r="G1889" s="69"/>
      <c r="H1889" s="69"/>
      <c r="I1889" s="69"/>
      <c r="J1889" s="69"/>
      <c r="K1889" s="69"/>
      <c r="L1889" s="69"/>
      <c r="M1889" s="69"/>
      <c r="N1889" s="69"/>
      <c r="O1889" s="69"/>
      <c r="P1889" s="69"/>
      <c r="Q1889" s="69"/>
      <c r="R1889" s="69"/>
      <c r="S1889" s="69"/>
      <c r="T1889" s="69"/>
      <c r="U1889" s="69"/>
      <c r="V1889" s="69"/>
      <c r="W1889" s="69"/>
      <c r="X1889" s="69"/>
      <c r="Y1889" s="69"/>
      <c r="Z1889" s="69"/>
    </row>
    <row r="1890" ht="15.75" customHeight="1" spans="1:26">
      <c r="A1890" s="125"/>
      <c r="B1890" s="125"/>
      <c r="C1890" s="126" t="e">
        <v>#REF!</v>
      </c>
      <c r="D1890" s="125"/>
      <c r="E1890" s="69"/>
      <c r="F1890" s="69"/>
      <c r="G1890" s="69"/>
      <c r="H1890" s="69"/>
      <c r="I1890" s="69"/>
      <c r="J1890" s="69"/>
      <c r="K1890" s="69"/>
      <c r="L1890" s="69"/>
      <c r="M1890" s="69"/>
      <c r="N1890" s="69"/>
      <c r="O1890" s="69"/>
      <c r="P1890" s="69"/>
      <c r="Q1890" s="69"/>
      <c r="R1890" s="69"/>
      <c r="S1890" s="69"/>
      <c r="T1890" s="69"/>
      <c r="U1890" s="69"/>
      <c r="V1890" s="69"/>
      <c r="W1890" s="69"/>
      <c r="X1890" s="69"/>
      <c r="Y1890" s="69"/>
      <c r="Z1890" s="69"/>
    </row>
    <row r="1891" ht="15.75" customHeight="1" spans="1:26">
      <c r="A1891" s="125"/>
      <c r="B1891" s="125"/>
      <c r="C1891" s="126" t="e">
        <v>#REF!</v>
      </c>
      <c r="D1891" s="125"/>
      <c r="E1891" s="69"/>
      <c r="F1891" s="69"/>
      <c r="G1891" s="69"/>
      <c r="H1891" s="69"/>
      <c r="I1891" s="69"/>
      <c r="J1891" s="69"/>
      <c r="K1891" s="69"/>
      <c r="L1891" s="69"/>
      <c r="M1891" s="69"/>
      <c r="N1891" s="69"/>
      <c r="O1891" s="69"/>
      <c r="P1891" s="69"/>
      <c r="Q1891" s="69"/>
      <c r="R1891" s="69"/>
      <c r="S1891" s="69"/>
      <c r="T1891" s="69"/>
      <c r="U1891" s="69"/>
      <c r="V1891" s="69"/>
      <c r="W1891" s="69"/>
      <c r="X1891" s="69"/>
      <c r="Y1891" s="69"/>
      <c r="Z1891" s="69"/>
    </row>
    <row r="1892" ht="15.75" customHeight="1" spans="1:26">
      <c r="A1892" s="125"/>
      <c r="B1892" s="125"/>
      <c r="C1892" s="126" t="e">
        <v>#REF!</v>
      </c>
      <c r="D1892" s="125"/>
      <c r="E1892" s="69"/>
      <c r="F1892" s="69"/>
      <c r="G1892" s="69"/>
      <c r="H1892" s="69"/>
      <c r="I1892" s="69"/>
      <c r="J1892" s="69"/>
      <c r="K1892" s="69"/>
      <c r="L1892" s="69"/>
      <c r="M1892" s="69"/>
      <c r="N1892" s="69"/>
      <c r="O1892" s="69"/>
      <c r="P1892" s="69"/>
      <c r="Q1892" s="69"/>
      <c r="R1892" s="69"/>
      <c r="S1892" s="69"/>
      <c r="T1892" s="69"/>
      <c r="U1892" s="69"/>
      <c r="V1892" s="69"/>
      <c r="W1892" s="69"/>
      <c r="X1892" s="69"/>
      <c r="Y1892" s="69"/>
      <c r="Z1892" s="69"/>
    </row>
    <row r="1893" ht="15.75" customHeight="1" spans="1:26">
      <c r="A1893" s="125"/>
      <c r="B1893" s="125"/>
      <c r="C1893" s="126" t="e">
        <v>#REF!</v>
      </c>
      <c r="D1893" s="125"/>
      <c r="E1893" s="69"/>
      <c r="F1893" s="69"/>
      <c r="G1893" s="69"/>
      <c r="H1893" s="69"/>
      <c r="I1893" s="69"/>
      <c r="J1893" s="69"/>
      <c r="K1893" s="69"/>
      <c r="L1893" s="69"/>
      <c r="M1893" s="69"/>
      <c r="N1893" s="69"/>
      <c r="O1893" s="69"/>
      <c r="P1893" s="69"/>
      <c r="Q1893" s="69"/>
      <c r="R1893" s="69"/>
      <c r="S1893" s="69"/>
      <c r="T1893" s="69"/>
      <c r="U1893" s="69"/>
      <c r="V1893" s="69"/>
      <c r="W1893" s="69"/>
      <c r="X1893" s="69"/>
      <c r="Y1893" s="69"/>
      <c r="Z1893" s="69"/>
    </row>
    <row r="1894" ht="15.75" customHeight="1" spans="1:26">
      <c r="A1894" s="125"/>
      <c r="B1894" s="125"/>
      <c r="C1894" s="126" t="e">
        <v>#REF!</v>
      </c>
      <c r="D1894" s="125"/>
      <c r="E1894" s="69"/>
      <c r="F1894" s="69"/>
      <c r="G1894" s="69"/>
      <c r="H1894" s="69"/>
      <c r="I1894" s="69"/>
      <c r="J1894" s="69"/>
      <c r="K1894" s="69"/>
      <c r="L1894" s="69"/>
      <c r="M1894" s="69"/>
      <c r="N1894" s="69"/>
      <c r="O1894" s="69"/>
      <c r="P1894" s="69"/>
      <c r="Q1894" s="69"/>
      <c r="R1894" s="69"/>
      <c r="S1894" s="69"/>
      <c r="T1894" s="69"/>
      <c r="U1894" s="69"/>
      <c r="V1894" s="69"/>
      <c r="W1894" s="69"/>
      <c r="X1894" s="69"/>
      <c r="Y1894" s="69"/>
      <c r="Z1894" s="69"/>
    </row>
    <row r="1895" ht="15.75" customHeight="1" spans="1:26">
      <c r="A1895" s="125"/>
      <c r="B1895" s="125"/>
      <c r="C1895" s="126" t="e">
        <v>#REF!</v>
      </c>
      <c r="D1895" s="125"/>
      <c r="E1895" s="69"/>
      <c r="F1895" s="69"/>
      <c r="G1895" s="69"/>
      <c r="H1895" s="69"/>
      <c r="I1895" s="69"/>
      <c r="J1895" s="69"/>
      <c r="K1895" s="69"/>
      <c r="L1895" s="69"/>
      <c r="M1895" s="69"/>
      <c r="N1895" s="69"/>
      <c r="O1895" s="69"/>
      <c r="P1895" s="69"/>
      <c r="Q1895" s="69"/>
      <c r="R1895" s="69"/>
      <c r="S1895" s="69"/>
      <c r="T1895" s="69"/>
      <c r="U1895" s="69"/>
      <c r="V1895" s="69"/>
      <c r="W1895" s="69"/>
      <c r="X1895" s="69"/>
      <c r="Y1895" s="69"/>
      <c r="Z1895" s="69"/>
    </row>
    <row r="1896" ht="15.75" customHeight="1" spans="1:26">
      <c r="A1896" s="125"/>
      <c r="B1896" s="125"/>
      <c r="C1896" s="126" t="e">
        <v>#REF!</v>
      </c>
      <c r="D1896" s="125"/>
      <c r="E1896" s="69"/>
      <c r="F1896" s="69"/>
      <c r="G1896" s="69"/>
      <c r="H1896" s="69"/>
      <c r="I1896" s="69"/>
      <c r="J1896" s="69"/>
      <c r="K1896" s="69"/>
      <c r="L1896" s="69"/>
      <c r="M1896" s="69"/>
      <c r="N1896" s="69"/>
      <c r="O1896" s="69"/>
      <c r="P1896" s="69"/>
      <c r="Q1896" s="69"/>
      <c r="R1896" s="69"/>
      <c r="S1896" s="69"/>
      <c r="T1896" s="69"/>
      <c r="U1896" s="69"/>
      <c r="V1896" s="69"/>
      <c r="W1896" s="69"/>
      <c r="X1896" s="69"/>
      <c r="Y1896" s="69"/>
      <c r="Z1896" s="69"/>
    </row>
    <row r="1897" ht="15.75" customHeight="1" spans="1:26">
      <c r="A1897" s="125"/>
      <c r="B1897" s="125"/>
      <c r="C1897" s="126" t="e">
        <v>#REF!</v>
      </c>
      <c r="D1897" s="125"/>
      <c r="E1897" s="69"/>
      <c r="F1897" s="69"/>
      <c r="G1897" s="69"/>
      <c r="H1897" s="69"/>
      <c r="I1897" s="69"/>
      <c r="J1897" s="69"/>
      <c r="K1897" s="69"/>
      <c r="L1897" s="69"/>
      <c r="M1897" s="69"/>
      <c r="N1897" s="69"/>
      <c r="O1897" s="69"/>
      <c r="P1897" s="69"/>
      <c r="Q1897" s="69"/>
      <c r="R1897" s="69"/>
      <c r="S1897" s="69"/>
      <c r="T1897" s="69"/>
      <c r="U1897" s="69"/>
      <c r="V1897" s="69"/>
      <c r="W1897" s="69"/>
      <c r="X1897" s="69"/>
      <c r="Y1897" s="69"/>
      <c r="Z1897" s="69"/>
    </row>
    <row r="1898" ht="15.75" customHeight="1" spans="1:26">
      <c r="A1898" s="125"/>
      <c r="B1898" s="125"/>
      <c r="C1898" s="126" t="e">
        <v>#REF!</v>
      </c>
      <c r="D1898" s="125"/>
      <c r="E1898" s="69"/>
      <c r="F1898" s="69"/>
      <c r="G1898" s="69"/>
      <c r="H1898" s="69"/>
      <c r="I1898" s="69"/>
      <c r="J1898" s="69"/>
      <c r="K1898" s="69"/>
      <c r="L1898" s="69"/>
      <c r="M1898" s="69"/>
      <c r="N1898" s="69"/>
      <c r="O1898" s="69"/>
      <c r="P1898" s="69"/>
      <c r="Q1898" s="69"/>
      <c r="R1898" s="69"/>
      <c r="S1898" s="69"/>
      <c r="T1898" s="69"/>
      <c r="U1898" s="69"/>
      <c r="V1898" s="69"/>
      <c r="W1898" s="69"/>
      <c r="X1898" s="69"/>
      <c r="Y1898" s="69"/>
      <c r="Z1898" s="69"/>
    </row>
    <row r="1899" ht="15.75" customHeight="1" spans="1:26">
      <c r="A1899" s="125"/>
      <c r="B1899" s="125"/>
      <c r="C1899" s="126" t="e">
        <v>#REF!</v>
      </c>
      <c r="D1899" s="125"/>
      <c r="E1899" s="69"/>
      <c r="F1899" s="69"/>
      <c r="G1899" s="69"/>
      <c r="H1899" s="69"/>
      <c r="I1899" s="69"/>
      <c r="J1899" s="69"/>
      <c r="K1899" s="69"/>
      <c r="L1899" s="69"/>
      <c r="M1899" s="69"/>
      <c r="N1899" s="69"/>
      <c r="O1899" s="69"/>
      <c r="P1899" s="69"/>
      <c r="Q1899" s="69"/>
      <c r="R1899" s="69"/>
      <c r="S1899" s="69"/>
      <c r="T1899" s="69"/>
      <c r="U1899" s="69"/>
      <c r="V1899" s="69"/>
      <c r="W1899" s="69"/>
      <c r="X1899" s="69"/>
      <c r="Y1899" s="69"/>
      <c r="Z1899" s="69"/>
    </row>
    <row r="1900" ht="15.75" customHeight="1" spans="1:26">
      <c r="A1900" s="125"/>
      <c r="B1900" s="125"/>
      <c r="C1900" s="126" t="e">
        <v>#REF!</v>
      </c>
      <c r="D1900" s="125"/>
      <c r="E1900" s="69"/>
      <c r="F1900" s="69"/>
      <c r="G1900" s="69"/>
      <c r="H1900" s="69"/>
      <c r="I1900" s="69"/>
      <c r="J1900" s="69"/>
      <c r="K1900" s="69"/>
      <c r="L1900" s="69"/>
      <c r="M1900" s="69"/>
      <c r="N1900" s="69"/>
      <c r="O1900" s="69"/>
      <c r="P1900" s="69"/>
      <c r="Q1900" s="69"/>
      <c r="R1900" s="69"/>
      <c r="S1900" s="69"/>
      <c r="T1900" s="69"/>
      <c r="U1900" s="69"/>
      <c r="V1900" s="69"/>
      <c r="W1900" s="69"/>
      <c r="X1900" s="69"/>
      <c r="Y1900" s="69"/>
      <c r="Z1900" s="69"/>
    </row>
    <row r="1901" ht="15.75" customHeight="1" spans="1:26">
      <c r="A1901" s="125"/>
      <c r="B1901" s="125"/>
      <c r="C1901" s="126" t="e">
        <v>#REF!</v>
      </c>
      <c r="D1901" s="125"/>
      <c r="E1901" s="69"/>
      <c r="F1901" s="69"/>
      <c r="G1901" s="69"/>
      <c r="H1901" s="69"/>
      <c r="I1901" s="69"/>
      <c r="J1901" s="69"/>
      <c r="K1901" s="69"/>
      <c r="L1901" s="69"/>
      <c r="M1901" s="69"/>
      <c r="N1901" s="69"/>
      <c r="O1901" s="69"/>
      <c r="P1901" s="69"/>
      <c r="Q1901" s="69"/>
      <c r="R1901" s="69"/>
      <c r="S1901" s="69"/>
      <c r="T1901" s="69"/>
      <c r="U1901" s="69"/>
      <c r="V1901" s="69"/>
      <c r="W1901" s="69"/>
      <c r="X1901" s="69"/>
      <c r="Y1901" s="69"/>
      <c r="Z1901" s="69"/>
    </row>
    <row r="1902" ht="15.75" customHeight="1" spans="1:26">
      <c r="A1902" s="125"/>
      <c r="B1902" s="125"/>
      <c r="C1902" s="126" t="e">
        <v>#REF!</v>
      </c>
      <c r="D1902" s="125"/>
      <c r="E1902" s="69"/>
      <c r="F1902" s="69"/>
      <c r="G1902" s="69"/>
      <c r="H1902" s="69"/>
      <c r="I1902" s="69"/>
      <c r="J1902" s="69"/>
      <c r="K1902" s="69"/>
      <c r="L1902" s="69"/>
      <c r="M1902" s="69"/>
      <c r="N1902" s="69"/>
      <c r="O1902" s="69"/>
      <c r="P1902" s="69"/>
      <c r="Q1902" s="69"/>
      <c r="R1902" s="69"/>
      <c r="S1902" s="69"/>
      <c r="T1902" s="69"/>
      <c r="U1902" s="69"/>
      <c r="V1902" s="69"/>
      <c r="W1902" s="69"/>
      <c r="X1902" s="69"/>
      <c r="Y1902" s="69"/>
      <c r="Z1902" s="69"/>
    </row>
    <row r="1903" ht="15.75" customHeight="1" spans="1:26">
      <c r="A1903" s="125"/>
      <c r="B1903" s="125"/>
      <c r="C1903" s="126" t="e">
        <v>#REF!</v>
      </c>
      <c r="D1903" s="125"/>
      <c r="E1903" s="69"/>
      <c r="F1903" s="69"/>
      <c r="G1903" s="69"/>
      <c r="H1903" s="69"/>
      <c r="I1903" s="69"/>
      <c r="J1903" s="69"/>
      <c r="K1903" s="69"/>
      <c r="L1903" s="69"/>
      <c r="M1903" s="69"/>
      <c r="N1903" s="69"/>
      <c r="O1903" s="69"/>
      <c r="P1903" s="69"/>
      <c r="Q1903" s="69"/>
      <c r="R1903" s="69"/>
      <c r="S1903" s="69"/>
      <c r="T1903" s="69"/>
      <c r="U1903" s="69"/>
      <c r="V1903" s="69"/>
      <c r="W1903" s="69"/>
      <c r="X1903" s="69"/>
      <c r="Y1903" s="69"/>
      <c r="Z1903" s="69"/>
    </row>
    <row r="1904" ht="15.75" customHeight="1" spans="1:26">
      <c r="A1904" s="125"/>
      <c r="B1904" s="125"/>
      <c r="C1904" s="126" t="e">
        <v>#REF!</v>
      </c>
      <c r="D1904" s="125"/>
      <c r="E1904" s="69"/>
      <c r="F1904" s="69"/>
      <c r="G1904" s="69"/>
      <c r="H1904" s="69"/>
      <c r="I1904" s="69"/>
      <c r="J1904" s="69"/>
      <c r="K1904" s="69"/>
      <c r="L1904" s="69"/>
      <c r="M1904" s="69"/>
      <c r="N1904" s="69"/>
      <c r="O1904" s="69"/>
      <c r="P1904" s="69"/>
      <c r="Q1904" s="69"/>
      <c r="R1904" s="69"/>
      <c r="S1904" s="69"/>
      <c r="T1904" s="69"/>
      <c r="U1904" s="69"/>
      <c r="V1904" s="69"/>
      <c r="W1904" s="69"/>
      <c r="X1904" s="69"/>
      <c r="Y1904" s="69"/>
      <c r="Z1904" s="69"/>
    </row>
    <row r="1905" ht="15.75" customHeight="1" spans="1:26">
      <c r="A1905" s="125"/>
      <c r="B1905" s="125"/>
      <c r="C1905" s="126" t="e">
        <v>#REF!</v>
      </c>
      <c r="D1905" s="125"/>
      <c r="E1905" s="69"/>
      <c r="F1905" s="69"/>
      <c r="G1905" s="69"/>
      <c r="H1905" s="69"/>
      <c r="I1905" s="69"/>
      <c r="J1905" s="69"/>
      <c r="K1905" s="69"/>
      <c r="L1905" s="69"/>
      <c r="M1905" s="69"/>
      <c r="N1905" s="69"/>
      <c r="O1905" s="69"/>
      <c r="P1905" s="69"/>
      <c r="Q1905" s="69"/>
      <c r="R1905" s="69"/>
      <c r="S1905" s="69"/>
      <c r="T1905" s="69"/>
      <c r="U1905" s="69"/>
      <c r="V1905" s="69"/>
      <c r="W1905" s="69"/>
      <c r="X1905" s="69"/>
      <c r="Y1905" s="69"/>
      <c r="Z1905" s="69"/>
    </row>
    <row r="1906" ht="15.75" customHeight="1" spans="1:26">
      <c r="A1906" s="125"/>
      <c r="B1906" s="125"/>
      <c r="C1906" s="126" t="e">
        <v>#REF!</v>
      </c>
      <c r="D1906" s="125"/>
      <c r="E1906" s="69"/>
      <c r="F1906" s="69"/>
      <c r="G1906" s="69"/>
      <c r="H1906" s="69"/>
      <c r="I1906" s="69"/>
      <c r="J1906" s="69"/>
      <c r="K1906" s="69"/>
      <c r="L1906" s="69"/>
      <c r="M1906" s="69"/>
      <c r="N1906" s="69"/>
      <c r="O1906" s="69"/>
      <c r="P1906" s="69"/>
      <c r="Q1906" s="69"/>
      <c r="R1906" s="69"/>
      <c r="S1906" s="69"/>
      <c r="T1906" s="69"/>
      <c r="U1906" s="69"/>
      <c r="V1906" s="69"/>
      <c r="W1906" s="69"/>
      <c r="X1906" s="69"/>
      <c r="Y1906" s="69"/>
      <c r="Z1906" s="69"/>
    </row>
    <row r="1907" ht="15.75" customHeight="1" spans="1:26">
      <c r="A1907" s="125"/>
      <c r="B1907" s="125"/>
      <c r="C1907" s="126" t="e">
        <v>#REF!</v>
      </c>
      <c r="D1907" s="125"/>
      <c r="E1907" s="69"/>
      <c r="F1907" s="69"/>
      <c r="G1907" s="69"/>
      <c r="H1907" s="69"/>
      <c r="I1907" s="69"/>
      <c r="J1907" s="69"/>
      <c r="K1907" s="69"/>
      <c r="L1907" s="69"/>
      <c r="M1907" s="69"/>
      <c r="N1907" s="69"/>
      <c r="O1907" s="69"/>
      <c r="P1907" s="69"/>
      <c r="Q1907" s="69"/>
      <c r="R1907" s="69"/>
      <c r="S1907" s="69"/>
      <c r="T1907" s="69"/>
      <c r="U1907" s="69"/>
      <c r="V1907" s="69"/>
      <c r="W1907" s="69"/>
      <c r="X1907" s="69"/>
      <c r="Y1907" s="69"/>
      <c r="Z1907" s="69"/>
    </row>
    <row r="1908" ht="15.75" customHeight="1" spans="1:26">
      <c r="A1908" s="125"/>
      <c r="B1908" s="125"/>
      <c r="C1908" s="126" t="e">
        <v>#REF!</v>
      </c>
      <c r="D1908" s="125"/>
      <c r="E1908" s="69"/>
      <c r="F1908" s="69"/>
      <c r="G1908" s="69"/>
      <c r="H1908" s="69"/>
      <c r="I1908" s="69"/>
      <c r="J1908" s="69"/>
      <c r="K1908" s="69"/>
      <c r="L1908" s="69"/>
      <c r="M1908" s="69"/>
      <c r="N1908" s="69"/>
      <c r="O1908" s="69"/>
      <c r="P1908" s="69"/>
      <c r="Q1908" s="69"/>
      <c r="R1908" s="69"/>
      <c r="S1908" s="69"/>
      <c r="T1908" s="69"/>
      <c r="U1908" s="69"/>
      <c r="V1908" s="69"/>
      <c r="W1908" s="69"/>
      <c r="X1908" s="69"/>
      <c r="Y1908" s="69"/>
      <c r="Z1908" s="69"/>
    </row>
    <row r="1909" ht="15.75" customHeight="1" spans="1:26">
      <c r="A1909" s="125"/>
      <c r="B1909" s="125"/>
      <c r="C1909" s="126" t="e">
        <v>#REF!</v>
      </c>
      <c r="D1909" s="125"/>
      <c r="E1909" s="69"/>
      <c r="F1909" s="69"/>
      <c r="G1909" s="69"/>
      <c r="H1909" s="69"/>
      <c r="I1909" s="69"/>
      <c r="J1909" s="69"/>
      <c r="K1909" s="69"/>
      <c r="L1909" s="69"/>
      <c r="M1909" s="69"/>
      <c r="N1909" s="69"/>
      <c r="O1909" s="69"/>
      <c r="P1909" s="69"/>
      <c r="Q1909" s="69"/>
      <c r="R1909" s="69"/>
      <c r="S1909" s="69"/>
      <c r="T1909" s="69"/>
      <c r="U1909" s="69"/>
      <c r="V1909" s="69"/>
      <c r="W1909" s="69"/>
      <c r="X1909" s="69"/>
      <c r="Y1909" s="69"/>
      <c r="Z1909" s="69"/>
    </row>
    <row r="1910" ht="15.75" customHeight="1" spans="1:26">
      <c r="A1910" s="125"/>
      <c r="B1910" s="125"/>
      <c r="C1910" s="126" t="e">
        <v>#REF!</v>
      </c>
      <c r="D1910" s="125"/>
      <c r="E1910" s="69"/>
      <c r="F1910" s="69"/>
      <c r="G1910" s="69"/>
      <c r="H1910" s="69"/>
      <c r="I1910" s="69"/>
      <c r="J1910" s="69"/>
      <c r="K1910" s="69"/>
      <c r="L1910" s="69"/>
      <c r="M1910" s="69"/>
      <c r="N1910" s="69"/>
      <c r="O1910" s="69"/>
      <c r="P1910" s="69"/>
      <c r="Q1910" s="69"/>
      <c r="R1910" s="69"/>
      <c r="S1910" s="69"/>
      <c r="T1910" s="69"/>
      <c r="U1910" s="69"/>
      <c r="V1910" s="69"/>
      <c r="W1910" s="69"/>
      <c r="X1910" s="69"/>
      <c r="Y1910" s="69"/>
      <c r="Z1910" s="69"/>
    </row>
    <row r="1911" ht="15.75" customHeight="1" spans="1:26">
      <c r="A1911" s="125"/>
      <c r="B1911" s="125"/>
      <c r="C1911" s="126" t="e">
        <v>#REF!</v>
      </c>
      <c r="D1911" s="125"/>
      <c r="E1911" s="69"/>
      <c r="F1911" s="69"/>
      <c r="G1911" s="69"/>
      <c r="H1911" s="69"/>
      <c r="I1911" s="69"/>
      <c r="J1911" s="69"/>
      <c r="K1911" s="69"/>
      <c r="L1911" s="69"/>
      <c r="M1911" s="69"/>
      <c r="N1911" s="69"/>
      <c r="O1911" s="69"/>
      <c r="P1911" s="69"/>
      <c r="Q1911" s="69"/>
      <c r="R1911" s="69"/>
      <c r="S1911" s="69"/>
      <c r="T1911" s="69"/>
      <c r="U1911" s="69"/>
      <c r="V1911" s="69"/>
      <c r="W1911" s="69"/>
      <c r="X1911" s="69"/>
      <c r="Y1911" s="69"/>
      <c r="Z1911" s="69"/>
    </row>
    <row r="1912" ht="15.75" customHeight="1" spans="1:26">
      <c r="A1912" s="125"/>
      <c r="B1912" s="125"/>
      <c r="C1912" s="126" t="e">
        <v>#REF!</v>
      </c>
      <c r="D1912" s="125"/>
      <c r="E1912" s="69"/>
      <c r="F1912" s="69"/>
      <c r="G1912" s="69"/>
      <c r="H1912" s="69"/>
      <c r="I1912" s="69"/>
      <c r="J1912" s="69"/>
      <c r="K1912" s="69"/>
      <c r="L1912" s="69"/>
      <c r="M1912" s="69"/>
      <c r="N1912" s="69"/>
      <c r="O1912" s="69"/>
      <c r="P1912" s="69"/>
      <c r="Q1912" s="69"/>
      <c r="R1912" s="69"/>
      <c r="S1912" s="69"/>
      <c r="T1912" s="69"/>
      <c r="U1912" s="69"/>
      <c r="V1912" s="69"/>
      <c r="W1912" s="69"/>
      <c r="X1912" s="69"/>
      <c r="Y1912" s="69"/>
      <c r="Z1912" s="69"/>
    </row>
    <row r="1913" ht="15.75" customHeight="1" spans="1:26">
      <c r="A1913" s="125"/>
      <c r="B1913" s="125"/>
      <c r="C1913" s="126" t="e">
        <v>#REF!</v>
      </c>
      <c r="D1913" s="125"/>
      <c r="E1913" s="69"/>
      <c r="F1913" s="69"/>
      <c r="G1913" s="69"/>
      <c r="H1913" s="69"/>
      <c r="I1913" s="69"/>
      <c r="J1913" s="69"/>
      <c r="K1913" s="69"/>
      <c r="L1913" s="69"/>
      <c r="M1913" s="69"/>
      <c r="N1913" s="69"/>
      <c r="O1913" s="69"/>
      <c r="P1913" s="69"/>
      <c r="Q1913" s="69"/>
      <c r="R1913" s="69"/>
      <c r="S1913" s="69"/>
      <c r="T1913" s="69"/>
      <c r="U1913" s="69"/>
      <c r="V1913" s="69"/>
      <c r="W1913" s="69"/>
      <c r="X1913" s="69"/>
      <c r="Y1913" s="69"/>
      <c r="Z1913" s="69"/>
    </row>
    <row r="1914" ht="15.75" customHeight="1" spans="1:26">
      <c r="A1914" s="125"/>
      <c r="B1914" s="125"/>
      <c r="C1914" s="126" t="e">
        <v>#REF!</v>
      </c>
      <c r="D1914" s="125"/>
      <c r="E1914" s="69"/>
      <c r="F1914" s="69"/>
      <c r="G1914" s="69"/>
      <c r="H1914" s="69"/>
      <c r="I1914" s="69"/>
      <c r="J1914" s="69"/>
      <c r="K1914" s="69"/>
      <c r="L1914" s="69"/>
      <c r="M1914" s="69"/>
      <c r="N1914" s="69"/>
      <c r="O1914" s="69"/>
      <c r="P1914" s="69"/>
      <c r="Q1914" s="69"/>
      <c r="R1914" s="69"/>
      <c r="S1914" s="69"/>
      <c r="T1914" s="69"/>
      <c r="U1914" s="69"/>
      <c r="V1914" s="69"/>
      <c r="W1914" s="69"/>
      <c r="X1914" s="69"/>
      <c r="Y1914" s="69"/>
      <c r="Z1914" s="69"/>
    </row>
    <row r="1915" ht="15.75" customHeight="1" spans="1:26">
      <c r="A1915" s="125"/>
      <c r="B1915" s="125"/>
      <c r="C1915" s="126" t="e">
        <v>#REF!</v>
      </c>
      <c r="D1915" s="125"/>
      <c r="E1915" s="69"/>
      <c r="F1915" s="69"/>
      <c r="G1915" s="69"/>
      <c r="H1915" s="69"/>
      <c r="I1915" s="69"/>
      <c r="J1915" s="69"/>
      <c r="K1915" s="69"/>
      <c r="L1915" s="69"/>
      <c r="M1915" s="69"/>
      <c r="N1915" s="69"/>
      <c r="O1915" s="69"/>
      <c r="P1915" s="69"/>
      <c r="Q1915" s="69"/>
      <c r="R1915" s="69"/>
      <c r="S1915" s="69"/>
      <c r="T1915" s="69"/>
      <c r="U1915" s="69"/>
      <c r="V1915" s="69"/>
      <c r="W1915" s="69"/>
      <c r="X1915" s="69"/>
      <c r="Y1915" s="69"/>
      <c r="Z1915" s="69"/>
    </row>
    <row r="1916" ht="15.75" customHeight="1" spans="1:26">
      <c r="A1916" s="125"/>
      <c r="B1916" s="125"/>
      <c r="C1916" s="126" t="e">
        <v>#REF!</v>
      </c>
      <c r="D1916" s="125"/>
      <c r="E1916" s="69"/>
      <c r="F1916" s="69"/>
      <c r="G1916" s="69"/>
      <c r="H1916" s="69"/>
      <c r="I1916" s="69"/>
      <c r="J1916" s="69"/>
      <c r="K1916" s="69"/>
      <c r="L1916" s="69"/>
      <c r="M1916" s="69"/>
      <c r="N1916" s="69"/>
      <c r="O1916" s="69"/>
      <c r="P1916" s="69"/>
      <c r="Q1916" s="69"/>
      <c r="R1916" s="69"/>
      <c r="S1916" s="69"/>
      <c r="T1916" s="69"/>
      <c r="U1916" s="69"/>
      <c r="V1916" s="69"/>
      <c r="W1916" s="69"/>
      <c r="X1916" s="69"/>
      <c r="Y1916" s="69"/>
      <c r="Z1916" s="69"/>
    </row>
    <row r="1917" ht="15.75" customHeight="1" spans="1:26">
      <c r="A1917" s="125"/>
      <c r="B1917" s="125"/>
      <c r="C1917" s="126" t="e">
        <v>#REF!</v>
      </c>
      <c r="D1917" s="125"/>
      <c r="E1917" s="69"/>
      <c r="F1917" s="69"/>
      <c r="G1917" s="69"/>
      <c r="H1917" s="69"/>
      <c r="I1917" s="69"/>
      <c r="J1917" s="69"/>
      <c r="K1917" s="69"/>
      <c r="L1917" s="69"/>
      <c r="M1917" s="69"/>
      <c r="N1917" s="69"/>
      <c r="O1917" s="69"/>
      <c r="P1917" s="69"/>
      <c r="Q1917" s="69"/>
      <c r="R1917" s="69"/>
      <c r="S1917" s="69"/>
      <c r="T1917" s="69"/>
      <c r="U1917" s="69"/>
      <c r="V1917" s="69"/>
      <c r="W1917" s="69"/>
      <c r="X1917" s="69"/>
      <c r="Y1917" s="69"/>
      <c r="Z1917" s="69"/>
    </row>
    <row r="1918" ht="15.75" customHeight="1" spans="1:26">
      <c r="A1918" s="125"/>
      <c r="B1918" s="125"/>
      <c r="C1918" s="126" t="e">
        <v>#REF!</v>
      </c>
      <c r="D1918" s="125"/>
      <c r="E1918" s="69"/>
      <c r="F1918" s="69"/>
      <c r="G1918" s="69"/>
      <c r="H1918" s="69"/>
      <c r="I1918" s="69"/>
      <c r="J1918" s="69"/>
      <c r="K1918" s="69"/>
      <c r="L1918" s="69"/>
      <c r="M1918" s="69"/>
      <c r="N1918" s="69"/>
      <c r="O1918" s="69"/>
      <c r="P1918" s="69"/>
      <c r="Q1918" s="69"/>
      <c r="R1918" s="69"/>
      <c r="S1918" s="69"/>
      <c r="T1918" s="69"/>
      <c r="U1918" s="69"/>
      <c r="V1918" s="69"/>
      <c r="W1918" s="69"/>
      <c r="X1918" s="69"/>
      <c r="Y1918" s="69"/>
      <c r="Z1918" s="69"/>
    </row>
    <row r="1919" ht="15.75" customHeight="1" spans="1:26">
      <c r="A1919" s="125"/>
      <c r="B1919" s="125"/>
      <c r="C1919" s="126" t="e">
        <v>#REF!</v>
      </c>
      <c r="D1919" s="125"/>
      <c r="E1919" s="69"/>
      <c r="F1919" s="69"/>
      <c r="G1919" s="69"/>
      <c r="H1919" s="69"/>
      <c r="I1919" s="69"/>
      <c r="J1919" s="69"/>
      <c r="K1919" s="69"/>
      <c r="L1919" s="69"/>
      <c r="M1919" s="69"/>
      <c r="N1919" s="69"/>
      <c r="O1919" s="69"/>
      <c r="P1919" s="69"/>
      <c r="Q1919" s="69"/>
      <c r="R1919" s="69"/>
      <c r="S1919" s="69"/>
      <c r="T1919" s="69"/>
      <c r="U1919" s="69"/>
      <c r="V1919" s="69"/>
      <c r="W1919" s="69"/>
      <c r="X1919" s="69"/>
      <c r="Y1919" s="69"/>
      <c r="Z1919" s="69"/>
    </row>
    <row r="1920" ht="15.75" customHeight="1" spans="1:26">
      <c r="A1920" s="125"/>
      <c r="B1920" s="125"/>
      <c r="C1920" s="126" t="e">
        <v>#REF!</v>
      </c>
      <c r="D1920" s="125"/>
      <c r="E1920" s="69"/>
      <c r="F1920" s="69"/>
      <c r="G1920" s="69"/>
      <c r="H1920" s="69"/>
      <c r="I1920" s="69"/>
      <c r="J1920" s="69"/>
      <c r="K1920" s="69"/>
      <c r="L1920" s="69"/>
      <c r="M1920" s="69"/>
      <c r="N1920" s="69"/>
      <c r="O1920" s="69"/>
      <c r="P1920" s="69"/>
      <c r="Q1920" s="69"/>
      <c r="R1920" s="69"/>
      <c r="S1920" s="69"/>
      <c r="T1920" s="69"/>
      <c r="U1920" s="69"/>
      <c r="V1920" s="69"/>
      <c r="W1920" s="69"/>
      <c r="X1920" s="69"/>
      <c r="Y1920" s="69"/>
      <c r="Z1920" s="69"/>
    </row>
    <row r="1921" ht="15.75" customHeight="1" spans="1:26">
      <c r="A1921" s="125"/>
      <c r="B1921" s="125"/>
      <c r="C1921" s="126" t="e">
        <v>#REF!</v>
      </c>
      <c r="D1921" s="125"/>
      <c r="E1921" s="69"/>
      <c r="F1921" s="69"/>
      <c r="G1921" s="69"/>
      <c r="H1921" s="69"/>
      <c r="I1921" s="69"/>
      <c r="J1921" s="69"/>
      <c r="K1921" s="69"/>
      <c r="L1921" s="69"/>
      <c r="M1921" s="69"/>
      <c r="N1921" s="69"/>
      <c r="O1921" s="69"/>
      <c r="P1921" s="69"/>
      <c r="Q1921" s="69"/>
      <c r="R1921" s="69"/>
      <c r="S1921" s="69"/>
      <c r="T1921" s="69"/>
      <c r="U1921" s="69"/>
      <c r="V1921" s="69"/>
      <c r="W1921" s="69"/>
      <c r="X1921" s="69"/>
      <c r="Y1921" s="69"/>
      <c r="Z1921" s="69"/>
    </row>
    <row r="1922" ht="15.75" customHeight="1" spans="1:26">
      <c r="A1922" s="125"/>
      <c r="B1922" s="125"/>
      <c r="C1922" s="126" t="e">
        <v>#REF!</v>
      </c>
      <c r="D1922" s="125"/>
      <c r="E1922" s="69"/>
      <c r="F1922" s="69"/>
      <c r="G1922" s="69"/>
      <c r="H1922" s="69"/>
      <c r="I1922" s="69"/>
      <c r="J1922" s="69"/>
      <c r="K1922" s="69"/>
      <c r="L1922" s="69"/>
      <c r="M1922" s="69"/>
      <c r="N1922" s="69"/>
      <c r="O1922" s="69"/>
      <c r="P1922" s="69"/>
      <c r="Q1922" s="69"/>
      <c r="R1922" s="69"/>
      <c r="S1922" s="69"/>
      <c r="T1922" s="69"/>
      <c r="U1922" s="69"/>
      <c r="V1922" s="69"/>
      <c r="W1922" s="69"/>
      <c r="X1922" s="69"/>
      <c r="Y1922" s="69"/>
      <c r="Z1922" s="69"/>
    </row>
    <row r="1923" ht="15.75" customHeight="1" spans="1:26">
      <c r="A1923" s="125"/>
      <c r="B1923" s="125"/>
      <c r="C1923" s="126" t="e">
        <v>#REF!</v>
      </c>
      <c r="D1923" s="125"/>
      <c r="E1923" s="69"/>
      <c r="F1923" s="69"/>
      <c r="G1923" s="69"/>
      <c r="H1923" s="69"/>
      <c r="I1923" s="69"/>
      <c r="J1923" s="69"/>
      <c r="K1923" s="69"/>
      <c r="L1923" s="69"/>
      <c r="M1923" s="69"/>
      <c r="N1923" s="69"/>
      <c r="O1923" s="69"/>
      <c r="P1923" s="69"/>
      <c r="Q1923" s="69"/>
      <c r="R1923" s="69"/>
      <c r="S1923" s="69"/>
      <c r="T1923" s="69"/>
      <c r="U1923" s="69"/>
      <c r="V1923" s="69"/>
      <c r="W1923" s="69"/>
      <c r="X1923" s="69"/>
      <c r="Y1923" s="69"/>
      <c r="Z1923" s="69"/>
    </row>
    <row r="1924" ht="15.75" customHeight="1" spans="1:26">
      <c r="A1924" s="125"/>
      <c r="B1924" s="125"/>
      <c r="C1924" s="126" t="e">
        <v>#REF!</v>
      </c>
      <c r="D1924" s="125"/>
      <c r="E1924" s="69"/>
      <c r="F1924" s="69"/>
      <c r="G1924" s="69"/>
      <c r="H1924" s="69"/>
      <c r="I1924" s="69"/>
      <c r="J1924" s="69"/>
      <c r="K1924" s="69"/>
      <c r="L1924" s="69"/>
      <c r="M1924" s="69"/>
      <c r="N1924" s="69"/>
      <c r="O1924" s="69"/>
      <c r="P1924" s="69"/>
      <c r="Q1924" s="69"/>
      <c r="R1924" s="69"/>
      <c r="S1924" s="69"/>
      <c r="T1924" s="69"/>
      <c r="U1924" s="69"/>
      <c r="V1924" s="69"/>
      <c r="W1924" s="69"/>
      <c r="X1924" s="69"/>
      <c r="Y1924" s="69"/>
      <c r="Z1924" s="69"/>
    </row>
    <row r="1925" ht="15.75" customHeight="1" spans="1:26">
      <c r="A1925" s="125"/>
      <c r="B1925" s="125"/>
      <c r="C1925" s="126" t="e">
        <v>#REF!</v>
      </c>
      <c r="D1925" s="125"/>
      <c r="E1925" s="69"/>
      <c r="F1925" s="69"/>
      <c r="G1925" s="69"/>
      <c r="H1925" s="69"/>
      <c r="I1925" s="69"/>
      <c r="J1925" s="69"/>
      <c r="K1925" s="69"/>
      <c r="L1925" s="69"/>
      <c r="M1925" s="69"/>
      <c r="N1925" s="69"/>
      <c r="O1925" s="69"/>
      <c r="P1925" s="69"/>
      <c r="Q1925" s="69"/>
      <c r="R1925" s="69"/>
      <c r="S1925" s="69"/>
      <c r="T1925" s="69"/>
      <c r="U1925" s="69"/>
      <c r="V1925" s="69"/>
      <c r="W1925" s="69"/>
      <c r="X1925" s="69"/>
      <c r="Y1925" s="69"/>
      <c r="Z1925" s="69"/>
    </row>
    <row r="1926" ht="15.75" customHeight="1" spans="1:26">
      <c r="A1926" s="125"/>
      <c r="B1926" s="125"/>
      <c r="C1926" s="126" t="e">
        <v>#REF!</v>
      </c>
      <c r="D1926" s="125"/>
      <c r="E1926" s="69"/>
      <c r="F1926" s="69"/>
      <c r="G1926" s="69"/>
      <c r="H1926" s="69"/>
      <c r="I1926" s="69"/>
      <c r="J1926" s="69"/>
      <c r="K1926" s="69"/>
      <c r="L1926" s="69"/>
      <c r="M1926" s="69"/>
      <c r="N1926" s="69"/>
      <c r="O1926" s="69"/>
      <c r="P1926" s="69"/>
      <c r="Q1926" s="69"/>
      <c r="R1926" s="69"/>
      <c r="S1926" s="69"/>
      <c r="T1926" s="69"/>
      <c r="U1926" s="69"/>
      <c r="V1926" s="69"/>
      <c r="W1926" s="69"/>
      <c r="X1926" s="69"/>
      <c r="Y1926" s="69"/>
      <c r="Z1926" s="69"/>
    </row>
    <row r="1927" ht="15.75" customHeight="1" spans="1:26">
      <c r="A1927" s="125"/>
      <c r="B1927" s="125"/>
      <c r="C1927" s="126" t="e">
        <v>#REF!</v>
      </c>
      <c r="D1927" s="125"/>
      <c r="E1927" s="69"/>
      <c r="F1927" s="69"/>
      <c r="G1927" s="69"/>
      <c r="H1927" s="69"/>
      <c r="I1927" s="69"/>
      <c r="J1927" s="69"/>
      <c r="K1927" s="69"/>
      <c r="L1927" s="69"/>
      <c r="M1927" s="69"/>
      <c r="N1927" s="69"/>
      <c r="O1927" s="69"/>
      <c r="P1927" s="69"/>
      <c r="Q1927" s="69"/>
      <c r="R1927" s="69"/>
      <c r="S1927" s="69"/>
      <c r="T1927" s="69"/>
      <c r="U1927" s="69"/>
      <c r="V1927" s="69"/>
      <c r="W1927" s="69"/>
      <c r="X1927" s="69"/>
      <c r="Y1927" s="69"/>
      <c r="Z1927" s="69"/>
    </row>
    <row r="1928" ht="15.75" customHeight="1" spans="1:26">
      <c r="A1928" s="125"/>
      <c r="B1928" s="125"/>
      <c r="C1928" s="126" t="e">
        <v>#REF!</v>
      </c>
      <c r="D1928" s="125"/>
      <c r="E1928" s="69"/>
      <c r="F1928" s="69"/>
      <c r="G1928" s="69"/>
      <c r="H1928" s="69"/>
      <c r="I1928" s="69"/>
      <c r="J1928" s="69"/>
      <c r="K1928" s="69"/>
      <c r="L1928" s="69"/>
      <c r="M1928" s="69"/>
      <c r="N1928" s="69"/>
      <c r="O1928" s="69"/>
      <c r="P1928" s="69"/>
      <c r="Q1928" s="69"/>
      <c r="R1928" s="69"/>
      <c r="S1928" s="69"/>
      <c r="T1928" s="69"/>
      <c r="U1928" s="69"/>
      <c r="V1928" s="69"/>
      <c r="W1928" s="69"/>
      <c r="X1928" s="69"/>
      <c r="Y1928" s="69"/>
      <c r="Z1928" s="69"/>
    </row>
    <row r="1929" ht="15.75" customHeight="1" spans="1:26">
      <c r="A1929" s="125"/>
      <c r="B1929" s="125"/>
      <c r="C1929" s="126" t="e">
        <v>#REF!</v>
      </c>
      <c r="D1929" s="125"/>
      <c r="E1929" s="69"/>
      <c r="F1929" s="69"/>
      <c r="G1929" s="69"/>
      <c r="H1929" s="69"/>
      <c r="I1929" s="69"/>
      <c r="J1929" s="69"/>
      <c r="K1929" s="69"/>
      <c r="L1929" s="69"/>
      <c r="M1929" s="69"/>
      <c r="N1929" s="69"/>
      <c r="O1929" s="69"/>
      <c r="P1929" s="69"/>
      <c r="Q1929" s="69"/>
      <c r="R1929" s="69"/>
      <c r="S1929" s="69"/>
      <c r="T1929" s="69"/>
      <c r="U1929" s="69"/>
      <c r="V1929" s="69"/>
      <c r="W1929" s="69"/>
      <c r="X1929" s="69"/>
      <c r="Y1929" s="69"/>
      <c r="Z1929" s="69"/>
    </row>
    <row r="1930" ht="15.75" customHeight="1" spans="1:26">
      <c r="A1930" s="125"/>
      <c r="B1930" s="125"/>
      <c r="C1930" s="126" t="e">
        <v>#REF!</v>
      </c>
      <c r="D1930" s="125"/>
      <c r="E1930" s="69"/>
      <c r="F1930" s="69"/>
      <c r="G1930" s="69"/>
      <c r="H1930" s="69"/>
      <c r="I1930" s="69"/>
      <c r="J1930" s="69"/>
      <c r="K1930" s="69"/>
      <c r="L1930" s="69"/>
      <c r="M1930" s="69"/>
      <c r="N1930" s="69"/>
      <c r="O1930" s="69"/>
      <c r="P1930" s="69"/>
      <c r="Q1930" s="69"/>
      <c r="R1930" s="69"/>
      <c r="S1930" s="69"/>
      <c r="T1930" s="69"/>
      <c r="U1930" s="69"/>
      <c r="V1930" s="69"/>
      <c r="W1930" s="69"/>
      <c r="X1930" s="69"/>
      <c r="Y1930" s="69"/>
      <c r="Z1930" s="69"/>
    </row>
    <row r="1931" ht="15.75" customHeight="1" spans="1:26">
      <c r="A1931" s="125"/>
      <c r="B1931" s="125"/>
      <c r="C1931" s="126" t="e">
        <v>#REF!</v>
      </c>
      <c r="D1931" s="125"/>
      <c r="E1931" s="69"/>
      <c r="F1931" s="69"/>
      <c r="G1931" s="69"/>
      <c r="H1931" s="69"/>
      <c r="I1931" s="69"/>
      <c r="J1931" s="69"/>
      <c r="K1931" s="69"/>
      <c r="L1931" s="69"/>
      <c r="M1931" s="69"/>
      <c r="N1931" s="69"/>
      <c r="O1931" s="69"/>
      <c r="P1931" s="69"/>
      <c r="Q1931" s="69"/>
      <c r="R1931" s="69"/>
      <c r="S1931" s="69"/>
      <c r="T1931" s="69"/>
      <c r="U1931" s="69"/>
      <c r="V1931" s="69"/>
      <c r="W1931" s="69"/>
      <c r="X1931" s="69"/>
      <c r="Y1931" s="69"/>
      <c r="Z1931" s="69"/>
    </row>
    <row r="1932" ht="15.75" customHeight="1" spans="1:26">
      <c r="A1932" s="125"/>
      <c r="B1932" s="125"/>
      <c r="C1932" s="126" t="e">
        <v>#REF!</v>
      </c>
      <c r="D1932" s="125"/>
      <c r="E1932" s="69"/>
      <c r="F1932" s="69"/>
      <c r="G1932" s="69"/>
      <c r="H1932" s="69"/>
      <c r="I1932" s="69"/>
      <c r="J1932" s="69"/>
      <c r="K1932" s="69"/>
      <c r="L1932" s="69"/>
      <c r="M1932" s="69"/>
      <c r="N1932" s="69"/>
      <c r="O1932" s="69"/>
      <c r="P1932" s="69"/>
      <c r="Q1932" s="69"/>
      <c r="R1932" s="69"/>
      <c r="S1932" s="69"/>
      <c r="T1932" s="69"/>
      <c r="U1932" s="69"/>
      <c r="V1932" s="69"/>
      <c r="W1932" s="69"/>
      <c r="X1932" s="69"/>
      <c r="Y1932" s="69"/>
      <c r="Z1932" s="69"/>
    </row>
    <row r="1933" ht="15.75" customHeight="1" spans="1:26">
      <c r="A1933" s="125"/>
      <c r="B1933" s="125"/>
      <c r="C1933" s="126" t="e">
        <v>#REF!</v>
      </c>
      <c r="D1933" s="125"/>
      <c r="E1933" s="69"/>
      <c r="F1933" s="69"/>
      <c r="G1933" s="69"/>
      <c r="H1933" s="69"/>
      <c r="I1933" s="69"/>
      <c r="J1933" s="69"/>
      <c r="K1933" s="69"/>
      <c r="L1933" s="69"/>
      <c r="M1933" s="69"/>
      <c r="N1933" s="69"/>
      <c r="O1933" s="69"/>
      <c r="P1933" s="69"/>
      <c r="Q1933" s="69"/>
      <c r="R1933" s="69"/>
      <c r="S1933" s="69"/>
      <c r="T1933" s="69"/>
      <c r="U1933" s="69"/>
      <c r="V1933" s="69"/>
      <c r="W1933" s="69"/>
      <c r="X1933" s="69"/>
      <c r="Y1933" s="69"/>
      <c r="Z1933" s="69"/>
    </row>
    <row r="1934" ht="15.75" customHeight="1" spans="1:26">
      <c r="A1934" s="125"/>
      <c r="B1934" s="125"/>
      <c r="C1934" s="126" t="e">
        <v>#REF!</v>
      </c>
      <c r="D1934" s="125"/>
      <c r="E1934" s="69"/>
      <c r="F1934" s="69"/>
      <c r="G1934" s="69"/>
      <c r="H1934" s="69"/>
      <c r="I1934" s="69"/>
      <c r="J1934" s="69"/>
      <c r="K1934" s="69"/>
      <c r="L1934" s="69"/>
      <c r="M1934" s="69"/>
      <c r="N1934" s="69"/>
      <c r="O1934" s="69"/>
      <c r="P1934" s="69"/>
      <c r="Q1934" s="69"/>
      <c r="R1934" s="69"/>
      <c r="S1934" s="69"/>
      <c r="T1934" s="69"/>
      <c r="U1934" s="69"/>
      <c r="V1934" s="69"/>
      <c r="W1934" s="69"/>
      <c r="X1934" s="69"/>
      <c r="Y1934" s="69"/>
      <c r="Z1934" s="69"/>
    </row>
    <row r="1935" ht="15.75" customHeight="1" spans="1:26">
      <c r="A1935" s="125"/>
      <c r="B1935" s="125"/>
      <c r="C1935" s="126" t="e">
        <v>#REF!</v>
      </c>
      <c r="D1935" s="125"/>
      <c r="E1935" s="69"/>
      <c r="F1935" s="69"/>
      <c r="G1935" s="69"/>
      <c r="H1935" s="69"/>
      <c r="I1935" s="69"/>
      <c r="J1935" s="69"/>
      <c r="K1935" s="69"/>
      <c r="L1935" s="69"/>
      <c r="M1935" s="69"/>
      <c r="N1935" s="69"/>
      <c r="O1935" s="69"/>
      <c r="P1935" s="69"/>
      <c r="Q1935" s="69"/>
      <c r="R1935" s="69"/>
      <c r="S1935" s="69"/>
      <c r="T1935" s="69"/>
      <c r="U1935" s="69"/>
      <c r="V1935" s="69"/>
      <c r="W1935" s="69"/>
      <c r="X1935" s="69"/>
      <c r="Y1935" s="69"/>
      <c r="Z1935" s="69"/>
    </row>
    <row r="1936" ht="15.75" customHeight="1" spans="1:26">
      <c r="A1936" s="125"/>
      <c r="B1936" s="125"/>
      <c r="C1936" s="126" t="e">
        <v>#REF!</v>
      </c>
      <c r="D1936" s="125"/>
      <c r="E1936" s="69"/>
      <c r="F1936" s="69"/>
      <c r="G1936" s="69"/>
      <c r="H1936" s="69"/>
      <c r="I1936" s="69"/>
      <c r="J1936" s="69"/>
      <c r="K1936" s="69"/>
      <c r="L1936" s="69"/>
      <c r="M1936" s="69"/>
      <c r="N1936" s="69"/>
      <c r="O1936" s="69"/>
      <c r="P1936" s="69"/>
      <c r="Q1936" s="69"/>
      <c r="R1936" s="69"/>
      <c r="S1936" s="69"/>
      <c r="T1936" s="69"/>
      <c r="U1936" s="69"/>
      <c r="V1936" s="69"/>
      <c r="W1936" s="69"/>
      <c r="X1936" s="69"/>
      <c r="Y1936" s="69"/>
      <c r="Z1936" s="69"/>
    </row>
    <row r="1937" ht="15.75" customHeight="1" spans="1:26">
      <c r="A1937" s="125"/>
      <c r="B1937" s="125"/>
      <c r="C1937" s="126" t="e">
        <v>#REF!</v>
      </c>
      <c r="D1937" s="125"/>
      <c r="E1937" s="69"/>
      <c r="F1937" s="69"/>
      <c r="G1937" s="69"/>
      <c r="H1937" s="69"/>
      <c r="I1937" s="69"/>
      <c r="J1937" s="69"/>
      <c r="K1937" s="69"/>
      <c r="L1937" s="69"/>
      <c r="M1937" s="69"/>
      <c r="N1937" s="69"/>
      <c r="O1937" s="69"/>
      <c r="P1937" s="69"/>
      <c r="Q1937" s="69"/>
      <c r="R1937" s="69"/>
      <c r="S1937" s="69"/>
      <c r="T1937" s="69"/>
      <c r="U1937" s="69"/>
      <c r="V1937" s="69"/>
      <c r="W1937" s="69"/>
      <c r="X1937" s="69"/>
      <c r="Y1937" s="69"/>
      <c r="Z1937" s="69"/>
    </row>
    <row r="1938" ht="15.75" customHeight="1" spans="1:26">
      <c r="A1938" s="125"/>
      <c r="B1938" s="125"/>
      <c r="C1938" s="126" t="e">
        <v>#REF!</v>
      </c>
      <c r="D1938" s="125"/>
      <c r="E1938" s="69"/>
      <c r="F1938" s="69"/>
      <c r="G1938" s="69"/>
      <c r="H1938" s="69"/>
      <c r="I1938" s="69"/>
      <c r="J1938" s="69"/>
      <c r="K1938" s="69"/>
      <c r="L1938" s="69"/>
      <c r="M1938" s="69"/>
      <c r="N1938" s="69"/>
      <c r="O1938" s="69"/>
      <c r="P1938" s="69"/>
      <c r="Q1938" s="69"/>
      <c r="R1938" s="69"/>
      <c r="S1938" s="69"/>
      <c r="T1938" s="69"/>
      <c r="U1938" s="69"/>
      <c r="V1938" s="69"/>
      <c r="W1938" s="69"/>
      <c r="X1938" s="69"/>
      <c r="Y1938" s="69"/>
      <c r="Z1938" s="69"/>
    </row>
    <row r="1939" ht="15.75" customHeight="1" spans="1:26">
      <c r="A1939" s="125"/>
      <c r="B1939" s="125"/>
      <c r="C1939" s="126" t="e">
        <v>#REF!</v>
      </c>
      <c r="D1939" s="125"/>
      <c r="E1939" s="69"/>
      <c r="F1939" s="69"/>
      <c r="G1939" s="69"/>
      <c r="H1939" s="69"/>
      <c r="I1939" s="69"/>
      <c r="J1939" s="69"/>
      <c r="K1939" s="69"/>
      <c r="L1939" s="69"/>
      <c r="M1939" s="69"/>
      <c r="N1939" s="69"/>
      <c r="O1939" s="69"/>
      <c r="P1939" s="69"/>
      <c r="Q1939" s="69"/>
      <c r="R1939" s="69"/>
      <c r="S1939" s="69"/>
      <c r="T1939" s="69"/>
      <c r="U1939" s="69"/>
      <c r="V1939" s="69"/>
      <c r="W1939" s="69"/>
      <c r="X1939" s="69"/>
      <c r="Y1939" s="69"/>
      <c r="Z1939" s="69"/>
    </row>
    <row r="1940" ht="15.75" customHeight="1" spans="1:26">
      <c r="A1940" s="125"/>
      <c r="B1940" s="125"/>
      <c r="C1940" s="126" t="e">
        <v>#REF!</v>
      </c>
      <c r="D1940" s="125"/>
      <c r="E1940" s="69"/>
      <c r="F1940" s="69"/>
      <c r="G1940" s="69"/>
      <c r="H1940" s="69"/>
      <c r="I1940" s="69"/>
      <c r="J1940" s="69"/>
      <c r="K1940" s="69"/>
      <c r="L1940" s="69"/>
      <c r="M1940" s="69"/>
      <c r="N1940" s="69"/>
      <c r="O1940" s="69"/>
      <c r="P1940" s="69"/>
      <c r="Q1940" s="69"/>
      <c r="R1940" s="69"/>
      <c r="S1940" s="69"/>
      <c r="T1940" s="69"/>
      <c r="U1940" s="69"/>
      <c r="V1940" s="69"/>
      <c r="W1940" s="69"/>
      <c r="X1940" s="69"/>
      <c r="Y1940" s="69"/>
      <c r="Z1940" s="69"/>
    </row>
    <row r="1941" ht="15.75" customHeight="1" spans="1:26">
      <c r="A1941" s="125"/>
      <c r="B1941" s="125"/>
      <c r="C1941" s="126" t="e">
        <v>#REF!</v>
      </c>
      <c r="D1941" s="125"/>
      <c r="E1941" s="69"/>
      <c r="F1941" s="69"/>
      <c r="G1941" s="69"/>
      <c r="H1941" s="69"/>
      <c r="I1941" s="69"/>
      <c r="J1941" s="69"/>
      <c r="K1941" s="69"/>
      <c r="L1941" s="69"/>
      <c r="M1941" s="69"/>
      <c r="N1941" s="69"/>
      <c r="O1941" s="69"/>
      <c r="P1941" s="69"/>
      <c r="Q1941" s="69"/>
      <c r="R1941" s="69"/>
      <c r="S1941" s="69"/>
      <c r="T1941" s="69"/>
      <c r="U1941" s="69"/>
      <c r="V1941" s="69"/>
      <c r="W1941" s="69"/>
      <c r="X1941" s="69"/>
      <c r="Y1941" s="69"/>
      <c r="Z1941" s="69"/>
    </row>
    <row r="1942" ht="15.75" customHeight="1" spans="1:26">
      <c r="A1942" s="125"/>
      <c r="B1942" s="125"/>
      <c r="C1942" s="126" t="e">
        <v>#REF!</v>
      </c>
      <c r="D1942" s="125"/>
      <c r="E1942" s="69"/>
      <c r="F1942" s="69"/>
      <c r="G1942" s="69"/>
      <c r="H1942" s="69"/>
      <c r="I1942" s="69"/>
      <c r="J1942" s="69"/>
      <c r="K1942" s="69"/>
      <c r="L1942" s="69"/>
      <c r="M1942" s="69"/>
      <c r="N1942" s="69"/>
      <c r="O1942" s="69"/>
      <c r="P1942" s="69"/>
      <c r="Q1942" s="69"/>
      <c r="R1942" s="69"/>
      <c r="S1942" s="69"/>
      <c r="T1942" s="69"/>
      <c r="U1942" s="69"/>
      <c r="V1942" s="69"/>
      <c r="W1942" s="69"/>
      <c r="X1942" s="69"/>
      <c r="Y1942" s="69"/>
      <c r="Z1942" s="69"/>
    </row>
    <row r="1943" ht="15.75" customHeight="1" spans="1:26">
      <c r="A1943" s="125"/>
      <c r="B1943" s="125"/>
      <c r="C1943" s="126" t="e">
        <v>#REF!</v>
      </c>
      <c r="D1943" s="125"/>
      <c r="E1943" s="69"/>
      <c r="F1943" s="69"/>
      <c r="G1943" s="69"/>
      <c r="H1943" s="69"/>
      <c r="I1943" s="69"/>
      <c r="J1943" s="69"/>
      <c r="K1943" s="69"/>
      <c r="L1943" s="69"/>
      <c r="M1943" s="69"/>
      <c r="N1943" s="69"/>
      <c r="O1943" s="69"/>
      <c r="P1943" s="69"/>
      <c r="Q1943" s="69"/>
      <c r="R1943" s="69"/>
      <c r="S1943" s="69"/>
      <c r="T1943" s="69"/>
      <c r="U1943" s="69"/>
      <c r="V1943" s="69"/>
      <c r="W1943" s="69"/>
      <c r="X1943" s="69"/>
      <c r="Y1943" s="69"/>
      <c r="Z1943" s="69"/>
    </row>
    <row r="1944" ht="15.75" customHeight="1" spans="1:26">
      <c r="A1944" s="125"/>
      <c r="B1944" s="125"/>
      <c r="C1944" s="126" t="e">
        <v>#REF!</v>
      </c>
      <c r="D1944" s="125"/>
      <c r="E1944" s="69"/>
      <c r="F1944" s="69"/>
      <c r="G1944" s="69"/>
      <c r="H1944" s="69"/>
      <c r="I1944" s="69"/>
      <c r="J1944" s="69"/>
      <c r="K1944" s="69"/>
      <c r="L1944" s="69"/>
      <c r="M1944" s="69"/>
      <c r="N1944" s="69"/>
      <c r="O1944" s="69"/>
      <c r="P1944" s="69"/>
      <c r="Q1944" s="69"/>
      <c r="R1944" s="69"/>
      <c r="S1944" s="69"/>
      <c r="T1944" s="69"/>
      <c r="U1944" s="69"/>
      <c r="V1944" s="69"/>
      <c r="W1944" s="69"/>
      <c r="X1944" s="69"/>
      <c r="Y1944" s="69"/>
      <c r="Z1944" s="69"/>
    </row>
    <row r="1945" ht="15.75" customHeight="1" spans="1:26">
      <c r="A1945" s="125"/>
      <c r="B1945" s="125"/>
      <c r="C1945" s="126" t="e">
        <v>#REF!</v>
      </c>
      <c r="D1945" s="125"/>
      <c r="E1945" s="69"/>
      <c r="F1945" s="69"/>
      <c r="G1945" s="69"/>
      <c r="H1945" s="69"/>
      <c r="I1945" s="69"/>
      <c r="J1945" s="69"/>
      <c r="K1945" s="69"/>
      <c r="L1945" s="69"/>
      <c r="M1945" s="69"/>
      <c r="N1945" s="69"/>
      <c r="O1945" s="69"/>
      <c r="P1945" s="69"/>
      <c r="Q1945" s="69"/>
      <c r="R1945" s="69"/>
      <c r="S1945" s="69"/>
      <c r="T1945" s="69"/>
      <c r="U1945" s="69"/>
      <c r="V1945" s="69"/>
      <c r="W1945" s="69"/>
      <c r="X1945" s="69"/>
      <c r="Y1945" s="69"/>
      <c r="Z1945" s="69"/>
    </row>
    <row r="1946" ht="15.75" customHeight="1" spans="1:26">
      <c r="A1946" s="125"/>
      <c r="B1946" s="125"/>
      <c r="C1946" s="126" t="e">
        <v>#REF!</v>
      </c>
      <c r="D1946" s="125"/>
      <c r="E1946" s="69"/>
      <c r="F1946" s="69"/>
      <c r="G1946" s="69"/>
      <c r="H1946" s="69"/>
      <c r="I1946" s="69"/>
      <c r="J1946" s="69"/>
      <c r="K1946" s="69"/>
      <c r="L1946" s="69"/>
      <c r="M1946" s="69"/>
      <c r="N1946" s="69"/>
      <c r="O1946" s="69"/>
      <c r="P1946" s="69"/>
      <c r="Q1946" s="69"/>
      <c r="R1946" s="69"/>
      <c r="S1946" s="69"/>
      <c r="T1946" s="69"/>
      <c r="U1946" s="69"/>
      <c r="V1946" s="69"/>
      <c r="W1946" s="69"/>
      <c r="X1946" s="69"/>
      <c r="Y1946" s="69"/>
      <c r="Z1946" s="69"/>
    </row>
    <row r="1947" ht="15.75" customHeight="1" spans="1:26">
      <c r="A1947" s="125"/>
      <c r="B1947" s="125"/>
      <c r="C1947" s="126" t="e">
        <v>#REF!</v>
      </c>
      <c r="D1947" s="125"/>
      <c r="E1947" s="69"/>
      <c r="F1947" s="69"/>
      <c r="G1947" s="69"/>
      <c r="H1947" s="69"/>
      <c r="I1947" s="69"/>
      <c r="J1947" s="69"/>
      <c r="K1947" s="69"/>
      <c r="L1947" s="69"/>
      <c r="M1947" s="69"/>
      <c r="N1947" s="69"/>
      <c r="O1947" s="69"/>
      <c r="P1947" s="69"/>
      <c r="Q1947" s="69"/>
      <c r="R1947" s="69"/>
      <c r="S1947" s="69"/>
      <c r="T1947" s="69"/>
      <c r="U1947" s="69"/>
      <c r="V1947" s="69"/>
      <c r="W1947" s="69"/>
      <c r="X1947" s="69"/>
      <c r="Y1947" s="69"/>
      <c r="Z1947" s="69"/>
    </row>
    <row r="1948" ht="15.75" customHeight="1" spans="1:26">
      <c r="A1948" s="125"/>
      <c r="B1948" s="125"/>
      <c r="C1948" s="126" t="e">
        <v>#REF!</v>
      </c>
      <c r="D1948" s="125"/>
      <c r="E1948" s="69"/>
      <c r="F1948" s="69"/>
      <c r="G1948" s="69"/>
      <c r="H1948" s="69"/>
      <c r="I1948" s="69"/>
      <c r="J1948" s="69"/>
      <c r="K1948" s="69"/>
      <c r="L1948" s="69"/>
      <c r="M1948" s="69"/>
      <c r="N1948" s="69"/>
      <c r="O1948" s="69"/>
      <c r="P1948" s="69"/>
      <c r="Q1948" s="69"/>
      <c r="R1948" s="69"/>
      <c r="S1948" s="69"/>
      <c r="T1948" s="69"/>
      <c r="U1948" s="69"/>
      <c r="V1948" s="69"/>
      <c r="W1948" s="69"/>
      <c r="X1948" s="69"/>
      <c r="Y1948" s="69"/>
      <c r="Z1948" s="69"/>
    </row>
    <row r="1949" ht="15.75" customHeight="1" spans="1:26">
      <c r="A1949" s="125"/>
      <c r="B1949" s="125"/>
      <c r="C1949" s="126" t="e">
        <v>#REF!</v>
      </c>
      <c r="D1949" s="125"/>
      <c r="E1949" s="69"/>
      <c r="F1949" s="69"/>
      <c r="G1949" s="69"/>
      <c r="H1949" s="69"/>
      <c r="I1949" s="69"/>
      <c r="J1949" s="69"/>
      <c r="K1949" s="69"/>
      <c r="L1949" s="69"/>
      <c r="M1949" s="69"/>
      <c r="N1949" s="69"/>
      <c r="O1949" s="69"/>
      <c r="P1949" s="69"/>
      <c r="Q1949" s="69"/>
      <c r="R1949" s="69"/>
      <c r="S1949" s="69"/>
      <c r="T1949" s="69"/>
      <c r="U1949" s="69"/>
      <c r="V1949" s="69"/>
      <c r="W1949" s="69"/>
      <c r="X1949" s="69"/>
      <c r="Y1949" s="69"/>
      <c r="Z1949" s="69"/>
    </row>
    <row r="1950" ht="15.75" customHeight="1" spans="1:26">
      <c r="A1950" s="125"/>
      <c r="B1950" s="125"/>
      <c r="C1950" s="126" t="e">
        <v>#REF!</v>
      </c>
      <c r="D1950" s="125"/>
      <c r="E1950" s="69"/>
      <c r="F1950" s="69"/>
      <c r="G1950" s="69"/>
      <c r="H1950" s="69"/>
      <c r="I1950" s="69"/>
      <c r="J1950" s="69"/>
      <c r="K1950" s="69"/>
      <c r="L1950" s="69"/>
      <c r="M1950" s="69"/>
      <c r="N1950" s="69"/>
      <c r="O1950" s="69"/>
      <c r="P1950" s="69"/>
      <c r="Q1950" s="69"/>
      <c r="R1950" s="69"/>
      <c r="S1950" s="69"/>
      <c r="T1950" s="69"/>
      <c r="U1950" s="69"/>
      <c r="V1950" s="69"/>
      <c r="W1950" s="69"/>
      <c r="X1950" s="69"/>
      <c r="Y1950" s="69"/>
      <c r="Z1950" s="69"/>
    </row>
    <row r="1951" ht="15.75" customHeight="1" spans="1:26">
      <c r="A1951" s="125"/>
      <c r="B1951" s="125"/>
      <c r="C1951" s="126" t="e">
        <v>#REF!</v>
      </c>
      <c r="D1951" s="125"/>
      <c r="E1951" s="69"/>
      <c r="F1951" s="69"/>
      <c r="G1951" s="69"/>
      <c r="H1951" s="69"/>
      <c r="I1951" s="69"/>
      <c r="J1951" s="69"/>
      <c r="K1951" s="69"/>
      <c r="L1951" s="69"/>
      <c r="M1951" s="69"/>
      <c r="N1951" s="69"/>
      <c r="O1951" s="69"/>
      <c r="P1951" s="69"/>
      <c r="Q1951" s="69"/>
      <c r="R1951" s="69"/>
      <c r="S1951" s="69"/>
      <c r="T1951" s="69"/>
      <c r="U1951" s="69"/>
      <c r="V1951" s="69"/>
      <c r="W1951" s="69"/>
      <c r="X1951" s="69"/>
      <c r="Y1951" s="69"/>
      <c r="Z1951" s="69"/>
    </row>
    <row r="1952" ht="15.75" customHeight="1" spans="1:26">
      <c r="A1952" s="125"/>
      <c r="B1952" s="125"/>
      <c r="C1952" s="126" t="e">
        <v>#REF!</v>
      </c>
      <c r="D1952" s="125"/>
      <c r="E1952" s="69"/>
      <c r="F1952" s="69"/>
      <c r="G1952" s="69"/>
      <c r="H1952" s="69"/>
      <c r="I1952" s="69"/>
      <c r="J1952" s="69"/>
      <c r="K1952" s="69"/>
      <c r="L1952" s="69"/>
      <c r="M1952" s="69"/>
      <c r="N1952" s="69"/>
      <c r="O1952" s="69"/>
      <c r="P1952" s="69"/>
      <c r="Q1952" s="69"/>
      <c r="R1952" s="69"/>
      <c r="S1952" s="69"/>
      <c r="T1952" s="69"/>
      <c r="U1952" s="69"/>
      <c r="V1952" s="69"/>
      <c r="W1952" s="69"/>
      <c r="X1952" s="69"/>
      <c r="Y1952" s="69"/>
      <c r="Z1952" s="69"/>
    </row>
    <row r="1953" ht="15.75" customHeight="1" spans="1:26">
      <c r="A1953" s="125"/>
      <c r="B1953" s="125"/>
      <c r="C1953" s="126" t="e">
        <v>#REF!</v>
      </c>
      <c r="D1953" s="125"/>
      <c r="E1953" s="69"/>
      <c r="F1953" s="69"/>
      <c r="G1953" s="69"/>
      <c r="H1953" s="69"/>
      <c r="I1953" s="69"/>
      <c r="J1953" s="69"/>
      <c r="K1953" s="69"/>
      <c r="L1953" s="69"/>
      <c r="M1953" s="69"/>
      <c r="N1953" s="69"/>
      <c r="O1953" s="69"/>
      <c r="P1953" s="69"/>
      <c r="Q1953" s="69"/>
      <c r="R1953" s="69"/>
      <c r="S1953" s="69"/>
      <c r="T1953" s="69"/>
      <c r="U1953" s="69"/>
      <c r="V1953" s="69"/>
      <c r="W1953" s="69"/>
      <c r="X1953" s="69"/>
      <c r="Y1953" s="69"/>
      <c r="Z1953" s="69"/>
    </row>
    <row r="1954" ht="15.75" customHeight="1" spans="1:26">
      <c r="A1954" s="125"/>
      <c r="B1954" s="125"/>
      <c r="C1954" s="126" t="e">
        <v>#REF!</v>
      </c>
      <c r="D1954" s="125"/>
      <c r="E1954" s="69"/>
      <c r="F1954" s="69"/>
      <c r="G1954" s="69"/>
      <c r="H1954" s="69"/>
      <c r="I1954" s="69"/>
      <c r="J1954" s="69"/>
      <c r="K1954" s="69"/>
      <c r="L1954" s="69"/>
      <c r="M1954" s="69"/>
      <c r="N1954" s="69"/>
      <c r="O1954" s="69"/>
      <c r="P1954" s="69"/>
      <c r="Q1954" s="69"/>
      <c r="R1954" s="69"/>
      <c r="S1954" s="69"/>
      <c r="T1954" s="69"/>
      <c r="U1954" s="69"/>
      <c r="V1954" s="69"/>
      <c r="W1954" s="69"/>
      <c r="X1954" s="69"/>
      <c r="Y1954" s="69"/>
      <c r="Z1954" s="69"/>
    </row>
    <row r="1955" ht="15.75" customHeight="1" spans="1:26">
      <c r="A1955" s="125"/>
      <c r="B1955" s="125"/>
      <c r="C1955" s="126" t="e">
        <v>#REF!</v>
      </c>
      <c r="D1955" s="125"/>
      <c r="E1955" s="69"/>
      <c r="F1955" s="69"/>
      <c r="G1955" s="69"/>
      <c r="H1955" s="69"/>
      <c r="I1955" s="69"/>
      <c r="J1955" s="69"/>
      <c r="K1955" s="69"/>
      <c r="L1955" s="69"/>
      <c r="M1955" s="69"/>
      <c r="N1955" s="69"/>
      <c r="O1955" s="69"/>
      <c r="P1955" s="69"/>
      <c r="Q1955" s="69"/>
      <c r="R1955" s="69"/>
      <c r="S1955" s="69"/>
      <c r="T1955" s="69"/>
      <c r="U1955" s="69"/>
      <c r="V1955" s="69"/>
      <c r="W1955" s="69"/>
      <c r="X1955" s="69"/>
      <c r="Y1955" s="69"/>
      <c r="Z1955" s="69"/>
    </row>
    <row r="1956" ht="15.75" customHeight="1" spans="1:26">
      <c r="A1956" s="125"/>
      <c r="B1956" s="125"/>
      <c r="C1956" s="126" t="e">
        <v>#REF!</v>
      </c>
      <c r="D1956" s="125"/>
      <c r="E1956" s="69"/>
      <c r="F1956" s="69"/>
      <c r="G1956" s="69"/>
      <c r="H1956" s="69"/>
      <c r="I1956" s="69"/>
      <c r="J1956" s="69"/>
      <c r="K1956" s="69"/>
      <c r="L1956" s="69"/>
      <c r="M1956" s="69"/>
      <c r="N1956" s="69"/>
      <c r="O1956" s="69"/>
      <c r="P1956" s="69"/>
      <c r="Q1956" s="69"/>
      <c r="R1956" s="69"/>
      <c r="S1956" s="69"/>
      <c r="T1956" s="69"/>
      <c r="U1956" s="69"/>
      <c r="V1956" s="69"/>
      <c r="W1956" s="69"/>
      <c r="X1956" s="69"/>
      <c r="Y1956" s="69"/>
      <c r="Z1956" s="69"/>
    </row>
    <row r="1957" ht="15.75" customHeight="1" spans="1:26">
      <c r="A1957" s="125"/>
      <c r="B1957" s="125"/>
      <c r="C1957" s="126" t="e">
        <v>#REF!</v>
      </c>
      <c r="D1957" s="125"/>
      <c r="E1957" s="69"/>
      <c r="F1957" s="69"/>
      <c r="G1957" s="69"/>
      <c r="H1957" s="69"/>
      <c r="I1957" s="69"/>
      <c r="J1957" s="69"/>
      <c r="K1957" s="69"/>
      <c r="L1957" s="69"/>
      <c r="M1957" s="69"/>
      <c r="N1957" s="69"/>
      <c r="O1957" s="69"/>
      <c r="P1957" s="69"/>
      <c r="Q1957" s="69"/>
      <c r="R1957" s="69"/>
      <c r="S1957" s="69"/>
      <c r="T1957" s="69"/>
      <c r="U1957" s="69"/>
      <c r="V1957" s="69"/>
      <c r="W1957" s="69"/>
      <c r="X1957" s="69"/>
      <c r="Y1957" s="69"/>
      <c r="Z1957" s="69"/>
    </row>
    <row r="1958" ht="15.75" customHeight="1" spans="1:26">
      <c r="A1958" s="125"/>
      <c r="B1958" s="125"/>
      <c r="C1958" s="126" t="e">
        <v>#REF!</v>
      </c>
      <c r="D1958" s="125"/>
      <c r="E1958" s="69"/>
      <c r="F1958" s="69"/>
      <c r="G1958" s="69"/>
      <c r="H1958" s="69"/>
      <c r="I1958" s="69"/>
      <c r="J1958" s="69"/>
      <c r="K1958" s="69"/>
      <c r="L1958" s="69"/>
      <c r="M1958" s="69"/>
      <c r="N1958" s="69"/>
      <c r="O1958" s="69"/>
      <c r="P1958" s="69"/>
      <c r="Q1958" s="69"/>
      <c r="R1958" s="69"/>
      <c r="S1958" s="69"/>
      <c r="T1958" s="69"/>
      <c r="U1958" s="69"/>
      <c r="V1958" s="69"/>
      <c r="W1958" s="69"/>
      <c r="X1958" s="69"/>
      <c r="Y1958" s="69"/>
      <c r="Z1958" s="69"/>
    </row>
    <row r="1959" ht="15.75" customHeight="1" spans="1:26">
      <c r="A1959" s="125"/>
      <c r="B1959" s="125"/>
      <c r="C1959" s="126" t="e">
        <v>#REF!</v>
      </c>
      <c r="D1959" s="125"/>
      <c r="E1959" s="69"/>
      <c r="F1959" s="69"/>
      <c r="G1959" s="69"/>
      <c r="H1959" s="69"/>
      <c r="I1959" s="69"/>
      <c r="J1959" s="69"/>
      <c r="K1959" s="69"/>
      <c r="L1959" s="69"/>
      <c r="M1959" s="69"/>
      <c r="N1959" s="69"/>
      <c r="O1959" s="69"/>
      <c r="P1959" s="69"/>
      <c r="Q1959" s="69"/>
      <c r="R1959" s="69"/>
      <c r="S1959" s="69"/>
      <c r="T1959" s="69"/>
      <c r="U1959" s="69"/>
      <c r="V1959" s="69"/>
      <c r="W1959" s="69"/>
      <c r="X1959" s="69"/>
      <c r="Y1959" s="69"/>
      <c r="Z1959" s="69"/>
    </row>
    <row r="1960" ht="15.75" customHeight="1" spans="1:26">
      <c r="A1960" s="125"/>
      <c r="B1960" s="125"/>
      <c r="C1960" s="126" t="e">
        <v>#REF!</v>
      </c>
      <c r="D1960" s="125"/>
      <c r="E1960" s="69"/>
      <c r="F1960" s="69"/>
      <c r="G1960" s="69"/>
      <c r="H1960" s="69"/>
      <c r="I1960" s="69"/>
      <c r="J1960" s="69"/>
      <c r="K1960" s="69"/>
      <c r="L1960" s="69"/>
      <c r="M1960" s="69"/>
      <c r="N1960" s="69"/>
      <c r="O1960" s="69"/>
      <c r="P1960" s="69"/>
      <c r="Q1960" s="69"/>
      <c r="R1960" s="69"/>
      <c r="S1960" s="69"/>
      <c r="T1960" s="69"/>
      <c r="U1960" s="69"/>
      <c r="V1960" s="69"/>
      <c r="W1960" s="69"/>
      <c r="X1960" s="69"/>
      <c r="Y1960" s="69"/>
      <c r="Z1960" s="69"/>
    </row>
    <row r="1961" ht="15.75" customHeight="1" spans="1:26">
      <c r="A1961" s="125"/>
      <c r="B1961" s="125"/>
      <c r="C1961" s="126" t="e">
        <v>#REF!</v>
      </c>
      <c r="D1961" s="125"/>
      <c r="E1961" s="69"/>
      <c r="F1961" s="69"/>
      <c r="G1961" s="69"/>
      <c r="H1961" s="69"/>
      <c r="I1961" s="69"/>
      <c r="J1961" s="69"/>
      <c r="K1961" s="69"/>
      <c r="L1961" s="69"/>
      <c r="M1961" s="69"/>
      <c r="N1961" s="69"/>
      <c r="O1961" s="69"/>
      <c r="P1961" s="69"/>
      <c r="Q1961" s="69"/>
      <c r="R1961" s="69"/>
      <c r="S1961" s="69"/>
      <c r="T1961" s="69"/>
      <c r="U1961" s="69"/>
      <c r="V1961" s="69"/>
      <c r="W1961" s="69"/>
      <c r="X1961" s="69"/>
      <c r="Y1961" s="69"/>
      <c r="Z1961" s="69"/>
    </row>
    <row r="1962" ht="15.75" customHeight="1" spans="1:26">
      <c r="A1962" s="125"/>
      <c r="B1962" s="125"/>
      <c r="C1962" s="126" t="e">
        <v>#REF!</v>
      </c>
      <c r="D1962" s="125"/>
      <c r="E1962" s="69"/>
      <c r="F1962" s="69"/>
      <c r="G1962" s="69"/>
      <c r="H1962" s="69"/>
      <c r="I1962" s="69"/>
      <c r="J1962" s="69"/>
      <c r="K1962" s="69"/>
      <c r="L1962" s="69"/>
      <c r="M1962" s="69"/>
      <c r="N1962" s="69"/>
      <c r="O1962" s="69"/>
      <c r="P1962" s="69"/>
      <c r="Q1962" s="69"/>
      <c r="R1962" s="69"/>
      <c r="S1962" s="69"/>
      <c r="T1962" s="69"/>
      <c r="U1962" s="69"/>
      <c r="V1962" s="69"/>
      <c r="W1962" s="69"/>
      <c r="X1962" s="69"/>
      <c r="Y1962" s="69"/>
      <c r="Z1962" s="69"/>
    </row>
    <row r="1963" ht="15.75" customHeight="1" spans="1:26">
      <c r="A1963" s="125"/>
      <c r="B1963" s="125"/>
      <c r="C1963" s="126" t="e">
        <v>#REF!</v>
      </c>
      <c r="D1963" s="125"/>
      <c r="E1963" s="69"/>
      <c r="F1963" s="69"/>
      <c r="G1963" s="69"/>
      <c r="H1963" s="69"/>
      <c r="I1963" s="69"/>
      <c r="J1963" s="69"/>
      <c r="K1963" s="69"/>
      <c r="L1963" s="69"/>
      <c r="M1963" s="69"/>
      <c r="N1963" s="69"/>
      <c r="O1963" s="69"/>
      <c r="P1963" s="69"/>
      <c r="Q1963" s="69"/>
      <c r="R1963" s="69"/>
      <c r="S1963" s="69"/>
      <c r="T1963" s="69"/>
      <c r="U1963" s="69"/>
      <c r="V1963" s="69"/>
      <c r="W1963" s="69"/>
      <c r="X1963" s="69"/>
      <c r="Y1963" s="69"/>
      <c r="Z1963" s="69"/>
    </row>
    <row r="1964" ht="15.75" customHeight="1" spans="1:26">
      <c r="A1964" s="125"/>
      <c r="B1964" s="125"/>
      <c r="C1964" s="126" t="e">
        <v>#REF!</v>
      </c>
      <c r="D1964" s="125"/>
      <c r="E1964" s="69"/>
      <c r="F1964" s="69"/>
      <c r="G1964" s="69"/>
      <c r="H1964" s="69"/>
      <c r="I1964" s="69"/>
      <c r="J1964" s="69"/>
      <c r="K1964" s="69"/>
      <c r="L1964" s="69"/>
      <c r="M1964" s="69"/>
      <c r="N1964" s="69"/>
      <c r="O1964" s="69"/>
      <c r="P1964" s="69"/>
      <c r="Q1964" s="69"/>
      <c r="R1964" s="69"/>
      <c r="S1964" s="69"/>
      <c r="T1964" s="69"/>
      <c r="U1964" s="69"/>
      <c r="V1964" s="69"/>
      <c r="W1964" s="69"/>
      <c r="X1964" s="69"/>
      <c r="Y1964" s="69"/>
      <c r="Z1964" s="69"/>
    </row>
    <row r="1965" ht="15.75" customHeight="1" spans="1:26">
      <c r="A1965" s="125"/>
      <c r="B1965" s="125"/>
      <c r="C1965" s="126" t="e">
        <v>#REF!</v>
      </c>
      <c r="D1965" s="125"/>
      <c r="E1965" s="69"/>
      <c r="F1965" s="69"/>
      <c r="G1965" s="69"/>
      <c r="H1965" s="69"/>
      <c r="I1965" s="69"/>
      <c r="J1965" s="69"/>
      <c r="K1965" s="69"/>
      <c r="L1965" s="69"/>
      <c r="M1965" s="69"/>
      <c r="N1965" s="69"/>
      <c r="O1965" s="69"/>
      <c r="P1965" s="69"/>
      <c r="Q1965" s="69"/>
      <c r="R1965" s="69"/>
      <c r="S1965" s="69"/>
      <c r="T1965" s="69"/>
      <c r="U1965" s="69"/>
      <c r="V1965" s="69"/>
      <c r="W1965" s="69"/>
      <c r="X1965" s="69"/>
      <c r="Y1965" s="69"/>
      <c r="Z1965" s="69"/>
    </row>
    <row r="1966" ht="15.75" customHeight="1" spans="1:26">
      <c r="A1966" s="125"/>
      <c r="B1966" s="125"/>
      <c r="C1966" s="126" t="e">
        <v>#REF!</v>
      </c>
      <c r="D1966" s="125"/>
      <c r="E1966" s="69"/>
      <c r="F1966" s="69"/>
      <c r="G1966" s="69"/>
      <c r="H1966" s="69"/>
      <c r="I1966" s="69"/>
      <c r="J1966" s="69"/>
      <c r="K1966" s="69"/>
      <c r="L1966" s="69"/>
      <c r="M1966" s="69"/>
      <c r="N1966" s="69"/>
      <c r="O1966" s="69"/>
      <c r="P1966" s="69"/>
      <c r="Q1966" s="69"/>
      <c r="R1966" s="69"/>
      <c r="S1966" s="69"/>
      <c r="T1966" s="69"/>
      <c r="U1966" s="69"/>
      <c r="V1966" s="69"/>
      <c r="W1966" s="69"/>
      <c r="X1966" s="69"/>
      <c r="Y1966" s="69"/>
      <c r="Z1966" s="69"/>
    </row>
    <row r="1967" ht="15.75" customHeight="1" spans="1:26">
      <c r="A1967" s="125"/>
      <c r="B1967" s="125"/>
      <c r="C1967" s="126" t="e">
        <v>#REF!</v>
      </c>
      <c r="D1967" s="125"/>
      <c r="E1967" s="69"/>
      <c r="F1967" s="69"/>
      <c r="G1967" s="69"/>
      <c r="H1967" s="69"/>
      <c r="I1967" s="69"/>
      <c r="J1967" s="69"/>
      <c r="K1967" s="69"/>
      <c r="L1967" s="69"/>
      <c r="M1967" s="69"/>
      <c r="N1967" s="69"/>
      <c r="O1967" s="69"/>
      <c r="P1967" s="69"/>
      <c r="Q1967" s="69"/>
      <c r="R1967" s="69"/>
      <c r="S1967" s="69"/>
      <c r="T1967" s="69"/>
      <c r="U1967" s="69"/>
      <c r="V1967" s="69"/>
      <c r="W1967" s="69"/>
      <c r="X1967" s="69"/>
      <c r="Y1967" s="69"/>
      <c r="Z1967" s="69"/>
    </row>
    <row r="1968" ht="15.75" customHeight="1" spans="1:26">
      <c r="A1968" s="125"/>
      <c r="B1968" s="125"/>
      <c r="C1968" s="126" t="e">
        <v>#REF!</v>
      </c>
      <c r="D1968" s="125"/>
      <c r="E1968" s="69"/>
      <c r="F1968" s="69"/>
      <c r="G1968" s="69"/>
      <c r="H1968" s="69"/>
      <c r="I1968" s="69"/>
      <c r="J1968" s="69"/>
      <c r="K1968" s="69"/>
      <c r="L1968" s="69"/>
      <c r="M1968" s="69"/>
      <c r="N1968" s="69"/>
      <c r="O1968" s="69"/>
      <c r="P1968" s="69"/>
      <c r="Q1968" s="69"/>
      <c r="R1968" s="69"/>
      <c r="S1968" s="69"/>
      <c r="T1968" s="69"/>
      <c r="U1968" s="69"/>
      <c r="V1968" s="69"/>
      <c r="W1968" s="69"/>
      <c r="X1968" s="69"/>
      <c r="Y1968" s="69"/>
      <c r="Z1968" s="69"/>
    </row>
    <row r="1969" ht="15.75" customHeight="1" spans="1:26">
      <c r="A1969" s="125"/>
      <c r="B1969" s="125"/>
      <c r="C1969" s="126" t="e">
        <v>#REF!</v>
      </c>
      <c r="D1969" s="125"/>
      <c r="E1969" s="69"/>
      <c r="F1969" s="69"/>
      <c r="G1969" s="69"/>
      <c r="H1969" s="69"/>
      <c r="I1969" s="69"/>
      <c r="J1969" s="69"/>
      <c r="K1969" s="69"/>
      <c r="L1969" s="69"/>
      <c r="M1969" s="69"/>
      <c r="N1969" s="69"/>
      <c r="O1969" s="69"/>
      <c r="P1969" s="69"/>
      <c r="Q1969" s="69"/>
      <c r="R1969" s="69"/>
      <c r="S1969" s="69"/>
      <c r="T1969" s="69"/>
      <c r="U1969" s="69"/>
      <c r="V1969" s="69"/>
      <c r="W1969" s="69"/>
      <c r="X1969" s="69"/>
      <c r="Y1969" s="69"/>
      <c r="Z1969" s="69"/>
    </row>
    <row r="1970" ht="15.75" customHeight="1" spans="1:26">
      <c r="A1970" s="125"/>
      <c r="B1970" s="125"/>
      <c r="C1970" s="126" t="e">
        <v>#REF!</v>
      </c>
      <c r="D1970" s="125"/>
      <c r="E1970" s="69"/>
      <c r="F1970" s="69"/>
      <c r="G1970" s="69"/>
      <c r="H1970" s="69"/>
      <c r="I1970" s="69"/>
      <c r="J1970" s="69"/>
      <c r="K1970" s="69"/>
      <c r="L1970" s="69"/>
      <c r="M1970" s="69"/>
      <c r="N1970" s="69"/>
      <c r="O1970" s="69"/>
      <c r="P1970" s="69"/>
      <c r="Q1970" s="69"/>
      <c r="R1970" s="69"/>
      <c r="S1970" s="69"/>
      <c r="T1970" s="69"/>
      <c r="U1970" s="69"/>
      <c r="V1970" s="69"/>
      <c r="W1970" s="69"/>
      <c r="X1970" s="69"/>
      <c r="Y1970" s="69"/>
      <c r="Z1970" s="69"/>
    </row>
    <row r="1971" ht="15.75" customHeight="1" spans="1:26">
      <c r="A1971" s="125"/>
      <c r="B1971" s="125"/>
      <c r="C1971" s="126" t="e">
        <v>#REF!</v>
      </c>
      <c r="D1971" s="125"/>
      <c r="E1971" s="69"/>
      <c r="F1971" s="69"/>
      <c r="G1971" s="69"/>
      <c r="H1971" s="69"/>
      <c r="I1971" s="69"/>
      <c r="J1971" s="69"/>
      <c r="K1971" s="69"/>
      <c r="L1971" s="69"/>
      <c r="M1971" s="69"/>
      <c r="N1971" s="69"/>
      <c r="O1971" s="69"/>
      <c r="P1971" s="69"/>
      <c r="Q1971" s="69"/>
      <c r="R1971" s="69"/>
      <c r="S1971" s="69"/>
      <c r="T1971" s="69"/>
      <c r="U1971" s="69"/>
      <c r="V1971" s="69"/>
      <c r="W1971" s="69"/>
      <c r="X1971" s="69"/>
      <c r="Y1971" s="69"/>
      <c r="Z1971" s="69"/>
    </row>
    <row r="1972" ht="15.75" customHeight="1" spans="1:26">
      <c r="A1972" s="125"/>
      <c r="B1972" s="125"/>
      <c r="C1972" s="126" t="e">
        <v>#REF!</v>
      </c>
      <c r="D1972" s="125"/>
      <c r="E1972" s="69"/>
      <c r="F1972" s="69"/>
      <c r="G1972" s="69"/>
      <c r="H1972" s="69"/>
      <c r="I1972" s="69"/>
      <c r="J1972" s="69"/>
      <c r="K1972" s="69"/>
      <c r="L1972" s="69"/>
      <c r="M1972" s="69"/>
      <c r="N1972" s="69"/>
      <c r="O1972" s="69"/>
      <c r="P1972" s="69"/>
      <c r="Q1972" s="69"/>
      <c r="R1972" s="69"/>
      <c r="S1972" s="69"/>
      <c r="T1972" s="69"/>
      <c r="U1972" s="69"/>
      <c r="V1972" s="69"/>
      <c r="W1972" s="69"/>
      <c r="X1972" s="69"/>
      <c r="Y1972" s="69"/>
      <c r="Z1972" s="69"/>
    </row>
    <row r="1973" ht="15.75" customHeight="1" spans="1:26">
      <c r="A1973" s="125"/>
      <c r="B1973" s="125"/>
      <c r="C1973" s="126" t="e">
        <v>#REF!</v>
      </c>
      <c r="D1973" s="125"/>
      <c r="E1973" s="69"/>
      <c r="F1973" s="69"/>
      <c r="G1973" s="69"/>
      <c r="H1973" s="69"/>
      <c r="I1973" s="69"/>
      <c r="J1973" s="69"/>
      <c r="K1973" s="69"/>
      <c r="L1973" s="69"/>
      <c r="M1973" s="69"/>
      <c r="N1973" s="69"/>
      <c r="O1973" s="69"/>
      <c r="P1973" s="69"/>
      <c r="Q1973" s="69"/>
      <c r="R1973" s="69"/>
      <c r="S1973" s="69"/>
      <c r="T1973" s="69"/>
      <c r="U1973" s="69"/>
      <c r="V1973" s="69"/>
      <c r="W1973" s="69"/>
      <c r="X1973" s="69"/>
      <c r="Y1973" s="69"/>
      <c r="Z1973" s="69"/>
    </row>
    <row r="1974" ht="15.75" customHeight="1" spans="1:26">
      <c r="A1974" s="125"/>
      <c r="B1974" s="125"/>
      <c r="C1974" s="126" t="e">
        <v>#REF!</v>
      </c>
      <c r="D1974" s="125"/>
      <c r="E1974" s="69"/>
      <c r="F1974" s="69"/>
      <c r="G1974" s="69"/>
      <c r="H1974" s="69"/>
      <c r="I1974" s="69"/>
      <c r="J1974" s="69"/>
      <c r="K1974" s="69"/>
      <c r="L1974" s="69"/>
      <c r="M1974" s="69"/>
      <c r="N1974" s="69"/>
      <c r="O1974" s="69"/>
      <c r="P1974" s="69"/>
      <c r="Q1974" s="69"/>
      <c r="R1974" s="69"/>
      <c r="S1974" s="69"/>
      <c r="T1974" s="69"/>
      <c r="U1974" s="69"/>
      <c r="V1974" s="69"/>
      <c r="W1974" s="69"/>
      <c r="X1974" s="69"/>
      <c r="Y1974" s="69"/>
      <c r="Z1974" s="69"/>
    </row>
    <row r="1975" ht="15.75" customHeight="1" spans="1:26">
      <c r="A1975" s="125"/>
      <c r="B1975" s="125"/>
      <c r="C1975" s="126" t="e">
        <v>#REF!</v>
      </c>
      <c r="D1975" s="125"/>
      <c r="E1975" s="69"/>
      <c r="F1975" s="69"/>
      <c r="G1975" s="69"/>
      <c r="H1975" s="69"/>
      <c r="I1975" s="69"/>
      <c r="J1975" s="69"/>
      <c r="K1975" s="69"/>
      <c r="L1975" s="69"/>
      <c r="M1975" s="69"/>
      <c r="N1975" s="69"/>
      <c r="O1975" s="69"/>
      <c r="P1975" s="69"/>
      <c r="Q1975" s="69"/>
      <c r="R1975" s="69"/>
      <c r="S1975" s="69"/>
      <c r="T1975" s="69"/>
      <c r="U1975" s="69"/>
      <c r="V1975" s="69"/>
      <c r="W1975" s="69"/>
      <c r="X1975" s="69"/>
      <c r="Y1975" s="69"/>
      <c r="Z1975" s="69"/>
    </row>
    <row r="1976" ht="15.75" customHeight="1" spans="1:26">
      <c r="A1976" s="125"/>
      <c r="B1976" s="125"/>
      <c r="C1976" s="126" t="e">
        <v>#REF!</v>
      </c>
      <c r="D1976" s="125"/>
      <c r="E1976" s="69"/>
      <c r="F1976" s="69"/>
      <c r="G1976" s="69"/>
      <c r="H1976" s="69"/>
      <c r="I1976" s="69"/>
      <c r="J1976" s="69"/>
      <c r="K1976" s="69"/>
      <c r="L1976" s="69"/>
      <c r="M1976" s="69"/>
      <c r="N1976" s="69"/>
      <c r="O1976" s="69"/>
      <c r="P1976" s="69"/>
      <c r="Q1976" s="69"/>
      <c r="R1976" s="69"/>
      <c r="S1976" s="69"/>
      <c r="T1976" s="69"/>
      <c r="U1976" s="69"/>
      <c r="V1976" s="69"/>
      <c r="W1976" s="69"/>
      <c r="X1976" s="69"/>
      <c r="Y1976" s="69"/>
      <c r="Z1976" s="69"/>
    </row>
    <row r="1977" ht="15.75" customHeight="1" spans="1:26">
      <c r="A1977" s="125"/>
      <c r="B1977" s="125"/>
      <c r="C1977" s="126" t="e">
        <v>#REF!</v>
      </c>
      <c r="D1977" s="125"/>
      <c r="E1977" s="69"/>
      <c r="F1977" s="69"/>
      <c r="G1977" s="69"/>
      <c r="H1977" s="69"/>
      <c r="I1977" s="69"/>
      <c r="J1977" s="69"/>
      <c r="K1977" s="69"/>
      <c r="L1977" s="69"/>
      <c r="M1977" s="69"/>
      <c r="N1977" s="69"/>
      <c r="O1977" s="69"/>
      <c r="P1977" s="69"/>
      <c r="Q1977" s="69"/>
      <c r="R1977" s="69"/>
      <c r="S1977" s="69"/>
      <c r="T1977" s="69"/>
      <c r="U1977" s="69"/>
      <c r="V1977" s="69"/>
      <c r="W1977" s="69"/>
      <c r="X1977" s="69"/>
      <c r="Y1977" s="69"/>
      <c r="Z1977" s="69"/>
    </row>
    <row r="1978" ht="15.75" customHeight="1" spans="1:26">
      <c r="A1978" s="125"/>
      <c r="B1978" s="125"/>
      <c r="C1978" s="126" t="e">
        <v>#REF!</v>
      </c>
      <c r="D1978" s="125"/>
      <c r="E1978" s="69"/>
      <c r="F1978" s="69"/>
      <c r="G1978" s="69"/>
      <c r="H1978" s="69"/>
      <c r="I1978" s="69"/>
      <c r="J1978" s="69"/>
      <c r="K1978" s="69"/>
      <c r="L1978" s="69"/>
      <c r="M1978" s="69"/>
      <c r="N1978" s="69"/>
      <c r="O1978" s="69"/>
      <c r="P1978" s="69"/>
      <c r="Q1978" s="69"/>
      <c r="R1978" s="69"/>
      <c r="S1978" s="69"/>
      <c r="T1978" s="69"/>
      <c r="U1978" s="69"/>
      <c r="V1978" s="69"/>
      <c r="W1978" s="69"/>
      <c r="X1978" s="69"/>
      <c r="Y1978" s="69"/>
      <c r="Z1978" s="69"/>
    </row>
    <row r="1979" ht="15.75" customHeight="1" spans="1:26">
      <c r="A1979" s="125"/>
      <c r="B1979" s="125"/>
      <c r="C1979" s="126" t="e">
        <v>#REF!</v>
      </c>
      <c r="D1979" s="125"/>
      <c r="E1979" s="69"/>
      <c r="F1979" s="69"/>
      <c r="G1979" s="69"/>
      <c r="H1979" s="69"/>
      <c r="I1979" s="69"/>
      <c r="J1979" s="69"/>
      <c r="K1979" s="69"/>
      <c r="L1979" s="69"/>
      <c r="M1979" s="69"/>
      <c r="N1979" s="69"/>
      <c r="O1979" s="69"/>
      <c r="P1979" s="69"/>
      <c r="Q1979" s="69"/>
      <c r="R1979" s="69"/>
      <c r="S1979" s="69"/>
      <c r="T1979" s="69"/>
      <c r="U1979" s="69"/>
      <c r="V1979" s="69"/>
      <c r="W1979" s="69"/>
      <c r="X1979" s="69"/>
      <c r="Y1979" s="69"/>
      <c r="Z1979" s="69"/>
    </row>
    <row r="1980" ht="15.75" customHeight="1" spans="1:26">
      <c r="A1980" s="125"/>
      <c r="B1980" s="125"/>
      <c r="C1980" s="126" t="e">
        <v>#REF!</v>
      </c>
      <c r="D1980" s="125"/>
      <c r="E1980" s="69"/>
      <c r="F1980" s="69"/>
      <c r="G1980" s="69"/>
      <c r="H1980" s="69"/>
      <c r="I1980" s="69"/>
      <c r="J1980" s="69"/>
      <c r="K1980" s="69"/>
      <c r="L1980" s="69"/>
      <c r="M1980" s="69"/>
      <c r="N1980" s="69"/>
      <c r="O1980" s="69"/>
      <c r="P1980" s="69"/>
      <c r="Q1980" s="69"/>
      <c r="R1980" s="69"/>
      <c r="S1980" s="69"/>
      <c r="T1980" s="69"/>
      <c r="U1980" s="69"/>
      <c r="V1980" s="69"/>
      <c r="W1980" s="69"/>
      <c r="X1980" s="69"/>
      <c r="Y1980" s="69"/>
      <c r="Z1980" s="69"/>
    </row>
    <row r="1981" ht="15.75" customHeight="1" spans="1:26">
      <c r="A1981" s="125"/>
      <c r="B1981" s="125"/>
      <c r="C1981" s="126" t="e">
        <v>#REF!</v>
      </c>
      <c r="D1981" s="125"/>
      <c r="E1981" s="69"/>
      <c r="F1981" s="69"/>
      <c r="G1981" s="69"/>
      <c r="H1981" s="69"/>
      <c r="I1981" s="69"/>
      <c r="J1981" s="69"/>
      <c r="K1981" s="69"/>
      <c r="L1981" s="69"/>
      <c r="M1981" s="69"/>
      <c r="N1981" s="69"/>
      <c r="O1981" s="69"/>
      <c r="P1981" s="69"/>
      <c r="Q1981" s="69"/>
      <c r="R1981" s="69"/>
      <c r="S1981" s="69"/>
      <c r="T1981" s="69"/>
      <c r="U1981" s="69"/>
      <c r="V1981" s="69"/>
      <c r="W1981" s="69"/>
      <c r="X1981" s="69"/>
      <c r="Y1981" s="69"/>
      <c r="Z1981" s="69"/>
    </row>
    <row r="1982" ht="15.75" customHeight="1" spans="1:26">
      <c r="A1982" s="125"/>
      <c r="B1982" s="125"/>
      <c r="C1982" s="126" t="e">
        <v>#REF!</v>
      </c>
      <c r="D1982" s="125"/>
      <c r="E1982" s="69"/>
      <c r="F1982" s="69"/>
      <c r="G1982" s="69"/>
      <c r="H1982" s="69"/>
      <c r="I1982" s="69"/>
      <c r="J1982" s="69"/>
      <c r="K1982" s="69"/>
      <c r="L1982" s="69"/>
      <c r="M1982" s="69"/>
      <c r="N1982" s="69"/>
      <c r="O1982" s="69"/>
      <c r="P1982" s="69"/>
      <c r="Q1982" s="69"/>
      <c r="R1982" s="69"/>
      <c r="S1982" s="69"/>
      <c r="T1982" s="69"/>
      <c r="U1982" s="69"/>
      <c r="V1982" s="69"/>
      <c r="W1982" s="69"/>
      <c r="X1982" s="69"/>
      <c r="Y1982" s="69"/>
      <c r="Z1982" s="69"/>
    </row>
    <row r="1983" ht="15.75" customHeight="1" spans="1:26">
      <c r="A1983" s="125"/>
      <c r="B1983" s="125"/>
      <c r="C1983" s="126" t="e">
        <v>#REF!</v>
      </c>
      <c r="D1983" s="125"/>
      <c r="E1983" s="69"/>
      <c r="F1983" s="69"/>
      <c r="G1983" s="69"/>
      <c r="H1983" s="69"/>
      <c r="I1983" s="69"/>
      <c r="J1983" s="69"/>
      <c r="K1983" s="69"/>
      <c r="L1983" s="69"/>
      <c r="M1983" s="69"/>
      <c r="N1983" s="69"/>
      <c r="O1983" s="69"/>
      <c r="P1983" s="69"/>
      <c r="Q1983" s="69"/>
      <c r="R1983" s="69"/>
      <c r="S1983" s="69"/>
      <c r="T1983" s="69"/>
      <c r="U1983" s="69"/>
      <c r="V1983" s="69"/>
      <c r="W1983" s="69"/>
      <c r="X1983" s="69"/>
      <c r="Y1983" s="69"/>
      <c r="Z1983" s="69"/>
    </row>
    <row r="1984" ht="15.75" customHeight="1" spans="1:26">
      <c r="A1984" s="125"/>
      <c r="B1984" s="125"/>
      <c r="C1984" s="126" t="e">
        <v>#REF!</v>
      </c>
      <c r="D1984" s="125"/>
      <c r="E1984" s="69"/>
      <c r="F1984" s="69"/>
      <c r="G1984" s="69"/>
      <c r="H1984" s="69"/>
      <c r="I1984" s="69"/>
      <c r="J1984" s="69"/>
      <c r="K1984" s="69"/>
      <c r="L1984" s="69"/>
      <c r="M1984" s="69"/>
      <c r="N1984" s="69"/>
      <c r="O1984" s="69"/>
      <c r="P1984" s="69"/>
      <c r="Q1984" s="69"/>
      <c r="R1984" s="69"/>
      <c r="S1984" s="69"/>
      <c r="T1984" s="69"/>
      <c r="U1984" s="69"/>
      <c r="V1984" s="69"/>
      <c r="W1984" s="69"/>
      <c r="X1984" s="69"/>
      <c r="Y1984" s="69"/>
      <c r="Z1984" s="69"/>
    </row>
    <row r="1985" ht="15.75" customHeight="1" spans="1:26">
      <c r="A1985" s="125"/>
      <c r="B1985" s="125"/>
      <c r="C1985" s="126" t="e">
        <v>#REF!</v>
      </c>
      <c r="D1985" s="125"/>
      <c r="E1985" s="69"/>
      <c r="F1985" s="69"/>
      <c r="G1985" s="69"/>
      <c r="H1985" s="69"/>
      <c r="I1985" s="69"/>
      <c r="J1985" s="69"/>
      <c r="K1985" s="69"/>
      <c r="L1985" s="69"/>
      <c r="M1985" s="69"/>
      <c r="N1985" s="69"/>
      <c r="O1985" s="69"/>
      <c r="P1985" s="69"/>
      <c r="Q1985" s="69"/>
      <c r="R1985" s="69"/>
      <c r="S1985" s="69"/>
      <c r="T1985" s="69"/>
      <c r="U1985" s="69"/>
      <c r="V1985" s="69"/>
      <c r="W1985" s="69"/>
      <c r="X1985" s="69"/>
      <c r="Y1985" s="69"/>
      <c r="Z1985" s="69"/>
    </row>
    <row r="1986" ht="15.75" customHeight="1" spans="1:26">
      <c r="A1986" s="125"/>
      <c r="B1986" s="125"/>
      <c r="C1986" s="126" t="e">
        <v>#REF!</v>
      </c>
      <c r="D1986" s="125"/>
      <c r="E1986" s="69"/>
      <c r="F1986" s="69"/>
      <c r="G1986" s="69"/>
      <c r="H1986" s="69"/>
      <c r="I1986" s="69"/>
      <c r="J1986" s="69"/>
      <c r="K1986" s="69"/>
      <c r="L1986" s="69"/>
      <c r="M1986" s="69"/>
      <c r="N1986" s="69"/>
      <c r="O1986" s="69"/>
      <c r="P1986" s="69"/>
      <c r="Q1986" s="69"/>
      <c r="R1986" s="69"/>
      <c r="S1986" s="69"/>
      <c r="T1986" s="69"/>
      <c r="U1986" s="69"/>
      <c r="V1986" s="69"/>
      <c r="W1986" s="69"/>
      <c r="X1986" s="69"/>
      <c r="Y1986" s="69"/>
      <c r="Z1986" s="69"/>
    </row>
    <row r="1987" ht="15.75" customHeight="1" spans="1:26">
      <c r="A1987" s="125"/>
      <c r="B1987" s="125"/>
      <c r="C1987" s="126" t="e">
        <v>#REF!</v>
      </c>
      <c r="D1987" s="125"/>
      <c r="E1987" s="69"/>
      <c r="F1987" s="69"/>
      <c r="G1987" s="69"/>
      <c r="H1987" s="69"/>
      <c r="I1987" s="69"/>
      <c r="J1987" s="69"/>
      <c r="K1987" s="69"/>
      <c r="L1987" s="69"/>
      <c r="M1987" s="69"/>
      <c r="N1987" s="69"/>
      <c r="O1987" s="69"/>
      <c r="P1987" s="69"/>
      <c r="Q1987" s="69"/>
      <c r="R1987" s="69"/>
      <c r="S1987" s="69"/>
      <c r="T1987" s="69"/>
      <c r="U1987" s="69"/>
      <c r="V1987" s="69"/>
      <c r="W1987" s="69"/>
      <c r="X1987" s="69"/>
      <c r="Y1987" s="69"/>
      <c r="Z1987" s="69"/>
    </row>
    <row r="1988" ht="15.75" customHeight="1" spans="1:26">
      <c r="A1988" s="125"/>
      <c r="B1988" s="125"/>
      <c r="C1988" s="126" t="e">
        <v>#REF!</v>
      </c>
      <c r="D1988" s="125"/>
      <c r="E1988" s="69"/>
      <c r="F1988" s="69"/>
      <c r="G1988" s="69"/>
      <c r="H1988" s="69"/>
      <c r="I1988" s="69"/>
      <c r="J1988" s="69"/>
      <c r="K1988" s="69"/>
      <c r="L1988" s="69"/>
      <c r="M1988" s="69"/>
      <c r="N1988" s="69"/>
      <c r="O1988" s="69"/>
      <c r="P1988" s="69"/>
      <c r="Q1988" s="69"/>
      <c r="R1988" s="69"/>
      <c r="S1988" s="69"/>
      <c r="T1988" s="69"/>
      <c r="U1988" s="69"/>
      <c r="V1988" s="69"/>
      <c r="W1988" s="69"/>
      <c r="X1988" s="69"/>
      <c r="Y1988" s="69"/>
      <c r="Z1988" s="69"/>
    </row>
    <row r="1989" ht="15.75" customHeight="1" spans="1:26">
      <c r="A1989" s="125"/>
      <c r="B1989" s="125"/>
      <c r="C1989" s="126" t="e">
        <v>#REF!</v>
      </c>
      <c r="D1989" s="125"/>
      <c r="E1989" s="69"/>
      <c r="F1989" s="69"/>
      <c r="G1989" s="69"/>
      <c r="H1989" s="69"/>
      <c r="I1989" s="69"/>
      <c r="J1989" s="69"/>
      <c r="K1989" s="69"/>
      <c r="L1989" s="69"/>
      <c r="M1989" s="69"/>
      <c r="N1989" s="69"/>
      <c r="O1989" s="69"/>
      <c r="P1989" s="69"/>
      <c r="Q1989" s="69"/>
      <c r="R1989" s="69"/>
      <c r="S1989" s="69"/>
      <c r="T1989" s="69"/>
      <c r="U1989" s="69"/>
      <c r="V1989" s="69"/>
      <c r="W1989" s="69"/>
      <c r="X1989" s="69"/>
      <c r="Y1989" s="69"/>
      <c r="Z1989" s="69"/>
    </row>
    <row r="1990" ht="15.75" customHeight="1" spans="1:26">
      <c r="A1990" s="125"/>
      <c r="B1990" s="125"/>
      <c r="C1990" s="126" t="e">
        <v>#REF!</v>
      </c>
      <c r="D1990" s="125"/>
      <c r="E1990" s="69"/>
      <c r="F1990" s="69"/>
      <c r="G1990" s="69"/>
      <c r="H1990" s="69"/>
      <c r="I1990" s="69"/>
      <c r="J1990" s="69"/>
      <c r="K1990" s="69"/>
      <c r="L1990" s="69"/>
      <c r="M1990" s="69"/>
      <c r="N1990" s="69"/>
      <c r="O1990" s="69"/>
      <c r="P1990" s="69"/>
      <c r="Q1990" s="69"/>
      <c r="R1990" s="69"/>
      <c r="S1990" s="69"/>
      <c r="T1990" s="69"/>
      <c r="U1990" s="69"/>
      <c r="V1990" s="69"/>
      <c r="W1990" s="69"/>
      <c r="X1990" s="69"/>
      <c r="Y1990" s="69"/>
      <c r="Z1990" s="69"/>
    </row>
    <row r="1991" ht="15.75" customHeight="1" spans="1:26">
      <c r="A1991" s="125"/>
      <c r="B1991" s="125"/>
      <c r="C1991" s="126" t="e">
        <v>#REF!</v>
      </c>
      <c r="D1991" s="125"/>
      <c r="E1991" s="69"/>
      <c r="F1991" s="69"/>
      <c r="G1991" s="69"/>
      <c r="H1991" s="69"/>
      <c r="I1991" s="69"/>
      <c r="J1991" s="69"/>
      <c r="K1991" s="69"/>
      <c r="L1991" s="69"/>
      <c r="M1991" s="69"/>
      <c r="N1991" s="69"/>
      <c r="O1991" s="69"/>
      <c r="P1991" s="69"/>
      <c r="Q1991" s="69"/>
      <c r="R1991" s="69"/>
      <c r="S1991" s="69"/>
      <c r="T1991" s="69"/>
      <c r="U1991" s="69"/>
      <c r="V1991" s="69"/>
      <c r="W1991" s="69"/>
      <c r="X1991" s="69"/>
      <c r="Y1991" s="69"/>
      <c r="Z1991" s="69"/>
    </row>
    <row r="1992" ht="15.75" customHeight="1" spans="1:26">
      <c r="A1992" s="125"/>
      <c r="B1992" s="125"/>
      <c r="C1992" s="126" t="e">
        <v>#REF!</v>
      </c>
      <c r="D1992" s="125"/>
      <c r="E1992" s="69"/>
      <c r="F1992" s="69"/>
      <c r="G1992" s="69"/>
      <c r="H1992" s="69"/>
      <c r="I1992" s="69"/>
      <c r="J1992" s="69"/>
      <c r="K1992" s="69"/>
      <c r="L1992" s="69"/>
      <c r="M1992" s="69"/>
      <c r="N1992" s="69"/>
      <c r="O1992" s="69"/>
      <c r="P1992" s="69"/>
      <c r="Q1992" s="69"/>
      <c r="R1992" s="69"/>
      <c r="S1992" s="69"/>
      <c r="T1992" s="69"/>
      <c r="U1992" s="69"/>
      <c r="V1992" s="69"/>
      <c r="W1992" s="69"/>
      <c r="X1992" s="69"/>
      <c r="Y1992" s="69"/>
      <c r="Z1992" s="69"/>
    </row>
    <row r="1993" ht="15.75" customHeight="1" spans="1:26">
      <c r="A1993" s="125"/>
      <c r="B1993" s="125"/>
      <c r="C1993" s="126" t="e">
        <v>#REF!</v>
      </c>
      <c r="D1993" s="125"/>
      <c r="E1993" s="69"/>
      <c r="F1993" s="69"/>
      <c r="G1993" s="69"/>
      <c r="H1993" s="69"/>
      <c r="I1993" s="69"/>
      <c r="J1993" s="69"/>
      <c r="K1993" s="69"/>
      <c r="L1993" s="69"/>
      <c r="M1993" s="69"/>
      <c r="N1993" s="69"/>
      <c r="O1993" s="69"/>
      <c r="P1993" s="69"/>
      <c r="Q1993" s="69"/>
      <c r="R1993" s="69"/>
      <c r="S1993" s="69"/>
      <c r="T1993" s="69"/>
      <c r="U1993" s="69"/>
      <c r="V1993" s="69"/>
      <c r="W1993" s="69"/>
      <c r="X1993" s="69"/>
      <c r="Y1993" s="69"/>
      <c r="Z1993" s="69"/>
    </row>
    <row r="1994" ht="15.75" customHeight="1" spans="1:26">
      <c r="A1994" s="125"/>
      <c r="B1994" s="125"/>
      <c r="C1994" s="126" t="e">
        <v>#REF!</v>
      </c>
      <c r="D1994" s="125"/>
      <c r="E1994" s="69"/>
      <c r="F1994" s="69"/>
      <c r="G1994" s="69"/>
      <c r="H1994" s="69"/>
      <c r="I1994" s="69"/>
      <c r="J1994" s="69"/>
      <c r="K1994" s="69"/>
      <c r="L1994" s="69"/>
      <c r="M1994" s="69"/>
      <c r="N1994" s="69"/>
      <c r="O1994" s="69"/>
      <c r="P1994" s="69"/>
      <c r="Q1994" s="69"/>
      <c r="R1994" s="69"/>
      <c r="S1994" s="69"/>
      <c r="T1994" s="69"/>
      <c r="U1994" s="69"/>
      <c r="V1994" s="69"/>
      <c r="W1994" s="69"/>
      <c r="X1994" s="69"/>
      <c r="Y1994" s="69"/>
      <c r="Z1994" s="69"/>
    </row>
    <row r="1995" ht="15.75" customHeight="1" spans="1:26">
      <c r="A1995" s="125"/>
      <c r="B1995" s="125"/>
      <c r="C1995" s="126" t="e">
        <v>#REF!</v>
      </c>
      <c r="D1995" s="125"/>
      <c r="E1995" s="69"/>
      <c r="F1995" s="69"/>
      <c r="G1995" s="69"/>
      <c r="H1995" s="69"/>
      <c r="I1995" s="69"/>
      <c r="J1995" s="69"/>
      <c r="K1995" s="69"/>
      <c r="L1995" s="69"/>
      <c r="M1995" s="69"/>
      <c r="N1995" s="69"/>
      <c r="O1995" s="69"/>
      <c r="P1995" s="69"/>
      <c r="Q1995" s="69"/>
      <c r="R1995" s="69"/>
      <c r="S1995" s="69"/>
      <c r="T1995" s="69"/>
      <c r="U1995" s="69"/>
      <c r="V1995" s="69"/>
      <c r="W1995" s="69"/>
      <c r="X1995" s="69"/>
      <c r="Y1995" s="69"/>
      <c r="Z1995" s="69"/>
    </row>
    <row r="1996" ht="15.75" customHeight="1" spans="1:26">
      <c r="A1996" s="125"/>
      <c r="B1996" s="125"/>
      <c r="C1996" s="126" t="e">
        <v>#REF!</v>
      </c>
      <c r="D1996" s="125"/>
      <c r="E1996" s="69"/>
      <c r="F1996" s="69"/>
      <c r="G1996" s="69"/>
      <c r="H1996" s="69"/>
      <c r="I1996" s="69"/>
      <c r="J1996" s="69"/>
      <c r="K1996" s="69"/>
      <c r="L1996" s="69"/>
      <c r="M1996" s="69"/>
      <c r="N1996" s="69"/>
      <c r="O1996" s="69"/>
      <c r="P1996" s="69"/>
      <c r="Q1996" s="69"/>
      <c r="R1996" s="69"/>
      <c r="S1996" s="69"/>
      <c r="T1996" s="69"/>
      <c r="U1996" s="69"/>
      <c r="V1996" s="69"/>
      <c r="W1996" s="69"/>
      <c r="X1996" s="69"/>
      <c r="Y1996" s="69"/>
      <c r="Z1996" s="69"/>
    </row>
    <row r="1997" ht="15.75" customHeight="1" spans="1:26">
      <c r="A1997" s="125"/>
      <c r="B1997" s="125"/>
      <c r="C1997" s="126" t="e">
        <v>#REF!</v>
      </c>
      <c r="D1997" s="125"/>
      <c r="E1997" s="69"/>
      <c r="F1997" s="69"/>
      <c r="G1997" s="69"/>
      <c r="H1997" s="69"/>
      <c r="I1997" s="69"/>
      <c r="J1997" s="69"/>
      <c r="K1997" s="69"/>
      <c r="L1997" s="69"/>
      <c r="M1997" s="69"/>
      <c r="N1997" s="69"/>
      <c r="O1997" s="69"/>
      <c r="P1997" s="69"/>
      <c r="Q1997" s="69"/>
      <c r="R1997" s="69"/>
      <c r="S1997" s="69"/>
      <c r="T1997" s="69"/>
      <c r="U1997" s="69"/>
      <c r="V1997" s="69"/>
      <c r="W1997" s="69"/>
      <c r="X1997" s="69"/>
      <c r="Y1997" s="69"/>
      <c r="Z1997" s="69"/>
    </row>
    <row r="1998" ht="15.75" customHeight="1" spans="1:26">
      <c r="A1998" s="125"/>
      <c r="B1998" s="125"/>
      <c r="C1998" s="126" t="e">
        <v>#REF!</v>
      </c>
      <c r="D1998" s="125"/>
      <c r="E1998" s="69"/>
      <c r="F1998" s="69"/>
      <c r="G1998" s="69"/>
      <c r="H1998" s="69"/>
      <c r="I1998" s="69"/>
      <c r="J1998" s="69"/>
      <c r="K1998" s="69"/>
      <c r="L1998" s="69"/>
      <c r="M1998" s="69"/>
      <c r="N1998" s="69"/>
      <c r="O1998" s="69"/>
      <c r="P1998" s="69"/>
      <c r="Q1998" s="69"/>
      <c r="R1998" s="69"/>
      <c r="S1998" s="69"/>
      <c r="T1998" s="69"/>
      <c r="U1998" s="69"/>
      <c r="V1998" s="69"/>
      <c r="W1998" s="69"/>
      <c r="X1998" s="69"/>
      <c r="Y1998" s="69"/>
      <c r="Z1998" s="69"/>
    </row>
    <row r="1999" ht="15.75" customHeight="1" spans="1:26">
      <c r="A1999" s="125"/>
      <c r="B1999" s="125"/>
      <c r="C1999" s="126" t="e">
        <v>#REF!</v>
      </c>
      <c r="D1999" s="125"/>
      <c r="E1999" s="69"/>
      <c r="F1999" s="69"/>
      <c r="G1999" s="69"/>
      <c r="H1999" s="69"/>
      <c r="I1999" s="69"/>
      <c r="J1999" s="69"/>
      <c r="K1999" s="69"/>
      <c r="L1999" s="69"/>
      <c r="M1999" s="69"/>
      <c r="N1999" s="69"/>
      <c r="O1999" s="69"/>
      <c r="P1999" s="69"/>
      <c r="Q1999" s="69"/>
      <c r="R1999" s="69"/>
      <c r="S1999" s="69"/>
      <c r="T1999" s="69"/>
      <c r="U1999" s="69"/>
      <c r="V1999" s="69"/>
      <c r="W1999" s="69"/>
      <c r="X1999" s="69"/>
      <c r="Y1999" s="69"/>
      <c r="Z1999" s="69"/>
    </row>
    <row r="2000" ht="15.75" customHeight="1" spans="1:26">
      <c r="A2000" s="125"/>
      <c r="B2000" s="125"/>
      <c r="C2000" s="126" t="e">
        <v>#REF!</v>
      </c>
      <c r="D2000" s="125"/>
      <c r="E2000" s="69"/>
      <c r="F2000" s="69"/>
      <c r="G2000" s="69"/>
      <c r="H2000" s="69"/>
      <c r="I2000" s="69"/>
      <c r="J2000" s="69"/>
      <c r="K2000" s="69"/>
      <c r="L2000" s="69"/>
      <c r="M2000" s="69"/>
      <c r="N2000" s="69"/>
      <c r="O2000" s="69"/>
      <c r="P2000" s="69"/>
      <c r="Q2000" s="69"/>
      <c r="R2000" s="69"/>
      <c r="S2000" s="69"/>
      <c r="T2000" s="69"/>
      <c r="U2000" s="69"/>
      <c r="V2000" s="69"/>
      <c r="W2000" s="69"/>
      <c r="X2000" s="69"/>
      <c r="Y2000" s="69"/>
      <c r="Z2000" s="69"/>
    </row>
    <row r="2001" ht="15.75" customHeight="1" spans="1:26">
      <c r="A2001" s="125"/>
      <c r="B2001" s="125"/>
      <c r="C2001" s="126" t="e">
        <v>#REF!</v>
      </c>
      <c r="D2001" s="125"/>
      <c r="E2001" s="69"/>
      <c r="F2001" s="69"/>
      <c r="G2001" s="69"/>
      <c r="H2001" s="69"/>
      <c r="I2001" s="69"/>
      <c r="J2001" s="69"/>
      <c r="K2001" s="69"/>
      <c r="L2001" s="69"/>
      <c r="M2001" s="69"/>
      <c r="N2001" s="69"/>
      <c r="O2001" s="69"/>
      <c r="P2001" s="69"/>
      <c r="Q2001" s="69"/>
      <c r="R2001" s="69"/>
      <c r="S2001" s="69"/>
      <c r="T2001" s="69"/>
      <c r="U2001" s="69"/>
      <c r="V2001" s="69"/>
      <c r="W2001" s="69"/>
      <c r="X2001" s="69"/>
      <c r="Y2001" s="69"/>
      <c r="Z2001" s="69"/>
    </row>
    <row r="2002" ht="15.75" customHeight="1" spans="1:26">
      <c r="A2002" s="125"/>
      <c r="B2002" s="125"/>
      <c r="C2002" s="126" t="e">
        <v>#REF!</v>
      </c>
      <c r="D2002" s="125"/>
      <c r="E2002" s="69"/>
      <c r="F2002" s="69"/>
      <c r="G2002" s="69"/>
      <c r="H2002" s="69"/>
      <c r="I2002" s="69"/>
      <c r="J2002" s="69"/>
      <c r="K2002" s="69"/>
      <c r="L2002" s="69"/>
      <c r="M2002" s="69"/>
      <c r="N2002" s="69"/>
      <c r="O2002" s="69"/>
      <c r="P2002" s="69"/>
      <c r="Q2002" s="69"/>
      <c r="R2002" s="69"/>
      <c r="S2002" s="69"/>
      <c r="T2002" s="69"/>
      <c r="U2002" s="69"/>
      <c r="V2002" s="69"/>
      <c r="W2002" s="69"/>
      <c r="X2002" s="69"/>
      <c r="Y2002" s="69"/>
      <c r="Z2002" s="69"/>
    </row>
    <row r="2003" ht="15.75" customHeight="1" spans="1:26">
      <c r="A2003" s="125"/>
      <c r="B2003" s="125"/>
      <c r="C2003" s="126" t="e">
        <v>#REF!</v>
      </c>
      <c r="D2003" s="125"/>
      <c r="E2003" s="69"/>
      <c r="F2003" s="69"/>
      <c r="G2003" s="69"/>
      <c r="H2003" s="69"/>
      <c r="I2003" s="69"/>
      <c r="J2003" s="69"/>
      <c r="K2003" s="69"/>
      <c r="L2003" s="69"/>
      <c r="M2003" s="69"/>
      <c r="N2003" s="69"/>
      <c r="O2003" s="69"/>
      <c r="P2003" s="69"/>
      <c r="Q2003" s="69"/>
      <c r="R2003" s="69"/>
      <c r="S2003" s="69"/>
      <c r="T2003" s="69"/>
      <c r="U2003" s="69"/>
      <c r="V2003" s="69"/>
      <c r="W2003" s="69"/>
      <c r="X2003" s="69"/>
      <c r="Y2003" s="69"/>
      <c r="Z2003" s="69"/>
    </row>
    <row r="2004" ht="15.75" customHeight="1" spans="1:26">
      <c r="A2004" s="125"/>
      <c r="B2004" s="125"/>
      <c r="C2004" s="126" t="e">
        <v>#REF!</v>
      </c>
      <c r="D2004" s="125"/>
      <c r="E2004" s="69"/>
      <c r="F2004" s="69"/>
      <c r="G2004" s="69"/>
      <c r="H2004" s="69"/>
      <c r="I2004" s="69"/>
      <c r="J2004" s="69"/>
      <c r="K2004" s="69"/>
      <c r="L2004" s="69"/>
      <c r="M2004" s="69"/>
      <c r="N2004" s="69"/>
      <c r="O2004" s="69"/>
      <c r="P2004" s="69"/>
      <c r="Q2004" s="69"/>
      <c r="R2004" s="69"/>
      <c r="S2004" s="69"/>
      <c r="T2004" s="69"/>
      <c r="U2004" s="69"/>
      <c r="V2004" s="69"/>
      <c r="W2004" s="69"/>
      <c r="X2004" s="69"/>
      <c r="Y2004" s="69"/>
      <c r="Z2004" s="69"/>
    </row>
    <row r="2005" ht="15.75" customHeight="1" spans="1:26">
      <c r="A2005" s="125"/>
      <c r="B2005" s="125"/>
      <c r="C2005" s="126" t="e">
        <v>#REF!</v>
      </c>
      <c r="D2005" s="125"/>
      <c r="E2005" s="69"/>
      <c r="F2005" s="69"/>
      <c r="G2005" s="69"/>
      <c r="H2005" s="69"/>
      <c r="I2005" s="69"/>
      <c r="J2005" s="69"/>
      <c r="K2005" s="69"/>
      <c r="L2005" s="69"/>
      <c r="M2005" s="69"/>
      <c r="N2005" s="69"/>
      <c r="O2005" s="69"/>
      <c r="P2005" s="69"/>
      <c r="Q2005" s="69"/>
      <c r="R2005" s="69"/>
      <c r="S2005" s="69"/>
      <c r="T2005" s="69"/>
      <c r="U2005" s="69"/>
      <c r="V2005" s="69"/>
      <c r="W2005" s="69"/>
      <c r="X2005" s="69"/>
      <c r="Y2005" s="69"/>
      <c r="Z2005" s="69"/>
    </row>
    <row r="2006" ht="15.75" customHeight="1" spans="1:26">
      <c r="A2006" s="125"/>
      <c r="B2006" s="125"/>
      <c r="C2006" s="126" t="e">
        <v>#REF!</v>
      </c>
      <c r="D2006" s="125"/>
      <c r="E2006" s="69"/>
      <c r="F2006" s="69"/>
      <c r="G2006" s="69"/>
      <c r="H2006" s="69"/>
      <c r="I2006" s="69"/>
      <c r="J2006" s="69"/>
      <c r="K2006" s="69"/>
      <c r="L2006" s="69"/>
      <c r="M2006" s="69"/>
      <c r="N2006" s="69"/>
      <c r="O2006" s="69"/>
      <c r="P2006" s="69"/>
      <c r="Q2006" s="69"/>
      <c r="R2006" s="69"/>
      <c r="S2006" s="69"/>
      <c r="T2006" s="69"/>
      <c r="U2006" s="69"/>
      <c r="V2006" s="69"/>
      <c r="W2006" s="69"/>
      <c r="X2006" s="69"/>
      <c r="Y2006" s="69"/>
      <c r="Z2006" s="69"/>
    </row>
    <row r="2007" ht="15.75" customHeight="1" spans="1:26">
      <c r="A2007" s="125"/>
      <c r="B2007" s="125"/>
      <c r="C2007" s="126" t="e">
        <v>#REF!</v>
      </c>
      <c r="D2007" s="125"/>
      <c r="E2007" s="69"/>
      <c r="F2007" s="69"/>
      <c r="G2007" s="69"/>
      <c r="H2007" s="69"/>
      <c r="I2007" s="69"/>
      <c r="J2007" s="69"/>
      <c r="K2007" s="69"/>
      <c r="L2007" s="69"/>
      <c r="M2007" s="69"/>
      <c r="N2007" s="69"/>
      <c r="O2007" s="69"/>
      <c r="P2007" s="69"/>
      <c r="Q2007" s="69"/>
      <c r="R2007" s="69"/>
      <c r="S2007" s="69"/>
      <c r="T2007" s="69"/>
      <c r="U2007" s="69"/>
      <c r="V2007" s="69"/>
      <c r="W2007" s="69"/>
      <c r="X2007" s="69"/>
      <c r="Y2007" s="69"/>
      <c r="Z2007" s="69"/>
    </row>
    <row r="2008" ht="15.75" customHeight="1" spans="1:26">
      <c r="A2008" s="125"/>
      <c r="B2008" s="125"/>
      <c r="C2008" s="126" t="e">
        <v>#REF!</v>
      </c>
      <c r="D2008" s="125"/>
      <c r="E2008" s="69"/>
      <c r="F2008" s="69"/>
      <c r="G2008" s="69"/>
      <c r="H2008" s="69"/>
      <c r="I2008" s="69"/>
      <c r="J2008" s="69"/>
      <c r="K2008" s="69"/>
      <c r="L2008" s="69"/>
      <c r="M2008" s="69"/>
      <c r="N2008" s="69"/>
      <c r="O2008" s="69"/>
      <c r="P2008" s="69"/>
      <c r="Q2008" s="69"/>
      <c r="R2008" s="69"/>
      <c r="S2008" s="69"/>
      <c r="T2008" s="69"/>
      <c r="U2008" s="69"/>
      <c r="V2008" s="69"/>
      <c r="W2008" s="69"/>
      <c r="X2008" s="69"/>
      <c r="Y2008" s="69"/>
      <c r="Z2008" s="69"/>
    </row>
    <row r="2009" ht="15.75" customHeight="1" spans="1:26">
      <c r="A2009" s="125"/>
      <c r="B2009" s="125"/>
      <c r="C2009" s="126" t="e">
        <v>#REF!</v>
      </c>
      <c r="D2009" s="125"/>
      <c r="E2009" s="69"/>
      <c r="F2009" s="69"/>
      <c r="G2009" s="69"/>
      <c r="H2009" s="69"/>
      <c r="I2009" s="69"/>
      <c r="J2009" s="69"/>
      <c r="K2009" s="69"/>
      <c r="L2009" s="69"/>
      <c r="M2009" s="69"/>
      <c r="N2009" s="69"/>
      <c r="O2009" s="69"/>
      <c r="P2009" s="69"/>
      <c r="Q2009" s="69"/>
      <c r="R2009" s="69"/>
      <c r="S2009" s="69"/>
      <c r="T2009" s="69"/>
      <c r="U2009" s="69"/>
      <c r="V2009" s="69"/>
      <c r="W2009" s="69"/>
      <c r="X2009" s="69"/>
      <c r="Y2009" s="69"/>
      <c r="Z2009" s="69"/>
    </row>
    <row r="2010" ht="15.75" customHeight="1" spans="1:26">
      <c r="A2010" s="125"/>
      <c r="B2010" s="125"/>
      <c r="C2010" s="126" t="e">
        <v>#REF!</v>
      </c>
      <c r="D2010" s="125"/>
      <c r="E2010" s="69"/>
      <c r="F2010" s="69"/>
      <c r="G2010" s="69"/>
      <c r="H2010" s="69"/>
      <c r="I2010" s="69"/>
      <c r="J2010" s="69"/>
      <c r="K2010" s="69"/>
      <c r="L2010" s="69"/>
      <c r="M2010" s="69"/>
      <c r="N2010" s="69"/>
      <c r="O2010" s="69"/>
      <c r="P2010" s="69"/>
      <c r="Q2010" s="69"/>
      <c r="R2010" s="69"/>
      <c r="S2010" s="69"/>
      <c r="T2010" s="69"/>
      <c r="U2010" s="69"/>
      <c r="V2010" s="69"/>
      <c r="W2010" s="69"/>
      <c r="X2010" s="69"/>
      <c r="Y2010" s="69"/>
      <c r="Z2010" s="69"/>
    </row>
    <row r="2011" ht="15.75" customHeight="1" spans="1:26">
      <c r="A2011" s="125"/>
      <c r="B2011" s="125"/>
      <c r="C2011" s="126" t="e">
        <v>#REF!</v>
      </c>
      <c r="D2011" s="125"/>
      <c r="E2011" s="69"/>
      <c r="F2011" s="69"/>
      <c r="G2011" s="69"/>
      <c r="H2011" s="69"/>
      <c r="I2011" s="69"/>
      <c r="J2011" s="69"/>
      <c r="K2011" s="69"/>
      <c r="L2011" s="69"/>
      <c r="M2011" s="69"/>
      <c r="N2011" s="69"/>
      <c r="O2011" s="69"/>
      <c r="P2011" s="69"/>
      <c r="Q2011" s="69"/>
      <c r="R2011" s="69"/>
      <c r="S2011" s="69"/>
      <c r="T2011" s="69"/>
      <c r="U2011" s="69"/>
      <c r="V2011" s="69"/>
      <c r="W2011" s="69"/>
      <c r="X2011" s="69"/>
      <c r="Y2011" s="69"/>
      <c r="Z2011" s="69"/>
    </row>
    <row r="2012" ht="15.75" customHeight="1" spans="1:26">
      <c r="A2012" s="125"/>
      <c r="B2012" s="125"/>
      <c r="C2012" s="126" t="e">
        <v>#REF!</v>
      </c>
      <c r="D2012" s="125"/>
      <c r="E2012" s="69"/>
      <c r="F2012" s="69"/>
      <c r="G2012" s="69"/>
      <c r="H2012" s="69"/>
      <c r="I2012" s="69"/>
      <c r="J2012" s="69"/>
      <c r="K2012" s="69"/>
      <c r="L2012" s="69"/>
      <c r="M2012" s="69"/>
      <c r="N2012" s="69"/>
      <c r="O2012" s="69"/>
      <c r="P2012" s="69"/>
      <c r="Q2012" s="69"/>
      <c r="R2012" s="69"/>
      <c r="S2012" s="69"/>
      <c r="T2012" s="69"/>
      <c r="U2012" s="69"/>
      <c r="V2012" s="69"/>
      <c r="W2012" s="69"/>
      <c r="X2012" s="69"/>
      <c r="Y2012" s="69"/>
      <c r="Z2012" s="69"/>
    </row>
    <row r="2013" ht="15.75" customHeight="1" spans="1:26">
      <c r="A2013" s="125"/>
      <c r="B2013" s="125"/>
      <c r="C2013" s="126" t="e">
        <v>#REF!</v>
      </c>
      <c r="D2013" s="125"/>
      <c r="E2013" s="69"/>
      <c r="F2013" s="69"/>
      <c r="G2013" s="69"/>
      <c r="H2013" s="69"/>
      <c r="I2013" s="69"/>
      <c r="J2013" s="69"/>
      <c r="K2013" s="69"/>
      <c r="L2013" s="69"/>
      <c r="M2013" s="69"/>
      <c r="N2013" s="69"/>
      <c r="O2013" s="69"/>
      <c r="P2013" s="69"/>
      <c r="Q2013" s="69"/>
      <c r="R2013" s="69"/>
      <c r="S2013" s="69"/>
      <c r="T2013" s="69"/>
      <c r="U2013" s="69"/>
      <c r="V2013" s="69"/>
      <c r="W2013" s="69"/>
      <c r="X2013" s="69"/>
      <c r="Y2013" s="69"/>
      <c r="Z2013" s="69"/>
    </row>
    <row r="2014" ht="15.75" customHeight="1" spans="1:26">
      <c r="A2014" s="125"/>
      <c r="B2014" s="125"/>
      <c r="C2014" s="126" t="e">
        <v>#REF!</v>
      </c>
      <c r="D2014" s="125"/>
      <c r="E2014" s="69"/>
      <c r="F2014" s="69"/>
      <c r="G2014" s="69"/>
      <c r="H2014" s="69"/>
      <c r="I2014" s="69"/>
      <c r="J2014" s="69"/>
      <c r="K2014" s="69"/>
      <c r="L2014" s="69"/>
      <c r="M2014" s="69"/>
      <c r="N2014" s="69"/>
      <c r="O2014" s="69"/>
      <c r="P2014" s="69"/>
      <c r="Q2014" s="69"/>
      <c r="R2014" s="69"/>
      <c r="S2014" s="69"/>
      <c r="T2014" s="69"/>
      <c r="U2014" s="69"/>
      <c r="V2014" s="69"/>
      <c r="W2014" s="69"/>
      <c r="X2014" s="69"/>
      <c r="Y2014" s="69"/>
      <c r="Z2014" s="69"/>
    </row>
    <row r="2015" ht="15.75" customHeight="1" spans="1:26">
      <c r="A2015" s="125"/>
      <c r="B2015" s="125"/>
      <c r="C2015" s="126" t="e">
        <v>#REF!</v>
      </c>
      <c r="D2015" s="125"/>
      <c r="E2015" s="69"/>
      <c r="F2015" s="69"/>
      <c r="G2015" s="69"/>
      <c r="H2015" s="69"/>
      <c r="I2015" s="69"/>
      <c r="J2015" s="69"/>
      <c r="K2015" s="69"/>
      <c r="L2015" s="69"/>
      <c r="M2015" s="69"/>
      <c r="N2015" s="69"/>
      <c r="O2015" s="69"/>
      <c r="P2015" s="69"/>
      <c r="Q2015" s="69"/>
      <c r="R2015" s="69"/>
      <c r="S2015" s="69"/>
      <c r="T2015" s="69"/>
      <c r="U2015" s="69"/>
      <c r="V2015" s="69"/>
      <c r="W2015" s="69"/>
      <c r="X2015" s="69"/>
      <c r="Y2015" s="69"/>
      <c r="Z2015" s="69"/>
    </row>
    <row r="2016" ht="15.75" customHeight="1" spans="1:26">
      <c r="A2016" s="125"/>
      <c r="B2016" s="125"/>
      <c r="C2016" s="126" t="e">
        <v>#REF!</v>
      </c>
      <c r="D2016" s="125"/>
      <c r="E2016" s="69"/>
      <c r="F2016" s="69"/>
      <c r="G2016" s="69"/>
      <c r="H2016" s="69"/>
      <c r="I2016" s="69"/>
      <c r="J2016" s="69"/>
      <c r="K2016" s="69"/>
      <c r="L2016" s="69"/>
      <c r="M2016" s="69"/>
      <c r="N2016" s="69"/>
      <c r="O2016" s="69"/>
      <c r="P2016" s="69"/>
      <c r="Q2016" s="69"/>
      <c r="R2016" s="69"/>
      <c r="S2016" s="69"/>
      <c r="T2016" s="69"/>
      <c r="U2016" s="69"/>
      <c r="V2016" s="69"/>
      <c r="W2016" s="69"/>
      <c r="X2016" s="69"/>
      <c r="Y2016" s="69"/>
      <c r="Z2016" s="69"/>
    </row>
    <row r="2017" ht="15.75" customHeight="1" spans="1:26">
      <c r="A2017" s="125"/>
      <c r="B2017" s="125"/>
      <c r="C2017" s="126" t="e">
        <v>#REF!</v>
      </c>
      <c r="D2017" s="125"/>
      <c r="E2017" s="69"/>
      <c r="F2017" s="69"/>
      <c r="G2017" s="69"/>
      <c r="H2017" s="69"/>
      <c r="I2017" s="69"/>
      <c r="J2017" s="69"/>
      <c r="K2017" s="69"/>
      <c r="L2017" s="69"/>
      <c r="M2017" s="69"/>
      <c r="N2017" s="69"/>
      <c r="O2017" s="69"/>
      <c r="P2017" s="69"/>
      <c r="Q2017" s="69"/>
      <c r="R2017" s="69"/>
      <c r="S2017" s="69"/>
      <c r="T2017" s="69"/>
      <c r="U2017" s="69"/>
      <c r="V2017" s="69"/>
      <c r="W2017" s="69"/>
      <c r="X2017" s="69"/>
      <c r="Y2017" s="69"/>
      <c r="Z2017" s="69"/>
    </row>
    <row r="2018" ht="15.75" customHeight="1" spans="1:26">
      <c r="A2018" s="125"/>
      <c r="B2018" s="125"/>
      <c r="C2018" s="126" t="e">
        <v>#REF!</v>
      </c>
      <c r="D2018" s="125"/>
      <c r="E2018" s="69"/>
      <c r="F2018" s="69"/>
      <c r="G2018" s="69"/>
      <c r="H2018" s="69"/>
      <c r="I2018" s="69"/>
      <c r="J2018" s="69"/>
      <c r="K2018" s="69"/>
      <c r="L2018" s="69"/>
      <c r="M2018" s="69"/>
      <c r="N2018" s="69"/>
      <c r="O2018" s="69"/>
      <c r="P2018" s="69"/>
      <c r="Q2018" s="69"/>
      <c r="R2018" s="69"/>
      <c r="S2018" s="69"/>
      <c r="T2018" s="69"/>
      <c r="U2018" s="69"/>
      <c r="V2018" s="69"/>
      <c r="W2018" s="69"/>
      <c r="X2018" s="69"/>
      <c r="Y2018" s="69"/>
      <c r="Z2018" s="69"/>
    </row>
    <row r="2019" ht="15.75" customHeight="1" spans="1:26">
      <c r="A2019" s="125"/>
      <c r="B2019" s="125"/>
      <c r="C2019" s="126" t="e">
        <v>#REF!</v>
      </c>
      <c r="D2019" s="125"/>
      <c r="E2019" s="69"/>
      <c r="F2019" s="69"/>
      <c r="G2019" s="69"/>
      <c r="H2019" s="69"/>
      <c r="I2019" s="69"/>
      <c r="J2019" s="69"/>
      <c r="K2019" s="69"/>
      <c r="L2019" s="69"/>
      <c r="M2019" s="69"/>
      <c r="N2019" s="69"/>
      <c r="O2019" s="69"/>
      <c r="P2019" s="69"/>
      <c r="Q2019" s="69"/>
      <c r="R2019" s="69"/>
      <c r="S2019" s="69"/>
      <c r="T2019" s="69"/>
      <c r="U2019" s="69"/>
      <c r="V2019" s="69"/>
      <c r="W2019" s="69"/>
      <c r="X2019" s="69"/>
      <c r="Y2019" s="69"/>
      <c r="Z2019" s="69"/>
    </row>
    <row r="2020" ht="15.75" customHeight="1" spans="1:26">
      <c r="A2020" s="125"/>
      <c r="B2020" s="125"/>
      <c r="C2020" s="126" t="e">
        <v>#REF!</v>
      </c>
      <c r="D2020" s="125"/>
      <c r="E2020" s="69"/>
      <c r="F2020" s="69"/>
      <c r="G2020" s="69"/>
      <c r="H2020" s="69"/>
      <c r="I2020" s="69"/>
      <c r="J2020" s="69"/>
      <c r="K2020" s="69"/>
      <c r="L2020" s="69"/>
      <c r="M2020" s="69"/>
      <c r="N2020" s="69"/>
      <c r="O2020" s="69"/>
      <c r="P2020" s="69"/>
      <c r="Q2020" s="69"/>
      <c r="R2020" s="69"/>
      <c r="S2020" s="69"/>
      <c r="T2020" s="69"/>
      <c r="U2020" s="69"/>
      <c r="V2020" s="69"/>
      <c r="W2020" s="69"/>
      <c r="X2020" s="69"/>
      <c r="Y2020" s="69"/>
      <c r="Z2020" s="69"/>
    </row>
    <row r="2021" ht="15.75" customHeight="1" spans="1:26">
      <c r="A2021" s="125"/>
      <c r="B2021" s="125"/>
      <c r="C2021" s="126" t="e">
        <v>#REF!</v>
      </c>
      <c r="D2021" s="125"/>
      <c r="E2021" s="69"/>
      <c r="F2021" s="69"/>
      <c r="G2021" s="69"/>
      <c r="H2021" s="69"/>
      <c r="I2021" s="69"/>
      <c r="J2021" s="69"/>
      <c r="K2021" s="69"/>
      <c r="L2021" s="69"/>
      <c r="M2021" s="69"/>
      <c r="N2021" s="69"/>
      <c r="O2021" s="69"/>
      <c r="P2021" s="69"/>
      <c r="Q2021" s="69"/>
      <c r="R2021" s="69"/>
      <c r="S2021" s="69"/>
      <c r="T2021" s="69"/>
      <c r="U2021" s="69"/>
      <c r="V2021" s="69"/>
      <c r="W2021" s="69"/>
      <c r="X2021" s="69"/>
      <c r="Y2021" s="69"/>
      <c r="Z2021" s="69"/>
    </row>
    <row r="2022" ht="15.75" customHeight="1" spans="1:26">
      <c r="A2022" s="125"/>
      <c r="B2022" s="125"/>
      <c r="C2022" s="126" t="e">
        <v>#REF!</v>
      </c>
      <c r="D2022" s="125"/>
      <c r="E2022" s="69"/>
      <c r="F2022" s="69"/>
      <c r="G2022" s="69"/>
      <c r="H2022" s="69"/>
      <c r="I2022" s="69"/>
      <c r="J2022" s="69"/>
      <c r="K2022" s="69"/>
      <c r="L2022" s="69"/>
      <c r="M2022" s="69"/>
      <c r="N2022" s="69"/>
      <c r="O2022" s="69"/>
      <c r="P2022" s="69"/>
      <c r="Q2022" s="69"/>
      <c r="R2022" s="69"/>
      <c r="S2022" s="69"/>
      <c r="T2022" s="69"/>
      <c r="U2022" s="69"/>
      <c r="V2022" s="69"/>
      <c r="W2022" s="69"/>
      <c r="X2022" s="69"/>
      <c r="Y2022" s="69"/>
      <c r="Z2022" s="69"/>
    </row>
    <row r="2023" ht="15.75" customHeight="1" spans="1:26">
      <c r="A2023" s="125"/>
      <c r="B2023" s="125"/>
      <c r="C2023" s="126" t="e">
        <v>#REF!</v>
      </c>
      <c r="D2023" s="125"/>
      <c r="E2023" s="69"/>
      <c r="F2023" s="69"/>
      <c r="G2023" s="69"/>
      <c r="H2023" s="69"/>
      <c r="I2023" s="69"/>
      <c r="J2023" s="69"/>
      <c r="K2023" s="69"/>
      <c r="L2023" s="69"/>
      <c r="M2023" s="69"/>
      <c r="N2023" s="69"/>
      <c r="O2023" s="69"/>
      <c r="P2023" s="69"/>
      <c r="Q2023" s="69"/>
      <c r="R2023" s="69"/>
      <c r="S2023" s="69"/>
      <c r="T2023" s="69"/>
      <c r="U2023" s="69"/>
      <c r="V2023" s="69"/>
      <c r="W2023" s="69"/>
      <c r="X2023" s="69"/>
      <c r="Y2023" s="69"/>
      <c r="Z2023" s="69"/>
    </row>
    <row r="2024" ht="15.75" customHeight="1" spans="1:26">
      <c r="A2024" s="125"/>
      <c r="B2024" s="125"/>
      <c r="C2024" s="126" t="e">
        <v>#REF!</v>
      </c>
      <c r="D2024" s="125"/>
      <c r="E2024" s="69"/>
      <c r="F2024" s="69"/>
      <c r="G2024" s="69"/>
      <c r="H2024" s="69"/>
      <c r="I2024" s="69"/>
      <c r="J2024" s="69"/>
      <c r="K2024" s="69"/>
      <c r="L2024" s="69"/>
      <c r="M2024" s="69"/>
      <c r="N2024" s="69"/>
      <c r="O2024" s="69"/>
      <c r="P2024" s="69"/>
      <c r="Q2024" s="69"/>
      <c r="R2024" s="69"/>
      <c r="S2024" s="69"/>
      <c r="T2024" s="69"/>
      <c r="U2024" s="69"/>
      <c r="V2024" s="69"/>
      <c r="W2024" s="69"/>
      <c r="X2024" s="69"/>
      <c r="Y2024" s="69"/>
      <c r="Z2024" s="69"/>
    </row>
    <row r="2025" ht="15.75" customHeight="1" spans="1:26">
      <c r="A2025" s="125"/>
      <c r="B2025" s="125"/>
      <c r="C2025" s="126" t="e">
        <v>#REF!</v>
      </c>
      <c r="D2025" s="125"/>
      <c r="E2025" s="69"/>
      <c r="F2025" s="69"/>
      <c r="G2025" s="69"/>
      <c r="H2025" s="69"/>
      <c r="I2025" s="69"/>
      <c r="J2025" s="69"/>
      <c r="K2025" s="69"/>
      <c r="L2025" s="69"/>
      <c r="M2025" s="69"/>
      <c r="N2025" s="69"/>
      <c r="O2025" s="69"/>
      <c r="P2025" s="69"/>
      <c r="Q2025" s="69"/>
      <c r="R2025" s="69"/>
      <c r="S2025" s="69"/>
      <c r="T2025" s="69"/>
      <c r="U2025" s="69"/>
      <c r="V2025" s="69"/>
      <c r="W2025" s="69"/>
      <c r="X2025" s="69"/>
      <c r="Y2025" s="69"/>
      <c r="Z2025" s="69"/>
    </row>
    <row r="2026" ht="15.75" customHeight="1" spans="1:26">
      <c r="A2026" s="125"/>
      <c r="B2026" s="125"/>
      <c r="C2026" s="126" t="e">
        <v>#REF!</v>
      </c>
      <c r="D2026" s="125"/>
      <c r="E2026" s="69"/>
      <c r="F2026" s="69"/>
      <c r="G2026" s="69"/>
      <c r="H2026" s="69"/>
      <c r="I2026" s="69"/>
      <c r="J2026" s="69"/>
      <c r="K2026" s="69"/>
      <c r="L2026" s="69"/>
      <c r="M2026" s="69"/>
      <c r="N2026" s="69"/>
      <c r="O2026" s="69"/>
      <c r="P2026" s="69"/>
      <c r="Q2026" s="69"/>
      <c r="R2026" s="69"/>
      <c r="S2026" s="69"/>
      <c r="T2026" s="69"/>
      <c r="U2026" s="69"/>
      <c r="V2026" s="69"/>
      <c r="W2026" s="69"/>
      <c r="X2026" s="69"/>
      <c r="Y2026" s="69"/>
      <c r="Z2026" s="69"/>
    </row>
    <row r="2027" ht="15.75" customHeight="1" spans="1:26">
      <c r="A2027" s="125"/>
      <c r="B2027" s="125"/>
      <c r="C2027" s="126" t="e">
        <v>#REF!</v>
      </c>
      <c r="D2027" s="125"/>
      <c r="E2027" s="69"/>
      <c r="F2027" s="69"/>
      <c r="G2027" s="69"/>
      <c r="H2027" s="69"/>
      <c r="I2027" s="69"/>
      <c r="J2027" s="69"/>
      <c r="K2027" s="69"/>
      <c r="L2027" s="69"/>
      <c r="M2027" s="69"/>
      <c r="N2027" s="69"/>
      <c r="O2027" s="69"/>
      <c r="P2027" s="69"/>
      <c r="Q2027" s="69"/>
      <c r="R2027" s="69"/>
      <c r="S2027" s="69"/>
      <c r="T2027" s="69"/>
      <c r="U2027" s="69"/>
      <c r="V2027" s="69"/>
      <c r="W2027" s="69"/>
      <c r="X2027" s="69"/>
      <c r="Y2027" s="69"/>
      <c r="Z2027" s="69"/>
    </row>
    <row r="2028" ht="15.75" customHeight="1" spans="1:26">
      <c r="A2028" s="125"/>
      <c r="B2028" s="125"/>
      <c r="C2028" s="126" t="e">
        <v>#REF!</v>
      </c>
      <c r="D2028" s="125"/>
      <c r="E2028" s="69"/>
      <c r="F2028" s="69"/>
      <c r="G2028" s="69"/>
      <c r="H2028" s="69"/>
      <c r="I2028" s="69"/>
      <c r="J2028" s="69"/>
      <c r="K2028" s="69"/>
      <c r="L2028" s="69"/>
      <c r="M2028" s="69"/>
      <c r="N2028" s="69"/>
      <c r="O2028" s="69"/>
      <c r="P2028" s="69"/>
      <c r="Q2028" s="69"/>
      <c r="R2028" s="69"/>
      <c r="S2028" s="69"/>
      <c r="T2028" s="69"/>
      <c r="U2028" s="69"/>
      <c r="V2028" s="69"/>
      <c r="W2028" s="69"/>
      <c r="X2028" s="69"/>
      <c r="Y2028" s="69"/>
      <c r="Z2028" s="69"/>
    </row>
    <row r="2029" ht="15.75" customHeight="1" spans="1:26">
      <c r="A2029" s="125"/>
      <c r="B2029" s="125"/>
      <c r="C2029" s="126" t="e">
        <v>#REF!</v>
      </c>
      <c r="D2029" s="125"/>
      <c r="E2029" s="69"/>
      <c r="F2029" s="69"/>
      <c r="G2029" s="69"/>
      <c r="H2029" s="69"/>
      <c r="I2029" s="69"/>
      <c r="J2029" s="69"/>
      <c r="K2029" s="69"/>
      <c r="L2029" s="69"/>
      <c r="M2029" s="69"/>
      <c r="N2029" s="69"/>
      <c r="O2029" s="69"/>
      <c r="P2029" s="69"/>
      <c r="Q2029" s="69"/>
      <c r="R2029" s="69"/>
      <c r="S2029" s="69"/>
      <c r="T2029" s="69"/>
      <c r="U2029" s="69"/>
      <c r="V2029" s="69"/>
      <c r="W2029" s="69"/>
      <c r="X2029" s="69"/>
      <c r="Y2029" s="69"/>
      <c r="Z2029" s="69"/>
    </row>
    <row r="2030" ht="15.75" customHeight="1" spans="1:26">
      <c r="A2030" s="125"/>
      <c r="B2030" s="125"/>
      <c r="C2030" s="126" t="e">
        <v>#REF!</v>
      </c>
      <c r="D2030" s="125"/>
      <c r="E2030" s="69"/>
      <c r="F2030" s="69"/>
      <c r="G2030" s="69"/>
      <c r="H2030" s="69"/>
      <c r="I2030" s="69"/>
      <c r="J2030" s="69"/>
      <c r="K2030" s="69"/>
      <c r="L2030" s="69"/>
      <c r="M2030" s="69"/>
      <c r="N2030" s="69"/>
      <c r="O2030" s="69"/>
      <c r="P2030" s="69"/>
      <c r="Q2030" s="69"/>
      <c r="R2030" s="69"/>
      <c r="S2030" s="69"/>
      <c r="T2030" s="69"/>
      <c r="U2030" s="69"/>
      <c r="V2030" s="69"/>
      <c r="W2030" s="69"/>
      <c r="X2030" s="69"/>
      <c r="Y2030" s="69"/>
      <c r="Z2030" s="69"/>
    </row>
    <row r="2031" ht="15.75" customHeight="1" spans="1:26">
      <c r="A2031" s="125"/>
      <c r="B2031" s="125"/>
      <c r="C2031" s="126" t="e">
        <v>#REF!</v>
      </c>
      <c r="D2031" s="125"/>
      <c r="E2031" s="69"/>
      <c r="F2031" s="69"/>
      <c r="G2031" s="69"/>
      <c r="H2031" s="69"/>
      <c r="I2031" s="69"/>
      <c r="J2031" s="69"/>
      <c r="K2031" s="69"/>
      <c r="L2031" s="69"/>
      <c r="M2031" s="69"/>
      <c r="N2031" s="69"/>
      <c r="O2031" s="69"/>
      <c r="P2031" s="69"/>
      <c r="Q2031" s="69"/>
      <c r="R2031" s="69"/>
      <c r="S2031" s="69"/>
      <c r="T2031" s="69"/>
      <c r="U2031" s="69"/>
      <c r="V2031" s="69"/>
      <c r="W2031" s="69"/>
      <c r="X2031" s="69"/>
      <c r="Y2031" s="69"/>
      <c r="Z2031" s="69"/>
    </row>
    <row r="2032" ht="15.75" customHeight="1" spans="1:26">
      <c r="A2032" s="125"/>
      <c r="B2032" s="125"/>
      <c r="C2032" s="126" t="e">
        <v>#REF!</v>
      </c>
      <c r="D2032" s="125"/>
      <c r="E2032" s="69"/>
      <c r="F2032" s="69"/>
      <c r="G2032" s="69"/>
      <c r="H2032" s="69"/>
      <c r="I2032" s="69"/>
      <c r="J2032" s="69"/>
      <c r="K2032" s="69"/>
      <c r="L2032" s="69"/>
      <c r="M2032" s="69"/>
      <c r="N2032" s="69"/>
      <c r="O2032" s="69"/>
      <c r="P2032" s="69"/>
      <c r="Q2032" s="69"/>
      <c r="R2032" s="69"/>
      <c r="S2032" s="69"/>
      <c r="T2032" s="69"/>
      <c r="U2032" s="69"/>
      <c r="V2032" s="69"/>
      <c r="W2032" s="69"/>
      <c r="X2032" s="69"/>
      <c r="Y2032" s="69"/>
      <c r="Z2032" s="69"/>
    </row>
    <row r="2033" ht="15.75" customHeight="1" spans="1:26">
      <c r="A2033" s="125"/>
      <c r="B2033" s="125"/>
      <c r="C2033" s="126" t="e">
        <v>#REF!</v>
      </c>
      <c r="D2033" s="125"/>
      <c r="E2033" s="69"/>
      <c r="F2033" s="69"/>
      <c r="G2033" s="69"/>
      <c r="H2033" s="69"/>
      <c r="I2033" s="69"/>
      <c r="J2033" s="69"/>
      <c r="K2033" s="69"/>
      <c r="L2033" s="69"/>
      <c r="M2033" s="69"/>
      <c r="N2033" s="69"/>
      <c r="O2033" s="69"/>
      <c r="P2033" s="69"/>
      <c r="Q2033" s="69"/>
      <c r="R2033" s="69"/>
      <c r="S2033" s="69"/>
      <c r="T2033" s="69"/>
      <c r="U2033" s="69"/>
      <c r="V2033" s="69"/>
      <c r="W2033" s="69"/>
      <c r="X2033" s="69"/>
      <c r="Y2033" s="69"/>
      <c r="Z2033" s="69"/>
    </row>
    <row r="2034" ht="15.75" customHeight="1" spans="1:26">
      <c r="A2034" s="125"/>
      <c r="B2034" s="125"/>
      <c r="C2034" s="126" t="e">
        <v>#REF!</v>
      </c>
      <c r="D2034" s="125"/>
      <c r="E2034" s="69"/>
      <c r="F2034" s="69"/>
      <c r="G2034" s="69"/>
      <c r="H2034" s="69"/>
      <c r="I2034" s="69"/>
      <c r="J2034" s="69"/>
      <c r="K2034" s="69"/>
      <c r="L2034" s="69"/>
      <c r="M2034" s="69"/>
      <c r="N2034" s="69"/>
      <c r="O2034" s="69"/>
      <c r="P2034" s="69"/>
      <c r="Q2034" s="69"/>
      <c r="R2034" s="69"/>
      <c r="S2034" s="69"/>
      <c r="T2034" s="69"/>
      <c r="U2034" s="69"/>
      <c r="V2034" s="69"/>
      <c r="W2034" s="69"/>
      <c r="X2034" s="69"/>
      <c r="Y2034" s="69"/>
      <c r="Z2034" s="69"/>
    </row>
    <row r="2035" ht="15.75" customHeight="1" spans="1:26">
      <c r="A2035" s="125"/>
      <c r="B2035" s="125"/>
      <c r="C2035" s="126" t="e">
        <v>#REF!</v>
      </c>
      <c r="D2035" s="125"/>
      <c r="E2035" s="69"/>
      <c r="F2035" s="69"/>
      <c r="G2035" s="69"/>
      <c r="H2035" s="69"/>
      <c r="I2035" s="69"/>
      <c r="J2035" s="69"/>
      <c r="K2035" s="69"/>
      <c r="L2035" s="69"/>
      <c r="M2035" s="69"/>
      <c r="N2035" s="69"/>
      <c r="O2035" s="69"/>
      <c r="P2035" s="69"/>
      <c r="Q2035" s="69"/>
      <c r="R2035" s="69"/>
      <c r="S2035" s="69"/>
      <c r="T2035" s="69"/>
      <c r="U2035" s="69"/>
      <c r="V2035" s="69"/>
      <c r="W2035" s="69"/>
      <c r="X2035" s="69"/>
      <c r="Y2035" s="69"/>
      <c r="Z2035" s="69"/>
    </row>
    <row r="2036" ht="15.75" customHeight="1" spans="1:26">
      <c r="A2036" s="125"/>
      <c r="B2036" s="125"/>
      <c r="C2036" s="126" t="e">
        <v>#REF!</v>
      </c>
      <c r="D2036" s="125"/>
      <c r="E2036" s="69"/>
      <c r="F2036" s="69"/>
      <c r="G2036" s="69"/>
      <c r="H2036" s="69"/>
      <c r="I2036" s="69"/>
      <c r="J2036" s="69"/>
      <c r="K2036" s="69"/>
      <c r="L2036" s="69"/>
      <c r="M2036" s="69"/>
      <c r="N2036" s="69"/>
      <c r="O2036" s="69"/>
      <c r="P2036" s="69"/>
      <c r="Q2036" s="69"/>
      <c r="R2036" s="69"/>
      <c r="S2036" s="69"/>
      <c r="T2036" s="69"/>
      <c r="U2036" s="69"/>
      <c r="V2036" s="69"/>
      <c r="W2036" s="69"/>
      <c r="X2036" s="69"/>
      <c r="Y2036" s="69"/>
      <c r="Z2036" s="69"/>
    </row>
    <row r="2037" ht="15.75" customHeight="1" spans="1:26">
      <c r="A2037" s="125"/>
      <c r="B2037" s="125"/>
      <c r="C2037" s="126" t="e">
        <v>#REF!</v>
      </c>
      <c r="D2037" s="125"/>
      <c r="E2037" s="69"/>
      <c r="F2037" s="69"/>
      <c r="G2037" s="69"/>
      <c r="H2037" s="69"/>
      <c r="I2037" s="69"/>
      <c r="J2037" s="69"/>
      <c r="K2037" s="69"/>
      <c r="L2037" s="69"/>
      <c r="M2037" s="69"/>
      <c r="N2037" s="69"/>
      <c r="O2037" s="69"/>
      <c r="P2037" s="69"/>
      <c r="Q2037" s="69"/>
      <c r="R2037" s="69"/>
      <c r="S2037" s="69"/>
      <c r="T2037" s="69"/>
      <c r="U2037" s="69"/>
      <c r="V2037" s="69"/>
      <c r="W2037" s="69"/>
      <c r="X2037" s="69"/>
      <c r="Y2037" s="69"/>
      <c r="Z2037" s="69"/>
    </row>
    <row r="2038" ht="15.75" customHeight="1" spans="1:26">
      <c r="A2038" s="125"/>
      <c r="B2038" s="125"/>
      <c r="C2038" s="126" t="e">
        <v>#REF!</v>
      </c>
      <c r="D2038" s="125"/>
      <c r="E2038" s="69"/>
      <c r="F2038" s="69"/>
      <c r="G2038" s="69"/>
      <c r="H2038" s="69"/>
      <c r="I2038" s="69"/>
      <c r="J2038" s="69"/>
      <c r="K2038" s="69"/>
      <c r="L2038" s="69"/>
      <c r="M2038" s="69"/>
      <c r="N2038" s="69"/>
      <c r="O2038" s="69"/>
      <c r="P2038" s="69"/>
      <c r="Q2038" s="69"/>
      <c r="R2038" s="69"/>
      <c r="S2038" s="69"/>
      <c r="T2038" s="69"/>
      <c r="U2038" s="69"/>
      <c r="V2038" s="69"/>
      <c r="W2038" s="69"/>
      <c r="X2038" s="69"/>
      <c r="Y2038" s="69"/>
      <c r="Z2038" s="69"/>
    </row>
    <row r="2039" ht="15.75" customHeight="1" spans="1:26">
      <c r="A2039" s="125"/>
      <c r="B2039" s="125"/>
      <c r="C2039" s="126" t="e">
        <v>#REF!</v>
      </c>
      <c r="D2039" s="125"/>
      <c r="E2039" s="69"/>
      <c r="F2039" s="69"/>
      <c r="G2039" s="69"/>
      <c r="H2039" s="69"/>
      <c r="I2039" s="69"/>
      <c r="J2039" s="69"/>
      <c r="K2039" s="69"/>
      <c r="L2039" s="69"/>
      <c r="M2039" s="69"/>
      <c r="N2039" s="69"/>
      <c r="O2039" s="69"/>
      <c r="P2039" s="69"/>
      <c r="Q2039" s="69"/>
      <c r="R2039" s="69"/>
      <c r="S2039" s="69"/>
      <c r="T2039" s="69"/>
      <c r="U2039" s="69"/>
      <c r="V2039" s="69"/>
      <c r="W2039" s="69"/>
      <c r="X2039" s="69"/>
      <c r="Y2039" s="69"/>
      <c r="Z2039" s="69"/>
    </row>
    <row r="2040" ht="15.75" customHeight="1" spans="1:26">
      <c r="A2040" s="125"/>
      <c r="B2040" s="125"/>
      <c r="C2040" s="126" t="e">
        <v>#REF!</v>
      </c>
      <c r="D2040" s="125"/>
      <c r="E2040" s="69"/>
      <c r="F2040" s="69"/>
      <c r="G2040" s="69"/>
      <c r="H2040" s="69"/>
      <c r="I2040" s="69"/>
      <c r="J2040" s="69"/>
      <c r="K2040" s="69"/>
      <c r="L2040" s="69"/>
      <c r="M2040" s="69"/>
      <c r="N2040" s="69"/>
      <c r="O2040" s="69"/>
      <c r="P2040" s="69"/>
      <c r="Q2040" s="69"/>
      <c r="R2040" s="69"/>
      <c r="S2040" s="69"/>
      <c r="T2040" s="69"/>
      <c r="U2040" s="69"/>
      <c r="V2040" s="69"/>
      <c r="W2040" s="69"/>
      <c r="X2040" s="69"/>
      <c r="Y2040" s="69"/>
      <c r="Z2040" s="69"/>
    </row>
    <row r="2041" ht="15.75" customHeight="1" spans="1:26">
      <c r="A2041" s="125"/>
      <c r="B2041" s="125"/>
      <c r="C2041" s="126" t="e">
        <v>#REF!</v>
      </c>
      <c r="D2041" s="125"/>
      <c r="E2041" s="69"/>
      <c r="F2041" s="69"/>
      <c r="G2041" s="69"/>
      <c r="H2041" s="69"/>
      <c r="I2041" s="69"/>
      <c r="J2041" s="69"/>
      <c r="K2041" s="69"/>
      <c r="L2041" s="69"/>
      <c r="M2041" s="69"/>
      <c r="N2041" s="69"/>
      <c r="O2041" s="69"/>
      <c r="P2041" s="69"/>
      <c r="Q2041" s="69"/>
      <c r="R2041" s="69"/>
      <c r="S2041" s="69"/>
      <c r="T2041" s="69"/>
      <c r="U2041" s="69"/>
      <c r="V2041" s="69"/>
      <c r="W2041" s="69"/>
      <c r="X2041" s="69"/>
      <c r="Y2041" s="69"/>
      <c r="Z2041" s="69"/>
    </row>
    <row r="2042" ht="15.75" customHeight="1" spans="1:26">
      <c r="A2042" s="125"/>
      <c r="B2042" s="125"/>
      <c r="C2042" s="126" t="e">
        <v>#REF!</v>
      </c>
      <c r="D2042" s="125"/>
      <c r="E2042" s="69"/>
      <c r="F2042" s="69"/>
      <c r="G2042" s="69"/>
      <c r="H2042" s="69"/>
      <c r="I2042" s="69"/>
      <c r="J2042" s="69"/>
      <c r="K2042" s="69"/>
      <c r="L2042" s="69"/>
      <c r="M2042" s="69"/>
      <c r="N2042" s="69"/>
      <c r="O2042" s="69"/>
      <c r="P2042" s="69"/>
      <c r="Q2042" s="69"/>
      <c r="R2042" s="69"/>
      <c r="S2042" s="69"/>
      <c r="T2042" s="69"/>
      <c r="U2042" s="69"/>
      <c r="V2042" s="69"/>
      <c r="W2042" s="69"/>
      <c r="X2042" s="69"/>
      <c r="Y2042" s="69"/>
      <c r="Z2042" s="69"/>
    </row>
    <row r="2043" ht="15.75" customHeight="1" spans="1:26">
      <c r="A2043" s="125"/>
      <c r="B2043" s="125"/>
      <c r="C2043" s="126" t="e">
        <v>#REF!</v>
      </c>
      <c r="D2043" s="125"/>
      <c r="E2043" s="69"/>
      <c r="F2043" s="69"/>
      <c r="G2043" s="69"/>
      <c r="H2043" s="69"/>
      <c r="I2043" s="69"/>
      <c r="J2043" s="69"/>
      <c r="K2043" s="69"/>
      <c r="L2043" s="69"/>
      <c r="M2043" s="69"/>
      <c r="N2043" s="69"/>
      <c r="O2043" s="69"/>
      <c r="P2043" s="69"/>
      <c r="Q2043" s="69"/>
      <c r="R2043" s="69"/>
      <c r="S2043" s="69"/>
      <c r="T2043" s="69"/>
      <c r="U2043" s="69"/>
      <c r="V2043" s="69"/>
      <c r="W2043" s="69"/>
      <c r="X2043" s="69"/>
      <c r="Y2043" s="69"/>
      <c r="Z2043" s="69"/>
    </row>
    <row r="2044" ht="15.75" customHeight="1" spans="1:26">
      <c r="A2044" s="125"/>
      <c r="B2044" s="125"/>
      <c r="C2044" s="126" t="e">
        <v>#REF!</v>
      </c>
      <c r="D2044" s="125"/>
      <c r="E2044" s="69"/>
      <c r="F2044" s="69"/>
      <c r="G2044" s="69"/>
      <c r="H2044" s="69"/>
      <c r="I2044" s="69"/>
      <c r="J2044" s="69"/>
      <c r="K2044" s="69"/>
      <c r="L2044" s="69"/>
      <c r="M2044" s="69"/>
      <c r="N2044" s="69"/>
      <c r="O2044" s="69"/>
      <c r="P2044" s="69"/>
      <c r="Q2044" s="69"/>
      <c r="R2044" s="69"/>
      <c r="S2044" s="69"/>
      <c r="T2044" s="69"/>
      <c r="U2044" s="69"/>
      <c r="V2044" s="69"/>
      <c r="W2044" s="69"/>
      <c r="X2044" s="69"/>
      <c r="Y2044" s="69"/>
      <c r="Z2044" s="69"/>
    </row>
    <row r="2045" ht="15.75" customHeight="1" spans="1:26">
      <c r="A2045" s="125"/>
      <c r="B2045" s="125"/>
      <c r="C2045" s="126" t="e">
        <v>#REF!</v>
      </c>
      <c r="D2045" s="125"/>
      <c r="E2045" s="69"/>
      <c r="F2045" s="69"/>
      <c r="G2045" s="69"/>
      <c r="H2045" s="69"/>
      <c r="I2045" s="69"/>
      <c r="J2045" s="69"/>
      <c r="K2045" s="69"/>
      <c r="L2045" s="69"/>
      <c r="M2045" s="69"/>
      <c r="N2045" s="69"/>
      <c r="O2045" s="69"/>
      <c r="P2045" s="69"/>
      <c r="Q2045" s="69"/>
      <c r="R2045" s="69"/>
      <c r="S2045" s="69"/>
      <c r="T2045" s="69"/>
      <c r="U2045" s="69"/>
      <c r="V2045" s="69"/>
      <c r="W2045" s="69"/>
      <c r="X2045" s="69"/>
      <c r="Y2045" s="69"/>
      <c r="Z2045" s="69"/>
    </row>
    <row r="2046" ht="15.75" customHeight="1" spans="1:26">
      <c r="A2046" s="125"/>
      <c r="B2046" s="125"/>
      <c r="C2046" s="126" t="e">
        <v>#REF!</v>
      </c>
      <c r="D2046" s="125"/>
      <c r="E2046" s="69"/>
      <c r="F2046" s="69"/>
      <c r="G2046" s="69"/>
      <c r="H2046" s="69"/>
      <c r="I2046" s="69"/>
      <c r="J2046" s="69"/>
      <c r="K2046" s="69"/>
      <c r="L2046" s="69"/>
      <c r="M2046" s="69"/>
      <c r="N2046" s="69"/>
      <c r="O2046" s="69"/>
      <c r="P2046" s="69"/>
      <c r="Q2046" s="69"/>
      <c r="R2046" s="69"/>
      <c r="S2046" s="69"/>
      <c r="T2046" s="69"/>
      <c r="U2046" s="69"/>
      <c r="V2046" s="69"/>
      <c r="W2046" s="69"/>
      <c r="X2046" s="69"/>
      <c r="Y2046" s="69"/>
      <c r="Z2046" s="69"/>
    </row>
    <row r="2047" ht="15.75" customHeight="1" spans="1:26">
      <c r="A2047" s="125"/>
      <c r="B2047" s="125"/>
      <c r="C2047" s="126" t="e">
        <v>#REF!</v>
      </c>
      <c r="D2047" s="125"/>
      <c r="E2047" s="69"/>
      <c r="F2047" s="69"/>
      <c r="G2047" s="69"/>
      <c r="H2047" s="69"/>
      <c r="I2047" s="69"/>
      <c r="J2047" s="69"/>
      <c r="K2047" s="69"/>
      <c r="L2047" s="69"/>
      <c r="M2047" s="69"/>
      <c r="N2047" s="69"/>
      <c r="O2047" s="69"/>
      <c r="P2047" s="69"/>
      <c r="Q2047" s="69"/>
      <c r="R2047" s="69"/>
      <c r="S2047" s="69"/>
      <c r="T2047" s="69"/>
      <c r="U2047" s="69"/>
      <c r="V2047" s="69"/>
      <c r="W2047" s="69"/>
      <c r="X2047" s="69"/>
      <c r="Y2047" s="69"/>
      <c r="Z2047" s="69"/>
    </row>
    <row r="2048" ht="15.75" customHeight="1" spans="1:26">
      <c r="A2048" s="125"/>
      <c r="B2048" s="125"/>
      <c r="C2048" s="126" t="e">
        <v>#REF!</v>
      </c>
      <c r="D2048" s="125"/>
      <c r="E2048" s="69"/>
      <c r="F2048" s="69"/>
      <c r="G2048" s="69"/>
      <c r="H2048" s="69"/>
      <c r="I2048" s="69"/>
      <c r="J2048" s="69"/>
      <c r="K2048" s="69"/>
      <c r="L2048" s="69"/>
      <c r="M2048" s="69"/>
      <c r="N2048" s="69"/>
      <c r="O2048" s="69"/>
      <c r="P2048" s="69"/>
      <c r="Q2048" s="69"/>
      <c r="R2048" s="69"/>
      <c r="S2048" s="69"/>
      <c r="T2048" s="69"/>
      <c r="U2048" s="69"/>
      <c r="V2048" s="69"/>
      <c r="W2048" s="69"/>
      <c r="X2048" s="69"/>
      <c r="Y2048" s="69"/>
      <c r="Z2048" s="69"/>
    </row>
    <row r="2049" ht="15.75" customHeight="1" spans="1:26">
      <c r="A2049" s="125"/>
      <c r="B2049" s="125"/>
      <c r="C2049" s="126" t="e">
        <v>#REF!</v>
      </c>
      <c r="D2049" s="125"/>
      <c r="E2049" s="69"/>
      <c r="F2049" s="69"/>
      <c r="G2049" s="69"/>
      <c r="H2049" s="69"/>
      <c r="I2049" s="69"/>
      <c r="J2049" s="69"/>
      <c r="K2049" s="69"/>
      <c r="L2049" s="69"/>
      <c r="M2049" s="69"/>
      <c r="N2049" s="69"/>
      <c r="O2049" s="69"/>
      <c r="P2049" s="69"/>
      <c r="Q2049" s="69"/>
      <c r="R2049" s="69"/>
      <c r="S2049" s="69"/>
      <c r="T2049" s="69"/>
      <c r="U2049" s="69"/>
      <c r="V2049" s="69"/>
      <c r="W2049" s="69"/>
      <c r="X2049" s="69"/>
      <c r="Y2049" s="69"/>
      <c r="Z2049" s="69"/>
    </row>
    <row r="2050" ht="15.75" customHeight="1" spans="1:26">
      <c r="A2050" s="125"/>
      <c r="B2050" s="125"/>
      <c r="C2050" s="126" t="e">
        <v>#REF!</v>
      </c>
      <c r="D2050" s="125"/>
      <c r="E2050" s="69"/>
      <c r="F2050" s="69"/>
      <c r="G2050" s="69"/>
      <c r="H2050" s="69"/>
      <c r="I2050" s="69"/>
      <c r="J2050" s="69"/>
      <c r="K2050" s="69"/>
      <c r="L2050" s="69"/>
      <c r="M2050" s="69"/>
      <c r="N2050" s="69"/>
      <c r="O2050" s="69"/>
      <c r="P2050" s="69"/>
      <c r="Q2050" s="69"/>
      <c r="R2050" s="69"/>
      <c r="S2050" s="69"/>
      <c r="T2050" s="69"/>
      <c r="U2050" s="69"/>
      <c r="V2050" s="69"/>
      <c r="W2050" s="69"/>
      <c r="X2050" s="69"/>
      <c r="Y2050" s="69"/>
      <c r="Z2050" s="69"/>
    </row>
    <row r="2051" ht="15.75" customHeight="1" spans="1:26">
      <c r="A2051" s="125"/>
      <c r="B2051" s="125"/>
      <c r="C2051" s="126" t="e">
        <v>#REF!</v>
      </c>
      <c r="D2051" s="125"/>
      <c r="E2051" s="69"/>
      <c r="F2051" s="69"/>
      <c r="G2051" s="69"/>
      <c r="H2051" s="69"/>
      <c r="I2051" s="69"/>
      <c r="J2051" s="69"/>
      <c r="K2051" s="69"/>
      <c r="L2051" s="69"/>
      <c r="M2051" s="69"/>
      <c r="N2051" s="69"/>
      <c r="O2051" s="69"/>
      <c r="P2051" s="69"/>
      <c r="Q2051" s="69"/>
      <c r="R2051" s="69"/>
      <c r="S2051" s="69"/>
      <c r="T2051" s="69"/>
      <c r="U2051" s="69"/>
      <c r="V2051" s="69"/>
      <c r="W2051" s="69"/>
      <c r="X2051" s="69"/>
      <c r="Y2051" s="69"/>
      <c r="Z2051" s="69"/>
    </row>
    <row r="2052" ht="15.75" customHeight="1" spans="1:26">
      <c r="A2052" s="125"/>
      <c r="B2052" s="125"/>
      <c r="C2052" s="126" t="e">
        <v>#REF!</v>
      </c>
      <c r="D2052" s="125"/>
      <c r="E2052" s="69"/>
      <c r="F2052" s="69"/>
      <c r="G2052" s="69"/>
      <c r="H2052" s="69"/>
      <c r="I2052" s="69"/>
      <c r="J2052" s="69"/>
      <c r="K2052" s="69"/>
      <c r="L2052" s="69"/>
      <c r="M2052" s="69"/>
      <c r="N2052" s="69"/>
      <c r="O2052" s="69"/>
      <c r="P2052" s="69"/>
      <c r="Q2052" s="69"/>
      <c r="R2052" s="69"/>
      <c r="S2052" s="69"/>
      <c r="T2052" s="69"/>
      <c r="U2052" s="69"/>
      <c r="V2052" s="69"/>
      <c r="W2052" s="69"/>
      <c r="X2052" s="69"/>
      <c r="Y2052" s="69"/>
      <c r="Z2052" s="69"/>
    </row>
    <row r="2053" ht="15.75" customHeight="1" spans="1:26">
      <c r="A2053" s="125"/>
      <c r="B2053" s="125"/>
      <c r="C2053" s="126" t="e">
        <v>#REF!</v>
      </c>
      <c r="D2053" s="125"/>
      <c r="E2053" s="69"/>
      <c r="F2053" s="69"/>
      <c r="G2053" s="69"/>
      <c r="H2053" s="69"/>
      <c r="I2053" s="69"/>
      <c r="J2053" s="69"/>
      <c r="K2053" s="69"/>
      <c r="L2053" s="69"/>
      <c r="M2053" s="69"/>
      <c r="N2053" s="69"/>
      <c r="O2053" s="69"/>
      <c r="P2053" s="69"/>
      <c r="Q2053" s="69"/>
      <c r="R2053" s="69"/>
      <c r="S2053" s="69"/>
      <c r="T2053" s="69"/>
      <c r="U2053" s="69"/>
      <c r="V2053" s="69"/>
      <c r="W2053" s="69"/>
      <c r="X2053" s="69"/>
      <c r="Y2053" s="69"/>
      <c r="Z2053" s="69"/>
    </row>
    <row r="2054" ht="15.75" customHeight="1" spans="1:26">
      <c r="A2054" s="125"/>
      <c r="B2054" s="125"/>
      <c r="C2054" s="126" t="e">
        <v>#REF!</v>
      </c>
      <c r="D2054" s="125"/>
      <c r="E2054" s="69"/>
      <c r="F2054" s="69"/>
      <c r="G2054" s="69"/>
      <c r="H2054" s="69"/>
      <c r="I2054" s="69"/>
      <c r="J2054" s="69"/>
      <c r="K2054" s="69"/>
      <c r="L2054" s="69"/>
      <c r="M2054" s="69"/>
      <c r="N2054" s="69"/>
      <c r="O2054" s="69"/>
      <c r="P2054" s="69"/>
      <c r="Q2054" s="69"/>
      <c r="R2054" s="69"/>
      <c r="S2054" s="69"/>
      <c r="T2054" s="69"/>
      <c r="U2054" s="69"/>
      <c r="V2054" s="69"/>
      <c r="W2054" s="69"/>
      <c r="X2054" s="69"/>
      <c r="Y2054" s="69"/>
      <c r="Z2054" s="69"/>
    </row>
    <row r="2055" ht="15.75" customHeight="1" spans="1:26">
      <c r="A2055" s="125"/>
      <c r="B2055" s="125"/>
      <c r="C2055" s="126" t="e">
        <v>#REF!</v>
      </c>
      <c r="D2055" s="125"/>
      <c r="E2055" s="69"/>
      <c r="F2055" s="69"/>
      <c r="G2055" s="69"/>
      <c r="H2055" s="69"/>
      <c r="I2055" s="69"/>
      <c r="J2055" s="69"/>
      <c r="K2055" s="69"/>
      <c r="L2055" s="69"/>
      <c r="M2055" s="69"/>
      <c r="N2055" s="69"/>
      <c r="O2055" s="69"/>
      <c r="P2055" s="69"/>
      <c r="Q2055" s="69"/>
      <c r="R2055" s="69"/>
      <c r="S2055" s="69"/>
      <c r="T2055" s="69"/>
      <c r="U2055" s="69"/>
      <c r="V2055" s="69"/>
      <c r="W2055" s="69"/>
      <c r="X2055" s="69"/>
      <c r="Y2055" s="69"/>
      <c r="Z2055" s="69"/>
    </row>
    <row r="2056" ht="15.75" customHeight="1" spans="1:26">
      <c r="A2056" s="125"/>
      <c r="B2056" s="125"/>
      <c r="C2056" s="126" t="e">
        <v>#REF!</v>
      </c>
      <c r="D2056" s="125"/>
      <c r="E2056" s="69"/>
      <c r="F2056" s="69"/>
      <c r="G2056" s="69"/>
      <c r="H2056" s="69"/>
      <c r="I2056" s="69"/>
      <c r="J2056" s="69"/>
      <c r="K2056" s="69"/>
      <c r="L2056" s="69"/>
      <c r="M2056" s="69"/>
      <c r="N2056" s="69"/>
      <c r="O2056" s="69"/>
      <c r="P2056" s="69"/>
      <c r="Q2056" s="69"/>
      <c r="R2056" s="69"/>
      <c r="S2056" s="69"/>
      <c r="T2056" s="69"/>
      <c r="U2056" s="69"/>
      <c r="V2056" s="69"/>
      <c r="W2056" s="69"/>
      <c r="X2056" s="69"/>
      <c r="Y2056" s="69"/>
      <c r="Z2056" s="69"/>
    </row>
    <row r="2057" ht="15.75" customHeight="1" spans="1:26">
      <c r="A2057" s="125"/>
      <c r="B2057" s="125"/>
      <c r="C2057" s="126" t="e">
        <v>#REF!</v>
      </c>
      <c r="D2057" s="125"/>
      <c r="E2057" s="69"/>
      <c r="F2057" s="69"/>
      <c r="G2057" s="69"/>
      <c r="H2057" s="69"/>
      <c r="I2057" s="69"/>
      <c r="J2057" s="69"/>
      <c r="K2057" s="69"/>
      <c r="L2057" s="69"/>
      <c r="M2057" s="69"/>
      <c r="N2057" s="69"/>
      <c r="O2057" s="69"/>
      <c r="P2057" s="69"/>
      <c r="Q2057" s="69"/>
      <c r="R2057" s="69"/>
      <c r="S2057" s="69"/>
      <c r="T2057" s="69"/>
      <c r="U2057" s="69"/>
      <c r="V2057" s="69"/>
      <c r="W2057" s="69"/>
      <c r="X2057" s="69"/>
      <c r="Y2057" s="69"/>
      <c r="Z2057" s="69"/>
    </row>
    <row r="2058" ht="15.75" customHeight="1" spans="1:26">
      <c r="A2058" s="125"/>
      <c r="B2058" s="125"/>
      <c r="C2058" s="126" t="e">
        <v>#REF!</v>
      </c>
      <c r="D2058" s="125"/>
      <c r="E2058" s="69"/>
      <c r="F2058" s="69"/>
      <c r="G2058" s="69"/>
      <c r="H2058" s="69"/>
      <c r="I2058" s="69"/>
      <c r="J2058" s="69"/>
      <c r="K2058" s="69"/>
      <c r="L2058" s="69"/>
      <c r="M2058" s="69"/>
      <c r="N2058" s="69"/>
      <c r="O2058" s="69"/>
      <c r="P2058" s="69"/>
      <c r="Q2058" s="69"/>
      <c r="R2058" s="69"/>
      <c r="S2058" s="69"/>
      <c r="T2058" s="69"/>
      <c r="U2058" s="69"/>
      <c r="V2058" s="69"/>
      <c r="W2058" s="69"/>
      <c r="X2058" s="69"/>
      <c r="Y2058" s="69"/>
      <c r="Z2058" s="69"/>
    </row>
    <row r="2059" ht="15.75" customHeight="1" spans="1:26">
      <c r="A2059" s="125"/>
      <c r="B2059" s="125"/>
      <c r="C2059" s="126" t="e">
        <v>#REF!</v>
      </c>
      <c r="D2059" s="125"/>
      <c r="E2059" s="69"/>
      <c r="F2059" s="69"/>
      <c r="G2059" s="69"/>
      <c r="H2059" s="69"/>
      <c r="I2059" s="69"/>
      <c r="J2059" s="69"/>
      <c r="K2059" s="69"/>
      <c r="L2059" s="69"/>
      <c r="M2059" s="69"/>
      <c r="N2059" s="69"/>
      <c r="O2059" s="69"/>
      <c r="P2059" s="69"/>
      <c r="Q2059" s="69"/>
      <c r="R2059" s="69"/>
      <c r="S2059" s="69"/>
      <c r="T2059" s="69"/>
      <c r="U2059" s="69"/>
      <c r="V2059" s="69"/>
      <c r="W2059" s="69"/>
      <c r="X2059" s="69"/>
      <c r="Y2059" s="69"/>
      <c r="Z2059" s="69"/>
    </row>
    <row r="2060" ht="15.75" customHeight="1" spans="1:26">
      <c r="A2060" s="125"/>
      <c r="B2060" s="125"/>
      <c r="C2060" s="126" t="e">
        <v>#REF!</v>
      </c>
      <c r="D2060" s="125"/>
      <c r="E2060" s="69"/>
      <c r="F2060" s="69"/>
      <c r="G2060" s="69"/>
      <c r="H2060" s="69"/>
      <c r="I2060" s="69"/>
      <c r="J2060" s="69"/>
      <c r="K2060" s="69"/>
      <c r="L2060" s="69"/>
      <c r="M2060" s="69"/>
      <c r="N2060" s="69"/>
      <c r="O2060" s="69"/>
      <c r="P2060" s="69"/>
      <c r="Q2060" s="69"/>
      <c r="R2060" s="69"/>
      <c r="S2060" s="69"/>
      <c r="T2060" s="69"/>
      <c r="U2060" s="69"/>
      <c r="V2060" s="69"/>
      <c r="W2060" s="69"/>
      <c r="X2060" s="69"/>
      <c r="Y2060" s="69"/>
      <c r="Z2060" s="69"/>
    </row>
    <row r="2061" ht="15.75" customHeight="1" spans="1:26">
      <c r="A2061" s="125"/>
      <c r="B2061" s="125"/>
      <c r="C2061" s="126" t="e">
        <v>#REF!</v>
      </c>
      <c r="D2061" s="125"/>
      <c r="E2061" s="69"/>
      <c r="F2061" s="69"/>
      <c r="G2061" s="69"/>
      <c r="H2061" s="69"/>
      <c r="I2061" s="69"/>
      <c r="J2061" s="69"/>
      <c r="K2061" s="69"/>
      <c r="L2061" s="69"/>
      <c r="M2061" s="69"/>
      <c r="N2061" s="69"/>
      <c r="O2061" s="69"/>
      <c r="P2061" s="69"/>
      <c r="Q2061" s="69"/>
      <c r="R2061" s="69"/>
      <c r="S2061" s="69"/>
      <c r="T2061" s="69"/>
      <c r="U2061" s="69"/>
      <c r="V2061" s="69"/>
      <c r="W2061" s="69"/>
      <c r="X2061" s="69"/>
      <c r="Y2061" s="69"/>
      <c r="Z2061" s="69"/>
    </row>
    <row r="2062" ht="15.75" customHeight="1" spans="1:26">
      <c r="A2062" s="125"/>
      <c r="B2062" s="125"/>
      <c r="C2062" s="126" t="e">
        <v>#REF!</v>
      </c>
      <c r="D2062" s="125"/>
      <c r="E2062" s="69"/>
      <c r="F2062" s="69"/>
      <c r="G2062" s="69"/>
      <c r="H2062" s="69"/>
      <c r="I2062" s="69"/>
      <c r="J2062" s="69"/>
      <c r="K2062" s="69"/>
      <c r="L2062" s="69"/>
      <c r="M2062" s="69"/>
      <c r="N2062" s="69"/>
      <c r="O2062" s="69"/>
      <c r="P2062" s="69"/>
      <c r="Q2062" s="69"/>
      <c r="R2062" s="69"/>
      <c r="S2062" s="69"/>
      <c r="T2062" s="69"/>
      <c r="U2062" s="69"/>
      <c r="V2062" s="69"/>
      <c r="W2062" s="69"/>
      <c r="X2062" s="69"/>
      <c r="Y2062" s="69"/>
      <c r="Z2062" s="69"/>
    </row>
    <row r="2063" ht="15.75" customHeight="1" spans="1:26">
      <c r="A2063" s="125"/>
      <c r="B2063" s="125"/>
      <c r="C2063" s="126" t="e">
        <v>#REF!</v>
      </c>
      <c r="D2063" s="125"/>
      <c r="E2063" s="69"/>
      <c r="F2063" s="69"/>
      <c r="G2063" s="69"/>
      <c r="H2063" s="69"/>
      <c r="I2063" s="69"/>
      <c r="J2063" s="69"/>
      <c r="K2063" s="69"/>
      <c r="L2063" s="69"/>
      <c r="M2063" s="69"/>
      <c r="N2063" s="69"/>
      <c r="O2063" s="69"/>
      <c r="P2063" s="69"/>
      <c r="Q2063" s="69"/>
      <c r="R2063" s="69"/>
      <c r="S2063" s="69"/>
      <c r="T2063" s="69"/>
      <c r="U2063" s="69"/>
      <c r="V2063" s="69"/>
      <c r="W2063" s="69"/>
      <c r="X2063" s="69"/>
      <c r="Y2063" s="69"/>
      <c r="Z2063" s="69"/>
    </row>
    <row r="2064" ht="15.75" customHeight="1" spans="1:26">
      <c r="A2064" s="125"/>
      <c r="B2064" s="125"/>
      <c r="C2064" s="126" t="e">
        <v>#REF!</v>
      </c>
      <c r="D2064" s="125"/>
      <c r="E2064" s="69"/>
      <c r="F2064" s="69"/>
      <c r="G2064" s="69"/>
      <c r="H2064" s="69"/>
      <c r="I2064" s="69"/>
      <c r="J2064" s="69"/>
      <c r="K2064" s="69"/>
      <c r="L2064" s="69"/>
      <c r="M2064" s="69"/>
      <c r="N2064" s="69"/>
      <c r="O2064" s="69"/>
      <c r="P2064" s="69"/>
      <c r="Q2064" s="69"/>
      <c r="R2064" s="69"/>
      <c r="S2064" s="69"/>
      <c r="T2064" s="69"/>
      <c r="U2064" s="69"/>
      <c r="V2064" s="69"/>
      <c r="W2064" s="69"/>
      <c r="X2064" s="69"/>
      <c r="Y2064" s="69"/>
      <c r="Z2064" s="69"/>
    </row>
    <row r="2065" ht="15.75" customHeight="1" spans="1:26">
      <c r="A2065" s="125"/>
      <c r="B2065" s="125"/>
      <c r="C2065" s="126" t="e">
        <v>#REF!</v>
      </c>
      <c r="D2065" s="125"/>
      <c r="E2065" s="69"/>
      <c r="F2065" s="69"/>
      <c r="G2065" s="69"/>
      <c r="H2065" s="69"/>
      <c r="I2065" s="69"/>
      <c r="J2065" s="69"/>
      <c r="K2065" s="69"/>
      <c r="L2065" s="69"/>
      <c r="M2065" s="69"/>
      <c r="N2065" s="69"/>
      <c r="O2065" s="69"/>
      <c r="P2065" s="69"/>
      <c r="Q2065" s="69"/>
      <c r="R2065" s="69"/>
      <c r="S2065" s="69"/>
      <c r="T2065" s="69"/>
      <c r="U2065" s="69"/>
      <c r="V2065" s="69"/>
      <c r="W2065" s="69"/>
      <c r="X2065" s="69"/>
      <c r="Y2065" s="69"/>
      <c r="Z2065" s="69"/>
    </row>
    <row r="2066" ht="15.75" customHeight="1" spans="1:26">
      <c r="A2066" s="125"/>
      <c r="B2066" s="125"/>
      <c r="C2066" s="126" t="e">
        <v>#REF!</v>
      </c>
      <c r="D2066" s="125"/>
      <c r="E2066" s="69"/>
      <c r="F2066" s="69"/>
      <c r="G2066" s="69"/>
      <c r="H2066" s="69"/>
      <c r="I2066" s="69"/>
      <c r="J2066" s="69"/>
      <c r="K2066" s="69"/>
      <c r="L2066" s="69"/>
      <c r="M2066" s="69"/>
      <c r="N2066" s="69"/>
      <c r="O2066" s="69"/>
      <c r="P2066" s="69"/>
      <c r="Q2066" s="69"/>
      <c r="R2066" s="69"/>
      <c r="S2066" s="69"/>
      <c r="T2066" s="69"/>
      <c r="U2066" s="69"/>
      <c r="V2066" s="69"/>
      <c r="W2066" s="69"/>
      <c r="X2066" s="69"/>
      <c r="Y2066" s="69"/>
      <c r="Z2066" s="69"/>
    </row>
    <row r="2067" ht="15.75" customHeight="1" spans="1:26">
      <c r="A2067" s="125"/>
      <c r="B2067" s="125"/>
      <c r="C2067" s="126" t="e">
        <v>#REF!</v>
      </c>
      <c r="D2067" s="125"/>
      <c r="E2067" s="69"/>
      <c r="F2067" s="69"/>
      <c r="G2067" s="69"/>
      <c r="H2067" s="69"/>
      <c r="I2067" s="69"/>
      <c r="J2067" s="69"/>
      <c r="K2067" s="69"/>
      <c r="L2067" s="69"/>
      <c r="M2067" s="69"/>
      <c r="N2067" s="69"/>
      <c r="O2067" s="69"/>
      <c r="P2067" s="69"/>
      <c r="Q2067" s="69"/>
      <c r="R2067" s="69"/>
      <c r="S2067" s="69"/>
      <c r="T2067" s="69"/>
      <c r="U2067" s="69"/>
      <c r="V2067" s="69"/>
      <c r="W2067" s="69"/>
      <c r="X2067" s="69"/>
      <c r="Y2067" s="69"/>
      <c r="Z2067" s="69"/>
    </row>
    <row r="2068" ht="15.75" customHeight="1" spans="1:26">
      <c r="A2068" s="125"/>
      <c r="B2068" s="125"/>
      <c r="C2068" s="126" t="e">
        <v>#REF!</v>
      </c>
      <c r="D2068" s="125"/>
      <c r="E2068" s="69"/>
      <c r="F2068" s="69"/>
      <c r="G2068" s="69"/>
      <c r="H2068" s="69"/>
      <c r="I2068" s="69"/>
      <c r="J2068" s="69"/>
      <c r="K2068" s="69"/>
      <c r="L2068" s="69"/>
      <c r="M2068" s="69"/>
      <c r="N2068" s="69"/>
      <c r="O2068" s="69"/>
      <c r="P2068" s="69"/>
      <c r="Q2068" s="69"/>
      <c r="R2068" s="69"/>
      <c r="S2068" s="69"/>
      <c r="T2068" s="69"/>
      <c r="U2068" s="69"/>
      <c r="V2068" s="69"/>
      <c r="W2068" s="69"/>
      <c r="X2068" s="69"/>
      <c r="Y2068" s="69"/>
      <c r="Z2068" s="69"/>
    </row>
    <row r="2069" ht="15.75" customHeight="1" spans="1:26">
      <c r="A2069" s="125"/>
      <c r="B2069" s="125"/>
      <c r="C2069" s="126" t="e">
        <v>#REF!</v>
      </c>
      <c r="D2069" s="125"/>
      <c r="E2069" s="69"/>
      <c r="F2069" s="69"/>
      <c r="G2069" s="69"/>
      <c r="H2069" s="69"/>
      <c r="I2069" s="69"/>
      <c r="J2069" s="69"/>
      <c r="K2069" s="69"/>
      <c r="L2069" s="69"/>
      <c r="M2069" s="69"/>
      <c r="N2069" s="69"/>
      <c r="O2069" s="69"/>
      <c r="P2069" s="69"/>
      <c r="Q2069" s="69"/>
      <c r="R2069" s="69"/>
      <c r="S2069" s="69"/>
      <c r="T2069" s="69"/>
      <c r="U2069" s="69"/>
      <c r="V2069" s="69"/>
      <c r="W2069" s="69"/>
      <c r="X2069" s="69"/>
      <c r="Y2069" s="69"/>
      <c r="Z2069" s="69"/>
    </row>
    <row r="2070" ht="15.75" customHeight="1" spans="1:26">
      <c r="A2070" s="125"/>
      <c r="B2070" s="125"/>
      <c r="C2070" s="126" t="e">
        <v>#REF!</v>
      </c>
      <c r="D2070" s="125"/>
      <c r="E2070" s="69"/>
      <c r="F2070" s="69"/>
      <c r="G2070" s="69"/>
      <c r="H2070" s="69"/>
      <c r="I2070" s="69"/>
      <c r="J2070" s="69"/>
      <c r="K2070" s="69"/>
      <c r="L2070" s="69"/>
      <c r="M2070" s="69"/>
      <c r="N2070" s="69"/>
      <c r="O2070" s="69"/>
      <c r="P2070" s="69"/>
      <c r="Q2070" s="69"/>
      <c r="R2070" s="69"/>
      <c r="S2070" s="69"/>
      <c r="T2070" s="69"/>
      <c r="U2070" s="69"/>
      <c r="V2070" s="69"/>
      <c r="W2070" s="69"/>
      <c r="X2070" s="69"/>
      <c r="Y2070" s="69"/>
      <c r="Z2070" s="69"/>
    </row>
    <row r="2071" ht="15.75" customHeight="1" spans="1:26">
      <c r="A2071" s="125"/>
      <c r="B2071" s="125"/>
      <c r="C2071" s="126" t="e">
        <v>#REF!</v>
      </c>
      <c r="D2071" s="125"/>
      <c r="E2071" s="69"/>
      <c r="F2071" s="69"/>
      <c r="G2071" s="69"/>
      <c r="H2071" s="69"/>
      <c r="I2071" s="69"/>
      <c r="J2071" s="69"/>
      <c r="K2071" s="69"/>
      <c r="L2071" s="69"/>
      <c r="M2071" s="69"/>
      <c r="N2071" s="69"/>
      <c r="O2071" s="69"/>
      <c r="P2071" s="69"/>
      <c r="Q2071" s="69"/>
      <c r="R2071" s="69"/>
      <c r="S2071" s="69"/>
      <c r="T2071" s="69"/>
      <c r="U2071" s="69"/>
      <c r="V2071" s="69"/>
      <c r="W2071" s="69"/>
      <c r="X2071" s="69"/>
      <c r="Y2071" s="69"/>
      <c r="Z2071" s="69"/>
    </row>
    <row r="2072" ht="15.75" customHeight="1" spans="1:26">
      <c r="A2072" s="125"/>
      <c r="B2072" s="125"/>
      <c r="C2072" s="126" t="e">
        <v>#REF!</v>
      </c>
      <c r="D2072" s="125"/>
      <c r="E2072" s="69"/>
      <c r="F2072" s="69"/>
      <c r="G2072" s="69"/>
      <c r="H2072" s="69"/>
      <c r="I2072" s="69"/>
      <c r="J2072" s="69"/>
      <c r="K2072" s="69"/>
      <c r="L2072" s="69"/>
      <c r="M2072" s="69"/>
      <c r="N2072" s="69"/>
      <c r="O2072" s="69"/>
      <c r="P2072" s="69"/>
      <c r="Q2072" s="69"/>
      <c r="R2072" s="69"/>
      <c r="S2072" s="69"/>
      <c r="T2072" s="69"/>
      <c r="U2072" s="69"/>
      <c r="V2072" s="69"/>
      <c r="W2072" s="69"/>
      <c r="X2072" s="69"/>
      <c r="Y2072" s="69"/>
      <c r="Z2072" s="69"/>
    </row>
    <row r="2073" ht="15.75" customHeight="1" spans="1:26">
      <c r="A2073" s="125"/>
      <c r="B2073" s="125"/>
      <c r="C2073" s="126" t="e">
        <v>#REF!</v>
      </c>
      <c r="D2073" s="125"/>
      <c r="E2073" s="69"/>
      <c r="F2073" s="69"/>
      <c r="G2073" s="69"/>
      <c r="H2073" s="69"/>
      <c r="I2073" s="69"/>
      <c r="J2073" s="69"/>
      <c r="K2073" s="69"/>
      <c r="L2073" s="69"/>
      <c r="M2073" s="69"/>
      <c r="N2073" s="69"/>
      <c r="O2073" s="69"/>
      <c r="P2073" s="69"/>
      <c r="Q2073" s="69"/>
      <c r="R2073" s="69"/>
      <c r="S2073" s="69"/>
      <c r="T2073" s="69"/>
      <c r="U2073" s="69"/>
      <c r="V2073" s="69"/>
      <c r="W2073" s="69"/>
      <c r="X2073" s="69"/>
      <c r="Y2073" s="69"/>
      <c r="Z2073" s="69"/>
    </row>
    <row r="2074" ht="15.75" customHeight="1" spans="1:26">
      <c r="A2074" s="125"/>
      <c r="B2074" s="125"/>
      <c r="C2074" s="126" t="e">
        <v>#REF!</v>
      </c>
      <c r="D2074" s="125"/>
      <c r="E2074" s="69"/>
      <c r="F2074" s="69"/>
      <c r="G2074" s="69"/>
      <c r="H2074" s="69"/>
      <c r="I2074" s="69"/>
      <c r="J2074" s="69"/>
      <c r="K2074" s="69"/>
      <c r="L2074" s="69"/>
      <c r="M2074" s="69"/>
      <c r="N2074" s="69"/>
      <c r="O2074" s="69"/>
      <c r="P2074" s="69"/>
      <c r="Q2074" s="69"/>
      <c r="R2074" s="69"/>
      <c r="S2074" s="69"/>
      <c r="T2074" s="69"/>
      <c r="U2074" s="69"/>
      <c r="V2074" s="69"/>
      <c r="W2074" s="69"/>
      <c r="X2074" s="69"/>
      <c r="Y2074" s="69"/>
      <c r="Z2074" s="69"/>
    </row>
    <row r="2075" ht="15.75" customHeight="1" spans="1:26">
      <c r="A2075" s="125"/>
      <c r="B2075" s="125"/>
      <c r="C2075" s="126" t="e">
        <v>#REF!</v>
      </c>
      <c r="D2075" s="125"/>
      <c r="E2075" s="69"/>
      <c r="F2075" s="69"/>
      <c r="G2075" s="69"/>
      <c r="H2075" s="69"/>
      <c r="I2075" s="69"/>
      <c r="J2075" s="69"/>
      <c r="K2075" s="69"/>
      <c r="L2075" s="69"/>
      <c r="M2075" s="69"/>
      <c r="N2075" s="69"/>
      <c r="O2075" s="69"/>
      <c r="P2075" s="69"/>
      <c r="Q2075" s="69"/>
      <c r="R2075" s="69"/>
      <c r="S2075" s="69"/>
      <c r="T2075" s="69"/>
      <c r="U2075" s="69"/>
      <c r="V2075" s="69"/>
      <c r="W2075" s="69"/>
      <c r="X2075" s="69"/>
      <c r="Y2075" s="69"/>
      <c r="Z2075" s="69"/>
    </row>
    <row r="2076" ht="15.75" customHeight="1" spans="1:26">
      <c r="A2076" s="125"/>
      <c r="B2076" s="125"/>
      <c r="C2076" s="126" t="e">
        <v>#REF!</v>
      </c>
      <c r="D2076" s="125"/>
      <c r="E2076" s="69"/>
      <c r="F2076" s="69"/>
      <c r="G2076" s="69"/>
      <c r="H2076" s="69"/>
      <c r="I2076" s="69"/>
      <c r="J2076" s="69"/>
      <c r="K2076" s="69"/>
      <c r="L2076" s="69"/>
      <c r="M2076" s="69"/>
      <c r="N2076" s="69"/>
      <c r="O2076" s="69"/>
      <c r="P2076" s="69"/>
      <c r="Q2076" s="69"/>
      <c r="R2076" s="69"/>
      <c r="S2076" s="69"/>
      <c r="T2076" s="69"/>
      <c r="U2076" s="69"/>
      <c r="V2076" s="69"/>
      <c r="W2076" s="69"/>
      <c r="X2076" s="69"/>
      <c r="Y2076" s="69"/>
      <c r="Z2076" s="69"/>
    </row>
    <row r="2077" ht="15.75" customHeight="1" spans="1:26">
      <c r="A2077" s="125"/>
      <c r="B2077" s="125"/>
      <c r="C2077" s="126" t="e">
        <v>#REF!</v>
      </c>
      <c r="D2077" s="125"/>
      <c r="E2077" s="69"/>
      <c r="F2077" s="69"/>
      <c r="G2077" s="69"/>
      <c r="H2077" s="69"/>
      <c r="I2077" s="69"/>
      <c r="J2077" s="69"/>
      <c r="K2077" s="69"/>
      <c r="L2077" s="69"/>
      <c r="M2077" s="69"/>
      <c r="N2077" s="69"/>
      <c r="O2077" s="69"/>
      <c r="P2077" s="69"/>
      <c r="Q2077" s="69"/>
      <c r="R2077" s="69"/>
      <c r="S2077" s="69"/>
      <c r="T2077" s="69"/>
      <c r="U2077" s="69"/>
      <c r="V2077" s="69"/>
      <c r="W2077" s="69"/>
      <c r="X2077" s="69"/>
      <c r="Y2077" s="69"/>
      <c r="Z2077" s="69"/>
    </row>
    <row r="2078" ht="15.75" customHeight="1" spans="1:26">
      <c r="A2078" s="125"/>
      <c r="B2078" s="125"/>
      <c r="C2078" s="126" t="e">
        <v>#REF!</v>
      </c>
      <c r="D2078" s="125"/>
      <c r="E2078" s="69"/>
      <c r="F2078" s="69"/>
      <c r="G2078" s="69"/>
      <c r="H2078" s="69"/>
      <c r="I2078" s="69"/>
      <c r="J2078" s="69"/>
      <c r="K2078" s="69"/>
      <c r="L2078" s="69"/>
      <c r="M2078" s="69"/>
      <c r="N2078" s="69"/>
      <c r="O2078" s="69"/>
      <c r="P2078" s="69"/>
      <c r="Q2078" s="69"/>
      <c r="R2078" s="69"/>
      <c r="S2078" s="69"/>
      <c r="T2078" s="69"/>
      <c r="U2078" s="69"/>
      <c r="V2078" s="69"/>
      <c r="W2078" s="69"/>
      <c r="X2078" s="69"/>
      <c r="Y2078" s="69"/>
      <c r="Z2078" s="69"/>
    </row>
    <row r="2079" ht="15.75" customHeight="1" spans="1:26">
      <c r="A2079" s="125"/>
      <c r="B2079" s="125"/>
      <c r="C2079" s="126" t="e">
        <v>#REF!</v>
      </c>
      <c r="D2079" s="125"/>
      <c r="E2079" s="69"/>
      <c r="F2079" s="69"/>
      <c r="G2079" s="69"/>
      <c r="H2079" s="69"/>
      <c r="I2079" s="69"/>
      <c r="J2079" s="69"/>
      <c r="K2079" s="69"/>
      <c r="L2079" s="69"/>
      <c r="M2079" s="69"/>
      <c r="N2079" s="69"/>
      <c r="O2079" s="69"/>
      <c r="P2079" s="69"/>
      <c r="Q2079" s="69"/>
      <c r="R2079" s="69"/>
      <c r="S2079" s="69"/>
      <c r="T2079" s="69"/>
      <c r="U2079" s="69"/>
      <c r="V2079" s="69"/>
      <c r="W2079" s="69"/>
      <c r="X2079" s="69"/>
      <c r="Y2079" s="69"/>
      <c r="Z2079" s="69"/>
    </row>
    <row r="2080" ht="15.75" customHeight="1" spans="1:26">
      <c r="A2080" s="125"/>
      <c r="B2080" s="125"/>
      <c r="C2080" s="126" t="e">
        <v>#REF!</v>
      </c>
      <c r="D2080" s="125"/>
      <c r="E2080" s="69"/>
      <c r="F2080" s="69"/>
      <c r="G2080" s="69"/>
      <c r="H2080" s="69"/>
      <c r="I2080" s="69"/>
      <c r="J2080" s="69"/>
      <c r="K2080" s="69"/>
      <c r="L2080" s="69"/>
      <c r="M2080" s="69"/>
      <c r="N2080" s="69"/>
      <c r="O2080" s="69"/>
      <c r="P2080" s="69"/>
      <c r="Q2080" s="69"/>
      <c r="R2080" s="69"/>
      <c r="S2080" s="69"/>
      <c r="T2080" s="69"/>
      <c r="U2080" s="69"/>
      <c r="V2080" s="69"/>
      <c r="W2080" s="69"/>
      <c r="X2080" s="69"/>
      <c r="Y2080" s="69"/>
      <c r="Z2080" s="69"/>
    </row>
    <row r="2081" ht="15.75" customHeight="1" spans="1:26">
      <c r="A2081" s="125"/>
      <c r="B2081" s="125"/>
      <c r="C2081" s="126" t="e">
        <v>#REF!</v>
      </c>
      <c r="D2081" s="125"/>
      <c r="E2081" s="69"/>
      <c r="F2081" s="69"/>
      <c r="G2081" s="69"/>
      <c r="H2081" s="69"/>
      <c r="I2081" s="69"/>
      <c r="J2081" s="69"/>
      <c r="K2081" s="69"/>
      <c r="L2081" s="69"/>
      <c r="M2081" s="69"/>
      <c r="N2081" s="69"/>
      <c r="O2081" s="69"/>
      <c r="P2081" s="69"/>
      <c r="Q2081" s="69"/>
      <c r="R2081" s="69"/>
      <c r="S2081" s="69"/>
      <c r="T2081" s="69"/>
      <c r="U2081" s="69"/>
      <c r="V2081" s="69"/>
      <c r="W2081" s="69"/>
      <c r="X2081" s="69"/>
      <c r="Y2081" s="69"/>
      <c r="Z2081" s="69"/>
    </row>
    <row r="2082" ht="15.75" customHeight="1" spans="1:26">
      <c r="A2082" s="125"/>
      <c r="B2082" s="125"/>
      <c r="C2082" s="126" t="e">
        <v>#REF!</v>
      </c>
      <c r="D2082" s="125"/>
      <c r="E2082" s="69"/>
      <c r="F2082" s="69"/>
      <c r="G2082" s="69"/>
      <c r="H2082" s="69"/>
      <c r="I2082" s="69"/>
      <c r="J2082" s="69"/>
      <c r="K2082" s="69"/>
      <c r="L2082" s="69"/>
      <c r="M2082" s="69"/>
      <c r="N2082" s="69"/>
      <c r="O2082" s="69"/>
      <c r="P2082" s="69"/>
      <c r="Q2082" s="69"/>
      <c r="R2082" s="69"/>
      <c r="S2082" s="69"/>
      <c r="T2082" s="69"/>
      <c r="U2082" s="69"/>
      <c r="V2082" s="69"/>
      <c r="W2082" s="69"/>
      <c r="X2082" s="69"/>
      <c r="Y2082" s="69"/>
      <c r="Z2082" s="69"/>
    </row>
    <row r="2083" ht="15.75" customHeight="1" spans="1:26">
      <c r="A2083" s="125"/>
      <c r="B2083" s="125"/>
      <c r="C2083" s="126" t="e">
        <v>#REF!</v>
      </c>
      <c r="D2083" s="125"/>
      <c r="E2083" s="69"/>
      <c r="F2083" s="69"/>
      <c r="G2083" s="69"/>
      <c r="H2083" s="69"/>
      <c r="I2083" s="69"/>
      <c r="J2083" s="69"/>
      <c r="K2083" s="69"/>
      <c r="L2083" s="69"/>
      <c r="M2083" s="69"/>
      <c r="N2083" s="69"/>
      <c r="O2083" s="69"/>
      <c r="P2083" s="69"/>
      <c r="Q2083" s="69"/>
      <c r="R2083" s="69"/>
      <c r="S2083" s="69"/>
      <c r="T2083" s="69"/>
      <c r="U2083" s="69"/>
      <c r="V2083" s="69"/>
      <c r="W2083" s="69"/>
      <c r="X2083" s="69"/>
      <c r="Y2083" s="69"/>
      <c r="Z2083" s="69"/>
    </row>
    <row r="2084" ht="15.75" customHeight="1" spans="1:26">
      <c r="A2084" s="125"/>
      <c r="B2084" s="125"/>
      <c r="C2084" s="126" t="e">
        <v>#REF!</v>
      </c>
      <c r="D2084" s="125"/>
      <c r="E2084" s="69"/>
      <c r="F2084" s="69"/>
      <c r="G2084" s="69"/>
      <c r="H2084" s="69"/>
      <c r="I2084" s="69"/>
      <c r="J2084" s="69"/>
      <c r="K2084" s="69"/>
      <c r="L2084" s="69"/>
      <c r="M2084" s="69"/>
      <c r="N2084" s="69"/>
      <c r="O2084" s="69"/>
      <c r="P2084" s="69"/>
      <c r="Q2084" s="69"/>
      <c r="R2084" s="69"/>
      <c r="S2084" s="69"/>
      <c r="T2084" s="69"/>
      <c r="U2084" s="69"/>
      <c r="V2084" s="69"/>
      <c r="W2084" s="69"/>
      <c r="X2084" s="69"/>
      <c r="Y2084" s="69"/>
      <c r="Z2084" s="69"/>
    </row>
    <row r="2085" ht="15.75" customHeight="1" spans="1:26">
      <c r="A2085" s="125"/>
      <c r="B2085" s="125"/>
      <c r="C2085" s="126" t="e">
        <v>#REF!</v>
      </c>
      <c r="D2085" s="125"/>
      <c r="E2085" s="69"/>
      <c r="F2085" s="69"/>
      <c r="G2085" s="69"/>
      <c r="H2085" s="69"/>
      <c r="I2085" s="69"/>
      <c r="J2085" s="69"/>
      <c r="K2085" s="69"/>
      <c r="L2085" s="69"/>
      <c r="M2085" s="69"/>
      <c r="N2085" s="69"/>
      <c r="O2085" s="69"/>
      <c r="P2085" s="69"/>
      <c r="Q2085" s="69"/>
      <c r="R2085" s="69"/>
      <c r="S2085" s="69"/>
      <c r="T2085" s="69"/>
      <c r="U2085" s="69"/>
      <c r="V2085" s="69"/>
      <c r="W2085" s="69"/>
      <c r="X2085" s="69"/>
      <c r="Y2085" s="69"/>
      <c r="Z2085" s="69"/>
    </row>
    <row r="2086" ht="15.75" customHeight="1" spans="1:26">
      <c r="A2086" s="125"/>
      <c r="B2086" s="125"/>
      <c r="C2086" s="126" t="e">
        <v>#REF!</v>
      </c>
      <c r="D2086" s="125"/>
      <c r="E2086" s="69"/>
      <c r="F2086" s="69"/>
      <c r="G2086" s="69"/>
      <c r="H2086" s="69"/>
      <c r="I2086" s="69"/>
      <c r="J2086" s="69"/>
      <c r="K2086" s="69"/>
      <c r="L2086" s="69"/>
      <c r="M2086" s="69"/>
      <c r="N2086" s="69"/>
      <c r="O2086" s="69"/>
      <c r="P2086" s="69"/>
      <c r="Q2086" s="69"/>
      <c r="R2086" s="69"/>
      <c r="S2086" s="69"/>
      <c r="T2086" s="69"/>
      <c r="U2086" s="69"/>
      <c r="V2086" s="69"/>
      <c r="W2086" s="69"/>
      <c r="X2086" s="69"/>
      <c r="Y2086" s="69"/>
      <c r="Z2086" s="69"/>
    </row>
    <row r="2087" ht="15.75" customHeight="1" spans="1:26">
      <c r="A2087" s="125"/>
      <c r="B2087" s="125"/>
      <c r="C2087" s="126" t="e">
        <v>#REF!</v>
      </c>
      <c r="D2087" s="125"/>
      <c r="E2087" s="69"/>
      <c r="F2087" s="69"/>
      <c r="G2087" s="69"/>
      <c r="H2087" s="69"/>
      <c r="I2087" s="69"/>
      <c r="J2087" s="69"/>
      <c r="K2087" s="69"/>
      <c r="L2087" s="69"/>
      <c r="M2087" s="69"/>
      <c r="N2087" s="69"/>
      <c r="O2087" s="69"/>
      <c r="P2087" s="69"/>
      <c r="Q2087" s="69"/>
      <c r="R2087" s="69"/>
      <c r="S2087" s="69"/>
      <c r="T2087" s="69"/>
      <c r="U2087" s="69"/>
      <c r="V2087" s="69"/>
      <c r="W2087" s="69"/>
      <c r="X2087" s="69"/>
      <c r="Y2087" s="69"/>
      <c r="Z2087" s="69"/>
    </row>
    <row r="2088" ht="15.75" customHeight="1" spans="1:26">
      <c r="A2088" s="125"/>
      <c r="B2088" s="125"/>
      <c r="C2088" s="126" t="e">
        <v>#REF!</v>
      </c>
      <c r="D2088" s="125"/>
      <c r="E2088" s="69"/>
      <c r="F2088" s="69"/>
      <c r="G2088" s="69"/>
      <c r="H2088" s="69"/>
      <c r="I2088" s="69"/>
      <c r="J2088" s="69"/>
      <c r="K2088" s="69"/>
      <c r="L2088" s="69"/>
      <c r="M2088" s="69"/>
      <c r="N2088" s="69"/>
      <c r="O2088" s="69"/>
      <c r="P2088" s="69"/>
      <c r="Q2088" s="69"/>
      <c r="R2088" s="69"/>
      <c r="S2088" s="69"/>
      <c r="T2088" s="69"/>
      <c r="U2088" s="69"/>
      <c r="V2088" s="69"/>
      <c r="W2088" s="69"/>
      <c r="X2088" s="69"/>
      <c r="Y2088" s="69"/>
      <c r="Z2088" s="69"/>
    </row>
    <row r="2089" ht="15.75" customHeight="1" spans="1:26">
      <c r="A2089" s="125"/>
      <c r="B2089" s="125"/>
      <c r="C2089" s="126" t="e">
        <v>#REF!</v>
      </c>
      <c r="D2089" s="125"/>
      <c r="E2089" s="69"/>
      <c r="F2089" s="69"/>
      <c r="G2089" s="69"/>
      <c r="H2089" s="69"/>
      <c r="I2089" s="69"/>
      <c r="J2089" s="69"/>
      <c r="K2089" s="69"/>
      <c r="L2089" s="69"/>
      <c r="M2089" s="69"/>
      <c r="N2089" s="69"/>
      <c r="O2089" s="69"/>
      <c r="P2089" s="69"/>
      <c r="Q2089" s="69"/>
      <c r="R2089" s="69"/>
      <c r="S2089" s="69"/>
      <c r="T2089" s="69"/>
      <c r="U2089" s="69"/>
      <c r="V2089" s="69"/>
      <c r="W2089" s="69"/>
      <c r="X2089" s="69"/>
      <c r="Y2089" s="69"/>
      <c r="Z2089" s="69"/>
    </row>
    <row r="2090" ht="15.75" customHeight="1" spans="1:26">
      <c r="A2090" s="125"/>
      <c r="B2090" s="125"/>
      <c r="C2090" s="126" t="e">
        <v>#REF!</v>
      </c>
      <c r="D2090" s="125"/>
      <c r="E2090" s="69"/>
      <c r="F2090" s="69"/>
      <c r="G2090" s="69"/>
      <c r="H2090" s="69"/>
      <c r="I2090" s="69"/>
      <c r="J2090" s="69"/>
      <c r="K2090" s="69"/>
      <c r="L2090" s="69"/>
      <c r="M2090" s="69"/>
      <c r="N2090" s="69"/>
      <c r="O2090" s="69"/>
      <c r="P2090" s="69"/>
      <c r="Q2090" s="69"/>
      <c r="R2090" s="69"/>
      <c r="S2090" s="69"/>
      <c r="T2090" s="69"/>
      <c r="U2090" s="69"/>
      <c r="V2090" s="69"/>
      <c r="W2090" s="69"/>
      <c r="X2090" s="69"/>
      <c r="Y2090" s="69"/>
      <c r="Z2090" s="69"/>
    </row>
    <row r="2091" ht="15.75" customHeight="1" spans="1:26">
      <c r="A2091" s="125"/>
      <c r="B2091" s="125"/>
      <c r="C2091" s="126" t="e">
        <v>#REF!</v>
      </c>
      <c r="D2091" s="125"/>
      <c r="E2091" s="69"/>
      <c r="F2091" s="69"/>
      <c r="G2091" s="69"/>
      <c r="H2091" s="69"/>
      <c r="I2091" s="69"/>
      <c r="J2091" s="69"/>
      <c r="K2091" s="69"/>
      <c r="L2091" s="69"/>
      <c r="M2091" s="69"/>
      <c r="N2091" s="69"/>
      <c r="O2091" s="69"/>
      <c r="P2091" s="69"/>
      <c r="Q2091" s="69"/>
      <c r="R2091" s="69"/>
      <c r="S2091" s="69"/>
      <c r="T2091" s="69"/>
      <c r="U2091" s="69"/>
      <c r="V2091" s="69"/>
      <c r="W2091" s="69"/>
      <c r="X2091" s="69"/>
      <c r="Y2091" s="69"/>
      <c r="Z2091" s="69"/>
    </row>
    <row r="2092" ht="15.75" customHeight="1" spans="1:26">
      <c r="A2092" s="125"/>
      <c r="B2092" s="125"/>
      <c r="C2092" s="126" t="e">
        <v>#REF!</v>
      </c>
      <c r="D2092" s="125"/>
      <c r="E2092" s="69"/>
      <c r="F2092" s="69"/>
      <c r="G2092" s="69"/>
      <c r="H2092" s="69"/>
      <c r="I2092" s="69"/>
      <c r="J2092" s="69"/>
      <c r="K2092" s="69"/>
      <c r="L2092" s="69"/>
      <c r="M2092" s="69"/>
      <c r="N2092" s="69"/>
      <c r="O2092" s="69"/>
      <c r="P2092" s="69"/>
      <c r="Q2092" s="69"/>
      <c r="R2092" s="69"/>
      <c r="S2092" s="69"/>
      <c r="T2092" s="69"/>
      <c r="U2092" s="69"/>
      <c r="V2092" s="69"/>
      <c r="W2092" s="69"/>
      <c r="X2092" s="69"/>
      <c r="Y2092" s="69"/>
      <c r="Z2092" s="69"/>
    </row>
    <row r="2093" ht="15.75" customHeight="1" spans="1:26">
      <c r="A2093" s="125"/>
      <c r="B2093" s="125"/>
      <c r="C2093" s="126" t="e">
        <v>#REF!</v>
      </c>
      <c r="D2093" s="125"/>
      <c r="E2093" s="69"/>
      <c r="F2093" s="69"/>
      <c r="G2093" s="69"/>
      <c r="H2093" s="69"/>
      <c r="I2093" s="69"/>
      <c r="J2093" s="69"/>
      <c r="K2093" s="69"/>
      <c r="L2093" s="69"/>
      <c r="M2093" s="69"/>
      <c r="N2093" s="69"/>
      <c r="O2093" s="69"/>
      <c r="P2093" s="69"/>
      <c r="Q2093" s="69"/>
      <c r="R2093" s="69"/>
      <c r="S2093" s="69"/>
      <c r="T2093" s="69"/>
      <c r="U2093" s="69"/>
      <c r="V2093" s="69"/>
      <c r="W2093" s="69"/>
      <c r="X2093" s="69"/>
      <c r="Y2093" s="69"/>
      <c r="Z2093" s="69"/>
    </row>
    <row r="2094" ht="15.75" customHeight="1" spans="1:26">
      <c r="A2094" s="125"/>
      <c r="B2094" s="125"/>
      <c r="C2094" s="126" t="e">
        <v>#REF!</v>
      </c>
      <c r="D2094" s="125"/>
      <c r="E2094" s="69"/>
      <c r="F2094" s="69"/>
      <c r="G2094" s="69"/>
      <c r="H2094" s="69"/>
      <c r="I2094" s="69"/>
      <c r="J2094" s="69"/>
      <c r="K2094" s="69"/>
      <c r="L2094" s="69"/>
      <c r="M2094" s="69"/>
      <c r="N2094" s="69"/>
      <c r="O2094" s="69"/>
      <c r="P2094" s="69"/>
      <c r="Q2094" s="69"/>
      <c r="R2094" s="69"/>
      <c r="S2094" s="69"/>
      <c r="T2094" s="69"/>
      <c r="U2094" s="69"/>
      <c r="V2094" s="69"/>
      <c r="W2094" s="69"/>
      <c r="X2094" s="69"/>
      <c r="Y2094" s="69"/>
      <c r="Z2094" s="69"/>
    </row>
    <row r="2095" ht="15.75" customHeight="1" spans="1:26">
      <c r="A2095" s="125"/>
      <c r="B2095" s="125"/>
      <c r="C2095" s="126" t="e">
        <v>#REF!</v>
      </c>
      <c r="D2095" s="125"/>
      <c r="E2095" s="69"/>
      <c r="F2095" s="69"/>
      <c r="G2095" s="69"/>
      <c r="H2095" s="69"/>
      <c r="I2095" s="69"/>
      <c r="J2095" s="69"/>
      <c r="K2095" s="69"/>
      <c r="L2095" s="69"/>
      <c r="M2095" s="69"/>
      <c r="N2095" s="69"/>
      <c r="O2095" s="69"/>
      <c r="P2095" s="69"/>
      <c r="Q2095" s="69"/>
      <c r="R2095" s="69"/>
      <c r="S2095" s="69"/>
      <c r="T2095" s="69"/>
      <c r="U2095" s="69"/>
      <c r="V2095" s="69"/>
      <c r="W2095" s="69"/>
      <c r="X2095" s="69"/>
      <c r="Y2095" s="69"/>
      <c r="Z2095" s="69"/>
    </row>
    <row r="2096" ht="15.75" customHeight="1" spans="1:26">
      <c r="A2096" s="125"/>
      <c r="B2096" s="125"/>
      <c r="C2096" s="126" t="e">
        <v>#REF!</v>
      </c>
      <c r="D2096" s="125"/>
      <c r="E2096" s="69"/>
      <c r="F2096" s="69"/>
      <c r="G2096" s="69"/>
      <c r="H2096" s="69"/>
      <c r="I2096" s="69"/>
      <c r="J2096" s="69"/>
      <c r="K2096" s="69"/>
      <c r="L2096" s="69"/>
      <c r="M2096" s="69"/>
      <c r="N2096" s="69"/>
      <c r="O2096" s="69"/>
      <c r="P2096" s="69"/>
      <c r="Q2096" s="69"/>
      <c r="R2096" s="69"/>
      <c r="S2096" s="69"/>
      <c r="T2096" s="69"/>
      <c r="U2096" s="69"/>
      <c r="V2096" s="69"/>
      <c r="W2096" s="69"/>
      <c r="X2096" s="69"/>
      <c r="Y2096" s="69"/>
      <c r="Z2096" s="69"/>
    </row>
    <row r="2097" ht="15.75" customHeight="1" spans="1:26">
      <c r="A2097" s="125"/>
      <c r="B2097" s="125"/>
      <c r="C2097" s="126" t="e">
        <v>#REF!</v>
      </c>
      <c r="D2097" s="125"/>
      <c r="E2097" s="69"/>
      <c r="F2097" s="69"/>
      <c r="G2097" s="69"/>
      <c r="H2097" s="69"/>
      <c r="I2097" s="69"/>
      <c r="J2097" s="69"/>
      <c r="K2097" s="69"/>
      <c r="L2097" s="69"/>
      <c r="M2097" s="69"/>
      <c r="N2097" s="69"/>
      <c r="O2097" s="69"/>
      <c r="P2097" s="69"/>
      <c r="Q2097" s="69"/>
      <c r="R2097" s="69"/>
      <c r="S2097" s="69"/>
      <c r="T2097" s="69"/>
      <c r="U2097" s="69"/>
      <c r="V2097" s="69"/>
      <c r="W2097" s="69"/>
      <c r="X2097" s="69"/>
      <c r="Y2097" s="69"/>
      <c r="Z2097" s="69"/>
    </row>
    <row r="2098" ht="15.75" customHeight="1" spans="1:26">
      <c r="A2098" s="125"/>
      <c r="B2098" s="125"/>
      <c r="C2098" s="126" t="e">
        <v>#REF!</v>
      </c>
      <c r="D2098" s="125"/>
      <c r="E2098" s="69"/>
      <c r="F2098" s="69"/>
      <c r="G2098" s="69"/>
      <c r="H2098" s="69"/>
      <c r="I2098" s="69"/>
      <c r="J2098" s="69"/>
      <c r="K2098" s="69"/>
      <c r="L2098" s="69"/>
      <c r="M2098" s="69"/>
      <c r="N2098" s="69"/>
      <c r="O2098" s="69"/>
      <c r="P2098" s="69"/>
      <c r="Q2098" s="69"/>
      <c r="R2098" s="69"/>
      <c r="S2098" s="69"/>
      <c r="T2098" s="69"/>
      <c r="U2098" s="69"/>
      <c r="V2098" s="69"/>
      <c r="W2098" s="69"/>
      <c r="X2098" s="69"/>
      <c r="Y2098" s="69"/>
      <c r="Z2098" s="69"/>
    </row>
    <row r="2099" ht="15.75" customHeight="1" spans="1:26">
      <c r="A2099" s="125"/>
      <c r="B2099" s="125"/>
      <c r="C2099" s="126" t="e">
        <v>#REF!</v>
      </c>
      <c r="D2099" s="125"/>
      <c r="E2099" s="69"/>
      <c r="F2099" s="69"/>
      <c r="G2099" s="69"/>
      <c r="H2099" s="69"/>
      <c r="I2099" s="69"/>
      <c r="J2099" s="69"/>
      <c r="K2099" s="69"/>
      <c r="L2099" s="69"/>
      <c r="M2099" s="69"/>
      <c r="N2099" s="69"/>
      <c r="O2099" s="69"/>
      <c r="P2099" s="69"/>
      <c r="Q2099" s="69"/>
      <c r="R2099" s="69"/>
      <c r="S2099" s="69"/>
      <c r="T2099" s="69"/>
      <c r="U2099" s="69"/>
      <c r="V2099" s="69"/>
      <c r="W2099" s="69"/>
      <c r="X2099" s="69"/>
      <c r="Y2099" s="69"/>
      <c r="Z2099" s="69"/>
    </row>
    <row r="2100" ht="15.75" customHeight="1" spans="1:26">
      <c r="A2100" s="125"/>
      <c r="B2100" s="125"/>
      <c r="C2100" s="126" t="e">
        <v>#REF!</v>
      </c>
      <c r="D2100" s="125"/>
      <c r="E2100" s="69"/>
      <c r="F2100" s="69"/>
      <c r="G2100" s="69"/>
      <c r="H2100" s="69"/>
      <c r="I2100" s="69"/>
      <c r="J2100" s="69"/>
      <c r="K2100" s="69"/>
      <c r="L2100" s="69"/>
      <c r="M2100" s="69"/>
      <c r="N2100" s="69"/>
      <c r="O2100" s="69"/>
      <c r="P2100" s="69"/>
      <c r="Q2100" s="69"/>
      <c r="R2100" s="69"/>
      <c r="S2100" s="69"/>
      <c r="T2100" s="69"/>
      <c r="U2100" s="69"/>
      <c r="V2100" s="69"/>
      <c r="W2100" s="69"/>
      <c r="X2100" s="69"/>
      <c r="Y2100" s="69"/>
      <c r="Z2100" s="69"/>
    </row>
    <row r="2101" ht="15.75" customHeight="1" spans="1:26">
      <c r="A2101" s="125"/>
      <c r="B2101" s="125"/>
      <c r="C2101" s="126" t="e">
        <v>#REF!</v>
      </c>
      <c r="D2101" s="125"/>
      <c r="E2101" s="69"/>
      <c r="F2101" s="69"/>
      <c r="G2101" s="69"/>
      <c r="H2101" s="69"/>
      <c r="I2101" s="69"/>
      <c r="J2101" s="69"/>
      <c r="K2101" s="69"/>
      <c r="L2101" s="69"/>
      <c r="M2101" s="69"/>
      <c r="N2101" s="69"/>
      <c r="O2101" s="69"/>
      <c r="P2101" s="69"/>
      <c r="Q2101" s="69"/>
      <c r="R2101" s="69"/>
      <c r="S2101" s="69"/>
      <c r="T2101" s="69"/>
      <c r="U2101" s="69"/>
      <c r="V2101" s="69"/>
      <c r="W2101" s="69"/>
      <c r="X2101" s="69"/>
      <c r="Y2101" s="69"/>
      <c r="Z2101" s="69"/>
    </row>
    <row r="2102" ht="15.75" customHeight="1" spans="1:26">
      <c r="A2102" s="125"/>
      <c r="B2102" s="125"/>
      <c r="C2102" s="126" t="e">
        <v>#REF!</v>
      </c>
      <c r="D2102" s="125"/>
      <c r="E2102" s="69"/>
      <c r="F2102" s="69"/>
      <c r="G2102" s="69"/>
      <c r="H2102" s="69"/>
      <c r="I2102" s="69"/>
      <c r="J2102" s="69"/>
      <c r="K2102" s="69"/>
      <c r="L2102" s="69"/>
      <c r="M2102" s="69"/>
      <c r="N2102" s="69"/>
      <c r="O2102" s="69"/>
      <c r="P2102" s="69"/>
      <c r="Q2102" s="69"/>
      <c r="R2102" s="69"/>
      <c r="S2102" s="69"/>
      <c r="T2102" s="69"/>
      <c r="U2102" s="69"/>
      <c r="V2102" s="69"/>
      <c r="W2102" s="69"/>
      <c r="X2102" s="69"/>
      <c r="Y2102" s="69"/>
      <c r="Z2102" s="69"/>
    </row>
    <row r="2103" ht="15.75" customHeight="1" spans="1:26">
      <c r="A2103" s="125"/>
      <c r="B2103" s="125"/>
      <c r="C2103" s="126" t="e">
        <v>#REF!</v>
      </c>
      <c r="D2103" s="125"/>
      <c r="E2103" s="69"/>
      <c r="F2103" s="69"/>
      <c r="G2103" s="69"/>
      <c r="H2103" s="69"/>
      <c r="I2103" s="69"/>
      <c r="J2103" s="69"/>
      <c r="K2103" s="69"/>
      <c r="L2103" s="69"/>
      <c r="M2103" s="69"/>
      <c r="N2103" s="69"/>
      <c r="O2103" s="69"/>
      <c r="P2103" s="69"/>
      <c r="Q2103" s="69"/>
      <c r="R2103" s="69"/>
      <c r="S2103" s="69"/>
      <c r="T2103" s="69"/>
      <c r="U2103" s="69"/>
      <c r="V2103" s="69"/>
      <c r="W2103" s="69"/>
      <c r="X2103" s="69"/>
      <c r="Y2103" s="69"/>
      <c r="Z2103" s="69"/>
    </row>
    <row r="2104" ht="15.75" customHeight="1" spans="1:26">
      <c r="A2104" s="125"/>
      <c r="B2104" s="125"/>
      <c r="C2104" s="126" t="e">
        <v>#REF!</v>
      </c>
      <c r="D2104" s="125"/>
      <c r="E2104" s="69"/>
      <c r="F2104" s="69"/>
      <c r="G2104" s="69"/>
      <c r="H2104" s="69"/>
      <c r="I2104" s="69"/>
      <c r="J2104" s="69"/>
      <c r="K2104" s="69"/>
      <c r="L2104" s="69"/>
      <c r="M2104" s="69"/>
      <c r="N2104" s="69"/>
      <c r="O2104" s="69"/>
      <c r="P2104" s="69"/>
      <c r="Q2104" s="69"/>
      <c r="R2104" s="69"/>
      <c r="S2104" s="69"/>
      <c r="T2104" s="69"/>
      <c r="U2104" s="69"/>
      <c r="V2104" s="69"/>
      <c r="W2104" s="69"/>
      <c r="X2104" s="69"/>
      <c r="Y2104" s="69"/>
      <c r="Z2104" s="69"/>
    </row>
    <row r="2105" ht="15.75" customHeight="1" spans="1:26">
      <c r="A2105" s="125"/>
      <c r="B2105" s="125"/>
      <c r="C2105" s="126" t="e">
        <v>#REF!</v>
      </c>
      <c r="D2105" s="125"/>
      <c r="E2105" s="69"/>
      <c r="F2105" s="69"/>
      <c r="G2105" s="69"/>
      <c r="H2105" s="69"/>
      <c r="I2105" s="69"/>
      <c r="J2105" s="69"/>
      <c r="K2105" s="69"/>
      <c r="L2105" s="69"/>
      <c r="M2105" s="69"/>
      <c r="N2105" s="69"/>
      <c r="O2105" s="69"/>
      <c r="P2105" s="69"/>
      <c r="Q2105" s="69"/>
      <c r="R2105" s="69"/>
      <c r="S2105" s="69"/>
      <c r="T2105" s="69"/>
      <c r="U2105" s="69"/>
      <c r="V2105" s="69"/>
      <c r="W2105" s="69"/>
      <c r="X2105" s="69"/>
      <c r="Y2105" s="69"/>
      <c r="Z2105" s="69"/>
    </row>
    <row r="2106" ht="15.75" customHeight="1" spans="1:26">
      <c r="A2106" s="125"/>
      <c r="B2106" s="125"/>
      <c r="C2106" s="126" t="e">
        <v>#REF!</v>
      </c>
      <c r="D2106" s="125"/>
      <c r="E2106" s="69"/>
      <c r="F2106" s="69"/>
      <c r="G2106" s="69"/>
      <c r="H2106" s="69"/>
      <c r="I2106" s="69"/>
      <c r="J2106" s="69"/>
      <c r="K2106" s="69"/>
      <c r="L2106" s="69"/>
      <c r="M2106" s="69"/>
      <c r="N2106" s="69"/>
      <c r="O2106" s="69"/>
      <c r="P2106" s="69"/>
      <c r="Q2106" s="69"/>
      <c r="R2106" s="69"/>
      <c r="S2106" s="69"/>
      <c r="T2106" s="69"/>
      <c r="U2106" s="69"/>
      <c r="V2106" s="69"/>
      <c r="W2106" s="69"/>
      <c r="X2106" s="69"/>
      <c r="Y2106" s="69"/>
      <c r="Z2106" s="69"/>
    </row>
    <row r="2107" ht="15.75" customHeight="1" spans="1:26">
      <c r="A2107" s="125"/>
      <c r="B2107" s="125"/>
      <c r="C2107" s="126" t="e">
        <v>#REF!</v>
      </c>
      <c r="D2107" s="125"/>
      <c r="E2107" s="69"/>
      <c r="F2107" s="69"/>
      <c r="G2107" s="69"/>
      <c r="H2107" s="69"/>
      <c r="I2107" s="69"/>
      <c r="J2107" s="69"/>
      <c r="K2107" s="69"/>
      <c r="L2107" s="69"/>
      <c r="M2107" s="69"/>
      <c r="N2107" s="69"/>
      <c r="O2107" s="69"/>
      <c r="P2107" s="69"/>
      <c r="Q2107" s="69"/>
      <c r="R2107" s="69"/>
      <c r="S2107" s="69"/>
      <c r="T2107" s="69"/>
      <c r="U2107" s="69"/>
      <c r="V2107" s="69"/>
      <c r="W2107" s="69"/>
      <c r="X2107" s="69"/>
      <c r="Y2107" s="69"/>
      <c r="Z2107" s="69"/>
    </row>
    <row r="2108" ht="15.75" customHeight="1" spans="1:26">
      <c r="A2108" s="125"/>
      <c r="B2108" s="125"/>
      <c r="C2108" s="126" t="e">
        <v>#REF!</v>
      </c>
      <c r="D2108" s="125"/>
      <c r="E2108" s="69"/>
      <c r="F2108" s="69"/>
      <c r="G2108" s="69"/>
      <c r="H2108" s="69"/>
      <c r="I2108" s="69"/>
      <c r="J2108" s="69"/>
      <c r="K2108" s="69"/>
      <c r="L2108" s="69"/>
      <c r="M2108" s="69"/>
      <c r="N2108" s="69"/>
      <c r="O2108" s="69"/>
      <c r="P2108" s="69"/>
      <c r="Q2108" s="69"/>
      <c r="R2108" s="69"/>
      <c r="S2108" s="69"/>
      <c r="T2108" s="69"/>
      <c r="U2108" s="69"/>
      <c r="V2108" s="69"/>
      <c r="W2108" s="69"/>
      <c r="X2108" s="69"/>
      <c r="Y2108" s="69"/>
      <c r="Z2108" s="69"/>
    </row>
    <row r="2109" ht="15.75" customHeight="1" spans="1:26">
      <c r="A2109" s="125"/>
      <c r="B2109" s="125"/>
      <c r="C2109" s="126" t="e">
        <v>#REF!</v>
      </c>
      <c r="D2109" s="125"/>
      <c r="E2109" s="69"/>
      <c r="F2109" s="69"/>
      <c r="G2109" s="69"/>
      <c r="H2109" s="69"/>
      <c r="I2109" s="69"/>
      <c r="J2109" s="69"/>
      <c r="K2109" s="69"/>
      <c r="L2109" s="69"/>
      <c r="M2109" s="69"/>
      <c r="N2109" s="69"/>
      <c r="O2109" s="69"/>
      <c r="P2109" s="69"/>
      <c r="Q2109" s="69"/>
      <c r="R2109" s="69"/>
      <c r="S2109" s="69"/>
      <c r="T2109" s="69"/>
      <c r="U2109" s="69"/>
      <c r="V2109" s="69"/>
      <c r="W2109" s="69"/>
      <c r="X2109" s="69"/>
      <c r="Y2109" s="69"/>
      <c r="Z2109" s="69"/>
    </row>
    <row r="2110" ht="15.75" customHeight="1" spans="1:26">
      <c r="A2110" s="125"/>
      <c r="B2110" s="125"/>
      <c r="C2110" s="126" t="e">
        <v>#REF!</v>
      </c>
      <c r="D2110" s="125"/>
      <c r="E2110" s="69"/>
      <c r="F2110" s="69"/>
      <c r="G2110" s="69"/>
      <c r="H2110" s="69"/>
      <c r="I2110" s="69"/>
      <c r="J2110" s="69"/>
      <c r="K2110" s="69"/>
      <c r="L2110" s="69"/>
      <c r="M2110" s="69"/>
      <c r="N2110" s="69"/>
      <c r="O2110" s="69"/>
      <c r="P2110" s="69"/>
      <c r="Q2110" s="69"/>
      <c r="R2110" s="69"/>
      <c r="S2110" s="69"/>
      <c r="T2110" s="69"/>
      <c r="U2110" s="69"/>
      <c r="V2110" s="69"/>
      <c r="W2110" s="69"/>
      <c r="X2110" s="69"/>
      <c r="Y2110" s="69"/>
      <c r="Z2110" s="69"/>
    </row>
    <row r="2111" ht="15.75" customHeight="1" spans="1:26">
      <c r="A2111" s="125"/>
      <c r="B2111" s="125"/>
      <c r="C2111" s="126" t="e">
        <v>#REF!</v>
      </c>
      <c r="D2111" s="125"/>
      <c r="E2111" s="69"/>
      <c r="F2111" s="69"/>
      <c r="G2111" s="69"/>
      <c r="H2111" s="69"/>
      <c r="I2111" s="69"/>
      <c r="J2111" s="69"/>
      <c r="K2111" s="69"/>
      <c r="L2111" s="69"/>
      <c r="M2111" s="69"/>
      <c r="N2111" s="69"/>
      <c r="O2111" s="69"/>
      <c r="P2111" s="69"/>
      <c r="Q2111" s="69"/>
      <c r="R2111" s="69"/>
      <c r="S2111" s="69"/>
      <c r="T2111" s="69"/>
      <c r="U2111" s="69"/>
      <c r="V2111" s="69"/>
      <c r="W2111" s="69"/>
      <c r="X2111" s="69"/>
      <c r="Y2111" s="69"/>
      <c r="Z2111" s="69"/>
    </row>
    <row r="2112" ht="15.75" customHeight="1" spans="1:26">
      <c r="A2112" s="125"/>
      <c r="B2112" s="125"/>
      <c r="C2112" s="126" t="e">
        <v>#REF!</v>
      </c>
      <c r="D2112" s="125"/>
      <c r="E2112" s="69"/>
      <c r="F2112" s="69"/>
      <c r="G2112" s="69"/>
      <c r="H2112" s="69"/>
      <c r="I2112" s="69"/>
      <c r="J2112" s="69"/>
      <c r="K2112" s="69"/>
      <c r="L2112" s="69"/>
      <c r="M2112" s="69"/>
      <c r="N2112" s="69"/>
      <c r="O2112" s="69"/>
      <c r="P2112" s="69"/>
      <c r="Q2112" s="69"/>
      <c r="R2112" s="69"/>
      <c r="S2112" s="69"/>
      <c r="T2112" s="69"/>
      <c r="U2112" s="69"/>
      <c r="V2112" s="69"/>
      <c r="W2112" s="69"/>
      <c r="X2112" s="69"/>
      <c r="Y2112" s="69"/>
      <c r="Z2112" s="69"/>
    </row>
    <row r="2113" ht="15.75" customHeight="1" spans="1:26">
      <c r="A2113" s="125"/>
      <c r="B2113" s="125"/>
      <c r="C2113" s="126" t="e">
        <v>#REF!</v>
      </c>
      <c r="D2113" s="125"/>
      <c r="E2113" s="69"/>
      <c r="F2113" s="69"/>
      <c r="G2113" s="69"/>
      <c r="H2113" s="69"/>
      <c r="I2113" s="69"/>
      <c r="J2113" s="69"/>
      <c r="K2113" s="69"/>
      <c r="L2113" s="69"/>
      <c r="M2113" s="69"/>
      <c r="N2113" s="69"/>
      <c r="O2113" s="69"/>
      <c r="P2113" s="69"/>
      <c r="Q2113" s="69"/>
      <c r="R2113" s="69"/>
      <c r="S2113" s="69"/>
      <c r="T2113" s="69"/>
      <c r="U2113" s="69"/>
      <c r="V2113" s="69"/>
      <c r="W2113" s="69"/>
      <c r="X2113" s="69"/>
      <c r="Y2113" s="69"/>
      <c r="Z2113" s="69"/>
    </row>
    <row r="2114" ht="15.75" customHeight="1" spans="1:26">
      <c r="A2114" s="125"/>
      <c r="B2114" s="125"/>
      <c r="C2114" s="126" t="e">
        <v>#REF!</v>
      </c>
      <c r="D2114" s="125"/>
      <c r="E2114" s="69"/>
      <c r="F2114" s="69"/>
      <c r="G2114" s="69"/>
      <c r="H2114" s="69"/>
      <c r="I2114" s="69"/>
      <c r="J2114" s="69"/>
      <c r="K2114" s="69"/>
      <c r="L2114" s="69"/>
      <c r="M2114" s="69"/>
      <c r="N2114" s="69"/>
      <c r="O2114" s="69"/>
      <c r="P2114" s="69"/>
      <c r="Q2114" s="69"/>
      <c r="R2114" s="69"/>
      <c r="S2114" s="69"/>
      <c r="T2114" s="69"/>
      <c r="U2114" s="69"/>
      <c r="V2114" s="69"/>
      <c r="W2114" s="69"/>
      <c r="X2114" s="69"/>
      <c r="Y2114" s="69"/>
      <c r="Z2114" s="69"/>
    </row>
    <row r="2115" ht="15.75" customHeight="1" spans="1:26">
      <c r="A2115" s="125"/>
      <c r="B2115" s="125"/>
      <c r="C2115" s="126" t="e">
        <v>#REF!</v>
      </c>
      <c r="D2115" s="125"/>
      <c r="E2115" s="69"/>
      <c r="F2115" s="69"/>
      <c r="G2115" s="69"/>
      <c r="H2115" s="69"/>
      <c r="I2115" s="69"/>
      <c r="J2115" s="69"/>
      <c r="K2115" s="69"/>
      <c r="L2115" s="69"/>
      <c r="M2115" s="69"/>
      <c r="N2115" s="69"/>
      <c r="O2115" s="69"/>
      <c r="P2115" s="69"/>
      <c r="Q2115" s="69"/>
      <c r="R2115" s="69"/>
      <c r="S2115" s="69"/>
      <c r="T2115" s="69"/>
      <c r="U2115" s="69"/>
      <c r="V2115" s="69"/>
      <c r="W2115" s="69"/>
      <c r="X2115" s="69"/>
      <c r="Y2115" s="69"/>
      <c r="Z2115" s="69"/>
    </row>
    <row r="2116" ht="15.75" customHeight="1" spans="1:26">
      <c r="A2116" s="125"/>
      <c r="B2116" s="125"/>
      <c r="C2116" s="126" t="e">
        <v>#REF!</v>
      </c>
      <c r="D2116" s="125"/>
      <c r="E2116" s="69"/>
      <c r="F2116" s="69"/>
      <c r="G2116" s="69"/>
      <c r="H2116" s="69"/>
      <c r="I2116" s="69"/>
      <c r="J2116" s="69"/>
      <c r="K2116" s="69"/>
      <c r="L2116" s="69"/>
      <c r="M2116" s="69"/>
      <c r="N2116" s="69"/>
      <c r="O2116" s="69"/>
      <c r="P2116" s="69"/>
      <c r="Q2116" s="69"/>
      <c r="R2116" s="69"/>
      <c r="S2116" s="69"/>
      <c r="T2116" s="69"/>
      <c r="U2116" s="69"/>
      <c r="V2116" s="69"/>
      <c r="W2116" s="69"/>
      <c r="X2116" s="69"/>
      <c r="Y2116" s="69"/>
      <c r="Z2116" s="69"/>
    </row>
    <row r="2117" ht="15.75" customHeight="1" spans="1:26">
      <c r="A2117" s="125"/>
      <c r="B2117" s="125"/>
      <c r="C2117" s="126" t="e">
        <v>#REF!</v>
      </c>
      <c r="D2117" s="125"/>
      <c r="E2117" s="69"/>
      <c r="F2117" s="69"/>
      <c r="G2117" s="69"/>
      <c r="H2117" s="69"/>
      <c r="I2117" s="69"/>
      <c r="J2117" s="69"/>
      <c r="K2117" s="69"/>
      <c r="L2117" s="69"/>
      <c r="M2117" s="69"/>
      <c r="N2117" s="69"/>
      <c r="O2117" s="69"/>
      <c r="P2117" s="69"/>
      <c r="Q2117" s="69"/>
      <c r="R2117" s="69"/>
      <c r="S2117" s="69"/>
      <c r="T2117" s="69"/>
      <c r="U2117" s="69"/>
      <c r="V2117" s="69"/>
      <c r="W2117" s="69"/>
      <c r="X2117" s="69"/>
      <c r="Y2117" s="69"/>
      <c r="Z2117" s="69"/>
    </row>
    <row r="2118" ht="15.75" customHeight="1" spans="1:26">
      <c r="A2118" s="125"/>
      <c r="B2118" s="125"/>
      <c r="C2118" s="126" t="e">
        <v>#REF!</v>
      </c>
      <c r="D2118" s="125"/>
      <c r="E2118" s="69"/>
      <c r="F2118" s="69"/>
      <c r="G2118" s="69"/>
      <c r="H2118" s="69"/>
      <c r="I2118" s="69"/>
      <c r="J2118" s="69"/>
      <c r="K2118" s="69"/>
      <c r="L2118" s="69"/>
      <c r="M2118" s="69"/>
      <c r="N2118" s="69"/>
      <c r="O2118" s="69"/>
      <c r="P2118" s="69"/>
      <c r="Q2118" s="69"/>
      <c r="R2118" s="69"/>
      <c r="S2118" s="69"/>
      <c r="T2118" s="69"/>
      <c r="U2118" s="69"/>
      <c r="V2118" s="69"/>
      <c r="W2118" s="69"/>
      <c r="X2118" s="69"/>
      <c r="Y2118" s="69"/>
      <c r="Z2118" s="69"/>
    </row>
    <row r="2119" ht="15.75" customHeight="1" spans="1:26">
      <c r="A2119" s="125"/>
      <c r="B2119" s="125"/>
      <c r="C2119" s="126" t="e">
        <v>#REF!</v>
      </c>
      <c r="D2119" s="125"/>
      <c r="E2119" s="69"/>
      <c r="F2119" s="69"/>
      <c r="G2119" s="69"/>
      <c r="H2119" s="69"/>
      <c r="I2119" s="69"/>
      <c r="J2119" s="69"/>
      <c r="K2119" s="69"/>
      <c r="L2119" s="69"/>
      <c r="M2119" s="69"/>
      <c r="N2119" s="69"/>
      <c r="O2119" s="69"/>
      <c r="P2119" s="69"/>
      <c r="Q2119" s="69"/>
      <c r="R2119" s="69"/>
      <c r="S2119" s="69"/>
      <c r="T2119" s="69"/>
      <c r="U2119" s="69"/>
      <c r="V2119" s="69"/>
      <c r="W2119" s="69"/>
      <c r="X2119" s="69"/>
      <c r="Y2119" s="69"/>
      <c r="Z2119" s="69"/>
    </row>
    <row r="2120" ht="15.75" customHeight="1" spans="1:26">
      <c r="A2120" s="125"/>
      <c r="B2120" s="125"/>
      <c r="C2120" s="126" t="e">
        <v>#REF!</v>
      </c>
      <c r="D2120" s="125"/>
      <c r="E2120" s="69"/>
      <c r="F2120" s="69"/>
      <c r="G2120" s="69"/>
      <c r="H2120" s="69"/>
      <c r="I2120" s="69"/>
      <c r="J2120" s="69"/>
      <c r="K2120" s="69"/>
      <c r="L2120" s="69"/>
      <c r="M2120" s="69"/>
      <c r="N2120" s="69"/>
      <c r="O2120" s="69"/>
      <c r="P2120" s="69"/>
      <c r="Q2120" s="69"/>
      <c r="R2120" s="69"/>
      <c r="S2120" s="69"/>
      <c r="T2120" s="69"/>
      <c r="U2120" s="69"/>
      <c r="V2120" s="69"/>
      <c r="W2120" s="69"/>
      <c r="X2120" s="69"/>
      <c r="Y2120" s="69"/>
      <c r="Z2120" s="69"/>
    </row>
    <row r="2121" ht="15.75" customHeight="1" spans="1:26">
      <c r="A2121" s="125"/>
      <c r="B2121" s="125"/>
      <c r="C2121" s="126" t="e">
        <v>#REF!</v>
      </c>
      <c r="D2121" s="125"/>
      <c r="E2121" s="69"/>
      <c r="F2121" s="69"/>
      <c r="G2121" s="69"/>
      <c r="H2121" s="69"/>
      <c r="I2121" s="69"/>
      <c r="J2121" s="69"/>
      <c r="K2121" s="69"/>
      <c r="L2121" s="69"/>
      <c r="M2121" s="69"/>
      <c r="N2121" s="69"/>
      <c r="O2121" s="69"/>
      <c r="P2121" s="69"/>
      <c r="Q2121" s="69"/>
      <c r="R2121" s="69"/>
      <c r="S2121" s="69"/>
      <c r="T2121" s="69"/>
      <c r="U2121" s="69"/>
      <c r="V2121" s="69"/>
      <c r="W2121" s="69"/>
      <c r="X2121" s="69"/>
      <c r="Y2121" s="69"/>
      <c r="Z2121" s="69"/>
    </row>
    <row r="2122" ht="15.75" customHeight="1" spans="1:26">
      <c r="A2122" s="125"/>
      <c r="B2122" s="125"/>
      <c r="C2122" s="126" t="e">
        <v>#REF!</v>
      </c>
      <c r="D2122" s="125"/>
      <c r="E2122" s="69"/>
      <c r="F2122" s="69"/>
      <c r="G2122" s="69"/>
      <c r="H2122" s="69"/>
      <c r="I2122" s="69"/>
      <c r="J2122" s="69"/>
      <c r="K2122" s="69"/>
      <c r="L2122" s="69"/>
      <c r="M2122" s="69"/>
      <c r="N2122" s="69"/>
      <c r="O2122" s="69"/>
      <c r="P2122" s="69"/>
      <c r="Q2122" s="69"/>
      <c r="R2122" s="69"/>
      <c r="S2122" s="69"/>
      <c r="T2122" s="69"/>
      <c r="U2122" s="69"/>
      <c r="V2122" s="69"/>
      <c r="W2122" s="69"/>
      <c r="X2122" s="69"/>
      <c r="Y2122" s="69"/>
      <c r="Z2122" s="69"/>
    </row>
    <row r="2123" ht="15.75" customHeight="1" spans="1:26">
      <c r="A2123" s="125"/>
      <c r="B2123" s="125"/>
      <c r="C2123" s="126" t="e">
        <v>#REF!</v>
      </c>
      <c r="D2123" s="125"/>
      <c r="E2123" s="69"/>
      <c r="F2123" s="69"/>
      <c r="G2123" s="69"/>
      <c r="H2123" s="69"/>
      <c r="I2123" s="69"/>
      <c r="J2123" s="69"/>
      <c r="K2123" s="69"/>
      <c r="L2123" s="69"/>
      <c r="M2123" s="69"/>
      <c r="N2123" s="69"/>
      <c r="O2123" s="69"/>
      <c r="P2123" s="69"/>
      <c r="Q2123" s="69"/>
      <c r="R2123" s="69"/>
      <c r="S2123" s="69"/>
      <c r="T2123" s="69"/>
      <c r="U2123" s="69"/>
      <c r="V2123" s="69"/>
      <c r="W2123" s="69"/>
      <c r="X2123" s="69"/>
      <c r="Y2123" s="69"/>
      <c r="Z2123" s="69"/>
    </row>
    <row r="2124" ht="15.75" customHeight="1" spans="1:26">
      <c r="A2124" s="125"/>
      <c r="B2124" s="125"/>
      <c r="C2124" s="126" t="e">
        <v>#REF!</v>
      </c>
      <c r="D2124" s="125"/>
      <c r="E2124" s="69"/>
      <c r="F2124" s="69"/>
      <c r="G2124" s="69"/>
      <c r="H2124" s="69"/>
      <c r="I2124" s="69"/>
      <c r="J2124" s="69"/>
      <c r="K2124" s="69"/>
      <c r="L2124" s="69"/>
      <c r="M2124" s="69"/>
      <c r="N2124" s="69"/>
      <c r="O2124" s="69"/>
      <c r="P2124" s="69"/>
      <c r="Q2124" s="69"/>
      <c r="R2124" s="69"/>
      <c r="S2124" s="69"/>
      <c r="T2124" s="69"/>
      <c r="U2124" s="69"/>
      <c r="V2124" s="69"/>
      <c r="W2124" s="69"/>
      <c r="X2124" s="69"/>
      <c r="Y2124" s="69"/>
      <c r="Z2124" s="69"/>
    </row>
    <row r="2125" ht="15.75" customHeight="1" spans="1:26">
      <c r="A2125" s="125"/>
      <c r="B2125" s="125"/>
      <c r="C2125" s="126" t="e">
        <v>#REF!</v>
      </c>
      <c r="D2125" s="125"/>
      <c r="E2125" s="69"/>
      <c r="F2125" s="69"/>
      <c r="G2125" s="69"/>
      <c r="H2125" s="69"/>
      <c r="I2125" s="69"/>
      <c r="J2125" s="69"/>
      <c r="K2125" s="69"/>
      <c r="L2125" s="69"/>
      <c r="M2125" s="69"/>
      <c r="N2125" s="69"/>
      <c r="O2125" s="69"/>
      <c r="P2125" s="69"/>
      <c r="Q2125" s="69"/>
      <c r="R2125" s="69"/>
      <c r="S2125" s="69"/>
      <c r="T2125" s="69"/>
      <c r="U2125" s="69"/>
      <c r="V2125" s="69"/>
      <c r="W2125" s="69"/>
      <c r="X2125" s="69"/>
      <c r="Y2125" s="69"/>
      <c r="Z2125" s="69"/>
    </row>
    <row r="2126" ht="15.75" customHeight="1" spans="1:26">
      <c r="A2126" s="125"/>
      <c r="B2126" s="125"/>
      <c r="C2126" s="126" t="e">
        <v>#REF!</v>
      </c>
      <c r="D2126" s="125"/>
      <c r="E2126" s="69"/>
      <c r="F2126" s="69"/>
      <c r="G2126" s="69"/>
      <c r="H2126" s="69"/>
      <c r="I2126" s="69"/>
      <c r="J2126" s="69"/>
      <c r="K2126" s="69"/>
      <c r="L2126" s="69"/>
      <c r="M2126" s="69"/>
      <c r="N2126" s="69"/>
      <c r="O2126" s="69"/>
      <c r="P2126" s="69"/>
      <c r="Q2126" s="69"/>
      <c r="R2126" s="69"/>
      <c r="S2126" s="69"/>
      <c r="T2126" s="69"/>
      <c r="U2126" s="69"/>
      <c r="V2126" s="69"/>
      <c r="W2126" s="69"/>
      <c r="X2126" s="69"/>
      <c r="Y2126" s="69"/>
      <c r="Z2126" s="69"/>
    </row>
    <row r="2127" ht="15.75" customHeight="1" spans="1:26">
      <c r="A2127" s="125"/>
      <c r="B2127" s="125"/>
      <c r="C2127" s="126" t="e">
        <v>#REF!</v>
      </c>
      <c r="D2127" s="125"/>
      <c r="E2127" s="69"/>
      <c r="F2127" s="69"/>
      <c r="G2127" s="69"/>
      <c r="H2127" s="69"/>
      <c r="I2127" s="69"/>
      <c r="J2127" s="69"/>
      <c r="K2127" s="69"/>
      <c r="L2127" s="69"/>
      <c r="M2127" s="69"/>
      <c r="N2127" s="69"/>
      <c r="O2127" s="69"/>
      <c r="P2127" s="69"/>
      <c r="Q2127" s="69"/>
      <c r="R2127" s="69"/>
      <c r="S2127" s="69"/>
      <c r="T2127" s="69"/>
      <c r="U2127" s="69"/>
      <c r="V2127" s="69"/>
      <c r="W2127" s="69"/>
      <c r="X2127" s="69"/>
      <c r="Y2127" s="69"/>
      <c r="Z2127" s="69"/>
    </row>
    <row r="2128" ht="15.75" customHeight="1" spans="1:26">
      <c r="A2128" s="125"/>
      <c r="B2128" s="125"/>
      <c r="C2128" s="126" t="e">
        <v>#REF!</v>
      </c>
      <c r="D2128" s="125"/>
      <c r="E2128" s="69"/>
      <c r="F2128" s="69"/>
      <c r="G2128" s="69"/>
      <c r="H2128" s="69"/>
      <c r="I2128" s="69"/>
      <c r="J2128" s="69"/>
      <c r="K2128" s="69"/>
      <c r="L2128" s="69"/>
      <c r="M2128" s="69"/>
      <c r="N2128" s="69"/>
      <c r="O2128" s="69"/>
      <c r="P2128" s="69"/>
      <c r="Q2128" s="69"/>
      <c r="R2128" s="69"/>
      <c r="S2128" s="69"/>
      <c r="T2128" s="69"/>
      <c r="U2128" s="69"/>
      <c r="V2128" s="69"/>
      <c r="W2128" s="69"/>
      <c r="X2128" s="69"/>
      <c r="Y2128" s="69"/>
      <c r="Z2128" s="69"/>
    </row>
    <row r="2129" ht="15.75" customHeight="1" spans="1:26">
      <c r="A2129" s="125"/>
      <c r="B2129" s="125"/>
      <c r="C2129" s="126" t="e">
        <v>#REF!</v>
      </c>
      <c r="D2129" s="125"/>
      <c r="E2129" s="69"/>
      <c r="F2129" s="69"/>
      <c r="G2129" s="69"/>
      <c r="H2129" s="69"/>
      <c r="I2129" s="69"/>
      <c r="J2129" s="69"/>
      <c r="K2129" s="69"/>
      <c r="L2129" s="69"/>
      <c r="M2129" s="69"/>
      <c r="N2129" s="69"/>
      <c r="O2129" s="69"/>
      <c r="P2129" s="69"/>
      <c r="Q2129" s="69"/>
      <c r="R2129" s="69"/>
      <c r="S2129" s="69"/>
      <c r="T2129" s="69"/>
      <c r="U2129" s="69"/>
      <c r="V2129" s="69"/>
      <c r="W2129" s="69"/>
      <c r="X2129" s="69"/>
      <c r="Y2129" s="69"/>
      <c r="Z2129" s="69"/>
    </row>
    <row r="2130" ht="15.75" customHeight="1" spans="1:26">
      <c r="A2130" s="125"/>
      <c r="B2130" s="125"/>
      <c r="C2130" s="126" t="e">
        <v>#REF!</v>
      </c>
      <c r="D2130" s="125"/>
      <c r="E2130" s="69"/>
      <c r="F2130" s="69"/>
      <c r="G2130" s="69"/>
      <c r="H2130" s="69"/>
      <c r="I2130" s="69"/>
      <c r="J2130" s="69"/>
      <c r="K2130" s="69"/>
      <c r="L2130" s="69"/>
      <c r="M2130" s="69"/>
      <c r="N2130" s="69"/>
      <c r="O2130" s="69"/>
      <c r="P2130" s="69"/>
      <c r="Q2130" s="69"/>
      <c r="R2130" s="69"/>
      <c r="S2130" s="69"/>
      <c r="T2130" s="69"/>
      <c r="U2130" s="69"/>
      <c r="V2130" s="69"/>
      <c r="W2130" s="69"/>
      <c r="X2130" s="69"/>
      <c r="Y2130" s="69"/>
      <c r="Z2130" s="69"/>
    </row>
    <row r="2131" ht="15.75" customHeight="1" spans="1:26">
      <c r="A2131" s="125"/>
      <c r="B2131" s="125"/>
      <c r="C2131" s="126" t="e">
        <v>#REF!</v>
      </c>
      <c r="D2131" s="125"/>
      <c r="E2131" s="69"/>
      <c r="F2131" s="69"/>
      <c r="G2131" s="69"/>
      <c r="H2131" s="69"/>
      <c r="I2131" s="69"/>
      <c r="J2131" s="69"/>
      <c r="K2131" s="69"/>
      <c r="L2131" s="69"/>
      <c r="M2131" s="69"/>
      <c r="N2131" s="69"/>
      <c r="O2131" s="69"/>
      <c r="P2131" s="69"/>
      <c r="Q2131" s="69"/>
      <c r="R2131" s="69"/>
      <c r="S2131" s="69"/>
      <c r="T2131" s="69"/>
      <c r="U2131" s="69"/>
      <c r="V2131" s="69"/>
      <c r="W2131" s="69"/>
      <c r="X2131" s="69"/>
      <c r="Y2131" s="69"/>
      <c r="Z2131" s="69"/>
    </row>
    <row r="2132" ht="15.75" customHeight="1" spans="1:26">
      <c r="A2132" s="125"/>
      <c r="B2132" s="125"/>
      <c r="C2132" s="126" t="e">
        <v>#REF!</v>
      </c>
      <c r="D2132" s="125"/>
      <c r="E2132" s="69"/>
      <c r="F2132" s="69"/>
      <c r="G2132" s="69"/>
      <c r="H2132" s="69"/>
      <c r="I2132" s="69"/>
      <c r="J2132" s="69"/>
      <c r="K2132" s="69"/>
      <c r="L2132" s="69"/>
      <c r="M2132" s="69"/>
      <c r="N2132" s="69"/>
      <c r="O2132" s="69"/>
      <c r="P2132" s="69"/>
      <c r="Q2132" s="69"/>
      <c r="R2132" s="69"/>
      <c r="S2132" s="69"/>
      <c r="T2132" s="69"/>
      <c r="U2132" s="69"/>
      <c r="V2132" s="69"/>
      <c r="W2132" s="69"/>
      <c r="X2132" s="69"/>
      <c r="Y2132" s="69"/>
      <c r="Z2132" s="69"/>
    </row>
    <row r="2133" ht="15.75" customHeight="1" spans="1:26">
      <c r="A2133" s="125"/>
      <c r="B2133" s="125"/>
      <c r="C2133" s="126" t="e">
        <v>#REF!</v>
      </c>
      <c r="D2133" s="125"/>
      <c r="E2133" s="69"/>
      <c r="F2133" s="69"/>
      <c r="G2133" s="69"/>
      <c r="H2133" s="69"/>
      <c r="I2133" s="69"/>
      <c r="J2133" s="69"/>
      <c r="K2133" s="69"/>
      <c r="L2133" s="69"/>
      <c r="M2133" s="69"/>
      <c r="N2133" s="69"/>
      <c r="O2133" s="69"/>
      <c r="P2133" s="69"/>
      <c r="Q2133" s="69"/>
      <c r="R2133" s="69"/>
      <c r="S2133" s="69"/>
      <c r="T2133" s="69"/>
      <c r="U2133" s="69"/>
      <c r="V2133" s="69"/>
      <c r="W2133" s="69"/>
      <c r="X2133" s="69"/>
      <c r="Y2133" s="69"/>
      <c r="Z2133" s="69"/>
    </row>
    <row r="2134" ht="15.75" customHeight="1" spans="1:26">
      <c r="A2134" s="125"/>
      <c r="B2134" s="125"/>
      <c r="C2134" s="126" t="e">
        <v>#REF!</v>
      </c>
      <c r="D2134" s="125"/>
      <c r="E2134" s="69"/>
      <c r="F2134" s="69"/>
      <c r="G2134" s="69"/>
      <c r="H2134" s="69"/>
      <c r="I2134" s="69"/>
      <c r="J2134" s="69"/>
      <c r="K2134" s="69"/>
      <c r="L2134" s="69"/>
      <c r="M2134" s="69"/>
      <c r="N2134" s="69"/>
      <c r="O2134" s="69"/>
      <c r="P2134" s="69"/>
      <c r="Q2134" s="69"/>
      <c r="R2134" s="69"/>
      <c r="S2134" s="69"/>
      <c r="T2134" s="69"/>
      <c r="U2134" s="69"/>
      <c r="V2134" s="69"/>
      <c r="W2134" s="69"/>
      <c r="X2134" s="69"/>
      <c r="Y2134" s="69"/>
      <c r="Z2134" s="69"/>
    </row>
    <row r="2135" ht="15.75" customHeight="1" spans="1:26">
      <c r="A2135" s="125"/>
      <c r="B2135" s="125"/>
      <c r="C2135" s="126" t="e">
        <v>#REF!</v>
      </c>
      <c r="D2135" s="125"/>
      <c r="E2135" s="69"/>
      <c r="F2135" s="69"/>
      <c r="G2135" s="69"/>
      <c r="H2135" s="69"/>
      <c r="I2135" s="69"/>
      <c r="J2135" s="69"/>
      <c r="K2135" s="69"/>
      <c r="L2135" s="69"/>
      <c r="M2135" s="69"/>
      <c r="N2135" s="69"/>
      <c r="O2135" s="69"/>
      <c r="P2135" s="69"/>
      <c r="Q2135" s="69"/>
      <c r="R2135" s="69"/>
      <c r="S2135" s="69"/>
      <c r="T2135" s="69"/>
      <c r="U2135" s="69"/>
      <c r="V2135" s="69"/>
      <c r="W2135" s="69"/>
      <c r="X2135" s="69"/>
      <c r="Y2135" s="69"/>
      <c r="Z2135" s="69"/>
    </row>
    <row r="2136" ht="15.75" customHeight="1" spans="1:26">
      <c r="A2136" s="125"/>
      <c r="B2136" s="125"/>
      <c r="C2136" s="126" t="e">
        <v>#REF!</v>
      </c>
      <c r="D2136" s="125"/>
      <c r="E2136" s="69"/>
      <c r="F2136" s="69"/>
      <c r="G2136" s="69"/>
      <c r="H2136" s="69"/>
      <c r="I2136" s="69"/>
      <c r="J2136" s="69"/>
      <c r="K2136" s="69"/>
      <c r="L2136" s="69"/>
      <c r="M2136" s="69"/>
      <c r="N2136" s="69"/>
      <c r="O2136" s="69"/>
      <c r="P2136" s="69"/>
      <c r="Q2136" s="69"/>
      <c r="R2136" s="69"/>
      <c r="S2136" s="69"/>
      <c r="T2136" s="69"/>
      <c r="U2136" s="69"/>
      <c r="V2136" s="69"/>
      <c r="W2136" s="69"/>
      <c r="X2136" s="69"/>
      <c r="Y2136" s="69"/>
      <c r="Z2136" s="69"/>
    </row>
    <row r="2137" ht="15.75" customHeight="1" spans="1:26">
      <c r="A2137" s="125"/>
      <c r="B2137" s="125"/>
      <c r="C2137" s="126" t="e">
        <v>#REF!</v>
      </c>
      <c r="D2137" s="125"/>
      <c r="E2137" s="69"/>
      <c r="F2137" s="69"/>
      <c r="G2137" s="69"/>
      <c r="H2137" s="69"/>
      <c r="I2137" s="69"/>
      <c r="J2137" s="69"/>
      <c r="K2137" s="69"/>
      <c r="L2137" s="69"/>
      <c r="M2137" s="69"/>
      <c r="N2137" s="69"/>
      <c r="O2137" s="69"/>
      <c r="P2137" s="69"/>
      <c r="Q2137" s="69"/>
      <c r="R2137" s="69"/>
      <c r="S2137" s="69"/>
      <c r="T2137" s="69"/>
      <c r="U2137" s="69"/>
      <c r="V2137" s="69"/>
      <c r="W2137" s="69"/>
      <c r="X2137" s="69"/>
      <c r="Y2137" s="69"/>
      <c r="Z2137" s="69"/>
    </row>
    <row r="2138" ht="15.75" customHeight="1" spans="1:26">
      <c r="A2138" s="125"/>
      <c r="B2138" s="125"/>
      <c r="C2138" s="126" t="e">
        <v>#REF!</v>
      </c>
      <c r="D2138" s="125"/>
      <c r="E2138" s="69"/>
      <c r="F2138" s="69"/>
      <c r="G2138" s="69"/>
      <c r="H2138" s="69"/>
      <c r="I2138" s="69"/>
      <c r="J2138" s="69"/>
      <c r="K2138" s="69"/>
      <c r="L2138" s="69"/>
      <c r="M2138" s="69"/>
      <c r="N2138" s="69"/>
      <c r="O2138" s="69"/>
      <c r="P2138" s="69"/>
      <c r="Q2138" s="69"/>
      <c r="R2138" s="69"/>
      <c r="S2138" s="69"/>
      <c r="T2138" s="69"/>
      <c r="U2138" s="69"/>
      <c r="V2138" s="69"/>
      <c r="W2138" s="69"/>
      <c r="X2138" s="69"/>
      <c r="Y2138" s="69"/>
      <c r="Z2138" s="69"/>
    </row>
    <row r="2139" ht="15.75" customHeight="1" spans="1:26">
      <c r="A2139" s="125"/>
      <c r="B2139" s="125"/>
      <c r="C2139" s="126" t="e">
        <v>#REF!</v>
      </c>
      <c r="D2139" s="125"/>
      <c r="E2139" s="69"/>
      <c r="F2139" s="69"/>
      <c r="G2139" s="69"/>
      <c r="H2139" s="69"/>
      <c r="I2139" s="69"/>
      <c r="J2139" s="69"/>
      <c r="K2139" s="69"/>
      <c r="L2139" s="69"/>
      <c r="M2139" s="69"/>
      <c r="N2139" s="69"/>
      <c r="O2139" s="69"/>
      <c r="P2139" s="69"/>
      <c r="Q2139" s="69"/>
      <c r="R2139" s="69"/>
      <c r="S2139" s="69"/>
      <c r="T2139" s="69"/>
      <c r="U2139" s="69"/>
      <c r="V2139" s="69"/>
      <c r="W2139" s="69"/>
      <c r="X2139" s="69"/>
      <c r="Y2139" s="69"/>
      <c r="Z2139" s="69"/>
    </row>
    <row r="2140" ht="15.75" customHeight="1" spans="1:26">
      <c r="A2140" s="125"/>
      <c r="B2140" s="125"/>
      <c r="C2140" s="126" t="e">
        <v>#REF!</v>
      </c>
      <c r="D2140" s="125"/>
      <c r="E2140" s="69"/>
      <c r="F2140" s="69"/>
      <c r="G2140" s="69"/>
      <c r="H2140" s="69"/>
      <c r="I2140" s="69"/>
      <c r="J2140" s="69"/>
      <c r="K2140" s="69"/>
      <c r="L2140" s="69"/>
      <c r="M2140" s="69"/>
      <c r="N2140" s="69"/>
      <c r="O2140" s="69"/>
      <c r="P2140" s="69"/>
      <c r="Q2140" s="69"/>
      <c r="R2140" s="69"/>
      <c r="S2140" s="69"/>
      <c r="T2140" s="69"/>
      <c r="U2140" s="69"/>
      <c r="V2140" s="69"/>
      <c r="W2140" s="69"/>
      <c r="X2140" s="69"/>
      <c r="Y2140" s="69"/>
      <c r="Z2140" s="69"/>
    </row>
    <row r="2141" ht="15.75" customHeight="1" spans="1:26">
      <c r="A2141" s="125"/>
      <c r="B2141" s="125"/>
      <c r="C2141" s="126" t="e">
        <v>#REF!</v>
      </c>
      <c r="D2141" s="125"/>
      <c r="E2141" s="69"/>
      <c r="F2141" s="69"/>
      <c r="G2141" s="69"/>
      <c r="H2141" s="69"/>
      <c r="I2141" s="69"/>
      <c r="J2141" s="69"/>
      <c r="K2141" s="69"/>
      <c r="L2141" s="69"/>
      <c r="M2141" s="69"/>
      <c r="N2141" s="69"/>
      <c r="O2141" s="69"/>
      <c r="P2141" s="69"/>
      <c r="Q2141" s="69"/>
      <c r="R2141" s="69"/>
      <c r="S2141" s="69"/>
      <c r="T2141" s="69"/>
      <c r="U2141" s="69"/>
      <c r="V2141" s="69"/>
      <c r="W2141" s="69"/>
      <c r="X2141" s="69"/>
      <c r="Y2141" s="69"/>
      <c r="Z2141" s="69"/>
    </row>
    <row r="2142" ht="15.75" customHeight="1" spans="1:26">
      <c r="A2142" s="125"/>
      <c r="B2142" s="125"/>
      <c r="C2142" s="126" t="e">
        <v>#REF!</v>
      </c>
      <c r="D2142" s="125"/>
      <c r="E2142" s="69"/>
      <c r="F2142" s="69"/>
      <c r="G2142" s="69"/>
      <c r="H2142" s="69"/>
      <c r="I2142" s="69"/>
      <c r="J2142" s="69"/>
      <c r="K2142" s="69"/>
      <c r="L2142" s="69"/>
      <c r="M2142" s="69"/>
      <c r="N2142" s="69"/>
      <c r="O2142" s="69"/>
      <c r="P2142" s="69"/>
      <c r="Q2142" s="69"/>
      <c r="R2142" s="69"/>
      <c r="S2142" s="69"/>
      <c r="T2142" s="69"/>
      <c r="U2142" s="69"/>
      <c r="V2142" s="69"/>
      <c r="W2142" s="69"/>
      <c r="X2142" s="69"/>
      <c r="Y2142" s="69"/>
      <c r="Z2142" s="69"/>
    </row>
    <row r="2143" ht="15.75" customHeight="1" spans="1:26">
      <c r="A2143" s="125"/>
      <c r="B2143" s="125"/>
      <c r="C2143" s="126" t="e">
        <v>#REF!</v>
      </c>
      <c r="D2143" s="125"/>
      <c r="E2143" s="69"/>
      <c r="F2143" s="69"/>
      <c r="G2143" s="69"/>
      <c r="H2143" s="69"/>
      <c r="I2143" s="69"/>
      <c r="J2143" s="69"/>
      <c r="K2143" s="69"/>
      <c r="L2143" s="69"/>
      <c r="M2143" s="69"/>
      <c r="N2143" s="69"/>
      <c r="O2143" s="69"/>
      <c r="P2143" s="69"/>
      <c r="Q2143" s="69"/>
      <c r="R2143" s="69"/>
      <c r="S2143" s="69"/>
      <c r="T2143" s="69"/>
      <c r="U2143" s="69"/>
      <c r="V2143" s="69"/>
      <c r="W2143" s="69"/>
      <c r="X2143" s="69"/>
      <c r="Y2143" s="69"/>
      <c r="Z2143" s="69"/>
    </row>
    <row r="2144" ht="15.75" customHeight="1" spans="1:26">
      <c r="A2144" s="125"/>
      <c r="B2144" s="125"/>
      <c r="C2144" s="126" t="e">
        <v>#REF!</v>
      </c>
      <c r="D2144" s="125"/>
      <c r="E2144" s="69"/>
      <c r="F2144" s="69"/>
      <c r="G2144" s="69"/>
      <c r="H2144" s="69"/>
      <c r="I2144" s="69"/>
      <c r="J2144" s="69"/>
      <c r="K2144" s="69"/>
      <c r="L2144" s="69"/>
      <c r="M2144" s="69"/>
      <c r="N2144" s="69"/>
      <c r="O2144" s="69"/>
      <c r="P2144" s="69"/>
      <c r="Q2144" s="69"/>
      <c r="R2144" s="69"/>
      <c r="S2144" s="69"/>
      <c r="T2144" s="69"/>
      <c r="U2144" s="69"/>
      <c r="V2144" s="69"/>
      <c r="W2144" s="69"/>
      <c r="X2144" s="69"/>
      <c r="Y2144" s="69"/>
      <c r="Z2144" s="69"/>
    </row>
    <row r="2145" ht="15.75" customHeight="1" spans="1:26">
      <c r="A2145" s="125"/>
      <c r="B2145" s="125"/>
      <c r="C2145" s="126" t="e">
        <v>#REF!</v>
      </c>
      <c r="D2145" s="125"/>
      <c r="E2145" s="69"/>
      <c r="F2145" s="69"/>
      <c r="G2145" s="69"/>
      <c r="H2145" s="69"/>
      <c r="I2145" s="69"/>
      <c r="J2145" s="69"/>
      <c r="K2145" s="69"/>
      <c r="L2145" s="69"/>
      <c r="M2145" s="69"/>
      <c r="N2145" s="69"/>
      <c r="O2145" s="69"/>
      <c r="P2145" s="69"/>
      <c r="Q2145" s="69"/>
      <c r="R2145" s="69"/>
      <c r="S2145" s="69"/>
      <c r="T2145" s="69"/>
      <c r="U2145" s="69"/>
      <c r="V2145" s="69"/>
      <c r="W2145" s="69"/>
      <c r="X2145" s="69"/>
      <c r="Y2145" s="69"/>
      <c r="Z2145" s="69"/>
    </row>
    <row r="2146" ht="15.75" customHeight="1" spans="1:26">
      <c r="A2146" s="125"/>
      <c r="B2146" s="125"/>
      <c r="C2146" s="126" t="e">
        <v>#REF!</v>
      </c>
      <c r="D2146" s="125"/>
      <c r="E2146" s="69"/>
      <c r="F2146" s="69"/>
      <c r="G2146" s="69"/>
      <c r="H2146" s="69"/>
      <c r="I2146" s="69"/>
      <c r="J2146" s="69"/>
      <c r="K2146" s="69"/>
      <c r="L2146" s="69"/>
      <c r="M2146" s="69"/>
      <c r="N2146" s="69"/>
      <c r="O2146" s="69"/>
      <c r="P2146" s="69"/>
      <c r="Q2146" s="69"/>
      <c r="R2146" s="69"/>
      <c r="S2146" s="69"/>
      <c r="T2146" s="69"/>
      <c r="U2146" s="69"/>
      <c r="V2146" s="69"/>
      <c r="W2146" s="69"/>
      <c r="X2146" s="69"/>
      <c r="Y2146" s="69"/>
      <c r="Z2146" s="69"/>
    </row>
    <row r="2147" ht="15.75" customHeight="1" spans="1:26">
      <c r="A2147" s="125"/>
      <c r="B2147" s="125"/>
      <c r="C2147" s="126" t="e">
        <v>#REF!</v>
      </c>
      <c r="D2147" s="125"/>
      <c r="E2147" s="69"/>
      <c r="F2147" s="69"/>
      <c r="G2147" s="69"/>
      <c r="H2147" s="69"/>
      <c r="I2147" s="69"/>
      <c r="J2147" s="69"/>
      <c r="K2147" s="69"/>
      <c r="L2147" s="69"/>
      <c r="M2147" s="69"/>
      <c r="N2147" s="69"/>
      <c r="O2147" s="69"/>
      <c r="P2147" s="69"/>
      <c r="Q2147" s="69"/>
      <c r="R2147" s="69"/>
      <c r="S2147" s="69"/>
      <c r="T2147" s="69"/>
      <c r="U2147" s="69"/>
      <c r="V2147" s="69"/>
      <c r="W2147" s="69"/>
      <c r="X2147" s="69"/>
      <c r="Y2147" s="69"/>
      <c r="Z2147" s="69"/>
    </row>
    <row r="2148" ht="15.75" customHeight="1" spans="1:26">
      <c r="A2148" s="125"/>
      <c r="B2148" s="125"/>
      <c r="C2148" s="126" t="e">
        <v>#REF!</v>
      </c>
      <c r="D2148" s="125"/>
      <c r="E2148" s="69"/>
      <c r="F2148" s="69"/>
      <c r="G2148" s="69"/>
      <c r="H2148" s="69"/>
      <c r="I2148" s="69"/>
      <c r="J2148" s="69"/>
      <c r="K2148" s="69"/>
      <c r="L2148" s="69"/>
      <c r="M2148" s="69"/>
      <c r="N2148" s="69"/>
      <c r="O2148" s="69"/>
      <c r="P2148" s="69"/>
      <c r="Q2148" s="69"/>
      <c r="R2148" s="69"/>
      <c r="S2148" s="69"/>
      <c r="T2148" s="69"/>
      <c r="U2148" s="69"/>
      <c r="V2148" s="69"/>
      <c r="W2148" s="69"/>
      <c r="X2148" s="69"/>
      <c r="Y2148" s="69"/>
      <c r="Z2148" s="69"/>
    </row>
    <row r="2149" ht="15.75" customHeight="1" spans="1:26">
      <c r="A2149" s="125"/>
      <c r="B2149" s="125"/>
      <c r="C2149" s="126" t="e">
        <v>#REF!</v>
      </c>
      <c r="D2149" s="125"/>
      <c r="E2149" s="69"/>
      <c r="F2149" s="69"/>
      <c r="G2149" s="69"/>
      <c r="H2149" s="69"/>
      <c r="I2149" s="69"/>
      <c r="J2149" s="69"/>
      <c r="K2149" s="69"/>
      <c r="L2149" s="69"/>
      <c r="M2149" s="69"/>
      <c r="N2149" s="69"/>
      <c r="O2149" s="69"/>
      <c r="P2149" s="69"/>
      <c r="Q2149" s="69"/>
      <c r="R2149" s="69"/>
      <c r="S2149" s="69"/>
      <c r="T2149" s="69"/>
      <c r="U2149" s="69"/>
      <c r="V2149" s="69"/>
      <c r="W2149" s="69"/>
      <c r="X2149" s="69"/>
      <c r="Y2149" s="69"/>
      <c r="Z2149" s="69"/>
    </row>
    <row r="2150" ht="15.75" customHeight="1" spans="1:26">
      <c r="A2150" s="125"/>
      <c r="B2150" s="125"/>
      <c r="C2150" s="126" t="e">
        <v>#REF!</v>
      </c>
      <c r="D2150" s="125"/>
      <c r="E2150" s="69"/>
      <c r="F2150" s="69"/>
      <c r="G2150" s="69"/>
      <c r="H2150" s="69"/>
      <c r="I2150" s="69"/>
      <c r="J2150" s="69"/>
      <c r="K2150" s="69"/>
      <c r="L2150" s="69"/>
      <c r="M2150" s="69"/>
      <c r="N2150" s="69"/>
      <c r="O2150" s="69"/>
      <c r="P2150" s="69"/>
      <c r="Q2150" s="69"/>
      <c r="R2150" s="69"/>
      <c r="S2150" s="69"/>
      <c r="T2150" s="69"/>
      <c r="U2150" s="69"/>
      <c r="V2150" s="69"/>
      <c r="W2150" s="69"/>
      <c r="X2150" s="69"/>
      <c r="Y2150" s="69"/>
      <c r="Z2150" s="69"/>
    </row>
    <row r="2151" ht="15.75" customHeight="1" spans="1:26">
      <c r="A2151" s="125"/>
      <c r="B2151" s="125"/>
      <c r="C2151" s="126" t="e">
        <v>#REF!</v>
      </c>
      <c r="D2151" s="125"/>
      <c r="E2151" s="69"/>
      <c r="F2151" s="69"/>
      <c r="G2151" s="69"/>
      <c r="H2151" s="69"/>
      <c r="I2151" s="69"/>
      <c r="J2151" s="69"/>
      <c r="K2151" s="69"/>
      <c r="L2151" s="69"/>
      <c r="M2151" s="69"/>
      <c r="N2151" s="69"/>
      <c r="O2151" s="69"/>
      <c r="P2151" s="69"/>
      <c r="Q2151" s="69"/>
      <c r="R2151" s="69"/>
      <c r="S2151" s="69"/>
      <c r="T2151" s="69"/>
      <c r="U2151" s="69"/>
      <c r="V2151" s="69"/>
      <c r="W2151" s="69"/>
      <c r="X2151" s="69"/>
      <c r="Y2151" s="69"/>
      <c r="Z2151" s="69"/>
    </row>
    <row r="2152" ht="15.75" customHeight="1" spans="1:26">
      <c r="A2152" s="125"/>
      <c r="B2152" s="125"/>
      <c r="C2152" s="126" t="e">
        <v>#REF!</v>
      </c>
      <c r="D2152" s="125"/>
      <c r="E2152" s="69"/>
      <c r="F2152" s="69"/>
      <c r="G2152" s="69"/>
      <c r="H2152" s="69"/>
      <c r="I2152" s="69"/>
      <c r="J2152" s="69"/>
      <c r="K2152" s="69"/>
      <c r="L2152" s="69"/>
      <c r="M2152" s="69"/>
      <c r="N2152" s="69"/>
      <c r="O2152" s="69"/>
      <c r="P2152" s="69"/>
      <c r="Q2152" s="69"/>
      <c r="R2152" s="69"/>
      <c r="S2152" s="69"/>
      <c r="T2152" s="69"/>
      <c r="U2152" s="69"/>
      <c r="V2152" s="69"/>
      <c r="W2152" s="69"/>
      <c r="X2152" s="69"/>
      <c r="Y2152" s="69"/>
      <c r="Z2152" s="69"/>
    </row>
    <row r="2153" ht="15.75" customHeight="1" spans="1:26">
      <c r="A2153" s="125"/>
      <c r="B2153" s="125"/>
      <c r="C2153" s="126" t="e">
        <v>#REF!</v>
      </c>
      <c r="D2153" s="125"/>
      <c r="E2153" s="69"/>
      <c r="F2153" s="69"/>
      <c r="G2153" s="69"/>
      <c r="H2153" s="69"/>
      <c r="I2153" s="69"/>
      <c r="J2153" s="69"/>
      <c r="K2153" s="69"/>
      <c r="L2153" s="69"/>
      <c r="M2153" s="69"/>
      <c r="N2153" s="69"/>
      <c r="O2153" s="69"/>
      <c r="P2153" s="69"/>
      <c r="Q2153" s="69"/>
      <c r="R2153" s="69"/>
      <c r="S2153" s="69"/>
      <c r="T2153" s="69"/>
      <c r="U2153" s="69"/>
      <c r="V2153" s="69"/>
      <c r="W2153" s="69"/>
      <c r="X2153" s="69"/>
      <c r="Y2153" s="69"/>
      <c r="Z2153" s="69"/>
    </row>
    <row r="2154" ht="15.75" customHeight="1" spans="1:26">
      <c r="A2154" s="125"/>
      <c r="B2154" s="125"/>
      <c r="C2154" s="126" t="e">
        <v>#REF!</v>
      </c>
      <c r="D2154" s="125"/>
      <c r="E2154" s="69"/>
      <c r="F2154" s="69"/>
      <c r="G2154" s="69"/>
      <c r="H2154" s="69"/>
      <c r="I2154" s="69"/>
      <c r="J2154" s="69"/>
      <c r="K2154" s="69"/>
      <c r="L2154" s="69"/>
      <c r="M2154" s="69"/>
      <c r="N2154" s="69"/>
      <c r="O2154" s="69"/>
      <c r="P2154" s="69"/>
      <c r="Q2154" s="69"/>
      <c r="R2154" s="69"/>
      <c r="S2154" s="69"/>
      <c r="T2154" s="69"/>
      <c r="U2154" s="69"/>
      <c r="V2154" s="69"/>
      <c r="W2154" s="69"/>
      <c r="X2154" s="69"/>
      <c r="Y2154" s="69"/>
      <c r="Z2154" s="69"/>
    </row>
    <row r="2155" ht="15.75" customHeight="1" spans="1:26">
      <c r="A2155" s="125"/>
      <c r="B2155" s="125"/>
      <c r="C2155" s="126" t="e">
        <v>#REF!</v>
      </c>
      <c r="D2155" s="125"/>
      <c r="E2155" s="69"/>
      <c r="F2155" s="69"/>
      <c r="G2155" s="69"/>
      <c r="H2155" s="69"/>
      <c r="I2155" s="69"/>
      <c r="J2155" s="69"/>
      <c r="K2155" s="69"/>
      <c r="L2155" s="69"/>
      <c r="M2155" s="69"/>
      <c r="N2155" s="69"/>
      <c r="O2155" s="69"/>
      <c r="P2155" s="69"/>
      <c r="Q2155" s="69"/>
      <c r="R2155" s="69"/>
      <c r="S2155" s="69"/>
      <c r="T2155" s="69"/>
      <c r="U2155" s="69"/>
      <c r="V2155" s="69"/>
      <c r="W2155" s="69"/>
      <c r="X2155" s="69"/>
      <c r="Y2155" s="69"/>
      <c r="Z2155" s="69"/>
    </row>
    <row r="2156" ht="15.75" customHeight="1" spans="1:26">
      <c r="A2156" s="125"/>
      <c r="B2156" s="125"/>
      <c r="C2156" s="126" t="e">
        <v>#REF!</v>
      </c>
      <c r="D2156" s="125"/>
      <c r="E2156" s="69"/>
      <c r="F2156" s="69"/>
      <c r="G2156" s="69"/>
      <c r="H2156" s="69"/>
      <c r="I2156" s="69"/>
      <c r="J2156" s="69"/>
      <c r="K2156" s="69"/>
      <c r="L2156" s="69"/>
      <c r="M2156" s="69"/>
      <c r="N2156" s="69"/>
      <c r="O2156" s="69"/>
      <c r="P2156" s="69"/>
      <c r="Q2156" s="69"/>
      <c r="R2156" s="69"/>
      <c r="S2156" s="69"/>
      <c r="T2156" s="69"/>
      <c r="U2156" s="69"/>
      <c r="V2156" s="69"/>
      <c r="W2156" s="69"/>
      <c r="X2156" s="69"/>
      <c r="Y2156" s="69"/>
      <c r="Z2156" s="69"/>
    </row>
    <row r="2157" ht="15.75" customHeight="1" spans="1:26">
      <c r="A2157" s="125"/>
      <c r="B2157" s="125"/>
      <c r="C2157" s="126" t="e">
        <v>#REF!</v>
      </c>
      <c r="D2157" s="125"/>
      <c r="E2157" s="69"/>
      <c r="F2157" s="69"/>
      <c r="G2157" s="69"/>
      <c r="H2157" s="69"/>
      <c r="I2157" s="69"/>
      <c r="J2157" s="69"/>
      <c r="K2157" s="69"/>
      <c r="L2157" s="69"/>
      <c r="M2157" s="69"/>
      <c r="N2157" s="69"/>
      <c r="O2157" s="69"/>
      <c r="P2157" s="69"/>
      <c r="Q2157" s="69"/>
      <c r="R2157" s="69"/>
      <c r="S2157" s="69"/>
      <c r="T2157" s="69"/>
      <c r="U2157" s="69"/>
      <c r="V2157" s="69"/>
      <c r="W2157" s="69"/>
      <c r="X2157" s="69"/>
      <c r="Y2157" s="69"/>
      <c r="Z2157" s="69"/>
    </row>
    <row r="2158" ht="15.75" customHeight="1" spans="1:26">
      <c r="A2158" s="125"/>
      <c r="B2158" s="125"/>
      <c r="C2158" s="126" t="e">
        <v>#REF!</v>
      </c>
      <c r="D2158" s="125"/>
      <c r="E2158" s="69"/>
      <c r="F2158" s="69"/>
      <c r="G2158" s="69"/>
      <c r="H2158" s="69"/>
      <c r="I2158" s="69"/>
      <c r="J2158" s="69"/>
      <c r="K2158" s="69"/>
      <c r="L2158" s="69"/>
      <c r="M2158" s="69"/>
      <c r="N2158" s="69"/>
      <c r="O2158" s="69"/>
      <c r="P2158" s="69"/>
      <c r="Q2158" s="69"/>
      <c r="R2158" s="69"/>
      <c r="S2158" s="69"/>
      <c r="T2158" s="69"/>
      <c r="U2158" s="69"/>
      <c r="V2158" s="69"/>
      <c r="W2158" s="69"/>
      <c r="X2158" s="69"/>
      <c r="Y2158" s="69"/>
      <c r="Z2158" s="69"/>
    </row>
    <row r="2159" ht="15.75" customHeight="1" spans="1:26">
      <c r="A2159" s="125"/>
      <c r="B2159" s="125"/>
      <c r="C2159" s="126" t="e">
        <v>#REF!</v>
      </c>
      <c r="D2159" s="125"/>
      <c r="E2159" s="69"/>
      <c r="F2159" s="69"/>
      <c r="G2159" s="69"/>
      <c r="H2159" s="69"/>
      <c r="I2159" s="69"/>
      <c r="J2159" s="69"/>
      <c r="K2159" s="69"/>
      <c r="L2159" s="69"/>
      <c r="M2159" s="69"/>
      <c r="N2159" s="69"/>
      <c r="O2159" s="69"/>
      <c r="P2159" s="69"/>
      <c r="Q2159" s="69"/>
      <c r="R2159" s="69"/>
      <c r="S2159" s="69"/>
      <c r="T2159" s="69"/>
      <c r="U2159" s="69"/>
      <c r="V2159" s="69"/>
      <c r="W2159" s="69"/>
      <c r="X2159" s="69"/>
      <c r="Y2159" s="69"/>
      <c r="Z2159" s="69"/>
    </row>
    <row r="2160" ht="15.75" customHeight="1" spans="1:26">
      <c r="A2160" s="125"/>
      <c r="B2160" s="125"/>
      <c r="C2160" s="126" t="e">
        <v>#REF!</v>
      </c>
      <c r="D2160" s="125"/>
      <c r="E2160" s="69"/>
      <c r="F2160" s="69"/>
      <c r="G2160" s="69"/>
      <c r="H2160" s="69"/>
      <c r="I2160" s="69"/>
      <c r="J2160" s="69"/>
      <c r="K2160" s="69"/>
      <c r="L2160" s="69"/>
      <c r="M2160" s="69"/>
      <c r="N2160" s="69"/>
      <c r="O2160" s="69"/>
      <c r="P2160" s="69"/>
      <c r="Q2160" s="69"/>
      <c r="R2160" s="69"/>
      <c r="S2160" s="69"/>
      <c r="T2160" s="69"/>
      <c r="U2160" s="69"/>
      <c r="V2160" s="69"/>
      <c r="W2160" s="69"/>
      <c r="X2160" s="69"/>
      <c r="Y2160" s="69"/>
      <c r="Z2160" s="69"/>
    </row>
    <row r="2161" ht="15.75" customHeight="1" spans="1:26">
      <c r="A2161" s="125"/>
      <c r="B2161" s="125"/>
      <c r="C2161" s="126" t="e">
        <v>#REF!</v>
      </c>
      <c r="D2161" s="125"/>
      <c r="E2161" s="69"/>
      <c r="F2161" s="69"/>
      <c r="G2161" s="69"/>
      <c r="H2161" s="69"/>
      <c r="I2161" s="69"/>
      <c r="J2161" s="69"/>
      <c r="K2161" s="69"/>
      <c r="L2161" s="69"/>
      <c r="M2161" s="69"/>
      <c r="N2161" s="69"/>
      <c r="O2161" s="69"/>
      <c r="P2161" s="69"/>
      <c r="Q2161" s="69"/>
      <c r="R2161" s="69"/>
      <c r="S2161" s="69"/>
      <c r="T2161" s="69"/>
      <c r="U2161" s="69"/>
      <c r="V2161" s="69"/>
      <c r="W2161" s="69"/>
      <c r="X2161" s="69"/>
      <c r="Y2161" s="69"/>
      <c r="Z2161" s="69"/>
    </row>
    <row r="2162" ht="15.75" customHeight="1" spans="1:26">
      <c r="A2162" s="125"/>
      <c r="B2162" s="125"/>
      <c r="C2162" s="126" t="e">
        <v>#REF!</v>
      </c>
      <c r="D2162" s="125"/>
      <c r="E2162" s="69"/>
      <c r="F2162" s="69"/>
      <c r="G2162" s="69"/>
      <c r="H2162" s="69"/>
      <c r="I2162" s="69"/>
      <c r="J2162" s="69"/>
      <c r="K2162" s="69"/>
      <c r="L2162" s="69"/>
      <c r="M2162" s="69"/>
      <c r="N2162" s="69"/>
      <c r="O2162" s="69"/>
      <c r="P2162" s="69"/>
      <c r="Q2162" s="69"/>
      <c r="R2162" s="69"/>
      <c r="S2162" s="69"/>
      <c r="T2162" s="69"/>
      <c r="U2162" s="69"/>
      <c r="V2162" s="69"/>
      <c r="W2162" s="69"/>
      <c r="X2162" s="69"/>
      <c r="Y2162" s="69"/>
      <c r="Z2162" s="69"/>
    </row>
    <row r="2163" ht="15.75" customHeight="1" spans="1:26">
      <c r="A2163" s="125"/>
      <c r="B2163" s="125"/>
      <c r="C2163" s="126" t="e">
        <v>#REF!</v>
      </c>
      <c r="D2163" s="125"/>
      <c r="E2163" s="69"/>
      <c r="F2163" s="69"/>
      <c r="G2163" s="69"/>
      <c r="H2163" s="69"/>
      <c r="I2163" s="69"/>
      <c r="J2163" s="69"/>
      <c r="K2163" s="69"/>
      <c r="L2163" s="69"/>
      <c r="M2163" s="69"/>
      <c r="N2163" s="69"/>
      <c r="O2163" s="69"/>
      <c r="P2163" s="69"/>
      <c r="Q2163" s="69"/>
      <c r="R2163" s="69"/>
      <c r="S2163" s="69"/>
      <c r="T2163" s="69"/>
      <c r="U2163" s="69"/>
      <c r="V2163" s="69"/>
      <c r="W2163" s="69"/>
      <c r="X2163" s="69"/>
      <c r="Y2163" s="69"/>
      <c r="Z2163" s="69"/>
    </row>
    <row r="2164" ht="15.75" customHeight="1" spans="1:26">
      <c r="A2164" s="125"/>
      <c r="B2164" s="125"/>
      <c r="C2164" s="126" t="e">
        <v>#REF!</v>
      </c>
      <c r="D2164" s="125"/>
      <c r="E2164" s="69"/>
      <c r="F2164" s="69"/>
      <c r="G2164" s="69"/>
      <c r="H2164" s="69"/>
      <c r="I2164" s="69"/>
      <c r="J2164" s="69"/>
      <c r="K2164" s="69"/>
      <c r="L2164" s="69"/>
      <c r="M2164" s="69"/>
      <c r="N2164" s="69"/>
      <c r="O2164" s="69"/>
      <c r="P2164" s="69"/>
      <c r="Q2164" s="69"/>
      <c r="R2164" s="69"/>
      <c r="S2164" s="69"/>
      <c r="T2164" s="69"/>
      <c r="U2164" s="69"/>
      <c r="V2164" s="69"/>
      <c r="W2164" s="69"/>
      <c r="X2164" s="69"/>
      <c r="Y2164" s="69"/>
      <c r="Z2164" s="69"/>
    </row>
    <row r="2165" ht="15.75" customHeight="1" spans="1:26">
      <c r="A2165" s="125"/>
      <c r="B2165" s="125"/>
      <c r="C2165" s="126" t="e">
        <v>#REF!</v>
      </c>
      <c r="D2165" s="125"/>
      <c r="E2165" s="69"/>
      <c r="F2165" s="69"/>
      <c r="G2165" s="69"/>
      <c r="H2165" s="69"/>
      <c r="I2165" s="69"/>
      <c r="J2165" s="69"/>
      <c r="K2165" s="69"/>
      <c r="L2165" s="69"/>
      <c r="M2165" s="69"/>
      <c r="N2165" s="69"/>
      <c r="O2165" s="69"/>
      <c r="P2165" s="69"/>
      <c r="Q2165" s="69"/>
      <c r="R2165" s="69"/>
      <c r="S2165" s="69"/>
      <c r="T2165" s="69"/>
      <c r="U2165" s="69"/>
      <c r="V2165" s="69"/>
      <c r="W2165" s="69"/>
      <c r="X2165" s="69"/>
      <c r="Y2165" s="69"/>
      <c r="Z2165" s="69"/>
    </row>
    <row r="2166" ht="15.75" customHeight="1" spans="1:26">
      <c r="A2166" s="125"/>
      <c r="B2166" s="125"/>
      <c r="C2166" s="126" t="e">
        <v>#REF!</v>
      </c>
      <c r="D2166" s="125"/>
      <c r="E2166" s="69"/>
      <c r="F2166" s="69"/>
      <c r="G2166" s="69"/>
      <c r="H2166" s="69"/>
      <c r="I2166" s="69"/>
      <c r="J2166" s="69"/>
      <c r="K2166" s="69"/>
      <c r="L2166" s="69"/>
      <c r="M2166" s="69"/>
      <c r="N2166" s="69"/>
      <c r="O2166" s="69"/>
      <c r="P2166" s="69"/>
      <c r="Q2166" s="69"/>
      <c r="R2166" s="69"/>
      <c r="S2166" s="69"/>
      <c r="T2166" s="69"/>
      <c r="U2166" s="69"/>
      <c r="V2166" s="69"/>
      <c r="W2166" s="69"/>
      <c r="X2166" s="69"/>
      <c r="Y2166" s="69"/>
      <c r="Z2166" s="69"/>
    </row>
    <row r="2167" ht="15.75" customHeight="1" spans="1:26">
      <c r="A2167" s="125"/>
      <c r="B2167" s="125"/>
      <c r="C2167" s="126" t="e">
        <v>#REF!</v>
      </c>
      <c r="D2167" s="125"/>
      <c r="E2167" s="69"/>
      <c r="F2167" s="69"/>
      <c r="G2167" s="69"/>
      <c r="H2167" s="69"/>
      <c r="I2167" s="69"/>
      <c r="J2167" s="69"/>
      <c r="K2167" s="69"/>
      <c r="L2167" s="69"/>
      <c r="M2167" s="69"/>
      <c r="N2167" s="69"/>
      <c r="O2167" s="69"/>
      <c r="P2167" s="69"/>
      <c r="Q2167" s="69"/>
      <c r="R2167" s="69"/>
      <c r="S2167" s="69"/>
      <c r="T2167" s="69"/>
      <c r="U2167" s="69"/>
      <c r="V2167" s="69"/>
      <c r="W2167" s="69"/>
      <c r="X2167" s="69"/>
      <c r="Y2167" s="69"/>
      <c r="Z2167" s="69"/>
    </row>
    <row r="2168" ht="15.75" customHeight="1" spans="1:26">
      <c r="A2168" s="125"/>
      <c r="B2168" s="125"/>
      <c r="C2168" s="126" t="e">
        <v>#REF!</v>
      </c>
      <c r="D2168" s="125"/>
      <c r="E2168" s="69"/>
      <c r="F2168" s="69"/>
      <c r="G2168" s="69"/>
      <c r="H2168" s="69"/>
      <c r="I2168" s="69"/>
      <c r="J2168" s="69"/>
      <c r="K2168" s="69"/>
      <c r="L2168" s="69"/>
      <c r="M2168" s="69"/>
      <c r="N2168" s="69"/>
      <c r="O2168" s="69"/>
      <c r="P2168" s="69"/>
      <c r="Q2168" s="69"/>
      <c r="R2168" s="69"/>
      <c r="S2168" s="69"/>
      <c r="T2168" s="69"/>
      <c r="U2168" s="69"/>
      <c r="V2168" s="69"/>
      <c r="W2168" s="69"/>
      <c r="X2168" s="69"/>
      <c r="Y2168" s="69"/>
      <c r="Z2168" s="69"/>
    </row>
    <row r="2169" ht="15.75" customHeight="1" spans="1:26">
      <c r="A2169" s="125"/>
      <c r="B2169" s="125"/>
      <c r="C2169" s="126" t="e">
        <v>#REF!</v>
      </c>
      <c r="D2169" s="125"/>
      <c r="E2169" s="69"/>
      <c r="F2169" s="69"/>
      <c r="G2169" s="69"/>
      <c r="H2169" s="69"/>
      <c r="I2169" s="69"/>
      <c r="J2169" s="69"/>
      <c r="K2169" s="69"/>
      <c r="L2169" s="69"/>
      <c r="M2169" s="69"/>
      <c r="N2169" s="69"/>
      <c r="O2169" s="69"/>
      <c r="P2169" s="69"/>
      <c r="Q2169" s="69"/>
      <c r="R2169" s="69"/>
      <c r="S2169" s="69"/>
      <c r="T2169" s="69"/>
      <c r="U2169" s="69"/>
      <c r="V2169" s="69"/>
      <c r="W2169" s="69"/>
      <c r="X2169" s="69"/>
      <c r="Y2169" s="69"/>
      <c r="Z2169" s="69"/>
    </row>
    <row r="2170" ht="15.75" customHeight="1" spans="1:26">
      <c r="A2170" s="125"/>
      <c r="B2170" s="125"/>
      <c r="C2170" s="126" t="e">
        <v>#REF!</v>
      </c>
      <c r="D2170" s="125"/>
      <c r="E2170" s="69"/>
      <c r="F2170" s="69"/>
      <c r="G2170" s="69"/>
      <c r="H2170" s="69"/>
      <c r="I2170" s="69"/>
      <c r="J2170" s="69"/>
      <c r="K2170" s="69"/>
      <c r="L2170" s="69"/>
      <c r="M2170" s="69"/>
      <c r="N2170" s="69"/>
      <c r="O2170" s="69"/>
      <c r="P2170" s="69"/>
      <c r="Q2170" s="69"/>
      <c r="R2170" s="69"/>
      <c r="S2170" s="69"/>
      <c r="T2170" s="69"/>
      <c r="U2170" s="69"/>
      <c r="V2170" s="69"/>
      <c r="W2170" s="69"/>
      <c r="X2170" s="69"/>
      <c r="Y2170" s="69"/>
      <c r="Z2170" s="69"/>
    </row>
    <row r="2171" ht="15.75" customHeight="1" spans="1:26">
      <c r="A2171" s="125"/>
      <c r="B2171" s="125"/>
      <c r="C2171" s="126" t="e">
        <v>#REF!</v>
      </c>
      <c r="D2171" s="125"/>
      <c r="E2171" s="69"/>
      <c r="F2171" s="69"/>
      <c r="G2171" s="69"/>
      <c r="H2171" s="69"/>
      <c r="I2171" s="69"/>
      <c r="J2171" s="69"/>
      <c r="K2171" s="69"/>
      <c r="L2171" s="69"/>
      <c r="M2171" s="69"/>
      <c r="N2171" s="69"/>
      <c r="O2171" s="69"/>
      <c r="P2171" s="69"/>
      <c r="Q2171" s="69"/>
      <c r="R2171" s="69"/>
      <c r="S2171" s="69"/>
      <c r="T2171" s="69"/>
      <c r="U2171" s="69"/>
      <c r="V2171" s="69"/>
      <c r="W2171" s="69"/>
      <c r="X2171" s="69"/>
      <c r="Y2171" s="69"/>
      <c r="Z2171" s="69"/>
    </row>
    <row r="2172" ht="15.75" customHeight="1" spans="1:26">
      <c r="A2172" s="125"/>
      <c r="B2172" s="125"/>
      <c r="C2172" s="126" t="e">
        <v>#REF!</v>
      </c>
      <c r="D2172" s="125"/>
      <c r="E2172" s="69"/>
      <c r="F2172" s="69"/>
      <c r="G2172" s="69"/>
      <c r="H2172" s="69"/>
      <c r="I2172" s="69"/>
      <c r="J2172" s="69"/>
      <c r="K2172" s="69"/>
      <c r="L2172" s="69"/>
      <c r="M2172" s="69"/>
      <c r="N2172" s="69"/>
      <c r="O2172" s="69"/>
      <c r="P2172" s="69"/>
      <c r="Q2172" s="69"/>
      <c r="R2172" s="69"/>
      <c r="S2172" s="69"/>
      <c r="T2172" s="69"/>
      <c r="U2172" s="69"/>
      <c r="V2172" s="69"/>
      <c r="W2172" s="69"/>
      <c r="X2172" s="69"/>
      <c r="Y2172" s="69"/>
      <c r="Z2172" s="69"/>
    </row>
    <row r="2173" ht="15.75" customHeight="1" spans="1:26">
      <c r="A2173" s="125"/>
      <c r="B2173" s="125"/>
      <c r="C2173" s="126" t="e">
        <v>#REF!</v>
      </c>
      <c r="D2173" s="125"/>
      <c r="E2173" s="69"/>
      <c r="F2173" s="69"/>
      <c r="G2173" s="69"/>
      <c r="H2173" s="69"/>
      <c r="I2173" s="69"/>
      <c r="J2173" s="69"/>
      <c r="K2173" s="69"/>
      <c r="L2173" s="69"/>
      <c r="M2173" s="69"/>
      <c r="N2173" s="69"/>
      <c r="O2173" s="69"/>
      <c r="P2173" s="69"/>
      <c r="Q2173" s="69"/>
      <c r="R2173" s="69"/>
      <c r="S2173" s="69"/>
      <c r="T2173" s="69"/>
      <c r="U2173" s="69"/>
      <c r="V2173" s="69"/>
      <c r="W2173" s="69"/>
      <c r="X2173" s="69"/>
      <c r="Y2173" s="69"/>
      <c r="Z2173" s="69"/>
    </row>
    <row r="2174" ht="15.75" customHeight="1" spans="1:26">
      <c r="A2174" s="125"/>
      <c r="B2174" s="125"/>
      <c r="C2174" s="126" t="e">
        <v>#REF!</v>
      </c>
      <c r="D2174" s="125"/>
      <c r="E2174" s="69"/>
      <c r="F2174" s="69"/>
      <c r="G2174" s="69"/>
      <c r="H2174" s="69"/>
      <c r="I2174" s="69"/>
      <c r="J2174" s="69"/>
      <c r="K2174" s="69"/>
      <c r="L2174" s="69"/>
      <c r="M2174" s="69"/>
      <c r="N2174" s="69"/>
      <c r="O2174" s="69"/>
      <c r="P2174" s="69"/>
      <c r="Q2174" s="69"/>
      <c r="R2174" s="69"/>
      <c r="S2174" s="69"/>
      <c r="T2174" s="69"/>
      <c r="U2174" s="69"/>
      <c r="V2174" s="69"/>
      <c r="W2174" s="69"/>
      <c r="X2174" s="69"/>
      <c r="Y2174" s="69"/>
      <c r="Z2174" s="69"/>
    </row>
    <row r="2175" ht="15.75" customHeight="1" spans="1:26">
      <c r="A2175" s="125"/>
      <c r="B2175" s="125"/>
      <c r="C2175" s="126" t="e">
        <v>#REF!</v>
      </c>
      <c r="D2175" s="125"/>
      <c r="E2175" s="69"/>
      <c r="F2175" s="69"/>
      <c r="G2175" s="69"/>
      <c r="H2175" s="69"/>
      <c r="I2175" s="69"/>
      <c r="J2175" s="69"/>
      <c r="K2175" s="69"/>
      <c r="L2175" s="69"/>
      <c r="M2175" s="69"/>
      <c r="N2175" s="69"/>
      <c r="O2175" s="69"/>
      <c r="P2175" s="69"/>
      <c r="Q2175" s="69"/>
      <c r="R2175" s="69"/>
      <c r="S2175" s="69"/>
      <c r="T2175" s="69"/>
      <c r="U2175" s="69"/>
      <c r="V2175" s="69"/>
      <c r="W2175" s="69"/>
      <c r="X2175" s="69"/>
      <c r="Y2175" s="69"/>
      <c r="Z2175" s="69"/>
    </row>
    <row r="2176" ht="15.75" customHeight="1" spans="1:26">
      <c r="A2176" s="125"/>
      <c r="B2176" s="125"/>
      <c r="C2176" s="126" t="e">
        <v>#REF!</v>
      </c>
      <c r="D2176" s="125"/>
      <c r="E2176" s="69"/>
      <c r="F2176" s="69"/>
      <c r="G2176" s="69"/>
      <c r="H2176" s="69"/>
      <c r="I2176" s="69"/>
      <c r="J2176" s="69"/>
      <c r="K2176" s="69"/>
      <c r="L2176" s="69"/>
      <c r="M2176" s="69"/>
      <c r="N2176" s="69"/>
      <c r="O2176" s="69"/>
      <c r="P2176" s="69"/>
      <c r="Q2176" s="69"/>
      <c r="R2176" s="69"/>
      <c r="S2176" s="69"/>
      <c r="T2176" s="69"/>
      <c r="U2176" s="69"/>
      <c r="V2176" s="69"/>
      <c r="W2176" s="69"/>
      <c r="X2176" s="69"/>
      <c r="Y2176" s="69"/>
      <c r="Z2176" s="69"/>
    </row>
    <row r="2177" ht="15.75" customHeight="1" spans="1:26">
      <c r="A2177" s="125"/>
      <c r="B2177" s="125"/>
      <c r="C2177" s="126" t="e">
        <v>#REF!</v>
      </c>
      <c r="D2177" s="125"/>
      <c r="E2177" s="69"/>
      <c r="F2177" s="69"/>
      <c r="G2177" s="69"/>
      <c r="H2177" s="69"/>
      <c r="I2177" s="69"/>
      <c r="J2177" s="69"/>
      <c r="K2177" s="69"/>
      <c r="L2177" s="69"/>
      <c r="M2177" s="69"/>
      <c r="N2177" s="69"/>
      <c r="O2177" s="69"/>
      <c r="P2177" s="69"/>
      <c r="Q2177" s="69"/>
      <c r="R2177" s="69"/>
      <c r="S2177" s="69"/>
      <c r="T2177" s="69"/>
      <c r="U2177" s="69"/>
      <c r="V2177" s="69"/>
      <c r="W2177" s="69"/>
      <c r="X2177" s="69"/>
      <c r="Y2177" s="69"/>
      <c r="Z2177" s="69"/>
    </row>
    <row r="2178" ht="15.75" customHeight="1" spans="1:26">
      <c r="A2178" s="125"/>
      <c r="B2178" s="125"/>
      <c r="C2178" s="126" t="e">
        <v>#REF!</v>
      </c>
      <c r="D2178" s="125"/>
      <c r="E2178" s="69"/>
      <c r="F2178" s="69"/>
      <c r="G2178" s="69"/>
      <c r="H2178" s="69"/>
      <c r="I2178" s="69"/>
      <c r="J2178" s="69"/>
      <c r="K2178" s="69"/>
      <c r="L2178" s="69"/>
      <c r="M2178" s="69"/>
      <c r="N2178" s="69"/>
      <c r="O2178" s="69"/>
      <c r="P2178" s="69"/>
      <c r="Q2178" s="69"/>
      <c r="R2178" s="69"/>
      <c r="S2178" s="69"/>
      <c r="T2178" s="69"/>
      <c r="U2178" s="69"/>
      <c r="V2178" s="69"/>
      <c r="W2178" s="69"/>
      <c r="X2178" s="69"/>
      <c r="Y2178" s="69"/>
      <c r="Z2178" s="69"/>
    </row>
    <row r="2179" ht="15.75" customHeight="1" spans="1:26">
      <c r="A2179" s="125"/>
      <c r="B2179" s="125"/>
      <c r="C2179" s="126" t="e">
        <v>#REF!</v>
      </c>
      <c r="D2179" s="125"/>
      <c r="E2179" s="69"/>
      <c r="F2179" s="69"/>
      <c r="G2179" s="69"/>
      <c r="H2179" s="69"/>
      <c r="I2179" s="69"/>
      <c r="J2179" s="69"/>
      <c r="K2179" s="69"/>
      <c r="L2179" s="69"/>
      <c r="M2179" s="69"/>
      <c r="N2179" s="69"/>
      <c r="O2179" s="69"/>
      <c r="P2179" s="69"/>
      <c r="Q2179" s="69"/>
      <c r="R2179" s="69"/>
      <c r="S2179" s="69"/>
      <c r="T2179" s="69"/>
      <c r="U2179" s="69"/>
      <c r="V2179" s="69"/>
      <c r="W2179" s="69"/>
      <c r="X2179" s="69"/>
      <c r="Y2179" s="69"/>
      <c r="Z2179" s="69"/>
    </row>
    <row r="2180" ht="15.75" customHeight="1" spans="1:26">
      <c r="A2180" s="125"/>
      <c r="B2180" s="125"/>
      <c r="C2180" s="126" t="e">
        <v>#REF!</v>
      </c>
      <c r="D2180" s="125"/>
      <c r="E2180" s="69"/>
      <c r="F2180" s="69"/>
      <c r="G2180" s="69"/>
      <c r="H2180" s="69"/>
      <c r="I2180" s="69"/>
      <c r="J2180" s="69"/>
      <c r="K2180" s="69"/>
      <c r="L2180" s="69"/>
      <c r="M2180" s="69"/>
      <c r="N2180" s="69"/>
      <c r="O2180" s="69"/>
      <c r="P2180" s="69"/>
      <c r="Q2180" s="69"/>
      <c r="R2180" s="69"/>
      <c r="S2180" s="69"/>
      <c r="T2180" s="69"/>
      <c r="U2180" s="69"/>
      <c r="V2180" s="69"/>
      <c r="W2180" s="69"/>
      <c r="X2180" s="69"/>
      <c r="Y2180" s="69"/>
      <c r="Z2180" s="69"/>
    </row>
    <row r="2181" ht="15.75" customHeight="1" spans="1:26">
      <c r="A2181" s="125"/>
      <c r="B2181" s="125"/>
      <c r="C2181" s="126" t="e">
        <v>#REF!</v>
      </c>
      <c r="D2181" s="125"/>
      <c r="E2181" s="69"/>
      <c r="F2181" s="69"/>
      <c r="G2181" s="69"/>
      <c r="H2181" s="69"/>
      <c r="I2181" s="69"/>
      <c r="J2181" s="69"/>
      <c r="K2181" s="69"/>
      <c r="L2181" s="69"/>
      <c r="M2181" s="69"/>
      <c r="N2181" s="69"/>
      <c r="O2181" s="69"/>
      <c r="P2181" s="69"/>
      <c r="Q2181" s="69"/>
      <c r="R2181" s="69"/>
      <c r="S2181" s="69"/>
      <c r="T2181" s="69"/>
      <c r="U2181" s="69"/>
      <c r="V2181" s="69"/>
      <c r="W2181" s="69"/>
      <c r="X2181" s="69"/>
      <c r="Y2181" s="69"/>
      <c r="Z2181" s="69"/>
    </row>
    <row r="2182" ht="15.75" customHeight="1" spans="1:26">
      <c r="A2182" s="125"/>
      <c r="B2182" s="125"/>
      <c r="C2182" s="126" t="e">
        <v>#REF!</v>
      </c>
      <c r="D2182" s="125"/>
      <c r="E2182" s="69"/>
      <c r="F2182" s="69"/>
      <c r="G2182" s="69"/>
      <c r="H2182" s="69"/>
      <c r="I2182" s="69"/>
      <c r="J2182" s="69"/>
      <c r="K2182" s="69"/>
      <c r="L2182" s="69"/>
      <c r="M2182" s="69"/>
      <c r="N2182" s="69"/>
      <c r="O2182" s="69"/>
      <c r="P2182" s="69"/>
      <c r="Q2182" s="69"/>
      <c r="R2182" s="69"/>
      <c r="S2182" s="69"/>
      <c r="T2182" s="69"/>
      <c r="U2182" s="69"/>
      <c r="V2182" s="69"/>
      <c r="W2182" s="69"/>
      <c r="X2182" s="69"/>
      <c r="Y2182" s="69"/>
      <c r="Z2182" s="69"/>
    </row>
    <row r="2183" ht="15.75" customHeight="1" spans="1:26">
      <c r="A2183" s="125"/>
      <c r="B2183" s="125"/>
      <c r="C2183" s="126" t="e">
        <v>#REF!</v>
      </c>
      <c r="D2183" s="125"/>
      <c r="E2183" s="69"/>
      <c r="F2183" s="69"/>
      <c r="G2183" s="69"/>
      <c r="H2183" s="69"/>
      <c r="I2183" s="69"/>
      <c r="J2183" s="69"/>
      <c r="K2183" s="69"/>
      <c r="L2183" s="69"/>
      <c r="M2183" s="69"/>
      <c r="N2183" s="69"/>
      <c r="O2183" s="69"/>
      <c r="P2183" s="69"/>
      <c r="Q2183" s="69"/>
      <c r="R2183" s="69"/>
      <c r="S2183" s="69"/>
      <c r="T2183" s="69"/>
      <c r="U2183" s="69"/>
      <c r="V2183" s="69"/>
      <c r="W2183" s="69"/>
      <c r="X2183" s="69"/>
      <c r="Y2183" s="69"/>
      <c r="Z2183" s="69"/>
    </row>
    <row r="2184" ht="15.75" customHeight="1" spans="1:26">
      <c r="A2184" s="125"/>
      <c r="B2184" s="125"/>
      <c r="C2184" s="126" t="e">
        <v>#REF!</v>
      </c>
      <c r="D2184" s="125"/>
      <c r="E2184" s="69"/>
      <c r="F2184" s="69"/>
      <c r="G2184" s="69"/>
      <c r="H2184" s="69"/>
      <c r="I2184" s="69"/>
      <c r="J2184" s="69"/>
      <c r="K2184" s="69"/>
      <c r="L2184" s="69"/>
      <c r="M2184" s="69"/>
      <c r="N2184" s="69"/>
      <c r="O2184" s="69"/>
      <c r="P2184" s="69"/>
      <c r="Q2184" s="69"/>
      <c r="R2184" s="69"/>
      <c r="S2184" s="69"/>
      <c r="T2184" s="69"/>
      <c r="U2184" s="69"/>
      <c r="V2184" s="69"/>
      <c r="W2184" s="69"/>
      <c r="X2184" s="69"/>
      <c r="Y2184" s="69"/>
      <c r="Z2184" s="69"/>
    </row>
    <row r="2185" ht="15.75" customHeight="1" spans="1:26">
      <c r="A2185" s="125"/>
      <c r="B2185" s="125"/>
      <c r="C2185" s="126" t="e">
        <v>#REF!</v>
      </c>
      <c r="D2185" s="125"/>
      <c r="E2185" s="69"/>
      <c r="F2185" s="69"/>
      <c r="G2185" s="69"/>
      <c r="H2185" s="69"/>
      <c r="I2185" s="69"/>
      <c r="J2185" s="69"/>
      <c r="K2185" s="69"/>
      <c r="L2185" s="69"/>
      <c r="M2185" s="69"/>
      <c r="N2185" s="69"/>
      <c r="O2185" s="69"/>
      <c r="P2185" s="69"/>
      <c r="Q2185" s="69"/>
      <c r="R2185" s="69"/>
      <c r="S2185" s="69"/>
      <c r="T2185" s="69"/>
      <c r="U2185" s="69"/>
      <c r="V2185" s="69"/>
      <c r="W2185" s="69"/>
      <c r="X2185" s="69"/>
      <c r="Y2185" s="69"/>
      <c r="Z2185" s="69"/>
    </row>
    <row r="2186" ht="15.75" customHeight="1" spans="1:26">
      <c r="A2186" s="125"/>
      <c r="B2186" s="125"/>
      <c r="C2186" s="126" t="e">
        <v>#REF!</v>
      </c>
      <c r="D2186" s="125"/>
      <c r="E2186" s="69"/>
      <c r="F2186" s="69"/>
      <c r="G2186" s="69"/>
      <c r="H2186" s="69"/>
      <c r="I2186" s="69"/>
      <c r="J2186" s="69"/>
      <c r="K2186" s="69"/>
      <c r="L2186" s="69"/>
      <c r="M2186" s="69"/>
      <c r="N2186" s="69"/>
      <c r="O2186" s="69"/>
      <c r="P2186" s="69"/>
      <c r="Q2186" s="69"/>
      <c r="R2186" s="69"/>
      <c r="S2186" s="69"/>
      <c r="T2186" s="69"/>
      <c r="U2186" s="69"/>
      <c r="V2186" s="69"/>
      <c r="W2186" s="69"/>
      <c r="X2186" s="69"/>
      <c r="Y2186" s="69"/>
      <c r="Z2186" s="69"/>
    </row>
    <row r="2187" ht="15.75" customHeight="1" spans="1:26">
      <c r="A2187" s="125"/>
      <c r="B2187" s="125"/>
      <c r="C2187" s="126" t="e">
        <v>#REF!</v>
      </c>
      <c r="D2187" s="125"/>
      <c r="E2187" s="69"/>
      <c r="F2187" s="69"/>
      <c r="G2187" s="69"/>
      <c r="H2187" s="69"/>
      <c r="I2187" s="69"/>
      <c r="J2187" s="69"/>
      <c r="K2187" s="69"/>
      <c r="L2187" s="69"/>
      <c r="M2187" s="69"/>
      <c r="N2187" s="69"/>
      <c r="O2187" s="69"/>
      <c r="P2187" s="69"/>
      <c r="Q2187" s="69"/>
      <c r="R2187" s="69"/>
      <c r="S2187" s="69"/>
      <c r="T2187" s="69"/>
      <c r="U2187" s="69"/>
      <c r="V2187" s="69"/>
      <c r="W2187" s="69"/>
      <c r="X2187" s="69"/>
      <c r="Y2187" s="69"/>
      <c r="Z2187" s="69"/>
    </row>
    <row r="2188" ht="15.75" customHeight="1" spans="1:26">
      <c r="A2188" s="125"/>
      <c r="B2188" s="125"/>
      <c r="C2188" s="126" t="e">
        <v>#REF!</v>
      </c>
      <c r="D2188" s="125"/>
      <c r="E2188" s="69"/>
      <c r="F2188" s="69"/>
      <c r="G2188" s="69"/>
      <c r="H2188" s="69"/>
      <c r="I2188" s="69"/>
      <c r="J2188" s="69"/>
      <c r="K2188" s="69"/>
      <c r="L2188" s="69"/>
      <c r="M2188" s="69"/>
      <c r="N2188" s="69"/>
      <c r="O2188" s="69"/>
      <c r="P2188" s="69"/>
      <c r="Q2188" s="69"/>
      <c r="R2188" s="69"/>
      <c r="S2188" s="69"/>
      <c r="T2188" s="69"/>
      <c r="U2188" s="69"/>
      <c r="V2188" s="69"/>
      <c r="W2188" s="69"/>
      <c r="X2188" s="69"/>
      <c r="Y2188" s="69"/>
      <c r="Z2188" s="69"/>
    </row>
    <row r="2189" ht="15.75" customHeight="1" spans="1:26">
      <c r="A2189" s="125"/>
      <c r="B2189" s="125"/>
      <c r="C2189" s="126" t="e">
        <v>#REF!</v>
      </c>
      <c r="D2189" s="125"/>
      <c r="E2189" s="69"/>
      <c r="F2189" s="69"/>
      <c r="G2189" s="69"/>
      <c r="H2189" s="69"/>
      <c r="I2189" s="69"/>
      <c r="J2189" s="69"/>
      <c r="K2189" s="69"/>
      <c r="L2189" s="69"/>
      <c r="M2189" s="69"/>
      <c r="N2189" s="69"/>
      <c r="O2189" s="69"/>
      <c r="P2189" s="69"/>
      <c r="Q2189" s="69"/>
      <c r="R2189" s="69"/>
      <c r="S2189" s="69"/>
      <c r="T2189" s="69"/>
      <c r="U2189" s="69"/>
      <c r="V2189" s="69"/>
      <c r="W2189" s="69"/>
      <c r="X2189" s="69"/>
      <c r="Y2189" s="69"/>
      <c r="Z2189" s="69"/>
    </row>
    <row r="2190" ht="15.75" customHeight="1" spans="1:26">
      <c r="A2190" s="125"/>
      <c r="B2190" s="125"/>
      <c r="C2190" s="126" t="e">
        <v>#REF!</v>
      </c>
      <c r="D2190" s="125"/>
      <c r="E2190" s="69"/>
      <c r="F2190" s="69"/>
      <c r="G2190" s="69"/>
      <c r="H2190" s="69"/>
      <c r="I2190" s="69"/>
      <c r="J2190" s="69"/>
      <c r="K2190" s="69"/>
      <c r="L2190" s="69"/>
      <c r="M2190" s="69"/>
      <c r="N2190" s="69"/>
      <c r="O2190" s="69"/>
      <c r="P2190" s="69"/>
      <c r="Q2190" s="69"/>
      <c r="R2190" s="69"/>
      <c r="S2190" s="69"/>
      <c r="T2190" s="69"/>
      <c r="U2190" s="69"/>
      <c r="V2190" s="69"/>
      <c r="W2190" s="69"/>
      <c r="X2190" s="69"/>
      <c r="Y2190" s="69"/>
      <c r="Z2190" s="69"/>
    </row>
    <row r="2191" ht="15.75" customHeight="1" spans="1:26">
      <c r="A2191" s="125"/>
      <c r="B2191" s="125"/>
      <c r="C2191" s="126" t="e">
        <v>#REF!</v>
      </c>
      <c r="D2191" s="125"/>
      <c r="E2191" s="69"/>
      <c r="F2191" s="69"/>
      <c r="G2191" s="69"/>
      <c r="H2191" s="69"/>
      <c r="I2191" s="69"/>
      <c r="J2191" s="69"/>
      <c r="K2191" s="69"/>
      <c r="L2191" s="69"/>
      <c r="M2191" s="69"/>
      <c r="N2191" s="69"/>
      <c r="O2191" s="69"/>
      <c r="P2191" s="69"/>
      <c r="Q2191" s="69"/>
      <c r="R2191" s="69"/>
      <c r="S2191" s="69"/>
      <c r="T2191" s="69"/>
      <c r="U2191" s="69"/>
      <c r="V2191" s="69"/>
      <c r="W2191" s="69"/>
      <c r="X2191" s="69"/>
      <c r="Y2191" s="69"/>
      <c r="Z2191" s="69"/>
    </row>
    <row r="2192" ht="15.75" customHeight="1" spans="1:26">
      <c r="A2192" s="125"/>
      <c r="B2192" s="125"/>
      <c r="C2192" s="126" t="e">
        <v>#REF!</v>
      </c>
      <c r="D2192" s="125"/>
      <c r="E2192" s="69"/>
      <c r="F2192" s="69"/>
      <c r="G2192" s="69"/>
      <c r="H2192" s="69"/>
      <c r="I2192" s="69"/>
      <c r="J2192" s="69"/>
      <c r="K2192" s="69"/>
      <c r="L2192" s="69"/>
      <c r="M2192" s="69"/>
      <c r="N2192" s="69"/>
      <c r="O2192" s="69"/>
      <c r="P2192" s="69"/>
      <c r="Q2192" s="69"/>
      <c r="R2192" s="69"/>
      <c r="S2192" s="69"/>
      <c r="T2192" s="69"/>
      <c r="U2192" s="69"/>
      <c r="V2192" s="69"/>
      <c r="W2192" s="69"/>
      <c r="X2192" s="69"/>
      <c r="Y2192" s="69"/>
      <c r="Z2192" s="69"/>
    </row>
    <row r="2193" ht="15.75" customHeight="1" spans="1:26">
      <c r="A2193" s="125"/>
      <c r="B2193" s="125"/>
      <c r="C2193" s="126" t="e">
        <v>#REF!</v>
      </c>
      <c r="D2193" s="125"/>
      <c r="E2193" s="69"/>
      <c r="F2193" s="69"/>
      <c r="G2193" s="69"/>
      <c r="H2193" s="69"/>
      <c r="I2193" s="69"/>
      <c r="J2193" s="69"/>
      <c r="K2193" s="69"/>
      <c r="L2193" s="69"/>
      <c r="M2193" s="69"/>
      <c r="N2193" s="69"/>
      <c r="O2193" s="69"/>
      <c r="P2193" s="69"/>
      <c r="Q2193" s="69"/>
      <c r="R2193" s="69"/>
      <c r="S2193" s="69"/>
      <c r="T2193" s="69"/>
      <c r="U2193" s="69"/>
      <c r="V2193" s="69"/>
      <c r="W2193" s="69"/>
      <c r="X2193" s="69"/>
      <c r="Y2193" s="69"/>
      <c r="Z2193" s="69"/>
    </row>
    <row r="2194" ht="15.75" customHeight="1" spans="1:26">
      <c r="A2194" s="125"/>
      <c r="B2194" s="125"/>
      <c r="C2194" s="126" t="e">
        <v>#REF!</v>
      </c>
      <c r="D2194" s="125"/>
      <c r="E2194" s="69"/>
      <c r="F2194" s="69"/>
      <c r="G2194" s="69"/>
      <c r="H2194" s="69"/>
      <c r="I2194" s="69"/>
      <c r="J2194" s="69"/>
      <c r="K2194" s="69"/>
      <c r="L2194" s="69"/>
      <c r="M2194" s="69"/>
      <c r="N2194" s="69"/>
      <c r="O2194" s="69"/>
      <c r="P2194" s="69"/>
      <c r="Q2194" s="69"/>
      <c r="R2194" s="69"/>
      <c r="S2194" s="69"/>
      <c r="T2194" s="69"/>
      <c r="U2194" s="69"/>
      <c r="V2194" s="69"/>
      <c r="W2194" s="69"/>
      <c r="X2194" s="69"/>
      <c r="Y2194" s="69"/>
      <c r="Z2194" s="69"/>
    </row>
    <row r="2195" ht="15.75" customHeight="1" spans="1:26">
      <c r="A2195" s="125"/>
      <c r="B2195" s="125"/>
      <c r="C2195" s="126" t="e">
        <v>#REF!</v>
      </c>
      <c r="D2195" s="125"/>
      <c r="E2195" s="69"/>
      <c r="F2195" s="69"/>
      <c r="G2195" s="69"/>
      <c r="H2195" s="69"/>
      <c r="I2195" s="69"/>
      <c r="J2195" s="69"/>
      <c r="K2195" s="69"/>
      <c r="L2195" s="69"/>
      <c r="M2195" s="69"/>
      <c r="N2195" s="69"/>
      <c r="O2195" s="69"/>
      <c r="P2195" s="69"/>
      <c r="Q2195" s="69"/>
      <c r="R2195" s="69"/>
      <c r="S2195" s="69"/>
      <c r="T2195" s="69"/>
      <c r="U2195" s="69"/>
      <c r="V2195" s="69"/>
      <c r="W2195" s="69"/>
      <c r="X2195" s="69"/>
      <c r="Y2195" s="69"/>
      <c r="Z2195" s="69"/>
    </row>
    <row r="2196" ht="15.75" customHeight="1" spans="1:26">
      <c r="A2196" s="125"/>
      <c r="B2196" s="125"/>
      <c r="C2196" s="126" t="e">
        <v>#REF!</v>
      </c>
      <c r="D2196" s="125"/>
      <c r="E2196" s="69"/>
      <c r="F2196" s="69"/>
      <c r="G2196" s="69"/>
      <c r="H2196" s="69"/>
      <c r="I2196" s="69"/>
      <c r="J2196" s="69"/>
      <c r="K2196" s="69"/>
      <c r="L2196" s="69"/>
      <c r="M2196" s="69"/>
      <c r="N2196" s="69"/>
      <c r="O2196" s="69"/>
      <c r="P2196" s="69"/>
      <c r="Q2196" s="69"/>
      <c r="R2196" s="69"/>
      <c r="S2196" s="69"/>
      <c r="T2196" s="69"/>
      <c r="U2196" s="69"/>
      <c r="V2196" s="69"/>
      <c r="W2196" s="69"/>
      <c r="X2196" s="69"/>
      <c r="Y2196" s="69"/>
      <c r="Z2196" s="69"/>
    </row>
    <row r="2197" ht="15.75" customHeight="1" spans="1:26">
      <c r="A2197" s="125"/>
      <c r="B2197" s="125"/>
      <c r="C2197" s="126" t="e">
        <v>#REF!</v>
      </c>
      <c r="D2197" s="125"/>
      <c r="E2197" s="69"/>
      <c r="F2197" s="69"/>
      <c r="G2197" s="69"/>
      <c r="H2197" s="69"/>
      <c r="I2197" s="69"/>
      <c r="J2197" s="69"/>
      <c r="K2197" s="69"/>
      <c r="L2197" s="69"/>
      <c r="M2197" s="69"/>
      <c r="N2197" s="69"/>
      <c r="O2197" s="69"/>
      <c r="P2197" s="69"/>
      <c r="Q2197" s="69"/>
      <c r="R2197" s="69"/>
      <c r="S2197" s="69"/>
      <c r="T2197" s="69"/>
      <c r="U2197" s="69"/>
      <c r="V2197" s="69"/>
      <c r="W2197" s="69"/>
      <c r="X2197" s="69"/>
      <c r="Y2197" s="69"/>
      <c r="Z2197" s="69"/>
    </row>
    <row r="2198" ht="15.75" customHeight="1" spans="1:26">
      <c r="A2198" s="125"/>
      <c r="B2198" s="125"/>
      <c r="C2198" s="126" t="e">
        <v>#REF!</v>
      </c>
      <c r="D2198" s="125"/>
      <c r="E2198" s="69"/>
      <c r="F2198" s="69"/>
      <c r="G2198" s="69"/>
      <c r="H2198" s="69"/>
      <c r="I2198" s="69"/>
      <c r="J2198" s="69"/>
      <c r="K2198" s="69"/>
      <c r="L2198" s="69"/>
      <c r="M2198" s="69"/>
      <c r="N2198" s="69"/>
      <c r="O2198" s="69"/>
      <c r="P2198" s="69"/>
      <c r="Q2198" s="69"/>
      <c r="R2198" s="69"/>
      <c r="S2198" s="69"/>
      <c r="T2198" s="69"/>
      <c r="U2198" s="69"/>
      <c r="V2198" s="69"/>
      <c r="W2198" s="69"/>
      <c r="X2198" s="69"/>
      <c r="Y2198" s="69"/>
      <c r="Z2198" s="69"/>
    </row>
    <row r="2199" ht="15.75" customHeight="1" spans="1:26">
      <c r="A2199" s="125"/>
      <c r="B2199" s="125"/>
      <c r="C2199" s="126" t="e">
        <v>#REF!</v>
      </c>
      <c r="D2199" s="125"/>
      <c r="E2199" s="69"/>
      <c r="F2199" s="69"/>
      <c r="G2199" s="69"/>
      <c r="H2199" s="69"/>
      <c r="I2199" s="69"/>
      <c r="J2199" s="69"/>
      <c r="K2199" s="69"/>
      <c r="L2199" s="69"/>
      <c r="M2199" s="69"/>
      <c r="N2199" s="69"/>
      <c r="O2199" s="69"/>
      <c r="P2199" s="69"/>
      <c r="Q2199" s="69"/>
      <c r="R2199" s="69"/>
      <c r="S2199" s="69"/>
      <c r="T2199" s="69"/>
      <c r="U2199" s="69"/>
      <c r="V2199" s="69"/>
      <c r="W2199" s="69"/>
      <c r="X2199" s="69"/>
      <c r="Y2199" s="69"/>
      <c r="Z2199" s="69"/>
    </row>
    <row r="2200" ht="15.75" customHeight="1" spans="1:26">
      <c r="A2200" s="125"/>
      <c r="B2200" s="125"/>
      <c r="C2200" s="126" t="e">
        <v>#REF!</v>
      </c>
      <c r="D2200" s="125"/>
      <c r="E2200" s="69"/>
      <c r="F2200" s="69"/>
      <c r="G2200" s="69"/>
      <c r="H2200" s="69"/>
      <c r="I2200" s="69"/>
      <c r="J2200" s="69"/>
      <c r="K2200" s="69"/>
      <c r="L2200" s="69"/>
      <c r="M2200" s="69"/>
      <c r="N2200" s="69"/>
      <c r="O2200" s="69"/>
      <c r="P2200" s="69"/>
      <c r="Q2200" s="69"/>
      <c r="R2200" s="69"/>
      <c r="S2200" s="69"/>
      <c r="T2200" s="69"/>
      <c r="U2200" s="69"/>
      <c r="V2200" s="69"/>
      <c r="W2200" s="69"/>
      <c r="X2200" s="69"/>
      <c r="Y2200" s="69"/>
      <c r="Z2200" s="69"/>
    </row>
    <row r="2201" ht="15.75" customHeight="1" spans="1:26">
      <c r="A2201" s="125"/>
      <c r="B2201" s="125"/>
      <c r="C2201" s="126" t="e">
        <v>#REF!</v>
      </c>
      <c r="D2201" s="125"/>
      <c r="E2201" s="69"/>
      <c r="F2201" s="69"/>
      <c r="G2201" s="69"/>
      <c r="H2201" s="69"/>
      <c r="I2201" s="69"/>
      <c r="J2201" s="69"/>
      <c r="K2201" s="69"/>
      <c r="L2201" s="69"/>
      <c r="M2201" s="69"/>
      <c r="N2201" s="69"/>
      <c r="O2201" s="69"/>
      <c r="P2201" s="69"/>
      <c r="Q2201" s="69"/>
      <c r="R2201" s="69"/>
      <c r="S2201" s="69"/>
      <c r="T2201" s="69"/>
      <c r="U2201" s="69"/>
      <c r="V2201" s="69"/>
      <c r="W2201" s="69"/>
      <c r="X2201" s="69"/>
      <c r="Y2201" s="69"/>
      <c r="Z2201" s="69"/>
    </row>
    <row r="2202" ht="15.75" customHeight="1" spans="1:26">
      <c r="A2202" s="127"/>
      <c r="B2202" s="127"/>
      <c r="C2202" s="127"/>
      <c r="D2202" s="127"/>
      <c r="E2202" s="127"/>
      <c r="F2202" s="127"/>
      <c r="G2202" s="127"/>
      <c r="H2202" s="127"/>
      <c r="I2202" s="127"/>
      <c r="J2202" s="127"/>
      <c r="K2202" s="127"/>
      <c r="L2202" s="127"/>
      <c r="M2202" s="127"/>
      <c r="N2202" s="127"/>
      <c r="O2202" s="127"/>
      <c r="P2202" s="127"/>
      <c r="Q2202" s="127"/>
      <c r="R2202" s="127"/>
      <c r="S2202" s="127"/>
      <c r="T2202" s="127"/>
      <c r="U2202" s="127"/>
      <c r="V2202" s="127"/>
      <c r="W2202" s="127"/>
      <c r="X2202" s="127"/>
      <c r="Y2202" s="127"/>
      <c r="Z2202" s="127"/>
    </row>
    <row r="2203" ht="15.75" customHeight="1" spans="1:26">
      <c r="A2203" s="127"/>
      <c r="B2203" s="127"/>
      <c r="C2203" s="127"/>
      <c r="D2203" s="127"/>
      <c r="E2203" s="127"/>
      <c r="F2203" s="127"/>
      <c r="G2203" s="127"/>
      <c r="H2203" s="127"/>
      <c r="I2203" s="127"/>
      <c r="J2203" s="127"/>
      <c r="K2203" s="127"/>
      <c r="L2203" s="127"/>
      <c r="M2203" s="127"/>
      <c r="N2203" s="127"/>
      <c r="O2203" s="127"/>
      <c r="P2203" s="127"/>
      <c r="Q2203" s="127"/>
      <c r="R2203" s="127"/>
      <c r="S2203" s="127"/>
      <c r="T2203" s="127"/>
      <c r="U2203" s="127"/>
      <c r="V2203" s="127"/>
      <c r="W2203" s="127"/>
      <c r="X2203" s="127"/>
      <c r="Y2203" s="127"/>
      <c r="Z2203" s="127"/>
    </row>
    <row r="2204" ht="15.75" customHeight="1" spans="1:26">
      <c r="A2204" s="127"/>
      <c r="B2204" s="127"/>
      <c r="C2204" s="127"/>
      <c r="D2204" s="127"/>
      <c r="E2204" s="127"/>
      <c r="F2204" s="127"/>
      <c r="G2204" s="127"/>
      <c r="H2204" s="127"/>
      <c r="I2204" s="127"/>
      <c r="J2204" s="127"/>
      <c r="K2204" s="127"/>
      <c r="L2204" s="127"/>
      <c r="M2204" s="127"/>
      <c r="N2204" s="127"/>
      <c r="O2204" s="127"/>
      <c r="P2204" s="127"/>
      <c r="Q2204" s="127"/>
      <c r="R2204" s="127"/>
      <c r="S2204" s="127"/>
      <c r="T2204" s="127"/>
      <c r="U2204" s="127"/>
      <c r="V2204" s="127"/>
      <c r="W2204" s="127"/>
      <c r="X2204" s="127"/>
      <c r="Y2204" s="127"/>
      <c r="Z2204" s="127"/>
    </row>
    <row r="2205" ht="15.75" customHeight="1" spans="1:26">
      <c r="A2205" s="127"/>
      <c r="B2205" s="127"/>
      <c r="C2205" s="127"/>
      <c r="D2205" s="127"/>
      <c r="E2205" s="127"/>
      <c r="F2205" s="127"/>
      <c r="G2205" s="127"/>
      <c r="H2205" s="127"/>
      <c r="I2205" s="127"/>
      <c r="J2205" s="127"/>
      <c r="K2205" s="127"/>
      <c r="L2205" s="127"/>
      <c r="M2205" s="127"/>
      <c r="N2205" s="127"/>
      <c r="O2205" s="127"/>
      <c r="P2205" s="127"/>
      <c r="Q2205" s="127"/>
      <c r="R2205" s="127"/>
      <c r="S2205" s="127"/>
      <c r="T2205" s="127"/>
      <c r="U2205" s="127"/>
      <c r="V2205" s="127"/>
      <c r="W2205" s="127"/>
      <c r="X2205" s="127"/>
      <c r="Y2205" s="127"/>
      <c r="Z2205" s="127"/>
    </row>
    <row r="2206" ht="15.75" customHeight="1" spans="1:26">
      <c r="A2206" s="127"/>
      <c r="B2206" s="127"/>
      <c r="C2206" s="127"/>
      <c r="D2206" s="127"/>
      <c r="E2206" s="127"/>
      <c r="F2206" s="127"/>
      <c r="G2206" s="127"/>
      <c r="H2206" s="127"/>
      <c r="I2206" s="127"/>
      <c r="J2206" s="127"/>
      <c r="K2206" s="127"/>
      <c r="L2206" s="127"/>
      <c r="M2206" s="127"/>
      <c r="N2206" s="127"/>
      <c r="O2206" s="127"/>
      <c r="P2206" s="127"/>
      <c r="Q2206" s="127"/>
      <c r="R2206" s="127"/>
      <c r="S2206" s="127"/>
      <c r="T2206" s="127"/>
      <c r="U2206" s="127"/>
      <c r="V2206" s="127"/>
      <c r="W2206" s="127"/>
      <c r="X2206" s="127"/>
      <c r="Y2206" s="127"/>
      <c r="Z2206" s="127"/>
    </row>
    <row r="2207" ht="15.75" customHeight="1" spans="1:26">
      <c r="A2207" s="127"/>
      <c r="B2207" s="127"/>
      <c r="C2207" s="127"/>
      <c r="D2207" s="127"/>
      <c r="E2207" s="127"/>
      <c r="F2207" s="127"/>
      <c r="G2207" s="127"/>
      <c r="H2207" s="127"/>
      <c r="I2207" s="127"/>
      <c r="J2207" s="127"/>
      <c r="K2207" s="127"/>
      <c r="L2207" s="127"/>
      <c r="M2207" s="127"/>
      <c r="N2207" s="127"/>
      <c r="O2207" s="127"/>
      <c r="P2207" s="127"/>
      <c r="Q2207" s="127"/>
      <c r="R2207" s="127"/>
      <c r="S2207" s="127"/>
      <c r="T2207" s="127"/>
      <c r="U2207" s="127"/>
      <c r="V2207" s="127"/>
      <c r="W2207" s="127"/>
      <c r="X2207" s="127"/>
      <c r="Y2207" s="127"/>
      <c r="Z2207" s="127"/>
    </row>
    <row r="2208" ht="15.75" customHeight="1" spans="1:26">
      <c r="A2208" s="127"/>
      <c r="B2208" s="127"/>
      <c r="C2208" s="127"/>
      <c r="D2208" s="127"/>
      <c r="E2208" s="127"/>
      <c r="F2208" s="127"/>
      <c r="G2208" s="127"/>
      <c r="H2208" s="127"/>
      <c r="I2208" s="127"/>
      <c r="J2208" s="127"/>
      <c r="K2208" s="127"/>
      <c r="L2208" s="127"/>
      <c r="M2208" s="127"/>
      <c r="N2208" s="127"/>
      <c r="O2208" s="127"/>
      <c r="P2208" s="127"/>
      <c r="Q2208" s="127"/>
      <c r="R2208" s="127"/>
      <c r="S2208" s="127"/>
      <c r="T2208" s="127"/>
      <c r="U2208" s="127"/>
      <c r="V2208" s="127"/>
      <c r="W2208" s="127"/>
      <c r="X2208" s="127"/>
      <c r="Y2208" s="127"/>
      <c r="Z2208" s="127"/>
    </row>
    <row r="2209" ht="15.75" customHeight="1" spans="1:26">
      <c r="A2209" s="127"/>
      <c r="B2209" s="127"/>
      <c r="C2209" s="127"/>
      <c r="D2209" s="127"/>
      <c r="E2209" s="127"/>
      <c r="F2209" s="127"/>
      <c r="G2209" s="127"/>
      <c r="H2209" s="127"/>
      <c r="I2209" s="127"/>
      <c r="J2209" s="127"/>
      <c r="K2209" s="127"/>
      <c r="L2209" s="127"/>
      <c r="M2209" s="127"/>
      <c r="N2209" s="127"/>
      <c r="O2209" s="127"/>
      <c r="P2209" s="127"/>
      <c r="Q2209" s="127"/>
      <c r="R2209" s="127"/>
      <c r="S2209" s="127"/>
      <c r="T2209" s="127"/>
      <c r="U2209" s="127"/>
      <c r="V2209" s="127"/>
      <c r="W2209" s="127"/>
      <c r="X2209" s="127"/>
      <c r="Y2209" s="127"/>
      <c r="Z2209" s="127"/>
    </row>
    <row r="2210" ht="15.75" customHeight="1" spans="1:26">
      <c r="A2210" s="127"/>
      <c r="B2210" s="127"/>
      <c r="C2210" s="127"/>
      <c r="D2210" s="127"/>
      <c r="E2210" s="127"/>
      <c r="F2210" s="127"/>
      <c r="G2210" s="127"/>
      <c r="H2210" s="127"/>
      <c r="I2210" s="127"/>
      <c r="J2210" s="127"/>
      <c r="K2210" s="127"/>
      <c r="L2210" s="127"/>
      <c r="M2210" s="127"/>
      <c r="N2210" s="127"/>
      <c r="O2210" s="127"/>
      <c r="P2210" s="127"/>
      <c r="Q2210" s="127"/>
      <c r="R2210" s="127"/>
      <c r="S2210" s="127"/>
      <c r="T2210" s="127"/>
      <c r="U2210" s="127"/>
      <c r="V2210" s="127"/>
      <c r="W2210" s="127"/>
      <c r="X2210" s="127"/>
      <c r="Y2210" s="127"/>
      <c r="Z2210" s="127"/>
    </row>
    <row r="2211" ht="15.75" customHeight="1" spans="1:26">
      <c r="A2211" s="127"/>
      <c r="B2211" s="127"/>
      <c r="C2211" s="127"/>
      <c r="D2211" s="127"/>
      <c r="E2211" s="127"/>
      <c r="F2211" s="127"/>
      <c r="G2211" s="127"/>
      <c r="H2211" s="127"/>
      <c r="I2211" s="127"/>
      <c r="J2211" s="127"/>
      <c r="K2211" s="127"/>
      <c r="L2211" s="127"/>
      <c r="M2211" s="127"/>
      <c r="N2211" s="127"/>
      <c r="O2211" s="127"/>
      <c r="P2211" s="127"/>
      <c r="Q2211" s="127"/>
      <c r="R2211" s="127"/>
      <c r="S2211" s="127"/>
      <c r="T2211" s="127"/>
      <c r="U2211" s="127"/>
      <c r="V2211" s="127"/>
      <c r="W2211" s="127"/>
      <c r="X2211" s="127"/>
      <c r="Y2211" s="127"/>
      <c r="Z2211" s="127"/>
    </row>
    <row r="2212" ht="15.75" customHeight="1" spans="1:26">
      <c r="A2212" s="127"/>
      <c r="B2212" s="127"/>
      <c r="C2212" s="127"/>
      <c r="D2212" s="127"/>
      <c r="E2212" s="127"/>
      <c r="F2212" s="127"/>
      <c r="G2212" s="127"/>
      <c r="H2212" s="127"/>
      <c r="I2212" s="127"/>
      <c r="J2212" s="127"/>
      <c r="K2212" s="127"/>
      <c r="L2212" s="127"/>
      <c r="M2212" s="127"/>
      <c r="N2212" s="127"/>
      <c r="O2212" s="127"/>
      <c r="P2212" s="127"/>
      <c r="Q2212" s="127"/>
      <c r="R2212" s="127"/>
      <c r="S2212" s="127"/>
      <c r="T2212" s="127"/>
      <c r="U2212" s="127"/>
      <c r="V2212" s="127"/>
      <c r="W2212" s="127"/>
      <c r="X2212" s="127"/>
      <c r="Y2212" s="127"/>
      <c r="Z2212" s="127"/>
    </row>
    <row r="2213" ht="15.75" customHeight="1" spans="1:26">
      <c r="A2213" s="127"/>
      <c r="B2213" s="127"/>
      <c r="C2213" s="127"/>
      <c r="D2213" s="127"/>
      <c r="E2213" s="127"/>
      <c r="F2213" s="127"/>
      <c r="G2213" s="127"/>
      <c r="H2213" s="127"/>
      <c r="I2213" s="127"/>
      <c r="J2213" s="127"/>
      <c r="K2213" s="127"/>
      <c r="L2213" s="127"/>
      <c r="M2213" s="127"/>
      <c r="N2213" s="127"/>
      <c r="O2213" s="127"/>
      <c r="P2213" s="127"/>
      <c r="Q2213" s="127"/>
      <c r="R2213" s="127"/>
      <c r="S2213" s="127"/>
      <c r="T2213" s="127"/>
      <c r="U2213" s="127"/>
      <c r="V2213" s="127"/>
      <c r="W2213" s="127"/>
      <c r="X2213" s="127"/>
      <c r="Y2213" s="127"/>
      <c r="Z2213" s="127"/>
    </row>
    <row r="2214" ht="15.75" customHeight="1" spans="1:26">
      <c r="A2214" s="127"/>
      <c r="B2214" s="127"/>
      <c r="C2214" s="127"/>
      <c r="D2214" s="127"/>
      <c r="E2214" s="127"/>
      <c r="F2214" s="127"/>
      <c r="G2214" s="127"/>
      <c r="H2214" s="127"/>
      <c r="I2214" s="127"/>
      <c r="J2214" s="127"/>
      <c r="K2214" s="127"/>
      <c r="L2214" s="127"/>
      <c r="M2214" s="127"/>
      <c r="N2214" s="127"/>
      <c r="O2214" s="127"/>
      <c r="P2214" s="127"/>
      <c r="Q2214" s="127"/>
      <c r="R2214" s="127"/>
      <c r="S2214" s="127"/>
      <c r="T2214" s="127"/>
      <c r="U2214" s="127"/>
      <c r="V2214" s="127"/>
      <c r="W2214" s="127"/>
      <c r="X2214" s="127"/>
      <c r="Y2214" s="127"/>
      <c r="Z2214" s="127"/>
    </row>
    <row r="2215" ht="15.75" customHeight="1" spans="1:26">
      <c r="A2215" s="127"/>
      <c r="B2215" s="127"/>
      <c r="C2215" s="127"/>
      <c r="D2215" s="127"/>
      <c r="E2215" s="127"/>
      <c r="F2215" s="127"/>
      <c r="G2215" s="127"/>
      <c r="H2215" s="127"/>
      <c r="I2215" s="127"/>
      <c r="J2215" s="127"/>
      <c r="K2215" s="127"/>
      <c r="L2215" s="127"/>
      <c r="M2215" s="127"/>
      <c r="N2215" s="127"/>
      <c r="O2215" s="127"/>
      <c r="P2215" s="127"/>
      <c r="Q2215" s="127"/>
      <c r="R2215" s="127"/>
      <c r="S2215" s="127"/>
      <c r="T2215" s="127"/>
      <c r="U2215" s="127"/>
      <c r="V2215" s="127"/>
      <c r="W2215" s="127"/>
      <c r="X2215" s="127"/>
      <c r="Y2215" s="127"/>
      <c r="Z2215" s="127"/>
    </row>
    <row r="2216" ht="15.75" customHeight="1" spans="1:26">
      <c r="A2216" s="127"/>
      <c r="B2216" s="127"/>
      <c r="C2216" s="127"/>
      <c r="D2216" s="127"/>
      <c r="E2216" s="127"/>
      <c r="F2216" s="127"/>
      <c r="G2216" s="127"/>
      <c r="H2216" s="127"/>
      <c r="I2216" s="127"/>
      <c r="J2216" s="127"/>
      <c r="K2216" s="127"/>
      <c r="L2216" s="127"/>
      <c r="M2216" s="127"/>
      <c r="N2216" s="127"/>
      <c r="O2216" s="127"/>
      <c r="P2216" s="127"/>
      <c r="Q2216" s="127"/>
      <c r="R2216" s="127"/>
      <c r="S2216" s="127"/>
      <c r="T2216" s="127"/>
      <c r="U2216" s="127"/>
      <c r="V2216" s="127"/>
      <c r="W2216" s="127"/>
      <c r="X2216" s="127"/>
      <c r="Y2216" s="127"/>
      <c r="Z2216" s="127"/>
    </row>
    <row r="2217" ht="15.75" customHeight="1" spans="1:26">
      <c r="A2217" s="127"/>
      <c r="B2217" s="127"/>
      <c r="C2217" s="127"/>
      <c r="D2217" s="127"/>
      <c r="E2217" s="127"/>
      <c r="F2217" s="127"/>
      <c r="G2217" s="127"/>
      <c r="H2217" s="127"/>
      <c r="I2217" s="127"/>
      <c r="J2217" s="127"/>
      <c r="K2217" s="127"/>
      <c r="L2217" s="127"/>
      <c r="M2217" s="127"/>
      <c r="N2217" s="127"/>
      <c r="O2217" s="127"/>
      <c r="P2217" s="127"/>
      <c r="Q2217" s="127"/>
      <c r="R2217" s="127"/>
      <c r="S2217" s="127"/>
      <c r="T2217" s="127"/>
      <c r="U2217" s="127"/>
      <c r="V2217" s="127"/>
      <c r="W2217" s="127"/>
      <c r="X2217" s="127"/>
      <c r="Y2217" s="127"/>
      <c r="Z2217" s="127"/>
    </row>
    <row r="2218" ht="15.75" customHeight="1" spans="1:26">
      <c r="A2218" s="127"/>
      <c r="B2218" s="127"/>
      <c r="C2218" s="127"/>
      <c r="D2218" s="127"/>
      <c r="E2218" s="127"/>
      <c r="F2218" s="127"/>
      <c r="G2218" s="127"/>
      <c r="H2218" s="127"/>
      <c r="I2218" s="127"/>
      <c r="J2218" s="127"/>
      <c r="K2218" s="127"/>
      <c r="L2218" s="127"/>
      <c r="M2218" s="127"/>
      <c r="N2218" s="127"/>
      <c r="O2218" s="127"/>
      <c r="P2218" s="127"/>
      <c r="Q2218" s="127"/>
      <c r="R2218" s="127"/>
      <c r="S2218" s="127"/>
      <c r="T2218" s="127"/>
      <c r="U2218" s="127"/>
      <c r="V2218" s="127"/>
      <c r="W2218" s="127"/>
      <c r="X2218" s="127"/>
      <c r="Y2218" s="127"/>
      <c r="Z2218" s="127"/>
    </row>
    <row r="2219" ht="15.75" customHeight="1" spans="1:26">
      <c r="A2219" s="127"/>
      <c r="B2219" s="127"/>
      <c r="C2219" s="127"/>
      <c r="D2219" s="127"/>
      <c r="E2219" s="127"/>
      <c r="F2219" s="127"/>
      <c r="G2219" s="127"/>
      <c r="H2219" s="127"/>
      <c r="I2219" s="127"/>
      <c r="J2219" s="127"/>
      <c r="K2219" s="127"/>
      <c r="L2219" s="127"/>
      <c r="M2219" s="127"/>
      <c r="N2219" s="127"/>
      <c r="O2219" s="127"/>
      <c r="P2219" s="127"/>
      <c r="Q2219" s="127"/>
      <c r="R2219" s="127"/>
      <c r="S2219" s="127"/>
      <c r="T2219" s="127"/>
      <c r="U2219" s="127"/>
      <c r="V2219" s="127"/>
      <c r="W2219" s="127"/>
      <c r="X2219" s="127"/>
      <c r="Y2219" s="127"/>
      <c r="Z2219" s="127"/>
    </row>
    <row r="2220" ht="15.75" customHeight="1" spans="1:26">
      <c r="A2220" s="127"/>
      <c r="B2220" s="127"/>
      <c r="C2220" s="127"/>
      <c r="D2220" s="127"/>
      <c r="E2220" s="127"/>
      <c r="F2220" s="127"/>
      <c r="G2220" s="127"/>
      <c r="H2220" s="127"/>
      <c r="I2220" s="127"/>
      <c r="J2220" s="127"/>
      <c r="K2220" s="127"/>
      <c r="L2220" s="127"/>
      <c r="M2220" s="127"/>
      <c r="N2220" s="127"/>
      <c r="O2220" s="127"/>
      <c r="P2220" s="127"/>
      <c r="Q2220" s="127"/>
      <c r="R2220" s="127"/>
      <c r="S2220" s="127"/>
      <c r="T2220" s="127"/>
      <c r="U2220" s="127"/>
      <c r="V2220" s="127"/>
      <c r="W2220" s="127"/>
      <c r="X2220" s="127"/>
      <c r="Y2220" s="127"/>
      <c r="Z2220" s="127"/>
    </row>
    <row r="2221" ht="15.75" customHeight="1" spans="1:26">
      <c r="A2221" s="127"/>
      <c r="B2221" s="127"/>
      <c r="C2221" s="127"/>
      <c r="D2221" s="127"/>
      <c r="E2221" s="127"/>
      <c r="F2221" s="127"/>
      <c r="G2221" s="127"/>
      <c r="H2221" s="127"/>
      <c r="I2221" s="127"/>
      <c r="J2221" s="127"/>
      <c r="K2221" s="127"/>
      <c r="L2221" s="127"/>
      <c r="M2221" s="127"/>
      <c r="N2221" s="127"/>
      <c r="O2221" s="127"/>
      <c r="P2221" s="127"/>
      <c r="Q2221" s="127"/>
      <c r="R2221" s="127"/>
      <c r="S2221" s="127"/>
      <c r="T2221" s="127"/>
      <c r="U2221" s="127"/>
      <c r="V2221" s="127"/>
      <c r="W2221" s="127"/>
      <c r="X2221" s="127"/>
      <c r="Y2221" s="127"/>
      <c r="Z2221" s="127"/>
    </row>
    <row r="2222" ht="15.75" customHeight="1" spans="1:26">
      <c r="A2222" s="127"/>
      <c r="B2222" s="127"/>
      <c r="C2222" s="127"/>
      <c r="D2222" s="127"/>
      <c r="E2222" s="127"/>
      <c r="F2222" s="127"/>
      <c r="G2222" s="127"/>
      <c r="H2222" s="127"/>
      <c r="I2222" s="127"/>
      <c r="J2222" s="127"/>
      <c r="K2222" s="127"/>
      <c r="L2222" s="127"/>
      <c r="M2222" s="127"/>
      <c r="N2222" s="127"/>
      <c r="O2222" s="127"/>
      <c r="P2222" s="127"/>
      <c r="Q2222" s="127"/>
      <c r="R2222" s="127"/>
      <c r="S2222" s="127"/>
      <c r="T2222" s="127"/>
      <c r="U2222" s="127"/>
      <c r="V2222" s="127"/>
      <c r="W2222" s="127"/>
      <c r="X2222" s="127"/>
      <c r="Y2222" s="127"/>
      <c r="Z2222" s="127"/>
    </row>
    <row r="2223" ht="15.75" customHeight="1" spans="1:26">
      <c r="A2223" s="127"/>
      <c r="B2223" s="127"/>
      <c r="C2223" s="127"/>
      <c r="D2223" s="127"/>
      <c r="E2223" s="127"/>
      <c r="F2223" s="127"/>
      <c r="G2223" s="127"/>
      <c r="H2223" s="127"/>
      <c r="I2223" s="127"/>
      <c r="J2223" s="127"/>
      <c r="K2223" s="127"/>
      <c r="L2223" s="127"/>
      <c r="M2223" s="127"/>
      <c r="N2223" s="127"/>
      <c r="O2223" s="127"/>
      <c r="P2223" s="127"/>
      <c r="Q2223" s="127"/>
      <c r="R2223" s="127"/>
      <c r="S2223" s="127"/>
      <c r="T2223" s="127"/>
      <c r="U2223" s="127"/>
      <c r="V2223" s="127"/>
      <c r="W2223" s="127"/>
      <c r="X2223" s="127"/>
      <c r="Y2223" s="127"/>
      <c r="Z2223" s="127"/>
    </row>
    <row r="2224" ht="15.75" customHeight="1" spans="1:26">
      <c r="A2224" s="127"/>
      <c r="B2224" s="127"/>
      <c r="C2224" s="127"/>
      <c r="D2224" s="127"/>
      <c r="E2224" s="127"/>
      <c r="F2224" s="127"/>
      <c r="G2224" s="127"/>
      <c r="H2224" s="127"/>
      <c r="I2224" s="127"/>
      <c r="J2224" s="127"/>
      <c r="K2224" s="127"/>
      <c r="L2224" s="127"/>
      <c r="M2224" s="127"/>
      <c r="N2224" s="127"/>
      <c r="O2224" s="127"/>
      <c r="P2224" s="127"/>
      <c r="Q2224" s="127"/>
      <c r="R2224" s="127"/>
      <c r="S2224" s="127"/>
      <c r="T2224" s="127"/>
      <c r="U2224" s="127"/>
      <c r="V2224" s="127"/>
      <c r="W2224" s="127"/>
      <c r="X2224" s="127"/>
      <c r="Y2224" s="127"/>
      <c r="Z2224" s="127"/>
    </row>
    <row r="2225" ht="15.75" customHeight="1" spans="1:26">
      <c r="A2225" s="127"/>
      <c r="B2225" s="127"/>
      <c r="C2225" s="127"/>
      <c r="D2225" s="127"/>
      <c r="E2225" s="127"/>
      <c r="F2225" s="127"/>
      <c r="G2225" s="127"/>
      <c r="H2225" s="127"/>
      <c r="I2225" s="127"/>
      <c r="J2225" s="127"/>
      <c r="K2225" s="127"/>
      <c r="L2225" s="127"/>
      <c r="M2225" s="127"/>
      <c r="N2225" s="127"/>
      <c r="O2225" s="127"/>
      <c r="P2225" s="127"/>
      <c r="Q2225" s="127"/>
      <c r="R2225" s="127"/>
      <c r="S2225" s="127"/>
      <c r="T2225" s="127"/>
      <c r="U2225" s="127"/>
      <c r="V2225" s="127"/>
      <c r="W2225" s="127"/>
      <c r="X2225" s="127"/>
      <c r="Y2225" s="127"/>
      <c r="Z2225" s="127"/>
    </row>
    <row r="2226" ht="15.75" customHeight="1" spans="1:26">
      <c r="A2226" s="127"/>
      <c r="B2226" s="127"/>
      <c r="C2226" s="127"/>
      <c r="D2226" s="127"/>
      <c r="E2226" s="127"/>
      <c r="F2226" s="127"/>
      <c r="G2226" s="127"/>
      <c r="H2226" s="127"/>
      <c r="I2226" s="127"/>
      <c r="J2226" s="127"/>
      <c r="K2226" s="127"/>
      <c r="L2226" s="127"/>
      <c r="M2226" s="127"/>
      <c r="N2226" s="127"/>
      <c r="O2226" s="127"/>
      <c r="P2226" s="127"/>
      <c r="Q2226" s="127"/>
      <c r="R2226" s="127"/>
      <c r="S2226" s="127"/>
      <c r="T2226" s="127"/>
      <c r="U2226" s="127"/>
      <c r="V2226" s="127"/>
      <c r="W2226" s="127"/>
      <c r="X2226" s="127"/>
      <c r="Y2226" s="127"/>
      <c r="Z2226" s="127"/>
    </row>
    <row r="2227" ht="15.75" customHeight="1" spans="1:26">
      <c r="A2227" s="127"/>
      <c r="B2227" s="127"/>
      <c r="C2227" s="127"/>
      <c r="D2227" s="127"/>
      <c r="E2227" s="127"/>
      <c r="F2227" s="127"/>
      <c r="G2227" s="127"/>
      <c r="H2227" s="127"/>
      <c r="I2227" s="127"/>
      <c r="J2227" s="127"/>
      <c r="K2227" s="127"/>
      <c r="L2227" s="127"/>
      <c r="M2227" s="127"/>
      <c r="N2227" s="127"/>
      <c r="O2227" s="127"/>
      <c r="P2227" s="127"/>
      <c r="Q2227" s="127"/>
      <c r="R2227" s="127"/>
      <c r="S2227" s="127"/>
      <c r="T2227" s="127"/>
      <c r="U2227" s="127"/>
      <c r="V2227" s="127"/>
      <c r="W2227" s="127"/>
      <c r="X2227" s="127"/>
      <c r="Y2227" s="127"/>
      <c r="Z2227" s="127"/>
    </row>
    <row r="2228" ht="15.75" customHeight="1" spans="1:26">
      <c r="A2228" s="127"/>
      <c r="B2228" s="127"/>
      <c r="C2228" s="127"/>
      <c r="D2228" s="127"/>
      <c r="E2228" s="127"/>
      <c r="F2228" s="127"/>
      <c r="G2228" s="127"/>
      <c r="H2228" s="127"/>
      <c r="I2228" s="127"/>
      <c r="J2228" s="127"/>
      <c r="K2228" s="127"/>
      <c r="L2228" s="127"/>
      <c r="M2228" s="127"/>
      <c r="N2228" s="127"/>
      <c r="O2228" s="127"/>
      <c r="P2228" s="127"/>
      <c r="Q2228" s="127"/>
      <c r="R2228" s="127"/>
      <c r="S2228" s="127"/>
      <c r="T2228" s="127"/>
      <c r="U2228" s="127"/>
      <c r="V2228" s="127"/>
      <c r="W2228" s="127"/>
      <c r="X2228" s="127"/>
      <c r="Y2228" s="127"/>
      <c r="Z2228" s="127"/>
    </row>
    <row r="2229" ht="15.75" customHeight="1" spans="1:26">
      <c r="A2229" s="127"/>
      <c r="B2229" s="127"/>
      <c r="C2229" s="127"/>
      <c r="D2229" s="127"/>
      <c r="E2229" s="127"/>
      <c r="F2229" s="127"/>
      <c r="G2229" s="127"/>
      <c r="H2229" s="127"/>
      <c r="I2229" s="127"/>
      <c r="J2229" s="127"/>
      <c r="K2229" s="127"/>
      <c r="L2229" s="127"/>
      <c r="M2229" s="127"/>
      <c r="N2229" s="127"/>
      <c r="O2229" s="127"/>
      <c r="P2229" s="127"/>
      <c r="Q2229" s="127"/>
      <c r="R2229" s="127"/>
      <c r="S2229" s="127"/>
      <c r="T2229" s="127"/>
      <c r="U2229" s="127"/>
      <c r="V2229" s="127"/>
      <c r="W2229" s="127"/>
      <c r="X2229" s="127"/>
      <c r="Y2229" s="127"/>
      <c r="Z2229" s="127"/>
    </row>
    <row r="2230" ht="15.75" customHeight="1" spans="1:26">
      <c r="A2230" s="127"/>
      <c r="B2230" s="127"/>
      <c r="C2230" s="127"/>
      <c r="D2230" s="127"/>
      <c r="E2230" s="127"/>
      <c r="F2230" s="127"/>
      <c r="G2230" s="127"/>
      <c r="H2230" s="127"/>
      <c r="I2230" s="127"/>
      <c r="J2230" s="127"/>
      <c r="K2230" s="127"/>
      <c r="L2230" s="127"/>
      <c r="M2230" s="127"/>
      <c r="N2230" s="127"/>
      <c r="O2230" s="127"/>
      <c r="P2230" s="127"/>
      <c r="Q2230" s="127"/>
      <c r="R2230" s="127"/>
      <c r="S2230" s="127"/>
      <c r="T2230" s="127"/>
      <c r="U2230" s="127"/>
      <c r="V2230" s="127"/>
      <c r="W2230" s="127"/>
      <c r="X2230" s="127"/>
      <c r="Y2230" s="127"/>
      <c r="Z2230" s="127"/>
    </row>
    <row r="2231" ht="15.75" customHeight="1" spans="1:26">
      <c r="A2231" s="127"/>
      <c r="B2231" s="127"/>
      <c r="C2231" s="127"/>
      <c r="D2231" s="127"/>
      <c r="E2231" s="127"/>
      <c r="F2231" s="127"/>
      <c r="G2231" s="127"/>
      <c r="H2231" s="127"/>
      <c r="I2231" s="127"/>
      <c r="J2231" s="127"/>
      <c r="K2231" s="127"/>
      <c r="L2231" s="127"/>
      <c r="M2231" s="127"/>
      <c r="N2231" s="127"/>
      <c r="O2231" s="127"/>
      <c r="P2231" s="127"/>
      <c r="Q2231" s="127"/>
      <c r="R2231" s="127"/>
      <c r="S2231" s="127"/>
      <c r="T2231" s="127"/>
      <c r="U2231" s="127"/>
      <c r="V2231" s="127"/>
      <c r="W2231" s="127"/>
      <c r="X2231" s="127"/>
      <c r="Y2231" s="127"/>
      <c r="Z2231" s="127"/>
    </row>
    <row r="2232" ht="15.75" customHeight="1" spans="1:26">
      <c r="A2232" s="127"/>
      <c r="B2232" s="127"/>
      <c r="C2232" s="127"/>
      <c r="D2232" s="127"/>
      <c r="E2232" s="127"/>
      <c r="F2232" s="127"/>
      <c r="G2232" s="127"/>
      <c r="H2232" s="127"/>
      <c r="I2232" s="127"/>
      <c r="J2232" s="127"/>
      <c r="K2232" s="127"/>
      <c r="L2232" s="127"/>
      <c r="M2232" s="127"/>
      <c r="N2232" s="127"/>
      <c r="O2232" s="127"/>
      <c r="P2232" s="127"/>
      <c r="Q2232" s="127"/>
      <c r="R2232" s="127"/>
      <c r="S2232" s="127"/>
      <c r="T2232" s="127"/>
      <c r="U2232" s="127"/>
      <c r="V2232" s="127"/>
      <c r="W2232" s="127"/>
      <c r="X2232" s="127"/>
      <c r="Y2232" s="127"/>
      <c r="Z2232" s="127"/>
    </row>
    <row r="2233" ht="15.75" customHeight="1" spans="1:26">
      <c r="A2233" s="127"/>
      <c r="B2233" s="127"/>
      <c r="C2233" s="127"/>
      <c r="D2233" s="127"/>
      <c r="E2233" s="127"/>
      <c r="F2233" s="127"/>
      <c r="G2233" s="127"/>
      <c r="H2233" s="127"/>
      <c r="I2233" s="127"/>
      <c r="J2233" s="127"/>
      <c r="K2233" s="127"/>
      <c r="L2233" s="127"/>
      <c r="M2233" s="127"/>
      <c r="N2233" s="127"/>
      <c r="O2233" s="127"/>
      <c r="P2233" s="127"/>
      <c r="Q2233" s="127"/>
      <c r="R2233" s="127"/>
      <c r="S2233" s="127"/>
      <c r="T2233" s="127"/>
      <c r="U2233" s="127"/>
      <c r="V2233" s="127"/>
      <c r="W2233" s="127"/>
      <c r="X2233" s="127"/>
      <c r="Y2233" s="127"/>
      <c r="Z2233" s="127"/>
    </row>
    <row r="2234" ht="15.75" customHeight="1" spans="1:26">
      <c r="A2234" s="127"/>
      <c r="B2234" s="127"/>
      <c r="C2234" s="127"/>
      <c r="D2234" s="127"/>
      <c r="E2234" s="127"/>
      <c r="F2234" s="127"/>
      <c r="G2234" s="127"/>
      <c r="H2234" s="127"/>
      <c r="I2234" s="127"/>
      <c r="J2234" s="127"/>
      <c r="K2234" s="127"/>
      <c r="L2234" s="127"/>
      <c r="M2234" s="127"/>
      <c r="N2234" s="127"/>
      <c r="O2234" s="127"/>
      <c r="P2234" s="127"/>
      <c r="Q2234" s="127"/>
      <c r="R2234" s="127"/>
      <c r="S2234" s="127"/>
      <c r="T2234" s="127"/>
      <c r="U2234" s="127"/>
      <c r="V2234" s="127"/>
      <c r="W2234" s="127"/>
      <c r="X2234" s="127"/>
      <c r="Y2234" s="127"/>
      <c r="Z2234" s="127"/>
    </row>
    <row r="2235" ht="15.75" customHeight="1" spans="1:26">
      <c r="A2235" s="127"/>
      <c r="B2235" s="127"/>
      <c r="C2235" s="127"/>
      <c r="D2235" s="127"/>
      <c r="E2235" s="127"/>
      <c r="F2235" s="127"/>
      <c r="G2235" s="127"/>
      <c r="H2235" s="127"/>
      <c r="I2235" s="127"/>
      <c r="J2235" s="127"/>
      <c r="K2235" s="127"/>
      <c r="L2235" s="127"/>
      <c r="M2235" s="127"/>
      <c r="N2235" s="127"/>
      <c r="O2235" s="127"/>
      <c r="P2235" s="127"/>
      <c r="Q2235" s="127"/>
      <c r="R2235" s="127"/>
      <c r="S2235" s="127"/>
      <c r="T2235" s="127"/>
      <c r="U2235" s="127"/>
      <c r="V2235" s="127"/>
      <c r="W2235" s="127"/>
      <c r="X2235" s="127"/>
      <c r="Y2235" s="127"/>
      <c r="Z2235" s="127"/>
    </row>
    <row r="2236" ht="15.75" customHeight="1" spans="1:26">
      <c r="A2236" s="127"/>
      <c r="B2236" s="127"/>
      <c r="C2236" s="127"/>
      <c r="D2236" s="127"/>
      <c r="E2236" s="127"/>
      <c r="F2236" s="127"/>
      <c r="G2236" s="127"/>
      <c r="H2236" s="127"/>
      <c r="I2236" s="127"/>
      <c r="J2236" s="127"/>
      <c r="K2236" s="127"/>
      <c r="L2236" s="127"/>
      <c r="M2236" s="127"/>
      <c r="N2236" s="127"/>
      <c r="O2236" s="127"/>
      <c r="P2236" s="127"/>
      <c r="Q2236" s="127"/>
      <c r="R2236" s="127"/>
      <c r="S2236" s="127"/>
      <c r="T2236" s="127"/>
      <c r="U2236" s="127"/>
      <c r="V2236" s="127"/>
      <c r="W2236" s="127"/>
      <c r="X2236" s="127"/>
      <c r="Y2236" s="127"/>
      <c r="Z2236" s="127"/>
    </row>
    <row r="2237" ht="15.75" customHeight="1" spans="1:26">
      <c r="A2237" s="127"/>
      <c r="B2237" s="127"/>
      <c r="C2237" s="127"/>
      <c r="D2237" s="127"/>
      <c r="E2237" s="127"/>
      <c r="F2237" s="127"/>
      <c r="G2237" s="127"/>
      <c r="H2237" s="127"/>
      <c r="I2237" s="127"/>
      <c r="J2237" s="127"/>
      <c r="K2237" s="127"/>
      <c r="L2237" s="127"/>
      <c r="M2237" s="127"/>
      <c r="N2237" s="127"/>
      <c r="O2237" s="127"/>
      <c r="P2237" s="127"/>
      <c r="Q2237" s="127"/>
      <c r="R2237" s="127"/>
      <c r="S2237" s="127"/>
      <c r="T2237" s="127"/>
      <c r="U2237" s="127"/>
      <c r="V2237" s="127"/>
      <c r="W2237" s="127"/>
      <c r="X2237" s="127"/>
      <c r="Y2237" s="127"/>
      <c r="Z2237" s="127"/>
    </row>
    <row r="2238" ht="15.75" customHeight="1" spans="1:26">
      <c r="A2238" s="127"/>
      <c r="B2238" s="127"/>
      <c r="C2238" s="127"/>
      <c r="D2238" s="127"/>
      <c r="E2238" s="127"/>
      <c r="F2238" s="127"/>
      <c r="G2238" s="127"/>
      <c r="H2238" s="127"/>
      <c r="I2238" s="127"/>
      <c r="J2238" s="127"/>
      <c r="K2238" s="127"/>
      <c r="L2238" s="127"/>
      <c r="M2238" s="127"/>
      <c r="N2238" s="127"/>
      <c r="O2238" s="127"/>
      <c r="P2238" s="127"/>
      <c r="Q2238" s="127"/>
      <c r="R2238" s="127"/>
      <c r="S2238" s="127"/>
      <c r="T2238" s="127"/>
      <c r="U2238" s="127"/>
      <c r="V2238" s="127"/>
      <c r="W2238" s="127"/>
      <c r="X2238" s="127"/>
      <c r="Y2238" s="127"/>
      <c r="Z2238" s="127"/>
    </row>
    <row r="2239" ht="15.75" customHeight="1" spans="1:26">
      <c r="A2239" s="127"/>
      <c r="B2239" s="127"/>
      <c r="C2239" s="127"/>
      <c r="D2239" s="127"/>
      <c r="E2239" s="127"/>
      <c r="F2239" s="127"/>
      <c r="G2239" s="127"/>
      <c r="H2239" s="127"/>
      <c r="I2239" s="127"/>
      <c r="J2239" s="127"/>
      <c r="K2239" s="127"/>
      <c r="L2239" s="127"/>
      <c r="M2239" s="127"/>
      <c r="N2239" s="127"/>
      <c r="O2239" s="127"/>
      <c r="P2239" s="127"/>
      <c r="Q2239" s="127"/>
      <c r="R2239" s="127"/>
      <c r="S2239" s="127"/>
      <c r="T2239" s="127"/>
      <c r="U2239" s="127"/>
      <c r="V2239" s="127"/>
      <c r="W2239" s="127"/>
      <c r="X2239" s="127"/>
      <c r="Y2239" s="127"/>
      <c r="Z2239" s="127"/>
    </row>
    <row r="2240" ht="15.75" customHeight="1" spans="1:26">
      <c r="A2240" s="127"/>
      <c r="B2240" s="127"/>
      <c r="C2240" s="127"/>
      <c r="D2240" s="127"/>
      <c r="E2240" s="127"/>
      <c r="F2240" s="127"/>
      <c r="G2240" s="127"/>
      <c r="H2240" s="127"/>
      <c r="I2240" s="127"/>
      <c r="J2240" s="127"/>
      <c r="K2240" s="127"/>
      <c r="L2240" s="127"/>
      <c r="M2240" s="127"/>
      <c r="N2240" s="127"/>
      <c r="O2240" s="127"/>
      <c r="P2240" s="127"/>
      <c r="Q2240" s="127"/>
      <c r="R2240" s="127"/>
      <c r="S2240" s="127"/>
      <c r="T2240" s="127"/>
      <c r="U2240" s="127"/>
      <c r="V2240" s="127"/>
      <c r="W2240" s="127"/>
      <c r="X2240" s="127"/>
      <c r="Y2240" s="127"/>
      <c r="Z2240" s="127"/>
    </row>
    <row r="2241" ht="15.75" customHeight="1" spans="1:26">
      <c r="A2241" s="127"/>
      <c r="B2241" s="127"/>
      <c r="C2241" s="127"/>
      <c r="D2241" s="127"/>
      <c r="E2241" s="127"/>
      <c r="F2241" s="127"/>
      <c r="G2241" s="127"/>
      <c r="H2241" s="127"/>
      <c r="I2241" s="127"/>
      <c r="J2241" s="127"/>
      <c r="K2241" s="127"/>
      <c r="L2241" s="127"/>
      <c r="M2241" s="127"/>
      <c r="N2241" s="127"/>
      <c r="O2241" s="127"/>
      <c r="P2241" s="127"/>
      <c r="Q2241" s="127"/>
      <c r="R2241" s="127"/>
      <c r="S2241" s="127"/>
      <c r="T2241" s="127"/>
      <c r="U2241" s="127"/>
      <c r="V2241" s="127"/>
      <c r="W2241" s="127"/>
      <c r="X2241" s="127"/>
      <c r="Y2241" s="127"/>
      <c r="Z2241" s="127"/>
    </row>
    <row r="2242" ht="15.75" customHeight="1" spans="1:26">
      <c r="A2242" s="127"/>
      <c r="B2242" s="127"/>
      <c r="C2242" s="127"/>
      <c r="D2242" s="127"/>
      <c r="E2242" s="127"/>
      <c r="F2242" s="127"/>
      <c r="G2242" s="127"/>
      <c r="H2242" s="127"/>
      <c r="I2242" s="127"/>
      <c r="J2242" s="127"/>
      <c r="K2242" s="127"/>
      <c r="L2242" s="127"/>
      <c r="M2242" s="127"/>
      <c r="N2242" s="127"/>
      <c r="O2242" s="127"/>
      <c r="P2242" s="127"/>
      <c r="Q2242" s="127"/>
      <c r="R2242" s="127"/>
      <c r="S2242" s="127"/>
      <c r="T2242" s="127"/>
      <c r="U2242" s="127"/>
      <c r="V2242" s="127"/>
      <c r="W2242" s="127"/>
      <c r="X2242" s="127"/>
      <c r="Y2242" s="127"/>
      <c r="Z2242" s="127"/>
    </row>
    <row r="2243" ht="15.75" customHeight="1" spans="1:26">
      <c r="A2243" s="127"/>
      <c r="B2243" s="127"/>
      <c r="C2243" s="127"/>
      <c r="D2243" s="127"/>
      <c r="E2243" s="127"/>
      <c r="F2243" s="127"/>
      <c r="G2243" s="127"/>
      <c r="H2243" s="127"/>
      <c r="I2243" s="127"/>
      <c r="J2243" s="127"/>
      <c r="K2243" s="127"/>
      <c r="L2243" s="127"/>
      <c r="M2243" s="127"/>
      <c r="N2243" s="127"/>
      <c r="O2243" s="127"/>
      <c r="P2243" s="127"/>
      <c r="Q2243" s="127"/>
      <c r="R2243" s="127"/>
      <c r="S2243" s="127"/>
      <c r="T2243" s="127"/>
      <c r="U2243" s="127"/>
      <c r="V2243" s="127"/>
      <c r="W2243" s="127"/>
      <c r="X2243" s="127"/>
      <c r="Y2243" s="127"/>
      <c r="Z2243" s="127"/>
    </row>
    <row r="2244" ht="15.75" customHeight="1" spans="1:26">
      <c r="A2244" s="127"/>
      <c r="B2244" s="127"/>
      <c r="C2244" s="127"/>
      <c r="D2244" s="127"/>
      <c r="E2244" s="127"/>
      <c r="F2244" s="127"/>
      <c r="G2244" s="127"/>
      <c r="H2244" s="127"/>
      <c r="I2244" s="127"/>
      <c r="J2244" s="127"/>
      <c r="K2244" s="127"/>
      <c r="L2244" s="127"/>
      <c r="M2244" s="127"/>
      <c r="N2244" s="127"/>
      <c r="O2244" s="127"/>
      <c r="P2244" s="127"/>
      <c r="Q2244" s="127"/>
      <c r="R2244" s="127"/>
      <c r="S2244" s="127"/>
      <c r="T2244" s="127"/>
      <c r="U2244" s="127"/>
      <c r="V2244" s="127"/>
      <c r="W2244" s="127"/>
      <c r="X2244" s="127"/>
      <c r="Y2244" s="127"/>
      <c r="Z2244" s="127"/>
    </row>
    <row r="2245" ht="15.75" customHeight="1" spans="1:26">
      <c r="A2245" s="127"/>
      <c r="B2245" s="127"/>
      <c r="C2245" s="127"/>
      <c r="D2245" s="127"/>
      <c r="E2245" s="127"/>
      <c r="F2245" s="127"/>
      <c r="G2245" s="127"/>
      <c r="H2245" s="127"/>
      <c r="I2245" s="127"/>
      <c r="J2245" s="127"/>
      <c r="K2245" s="127"/>
      <c r="L2245" s="127"/>
      <c r="M2245" s="127"/>
      <c r="N2245" s="127"/>
      <c r="O2245" s="127"/>
      <c r="P2245" s="127"/>
      <c r="Q2245" s="127"/>
      <c r="R2245" s="127"/>
      <c r="S2245" s="127"/>
      <c r="T2245" s="127"/>
      <c r="U2245" s="127"/>
      <c r="V2245" s="127"/>
      <c r="W2245" s="127"/>
      <c r="X2245" s="127"/>
      <c r="Y2245" s="127"/>
      <c r="Z2245" s="127"/>
    </row>
    <row r="2246" ht="15.75" customHeight="1" spans="1:26">
      <c r="A2246" s="127"/>
      <c r="B2246" s="127"/>
      <c r="C2246" s="127"/>
      <c r="D2246" s="127"/>
      <c r="E2246" s="127"/>
      <c r="F2246" s="127"/>
      <c r="G2246" s="127"/>
      <c r="H2246" s="127"/>
      <c r="I2246" s="127"/>
      <c r="J2246" s="127"/>
      <c r="K2246" s="127"/>
      <c r="L2246" s="127"/>
      <c r="M2246" s="127"/>
      <c r="N2246" s="127"/>
      <c r="O2246" s="127"/>
      <c r="P2246" s="127"/>
      <c r="Q2246" s="127"/>
      <c r="R2246" s="127"/>
      <c r="S2246" s="127"/>
      <c r="T2246" s="127"/>
      <c r="U2246" s="127"/>
      <c r="V2246" s="127"/>
      <c r="W2246" s="127"/>
      <c r="X2246" s="127"/>
      <c r="Y2246" s="127"/>
      <c r="Z2246" s="127"/>
    </row>
    <row r="2247" ht="15.75" customHeight="1" spans="1:26">
      <c r="A2247" s="127"/>
      <c r="B2247" s="127"/>
      <c r="C2247" s="127"/>
      <c r="D2247" s="127"/>
      <c r="E2247" s="127"/>
      <c r="F2247" s="127"/>
      <c r="G2247" s="127"/>
      <c r="H2247" s="127"/>
      <c r="I2247" s="127"/>
      <c r="J2247" s="127"/>
      <c r="K2247" s="127"/>
      <c r="L2247" s="127"/>
      <c r="M2247" s="127"/>
      <c r="N2247" s="127"/>
      <c r="O2247" s="127"/>
      <c r="P2247" s="127"/>
      <c r="Q2247" s="127"/>
      <c r="R2247" s="127"/>
      <c r="S2247" s="127"/>
      <c r="T2247" s="127"/>
      <c r="U2247" s="127"/>
      <c r="V2247" s="127"/>
      <c r="W2247" s="127"/>
      <c r="X2247" s="127"/>
      <c r="Y2247" s="127"/>
      <c r="Z2247" s="127"/>
    </row>
    <row r="2248" ht="15.75" customHeight="1" spans="1:26">
      <c r="A2248" s="127"/>
      <c r="B2248" s="127"/>
      <c r="C2248" s="127"/>
      <c r="D2248" s="127"/>
      <c r="E2248" s="127"/>
      <c r="F2248" s="127"/>
      <c r="G2248" s="127"/>
      <c r="H2248" s="127"/>
      <c r="I2248" s="127"/>
      <c r="J2248" s="127"/>
      <c r="K2248" s="127"/>
      <c r="L2248" s="127"/>
      <c r="M2248" s="127"/>
      <c r="N2248" s="127"/>
      <c r="O2248" s="127"/>
      <c r="P2248" s="127"/>
      <c r="Q2248" s="127"/>
      <c r="R2248" s="127"/>
      <c r="S2248" s="127"/>
      <c r="T2248" s="127"/>
      <c r="U2248" s="127"/>
      <c r="V2248" s="127"/>
      <c r="W2248" s="127"/>
      <c r="X2248" s="127"/>
      <c r="Y2248" s="127"/>
      <c r="Z2248" s="127"/>
    </row>
    <row r="2249" ht="15.75" customHeight="1" spans="1:26">
      <c r="A2249" s="127"/>
      <c r="B2249" s="127"/>
      <c r="C2249" s="127"/>
      <c r="D2249" s="127"/>
      <c r="E2249" s="127"/>
      <c r="F2249" s="127"/>
      <c r="G2249" s="127"/>
      <c r="H2249" s="127"/>
      <c r="I2249" s="127"/>
      <c r="J2249" s="127"/>
      <c r="K2249" s="127"/>
      <c r="L2249" s="127"/>
      <c r="M2249" s="127"/>
      <c r="N2249" s="127"/>
      <c r="O2249" s="127"/>
      <c r="P2249" s="127"/>
      <c r="Q2249" s="127"/>
      <c r="R2249" s="127"/>
      <c r="S2249" s="127"/>
      <c r="T2249" s="127"/>
      <c r="U2249" s="127"/>
      <c r="V2249" s="127"/>
      <c r="W2249" s="127"/>
      <c r="X2249" s="127"/>
      <c r="Y2249" s="127"/>
      <c r="Z2249" s="127"/>
    </row>
    <row r="2250" ht="15.75" customHeight="1" spans="1:26">
      <c r="A2250" s="127"/>
      <c r="B2250" s="127"/>
      <c r="C2250" s="127"/>
      <c r="D2250" s="127"/>
      <c r="E2250" s="127"/>
      <c r="F2250" s="127"/>
      <c r="G2250" s="127"/>
      <c r="H2250" s="127"/>
      <c r="I2250" s="127"/>
      <c r="J2250" s="127"/>
      <c r="K2250" s="127"/>
      <c r="L2250" s="127"/>
      <c r="M2250" s="127"/>
      <c r="N2250" s="127"/>
      <c r="O2250" s="127"/>
      <c r="P2250" s="127"/>
      <c r="Q2250" s="127"/>
      <c r="R2250" s="127"/>
      <c r="S2250" s="127"/>
      <c r="T2250" s="127"/>
      <c r="U2250" s="127"/>
      <c r="V2250" s="127"/>
      <c r="W2250" s="127"/>
      <c r="X2250" s="127"/>
      <c r="Y2250" s="127"/>
      <c r="Z2250" s="127"/>
    </row>
    <row r="2251" ht="15.75" customHeight="1" spans="1:26">
      <c r="A2251" s="127"/>
      <c r="B2251" s="127"/>
      <c r="C2251" s="127"/>
      <c r="D2251" s="127"/>
      <c r="E2251" s="127"/>
      <c r="F2251" s="127"/>
      <c r="G2251" s="127"/>
      <c r="H2251" s="127"/>
      <c r="I2251" s="127"/>
      <c r="J2251" s="127"/>
      <c r="K2251" s="127"/>
      <c r="L2251" s="127"/>
      <c r="M2251" s="127"/>
      <c r="N2251" s="127"/>
      <c r="O2251" s="127"/>
      <c r="P2251" s="127"/>
      <c r="Q2251" s="127"/>
      <c r="R2251" s="127"/>
      <c r="S2251" s="127"/>
      <c r="T2251" s="127"/>
      <c r="U2251" s="127"/>
      <c r="V2251" s="127"/>
      <c r="W2251" s="127"/>
      <c r="X2251" s="127"/>
      <c r="Y2251" s="127"/>
      <c r="Z2251" s="127"/>
    </row>
    <row r="2252" ht="15.75" customHeight="1" spans="1:26">
      <c r="A2252" s="127"/>
      <c r="B2252" s="127"/>
      <c r="C2252" s="127"/>
      <c r="D2252" s="127"/>
      <c r="E2252" s="127"/>
      <c r="F2252" s="127"/>
      <c r="G2252" s="127"/>
      <c r="H2252" s="127"/>
      <c r="I2252" s="127"/>
      <c r="J2252" s="127"/>
      <c r="K2252" s="127"/>
      <c r="L2252" s="127"/>
      <c r="M2252" s="127"/>
      <c r="N2252" s="127"/>
      <c r="O2252" s="127"/>
      <c r="P2252" s="127"/>
      <c r="Q2252" s="127"/>
      <c r="R2252" s="127"/>
      <c r="S2252" s="127"/>
      <c r="T2252" s="127"/>
      <c r="U2252" s="127"/>
      <c r="V2252" s="127"/>
      <c r="W2252" s="127"/>
      <c r="X2252" s="127"/>
      <c r="Y2252" s="127"/>
      <c r="Z2252" s="127"/>
    </row>
    <row r="2253" ht="15.75" customHeight="1" spans="1:26">
      <c r="A2253" s="127"/>
      <c r="B2253" s="127"/>
      <c r="C2253" s="127"/>
      <c r="D2253" s="127"/>
      <c r="E2253" s="127"/>
      <c r="F2253" s="127"/>
      <c r="G2253" s="127"/>
      <c r="H2253" s="127"/>
      <c r="I2253" s="127"/>
      <c r="J2253" s="127"/>
      <c r="K2253" s="127"/>
      <c r="L2253" s="127"/>
      <c r="M2253" s="127"/>
      <c r="N2253" s="127"/>
      <c r="O2253" s="127"/>
      <c r="P2253" s="127"/>
      <c r="Q2253" s="127"/>
      <c r="R2253" s="127"/>
      <c r="S2253" s="127"/>
      <c r="T2253" s="127"/>
      <c r="U2253" s="127"/>
      <c r="V2253" s="127"/>
      <c r="W2253" s="127"/>
      <c r="X2253" s="127"/>
      <c r="Y2253" s="127"/>
      <c r="Z2253" s="127"/>
    </row>
    <row r="2254" ht="15.75" customHeight="1" spans="1:26">
      <c r="A2254" s="127"/>
      <c r="B2254" s="127"/>
      <c r="C2254" s="127"/>
      <c r="D2254" s="127"/>
      <c r="E2254" s="127"/>
      <c r="F2254" s="127"/>
      <c r="G2254" s="127"/>
      <c r="H2254" s="127"/>
      <c r="I2254" s="127"/>
      <c r="J2254" s="127"/>
      <c r="K2254" s="127"/>
      <c r="L2254" s="127"/>
      <c r="M2254" s="127"/>
      <c r="N2254" s="127"/>
      <c r="O2254" s="127"/>
      <c r="P2254" s="127"/>
      <c r="Q2254" s="127"/>
      <c r="R2254" s="127"/>
      <c r="S2254" s="127"/>
      <c r="T2254" s="127"/>
      <c r="U2254" s="127"/>
      <c r="V2254" s="127"/>
      <c r="W2254" s="127"/>
      <c r="X2254" s="127"/>
      <c r="Y2254" s="127"/>
      <c r="Z2254" s="127"/>
    </row>
    <row r="2255" ht="15.75" customHeight="1" spans="1:26">
      <c r="A2255" s="127"/>
      <c r="B2255" s="127"/>
      <c r="C2255" s="127"/>
      <c r="D2255" s="127"/>
      <c r="E2255" s="127"/>
      <c r="F2255" s="127"/>
      <c r="G2255" s="127"/>
      <c r="H2255" s="127"/>
      <c r="I2255" s="127"/>
      <c r="J2255" s="127"/>
      <c r="K2255" s="127"/>
      <c r="L2255" s="127"/>
      <c r="M2255" s="127"/>
      <c r="N2255" s="127"/>
      <c r="O2255" s="127"/>
      <c r="P2255" s="127"/>
      <c r="Q2255" s="127"/>
      <c r="R2255" s="127"/>
      <c r="S2255" s="127"/>
      <c r="T2255" s="127"/>
      <c r="U2255" s="127"/>
      <c r="V2255" s="127"/>
      <c r="W2255" s="127"/>
      <c r="X2255" s="127"/>
      <c r="Y2255" s="127"/>
      <c r="Z2255" s="127"/>
    </row>
    <row r="2256" ht="15.75" customHeight="1" spans="1:26">
      <c r="A2256" s="127"/>
      <c r="B2256" s="127"/>
      <c r="C2256" s="127"/>
      <c r="D2256" s="127"/>
      <c r="E2256" s="127"/>
      <c r="F2256" s="127"/>
      <c r="G2256" s="127"/>
      <c r="H2256" s="127"/>
      <c r="I2256" s="127"/>
      <c r="J2256" s="127"/>
      <c r="K2256" s="127"/>
      <c r="L2256" s="127"/>
      <c r="M2256" s="127"/>
      <c r="N2256" s="127"/>
      <c r="O2256" s="127"/>
      <c r="P2256" s="127"/>
      <c r="Q2256" s="127"/>
      <c r="R2256" s="127"/>
      <c r="S2256" s="127"/>
      <c r="T2256" s="127"/>
      <c r="U2256" s="127"/>
      <c r="V2256" s="127"/>
      <c r="W2256" s="127"/>
      <c r="X2256" s="127"/>
      <c r="Y2256" s="127"/>
      <c r="Z2256" s="127"/>
    </row>
    <row r="2257" ht="15.75" customHeight="1" spans="1:26">
      <c r="A2257" s="127"/>
      <c r="B2257" s="127"/>
      <c r="C2257" s="127"/>
      <c r="D2257" s="127"/>
      <c r="E2257" s="127"/>
      <c r="F2257" s="127"/>
      <c r="G2257" s="127"/>
      <c r="H2257" s="127"/>
      <c r="I2257" s="127"/>
      <c r="J2257" s="127"/>
      <c r="K2257" s="127"/>
      <c r="L2257" s="127"/>
      <c r="M2257" s="127"/>
      <c r="N2257" s="127"/>
      <c r="O2257" s="127"/>
      <c r="P2257" s="127"/>
      <c r="Q2257" s="127"/>
      <c r="R2257" s="127"/>
      <c r="S2257" s="127"/>
      <c r="T2257" s="127"/>
      <c r="U2257" s="127"/>
      <c r="V2257" s="127"/>
      <c r="W2257" s="127"/>
      <c r="X2257" s="127"/>
      <c r="Y2257" s="127"/>
      <c r="Z2257" s="127"/>
    </row>
    <row r="2258" ht="15.75" customHeight="1" spans="1:26">
      <c r="A2258" s="127"/>
      <c r="B2258" s="127"/>
      <c r="C2258" s="127"/>
      <c r="D2258" s="127"/>
      <c r="E2258" s="127"/>
      <c r="F2258" s="127"/>
      <c r="G2258" s="127"/>
      <c r="H2258" s="127"/>
      <c r="I2258" s="127"/>
      <c r="J2258" s="127"/>
      <c r="K2258" s="127"/>
      <c r="L2258" s="127"/>
      <c r="M2258" s="127"/>
      <c r="N2258" s="127"/>
      <c r="O2258" s="127"/>
      <c r="P2258" s="127"/>
      <c r="Q2258" s="127"/>
      <c r="R2258" s="127"/>
      <c r="S2258" s="127"/>
      <c r="T2258" s="127"/>
      <c r="U2258" s="127"/>
      <c r="V2258" s="127"/>
      <c r="W2258" s="127"/>
      <c r="X2258" s="127"/>
      <c r="Y2258" s="127"/>
      <c r="Z2258" s="127"/>
    </row>
    <row r="2259" ht="15.75" customHeight="1" spans="1:26">
      <c r="A2259" s="127"/>
      <c r="B2259" s="127"/>
      <c r="C2259" s="127"/>
      <c r="D2259" s="127"/>
      <c r="E2259" s="127"/>
      <c r="F2259" s="127"/>
      <c r="G2259" s="127"/>
      <c r="H2259" s="127"/>
      <c r="I2259" s="127"/>
      <c r="J2259" s="127"/>
      <c r="K2259" s="127"/>
      <c r="L2259" s="127"/>
      <c r="M2259" s="127"/>
      <c r="N2259" s="127"/>
      <c r="O2259" s="127"/>
      <c r="P2259" s="127"/>
      <c r="Q2259" s="127"/>
      <c r="R2259" s="127"/>
      <c r="S2259" s="127"/>
      <c r="T2259" s="127"/>
      <c r="U2259" s="127"/>
      <c r="V2259" s="127"/>
      <c r="W2259" s="127"/>
      <c r="X2259" s="127"/>
      <c r="Y2259" s="127"/>
      <c r="Z2259" s="127"/>
    </row>
    <row r="2260" ht="15.75" customHeight="1" spans="1:26">
      <c r="A2260" s="127"/>
      <c r="B2260" s="127"/>
      <c r="C2260" s="127"/>
      <c r="D2260" s="127"/>
      <c r="E2260" s="127"/>
      <c r="F2260" s="127"/>
      <c r="G2260" s="127"/>
      <c r="H2260" s="127"/>
      <c r="I2260" s="127"/>
      <c r="J2260" s="127"/>
      <c r="K2260" s="127"/>
      <c r="L2260" s="127"/>
      <c r="M2260" s="127"/>
      <c r="N2260" s="127"/>
      <c r="O2260" s="127"/>
      <c r="P2260" s="127"/>
      <c r="Q2260" s="127"/>
      <c r="R2260" s="127"/>
      <c r="S2260" s="127"/>
      <c r="T2260" s="127"/>
      <c r="U2260" s="127"/>
      <c r="V2260" s="127"/>
      <c r="W2260" s="127"/>
      <c r="X2260" s="127"/>
      <c r="Y2260" s="127"/>
      <c r="Z2260" s="127"/>
    </row>
    <row r="2261" ht="15.75" customHeight="1" spans="1:26">
      <c r="A2261" s="127"/>
      <c r="B2261" s="127"/>
      <c r="C2261" s="127"/>
      <c r="D2261" s="127"/>
      <c r="E2261" s="127"/>
      <c r="F2261" s="127"/>
      <c r="G2261" s="127"/>
      <c r="H2261" s="127"/>
      <c r="I2261" s="127"/>
      <c r="J2261" s="127"/>
      <c r="K2261" s="127"/>
      <c r="L2261" s="127"/>
      <c r="M2261" s="127"/>
      <c r="N2261" s="127"/>
      <c r="O2261" s="127"/>
      <c r="P2261" s="127"/>
      <c r="Q2261" s="127"/>
      <c r="R2261" s="127"/>
      <c r="S2261" s="127"/>
      <c r="T2261" s="127"/>
      <c r="U2261" s="127"/>
      <c r="V2261" s="127"/>
      <c r="W2261" s="127"/>
      <c r="X2261" s="127"/>
      <c r="Y2261" s="127"/>
      <c r="Z2261" s="127"/>
    </row>
    <row r="2262" ht="15.75" customHeight="1" spans="1:26">
      <c r="A2262" s="127"/>
      <c r="B2262" s="127"/>
      <c r="C2262" s="127"/>
      <c r="D2262" s="127"/>
      <c r="E2262" s="127"/>
      <c r="F2262" s="127"/>
      <c r="G2262" s="127"/>
      <c r="H2262" s="127"/>
      <c r="I2262" s="127"/>
      <c r="J2262" s="127"/>
      <c r="K2262" s="127"/>
      <c r="L2262" s="127"/>
      <c r="M2262" s="127"/>
      <c r="N2262" s="127"/>
      <c r="O2262" s="127"/>
      <c r="P2262" s="127"/>
      <c r="Q2262" s="127"/>
      <c r="R2262" s="127"/>
      <c r="S2262" s="127"/>
      <c r="T2262" s="127"/>
      <c r="U2262" s="127"/>
      <c r="V2262" s="127"/>
      <c r="W2262" s="127"/>
      <c r="X2262" s="127"/>
      <c r="Y2262" s="127"/>
      <c r="Z2262" s="127"/>
    </row>
    <row r="2263" ht="15.75" customHeight="1" spans="1:26">
      <c r="A2263" s="127"/>
      <c r="B2263" s="127"/>
      <c r="C2263" s="127"/>
      <c r="D2263" s="127"/>
      <c r="E2263" s="127"/>
      <c r="F2263" s="127"/>
      <c r="G2263" s="127"/>
      <c r="H2263" s="127"/>
      <c r="I2263" s="127"/>
      <c r="J2263" s="127"/>
      <c r="K2263" s="127"/>
      <c r="L2263" s="127"/>
      <c r="M2263" s="127"/>
      <c r="N2263" s="127"/>
      <c r="O2263" s="127"/>
      <c r="P2263" s="127"/>
      <c r="Q2263" s="127"/>
      <c r="R2263" s="127"/>
      <c r="S2263" s="127"/>
      <c r="T2263" s="127"/>
      <c r="U2263" s="127"/>
      <c r="V2263" s="127"/>
      <c r="W2263" s="127"/>
      <c r="X2263" s="127"/>
      <c r="Y2263" s="127"/>
      <c r="Z2263" s="127"/>
    </row>
    <row r="2264" ht="15.75" customHeight="1" spans="1:26">
      <c r="A2264" s="127"/>
      <c r="B2264" s="127"/>
      <c r="C2264" s="127"/>
      <c r="D2264" s="127"/>
      <c r="E2264" s="127"/>
      <c r="F2264" s="127"/>
      <c r="G2264" s="127"/>
      <c r="H2264" s="127"/>
      <c r="I2264" s="127"/>
      <c r="J2264" s="127"/>
      <c r="K2264" s="127"/>
      <c r="L2264" s="127"/>
      <c r="M2264" s="127"/>
      <c r="N2264" s="127"/>
      <c r="O2264" s="127"/>
      <c r="P2264" s="127"/>
      <c r="Q2264" s="127"/>
      <c r="R2264" s="127"/>
      <c r="S2264" s="127"/>
      <c r="T2264" s="127"/>
      <c r="U2264" s="127"/>
      <c r="V2264" s="127"/>
      <c r="W2264" s="127"/>
      <c r="X2264" s="127"/>
      <c r="Y2264" s="127"/>
      <c r="Z2264" s="127"/>
    </row>
    <row r="2265" ht="15.75" customHeight="1" spans="1:26">
      <c r="A2265" s="127"/>
      <c r="B2265" s="127"/>
      <c r="C2265" s="127"/>
      <c r="D2265" s="127"/>
      <c r="E2265" s="127"/>
      <c r="F2265" s="127"/>
      <c r="G2265" s="127"/>
      <c r="H2265" s="127"/>
      <c r="I2265" s="127"/>
      <c r="J2265" s="127"/>
      <c r="K2265" s="127"/>
      <c r="L2265" s="127"/>
      <c r="M2265" s="127"/>
      <c r="N2265" s="127"/>
      <c r="O2265" s="127"/>
      <c r="P2265" s="127"/>
      <c r="Q2265" s="127"/>
      <c r="R2265" s="127"/>
      <c r="S2265" s="127"/>
      <c r="T2265" s="127"/>
      <c r="U2265" s="127"/>
      <c r="V2265" s="127"/>
      <c r="W2265" s="127"/>
      <c r="X2265" s="127"/>
      <c r="Y2265" s="127"/>
      <c r="Z2265" s="127"/>
    </row>
    <row r="2266" ht="15.75" customHeight="1" spans="1:26">
      <c r="A2266" s="127"/>
      <c r="B2266" s="127"/>
      <c r="C2266" s="127"/>
      <c r="D2266" s="127"/>
      <c r="E2266" s="127"/>
      <c r="F2266" s="127"/>
      <c r="G2266" s="127"/>
      <c r="H2266" s="127"/>
      <c r="I2266" s="127"/>
      <c r="J2266" s="127"/>
      <c r="K2266" s="127"/>
      <c r="L2266" s="127"/>
      <c r="M2266" s="127"/>
      <c r="N2266" s="127"/>
      <c r="O2266" s="127"/>
      <c r="P2266" s="127"/>
      <c r="Q2266" s="127"/>
      <c r="R2266" s="127"/>
      <c r="S2266" s="127"/>
      <c r="T2266" s="127"/>
      <c r="U2266" s="127"/>
      <c r="V2266" s="127"/>
      <c r="W2266" s="127"/>
      <c r="X2266" s="127"/>
      <c r="Y2266" s="127"/>
      <c r="Z2266" s="127"/>
    </row>
    <row r="2267" ht="15.75" customHeight="1" spans="1:26">
      <c r="A2267" s="127"/>
      <c r="B2267" s="127"/>
      <c r="C2267" s="127"/>
      <c r="D2267" s="127"/>
      <c r="E2267" s="127"/>
      <c r="F2267" s="127"/>
      <c r="G2267" s="127"/>
      <c r="H2267" s="127"/>
      <c r="I2267" s="127"/>
      <c r="J2267" s="127"/>
      <c r="K2267" s="127"/>
      <c r="L2267" s="127"/>
      <c r="M2267" s="127"/>
      <c r="N2267" s="127"/>
      <c r="O2267" s="127"/>
      <c r="P2267" s="127"/>
      <c r="Q2267" s="127"/>
      <c r="R2267" s="127"/>
      <c r="S2267" s="127"/>
      <c r="T2267" s="127"/>
      <c r="U2267" s="127"/>
      <c r="V2267" s="127"/>
      <c r="W2267" s="127"/>
      <c r="X2267" s="127"/>
      <c r="Y2267" s="127"/>
      <c r="Z2267" s="127"/>
    </row>
    <row r="2268" ht="15.75" customHeight="1" spans="1:26">
      <c r="A2268" s="127"/>
      <c r="B2268" s="127"/>
      <c r="C2268" s="127"/>
      <c r="D2268" s="127"/>
      <c r="E2268" s="127"/>
      <c r="F2268" s="127"/>
      <c r="G2268" s="127"/>
      <c r="H2268" s="127"/>
      <c r="I2268" s="127"/>
      <c r="J2268" s="127"/>
      <c r="K2268" s="127"/>
      <c r="L2268" s="127"/>
      <c r="M2268" s="127"/>
      <c r="N2268" s="127"/>
      <c r="O2268" s="127"/>
      <c r="P2268" s="127"/>
      <c r="Q2268" s="127"/>
      <c r="R2268" s="127"/>
      <c r="S2268" s="127"/>
      <c r="T2268" s="127"/>
      <c r="U2268" s="127"/>
      <c r="V2268" s="127"/>
      <c r="W2268" s="127"/>
      <c r="X2268" s="127"/>
      <c r="Y2268" s="127"/>
      <c r="Z2268" s="127"/>
    </row>
    <row r="2269" ht="15.75" customHeight="1" spans="1:26">
      <c r="A2269" s="127"/>
      <c r="B2269" s="127"/>
      <c r="C2269" s="127"/>
      <c r="D2269" s="127"/>
      <c r="E2269" s="127"/>
      <c r="F2269" s="127"/>
      <c r="G2269" s="127"/>
      <c r="H2269" s="127"/>
      <c r="I2269" s="127"/>
      <c r="J2269" s="127"/>
      <c r="K2269" s="127"/>
      <c r="L2269" s="127"/>
      <c r="M2269" s="127"/>
      <c r="N2269" s="127"/>
      <c r="O2269" s="127"/>
      <c r="P2269" s="127"/>
      <c r="Q2269" s="127"/>
      <c r="R2269" s="127"/>
      <c r="S2269" s="127"/>
      <c r="T2269" s="127"/>
      <c r="U2269" s="127"/>
      <c r="V2269" s="127"/>
      <c r="W2269" s="127"/>
      <c r="X2269" s="127"/>
      <c r="Y2269" s="127"/>
      <c r="Z2269" s="127"/>
    </row>
    <row r="2270" ht="15.75" customHeight="1" spans="1:26">
      <c r="A2270" s="127"/>
      <c r="B2270" s="127"/>
      <c r="C2270" s="127"/>
      <c r="D2270" s="127"/>
      <c r="E2270" s="127"/>
      <c r="F2270" s="127"/>
      <c r="G2270" s="127"/>
      <c r="H2270" s="127"/>
      <c r="I2270" s="127"/>
      <c r="J2270" s="127"/>
      <c r="K2270" s="127"/>
      <c r="L2270" s="127"/>
      <c r="M2270" s="127"/>
      <c r="N2270" s="127"/>
      <c r="O2270" s="127"/>
      <c r="P2270" s="127"/>
      <c r="Q2270" s="127"/>
      <c r="R2270" s="127"/>
      <c r="S2270" s="127"/>
      <c r="T2270" s="127"/>
      <c r="U2270" s="127"/>
      <c r="V2270" s="127"/>
      <c r="W2270" s="127"/>
      <c r="X2270" s="127"/>
      <c r="Y2270" s="127"/>
      <c r="Z2270" s="127"/>
    </row>
    <row r="2271" ht="15.75" customHeight="1" spans="1:26">
      <c r="A2271" s="127"/>
      <c r="B2271" s="127"/>
      <c r="C2271" s="127"/>
      <c r="D2271" s="127"/>
      <c r="E2271" s="127"/>
      <c r="F2271" s="127"/>
      <c r="G2271" s="127"/>
      <c r="H2271" s="127"/>
      <c r="I2271" s="127"/>
      <c r="J2271" s="127"/>
      <c r="K2271" s="127"/>
      <c r="L2271" s="127"/>
      <c r="M2271" s="127"/>
      <c r="N2271" s="127"/>
      <c r="O2271" s="127"/>
      <c r="P2271" s="127"/>
      <c r="Q2271" s="127"/>
      <c r="R2271" s="127"/>
      <c r="S2271" s="127"/>
      <c r="T2271" s="127"/>
      <c r="U2271" s="127"/>
      <c r="V2271" s="127"/>
      <c r="W2271" s="127"/>
      <c r="X2271" s="127"/>
      <c r="Y2271" s="127"/>
      <c r="Z2271" s="127"/>
    </row>
    <row r="2272" ht="15.75" customHeight="1" spans="1:26">
      <c r="A2272" s="127"/>
      <c r="B2272" s="127"/>
      <c r="C2272" s="127"/>
      <c r="D2272" s="127"/>
      <c r="E2272" s="127"/>
      <c r="F2272" s="127"/>
      <c r="G2272" s="127"/>
      <c r="H2272" s="127"/>
      <c r="I2272" s="127"/>
      <c r="J2272" s="127"/>
      <c r="K2272" s="127"/>
      <c r="L2272" s="127"/>
      <c r="M2272" s="127"/>
      <c r="N2272" s="127"/>
      <c r="O2272" s="127"/>
      <c r="P2272" s="127"/>
      <c r="Q2272" s="127"/>
      <c r="R2272" s="127"/>
      <c r="S2272" s="127"/>
      <c r="T2272" s="127"/>
      <c r="U2272" s="127"/>
      <c r="V2272" s="127"/>
      <c r="W2272" s="127"/>
      <c r="X2272" s="127"/>
      <c r="Y2272" s="127"/>
      <c r="Z2272" s="127"/>
    </row>
    <row r="2273" ht="15.75" customHeight="1" spans="1:26">
      <c r="A2273" s="127"/>
      <c r="B2273" s="127"/>
      <c r="C2273" s="127"/>
      <c r="D2273" s="127"/>
      <c r="E2273" s="127"/>
      <c r="F2273" s="127"/>
      <c r="G2273" s="127"/>
      <c r="H2273" s="127"/>
      <c r="I2273" s="127"/>
      <c r="J2273" s="127"/>
      <c r="K2273" s="127"/>
      <c r="L2273" s="127"/>
      <c r="M2273" s="127"/>
      <c r="N2273" s="127"/>
      <c r="O2273" s="127"/>
      <c r="P2273" s="127"/>
      <c r="Q2273" s="127"/>
      <c r="R2273" s="127"/>
      <c r="S2273" s="127"/>
      <c r="T2273" s="127"/>
      <c r="U2273" s="127"/>
      <c r="V2273" s="127"/>
      <c r="W2273" s="127"/>
      <c r="X2273" s="127"/>
      <c r="Y2273" s="127"/>
      <c r="Z2273" s="127"/>
    </row>
    <row r="2274" ht="15.75" customHeight="1" spans="1:26">
      <c r="A2274" s="127"/>
      <c r="B2274" s="127"/>
      <c r="C2274" s="127"/>
      <c r="D2274" s="127"/>
      <c r="E2274" s="127"/>
      <c r="F2274" s="127"/>
      <c r="G2274" s="127"/>
      <c r="H2274" s="127"/>
      <c r="I2274" s="127"/>
      <c r="J2274" s="127"/>
      <c r="K2274" s="127"/>
      <c r="L2274" s="127"/>
      <c r="M2274" s="127"/>
      <c r="N2274" s="127"/>
      <c r="O2274" s="127"/>
      <c r="P2274" s="127"/>
      <c r="Q2274" s="127"/>
      <c r="R2274" s="127"/>
      <c r="S2274" s="127"/>
      <c r="T2274" s="127"/>
      <c r="U2274" s="127"/>
      <c r="V2274" s="127"/>
      <c r="W2274" s="127"/>
      <c r="X2274" s="127"/>
      <c r="Y2274" s="127"/>
      <c r="Z2274" s="127"/>
    </row>
    <row r="2275" ht="15.75" customHeight="1" spans="1:26">
      <c r="A2275" s="127"/>
      <c r="B2275" s="127"/>
      <c r="C2275" s="127"/>
      <c r="D2275" s="127"/>
      <c r="E2275" s="127"/>
      <c r="F2275" s="127"/>
      <c r="G2275" s="127"/>
      <c r="H2275" s="127"/>
      <c r="I2275" s="127"/>
      <c r="J2275" s="127"/>
      <c r="K2275" s="127"/>
      <c r="L2275" s="127"/>
      <c r="M2275" s="127"/>
      <c r="N2275" s="127"/>
      <c r="O2275" s="127"/>
      <c r="P2275" s="127"/>
      <c r="Q2275" s="127"/>
      <c r="R2275" s="127"/>
      <c r="S2275" s="127"/>
      <c r="T2275" s="127"/>
      <c r="U2275" s="127"/>
      <c r="V2275" s="127"/>
      <c r="W2275" s="127"/>
      <c r="X2275" s="127"/>
      <c r="Y2275" s="127"/>
      <c r="Z2275" s="127"/>
    </row>
    <row r="2276" ht="15.75" customHeight="1" spans="1:26">
      <c r="A2276" s="127"/>
      <c r="B2276" s="127"/>
      <c r="C2276" s="127"/>
      <c r="D2276" s="127"/>
      <c r="E2276" s="127"/>
      <c r="F2276" s="127"/>
      <c r="G2276" s="127"/>
      <c r="H2276" s="127"/>
      <c r="I2276" s="127"/>
      <c r="J2276" s="127"/>
      <c r="K2276" s="127"/>
      <c r="L2276" s="127"/>
      <c r="M2276" s="127"/>
      <c r="N2276" s="127"/>
      <c r="O2276" s="127"/>
      <c r="P2276" s="127"/>
      <c r="Q2276" s="127"/>
      <c r="R2276" s="127"/>
      <c r="S2276" s="127"/>
      <c r="T2276" s="127"/>
      <c r="U2276" s="127"/>
      <c r="V2276" s="127"/>
      <c r="W2276" s="127"/>
      <c r="X2276" s="127"/>
      <c r="Y2276" s="127"/>
      <c r="Z2276" s="127"/>
    </row>
    <row r="2277" ht="15.75" customHeight="1" spans="1:26">
      <c r="A2277" s="127"/>
      <c r="B2277" s="127"/>
      <c r="C2277" s="127"/>
      <c r="D2277" s="127"/>
      <c r="E2277" s="127"/>
      <c r="F2277" s="127"/>
      <c r="G2277" s="127"/>
      <c r="H2277" s="127"/>
      <c r="I2277" s="127"/>
      <c r="J2277" s="127"/>
      <c r="K2277" s="127"/>
      <c r="L2277" s="127"/>
      <c r="M2277" s="127"/>
      <c r="N2277" s="127"/>
      <c r="O2277" s="127"/>
      <c r="P2277" s="127"/>
      <c r="Q2277" s="127"/>
      <c r="R2277" s="127"/>
      <c r="S2277" s="127"/>
      <c r="T2277" s="127"/>
      <c r="U2277" s="127"/>
      <c r="V2277" s="127"/>
      <c r="W2277" s="127"/>
      <c r="X2277" s="127"/>
      <c r="Y2277" s="127"/>
      <c r="Z2277" s="127"/>
    </row>
    <row r="2278" ht="15.75" customHeight="1" spans="1:26">
      <c r="A2278" s="127"/>
      <c r="B2278" s="127"/>
      <c r="C2278" s="127"/>
      <c r="D2278" s="127"/>
      <c r="E2278" s="127"/>
      <c r="F2278" s="127"/>
      <c r="G2278" s="127"/>
      <c r="H2278" s="127"/>
      <c r="I2278" s="127"/>
      <c r="J2278" s="127"/>
      <c r="K2278" s="127"/>
      <c r="L2278" s="127"/>
      <c r="M2278" s="127"/>
      <c r="N2278" s="127"/>
      <c r="O2278" s="127"/>
      <c r="P2278" s="127"/>
      <c r="Q2278" s="127"/>
      <c r="R2278" s="127"/>
      <c r="S2278" s="127"/>
      <c r="T2278" s="127"/>
      <c r="U2278" s="127"/>
      <c r="V2278" s="127"/>
      <c r="W2278" s="127"/>
      <c r="X2278" s="127"/>
      <c r="Y2278" s="127"/>
      <c r="Z2278" s="127"/>
    </row>
    <row r="2279" ht="15.75" customHeight="1" spans="1:26">
      <c r="A2279" s="127"/>
      <c r="B2279" s="127"/>
      <c r="C2279" s="127"/>
      <c r="D2279" s="127"/>
      <c r="E2279" s="127"/>
      <c r="F2279" s="127"/>
      <c r="G2279" s="127"/>
      <c r="H2279" s="127"/>
      <c r="I2279" s="127"/>
      <c r="J2279" s="127"/>
      <c r="K2279" s="127"/>
      <c r="L2279" s="127"/>
      <c r="M2279" s="127"/>
      <c r="N2279" s="127"/>
      <c r="O2279" s="127"/>
      <c r="P2279" s="127"/>
      <c r="Q2279" s="127"/>
      <c r="R2279" s="127"/>
      <c r="S2279" s="127"/>
      <c r="T2279" s="127"/>
      <c r="U2279" s="127"/>
      <c r="V2279" s="127"/>
      <c r="W2279" s="127"/>
      <c r="X2279" s="127"/>
      <c r="Y2279" s="127"/>
      <c r="Z2279" s="127"/>
    </row>
    <row r="2280" ht="15.75" customHeight="1" spans="1:26">
      <c r="A2280" s="127"/>
      <c r="B2280" s="127"/>
      <c r="C2280" s="127"/>
      <c r="D2280" s="127"/>
      <c r="E2280" s="127"/>
      <c r="F2280" s="127"/>
      <c r="G2280" s="127"/>
      <c r="H2280" s="127"/>
      <c r="I2280" s="127"/>
      <c r="J2280" s="127"/>
      <c r="K2280" s="127"/>
      <c r="L2280" s="127"/>
      <c r="M2280" s="127"/>
      <c r="N2280" s="127"/>
      <c r="O2280" s="127"/>
      <c r="P2280" s="127"/>
      <c r="Q2280" s="127"/>
      <c r="R2280" s="127"/>
      <c r="S2280" s="127"/>
      <c r="T2280" s="127"/>
      <c r="U2280" s="127"/>
      <c r="V2280" s="127"/>
      <c r="W2280" s="127"/>
      <c r="X2280" s="127"/>
      <c r="Y2280" s="127"/>
      <c r="Z2280" s="127"/>
    </row>
    <row r="2281" ht="15.75" customHeight="1" spans="1:26">
      <c r="A2281" s="127"/>
      <c r="B2281" s="127"/>
      <c r="C2281" s="127"/>
      <c r="D2281" s="127"/>
      <c r="E2281" s="127"/>
      <c r="F2281" s="127"/>
      <c r="G2281" s="127"/>
      <c r="H2281" s="127"/>
      <c r="I2281" s="127"/>
      <c r="J2281" s="127"/>
      <c r="K2281" s="127"/>
      <c r="L2281" s="127"/>
      <c r="M2281" s="127"/>
      <c r="N2281" s="127"/>
      <c r="O2281" s="127"/>
      <c r="P2281" s="127"/>
      <c r="Q2281" s="127"/>
      <c r="R2281" s="127"/>
      <c r="S2281" s="127"/>
      <c r="T2281" s="127"/>
      <c r="U2281" s="127"/>
      <c r="V2281" s="127"/>
      <c r="W2281" s="127"/>
      <c r="X2281" s="127"/>
      <c r="Y2281" s="127"/>
      <c r="Z2281" s="127"/>
    </row>
    <row r="2282" ht="15.75" customHeight="1" spans="1:26">
      <c r="A2282" s="127"/>
      <c r="B2282" s="127"/>
      <c r="C2282" s="127"/>
      <c r="D2282" s="127"/>
      <c r="E2282" s="127"/>
      <c r="F2282" s="127"/>
      <c r="G2282" s="127"/>
      <c r="H2282" s="127"/>
      <c r="I2282" s="127"/>
      <c r="J2282" s="127"/>
      <c r="K2282" s="127"/>
      <c r="L2282" s="127"/>
      <c r="M2282" s="127"/>
      <c r="N2282" s="127"/>
      <c r="O2282" s="127"/>
      <c r="P2282" s="127"/>
      <c r="Q2282" s="127"/>
      <c r="R2282" s="127"/>
      <c r="S2282" s="127"/>
      <c r="T2282" s="127"/>
      <c r="U2282" s="127"/>
      <c r="V2282" s="127"/>
      <c r="W2282" s="127"/>
      <c r="X2282" s="127"/>
      <c r="Y2282" s="127"/>
      <c r="Z2282" s="127"/>
    </row>
    <row r="2283" ht="15.75" customHeight="1" spans="1:26">
      <c r="A2283" s="127"/>
      <c r="B2283" s="127"/>
      <c r="C2283" s="127"/>
      <c r="D2283" s="127"/>
      <c r="E2283" s="127"/>
      <c r="F2283" s="127"/>
      <c r="G2283" s="127"/>
      <c r="H2283" s="127"/>
      <c r="I2283" s="127"/>
      <c r="J2283" s="127"/>
      <c r="K2283" s="127"/>
      <c r="L2283" s="127"/>
      <c r="M2283" s="127"/>
      <c r="N2283" s="127"/>
      <c r="O2283" s="127"/>
      <c r="P2283" s="127"/>
      <c r="Q2283" s="127"/>
      <c r="R2283" s="127"/>
      <c r="S2283" s="127"/>
      <c r="T2283" s="127"/>
      <c r="U2283" s="127"/>
      <c r="V2283" s="127"/>
      <c r="W2283" s="127"/>
      <c r="X2283" s="127"/>
      <c r="Y2283" s="127"/>
      <c r="Z2283" s="127"/>
    </row>
    <row r="2284" ht="15.75" customHeight="1" spans="1:26">
      <c r="A2284" s="127"/>
      <c r="B2284" s="127"/>
      <c r="C2284" s="127"/>
      <c r="D2284" s="127"/>
      <c r="E2284" s="127"/>
      <c r="F2284" s="127"/>
      <c r="G2284" s="127"/>
      <c r="H2284" s="127"/>
      <c r="I2284" s="127"/>
      <c r="J2284" s="127"/>
      <c r="K2284" s="127"/>
      <c r="L2284" s="127"/>
      <c r="M2284" s="127"/>
      <c r="N2284" s="127"/>
      <c r="O2284" s="127"/>
      <c r="P2284" s="127"/>
      <c r="Q2284" s="127"/>
      <c r="R2284" s="127"/>
      <c r="S2284" s="127"/>
      <c r="T2284" s="127"/>
      <c r="U2284" s="127"/>
      <c r="V2284" s="127"/>
      <c r="W2284" s="127"/>
      <c r="X2284" s="127"/>
      <c r="Y2284" s="127"/>
      <c r="Z2284" s="127"/>
    </row>
    <row r="2285" ht="15.75" customHeight="1" spans="1:26">
      <c r="A2285" s="127"/>
      <c r="B2285" s="127"/>
      <c r="C2285" s="127"/>
      <c r="D2285" s="127"/>
      <c r="E2285" s="127"/>
      <c r="F2285" s="127"/>
      <c r="G2285" s="127"/>
      <c r="H2285" s="127"/>
      <c r="I2285" s="127"/>
      <c r="J2285" s="127"/>
      <c r="K2285" s="127"/>
      <c r="L2285" s="127"/>
      <c r="M2285" s="127"/>
      <c r="N2285" s="127"/>
      <c r="O2285" s="127"/>
      <c r="P2285" s="127"/>
      <c r="Q2285" s="127"/>
      <c r="R2285" s="127"/>
      <c r="S2285" s="127"/>
      <c r="T2285" s="127"/>
      <c r="U2285" s="127"/>
      <c r="V2285" s="127"/>
      <c r="W2285" s="127"/>
      <c r="X2285" s="127"/>
      <c r="Y2285" s="127"/>
      <c r="Z2285" s="127"/>
    </row>
    <row r="2286" ht="15.75" customHeight="1" spans="1:26">
      <c r="A2286" s="127"/>
      <c r="B2286" s="127"/>
      <c r="C2286" s="127"/>
      <c r="D2286" s="127"/>
      <c r="E2286" s="127"/>
      <c r="F2286" s="127"/>
      <c r="G2286" s="127"/>
      <c r="H2286" s="127"/>
      <c r="I2286" s="127"/>
      <c r="J2286" s="127"/>
      <c r="K2286" s="127"/>
      <c r="L2286" s="127"/>
      <c r="M2286" s="127"/>
      <c r="N2286" s="127"/>
      <c r="O2286" s="127"/>
      <c r="P2286" s="127"/>
      <c r="Q2286" s="127"/>
      <c r="R2286" s="127"/>
      <c r="S2286" s="127"/>
      <c r="T2286" s="127"/>
      <c r="U2286" s="127"/>
      <c r="V2286" s="127"/>
      <c r="W2286" s="127"/>
      <c r="X2286" s="127"/>
      <c r="Y2286" s="127"/>
      <c r="Z2286" s="127"/>
    </row>
    <row r="2287" ht="15.75" customHeight="1" spans="1:26">
      <c r="A2287" s="127"/>
      <c r="B2287" s="127"/>
      <c r="C2287" s="127"/>
      <c r="D2287" s="127"/>
      <c r="E2287" s="127"/>
      <c r="F2287" s="127"/>
      <c r="G2287" s="127"/>
      <c r="H2287" s="127"/>
      <c r="I2287" s="127"/>
      <c r="J2287" s="127"/>
      <c r="K2287" s="127"/>
      <c r="L2287" s="127"/>
      <c r="M2287" s="127"/>
      <c r="N2287" s="127"/>
      <c r="O2287" s="127"/>
      <c r="P2287" s="127"/>
      <c r="Q2287" s="127"/>
      <c r="R2287" s="127"/>
      <c r="S2287" s="127"/>
      <c r="T2287" s="127"/>
      <c r="U2287" s="127"/>
      <c r="V2287" s="127"/>
      <c r="W2287" s="127"/>
      <c r="X2287" s="127"/>
      <c r="Y2287" s="127"/>
      <c r="Z2287" s="127"/>
    </row>
    <row r="2288" ht="15.75" customHeight="1" spans="1:26">
      <c r="A2288" s="127"/>
      <c r="B2288" s="127"/>
      <c r="C2288" s="127"/>
      <c r="D2288" s="127"/>
      <c r="E2288" s="127"/>
      <c r="F2288" s="127"/>
      <c r="G2288" s="127"/>
      <c r="H2288" s="127"/>
      <c r="I2288" s="127"/>
      <c r="J2288" s="127"/>
      <c r="K2288" s="127"/>
      <c r="L2288" s="127"/>
      <c r="M2288" s="127"/>
      <c r="N2288" s="127"/>
      <c r="O2288" s="127"/>
      <c r="P2288" s="127"/>
      <c r="Q2288" s="127"/>
      <c r="R2288" s="127"/>
      <c r="S2288" s="127"/>
      <c r="T2288" s="127"/>
      <c r="U2288" s="127"/>
      <c r="V2288" s="127"/>
      <c r="W2288" s="127"/>
      <c r="X2288" s="127"/>
      <c r="Y2288" s="127"/>
      <c r="Z2288" s="127"/>
    </row>
    <row r="2289" ht="15.75" customHeight="1" spans="1:26">
      <c r="A2289" s="127"/>
      <c r="B2289" s="127"/>
      <c r="C2289" s="127"/>
      <c r="D2289" s="127"/>
      <c r="E2289" s="127"/>
      <c r="F2289" s="127"/>
      <c r="G2289" s="127"/>
      <c r="H2289" s="127"/>
      <c r="I2289" s="127"/>
      <c r="J2289" s="127"/>
      <c r="K2289" s="127"/>
      <c r="L2289" s="127"/>
      <c r="M2289" s="127"/>
      <c r="N2289" s="127"/>
      <c r="O2289" s="127"/>
      <c r="P2289" s="127"/>
      <c r="Q2289" s="127"/>
      <c r="R2289" s="127"/>
      <c r="S2289" s="127"/>
      <c r="T2289" s="127"/>
      <c r="U2289" s="127"/>
      <c r="V2289" s="127"/>
      <c r="W2289" s="127"/>
      <c r="X2289" s="127"/>
      <c r="Y2289" s="127"/>
      <c r="Z2289" s="127"/>
    </row>
    <row r="2290" ht="15.75" customHeight="1" spans="1:26">
      <c r="A2290" s="127"/>
      <c r="B2290" s="127"/>
      <c r="C2290" s="127"/>
      <c r="D2290" s="127"/>
      <c r="E2290" s="127"/>
      <c r="F2290" s="127"/>
      <c r="G2290" s="127"/>
      <c r="H2290" s="127"/>
      <c r="I2290" s="127"/>
      <c r="J2290" s="127"/>
      <c r="K2290" s="127"/>
      <c r="L2290" s="127"/>
      <c r="M2290" s="127"/>
      <c r="N2290" s="127"/>
      <c r="O2290" s="127"/>
      <c r="P2290" s="127"/>
      <c r="Q2290" s="127"/>
      <c r="R2290" s="127"/>
      <c r="S2290" s="127"/>
      <c r="T2290" s="127"/>
      <c r="U2290" s="127"/>
      <c r="V2290" s="127"/>
      <c r="W2290" s="127"/>
      <c r="X2290" s="127"/>
      <c r="Y2290" s="127"/>
      <c r="Z2290" s="127"/>
    </row>
    <row r="2291" ht="15.75" customHeight="1" spans="1:26">
      <c r="A2291" s="127"/>
      <c r="B2291" s="127"/>
      <c r="C2291" s="127"/>
      <c r="D2291" s="127"/>
      <c r="E2291" s="127"/>
      <c r="F2291" s="127"/>
      <c r="G2291" s="127"/>
      <c r="H2291" s="127"/>
      <c r="I2291" s="127"/>
      <c r="J2291" s="127"/>
      <c r="K2291" s="127"/>
      <c r="L2291" s="127"/>
      <c r="M2291" s="127"/>
      <c r="N2291" s="127"/>
      <c r="O2291" s="127"/>
      <c r="P2291" s="127"/>
      <c r="Q2291" s="127"/>
      <c r="R2291" s="127"/>
      <c r="S2291" s="127"/>
      <c r="T2291" s="127"/>
      <c r="U2291" s="127"/>
      <c r="V2291" s="127"/>
      <c r="W2291" s="127"/>
      <c r="X2291" s="127"/>
      <c r="Y2291" s="127"/>
      <c r="Z2291" s="127"/>
    </row>
    <row r="2292" ht="15.75" customHeight="1" spans="1:26">
      <c r="A2292" s="127"/>
      <c r="B2292" s="127"/>
      <c r="C2292" s="127"/>
      <c r="D2292" s="127"/>
      <c r="E2292" s="127"/>
      <c r="F2292" s="127"/>
      <c r="G2292" s="127"/>
      <c r="H2292" s="127"/>
      <c r="I2292" s="127"/>
      <c r="J2292" s="127"/>
      <c r="K2292" s="127"/>
      <c r="L2292" s="127"/>
      <c r="M2292" s="127"/>
      <c r="N2292" s="127"/>
      <c r="O2292" s="127"/>
      <c r="P2292" s="127"/>
      <c r="Q2292" s="127"/>
      <c r="R2292" s="127"/>
      <c r="S2292" s="127"/>
      <c r="T2292" s="127"/>
      <c r="U2292" s="127"/>
      <c r="V2292" s="127"/>
      <c r="W2292" s="127"/>
      <c r="X2292" s="127"/>
      <c r="Y2292" s="127"/>
      <c r="Z2292" s="127"/>
    </row>
    <row r="2293" ht="15.75" customHeight="1" spans="1:26">
      <c r="A2293" s="127"/>
      <c r="B2293" s="127"/>
      <c r="C2293" s="127"/>
      <c r="D2293" s="127"/>
      <c r="E2293" s="127"/>
      <c r="F2293" s="127"/>
      <c r="G2293" s="127"/>
      <c r="H2293" s="127"/>
      <c r="I2293" s="127"/>
      <c r="J2293" s="127"/>
      <c r="K2293" s="127"/>
      <c r="L2293" s="127"/>
      <c r="M2293" s="127"/>
      <c r="N2293" s="127"/>
      <c r="O2293" s="127"/>
      <c r="P2293" s="127"/>
      <c r="Q2293" s="127"/>
      <c r="R2293" s="127"/>
      <c r="S2293" s="127"/>
      <c r="T2293" s="127"/>
      <c r="U2293" s="127"/>
      <c r="V2293" s="127"/>
      <c r="W2293" s="127"/>
      <c r="X2293" s="127"/>
      <c r="Y2293" s="127"/>
      <c r="Z2293" s="127"/>
    </row>
    <row r="2294" ht="15.75" customHeight="1" spans="1:26">
      <c r="A2294" s="127"/>
      <c r="B2294" s="127"/>
      <c r="C2294" s="127"/>
      <c r="D2294" s="127"/>
      <c r="E2294" s="127"/>
      <c r="F2294" s="127"/>
      <c r="G2294" s="127"/>
      <c r="H2294" s="127"/>
      <c r="I2294" s="127"/>
      <c r="J2294" s="127"/>
      <c r="K2294" s="127"/>
      <c r="L2294" s="127"/>
      <c r="M2294" s="127"/>
      <c r="N2294" s="127"/>
      <c r="O2294" s="127"/>
      <c r="P2294" s="127"/>
      <c r="Q2294" s="127"/>
      <c r="R2294" s="127"/>
      <c r="S2294" s="127"/>
      <c r="T2294" s="127"/>
      <c r="U2294" s="127"/>
      <c r="V2294" s="127"/>
      <c r="W2294" s="127"/>
      <c r="X2294" s="127"/>
      <c r="Y2294" s="127"/>
      <c r="Z2294" s="127"/>
    </row>
    <row r="2295" ht="15.75" customHeight="1" spans="1:26">
      <c r="A2295" s="127"/>
      <c r="B2295" s="127"/>
      <c r="C2295" s="127"/>
      <c r="D2295" s="127"/>
      <c r="E2295" s="127"/>
      <c r="F2295" s="127"/>
      <c r="G2295" s="127"/>
      <c r="H2295" s="127"/>
      <c r="I2295" s="127"/>
      <c r="J2295" s="127"/>
      <c r="K2295" s="127"/>
      <c r="L2295" s="127"/>
      <c r="M2295" s="127"/>
      <c r="N2295" s="127"/>
      <c r="O2295" s="127"/>
      <c r="P2295" s="127"/>
      <c r="Q2295" s="127"/>
      <c r="R2295" s="127"/>
      <c r="S2295" s="127"/>
      <c r="T2295" s="127"/>
      <c r="U2295" s="127"/>
      <c r="V2295" s="127"/>
      <c r="W2295" s="127"/>
      <c r="X2295" s="127"/>
      <c r="Y2295" s="127"/>
      <c r="Z2295" s="127"/>
    </row>
    <row r="2296" ht="15.75" customHeight="1" spans="1:26">
      <c r="A2296" s="127"/>
      <c r="B2296" s="127"/>
      <c r="C2296" s="127"/>
      <c r="D2296" s="127"/>
      <c r="E2296" s="127"/>
      <c r="F2296" s="127"/>
      <c r="G2296" s="127"/>
      <c r="H2296" s="127"/>
      <c r="I2296" s="127"/>
      <c r="J2296" s="127"/>
      <c r="K2296" s="127"/>
      <c r="L2296" s="127"/>
      <c r="M2296" s="127"/>
      <c r="N2296" s="127"/>
      <c r="O2296" s="127"/>
      <c r="P2296" s="127"/>
      <c r="Q2296" s="127"/>
      <c r="R2296" s="127"/>
      <c r="S2296" s="127"/>
      <c r="T2296" s="127"/>
      <c r="U2296" s="127"/>
      <c r="V2296" s="127"/>
      <c r="W2296" s="127"/>
      <c r="X2296" s="127"/>
      <c r="Y2296" s="127"/>
      <c r="Z2296" s="127"/>
    </row>
    <row r="2297" ht="15.75" customHeight="1" spans="1:26">
      <c r="A2297" s="127"/>
      <c r="B2297" s="127"/>
      <c r="C2297" s="127"/>
      <c r="D2297" s="127"/>
      <c r="E2297" s="127"/>
      <c r="F2297" s="127"/>
      <c r="G2297" s="127"/>
      <c r="H2297" s="127"/>
      <c r="I2297" s="127"/>
      <c r="J2297" s="127"/>
      <c r="K2297" s="127"/>
      <c r="L2297" s="127"/>
      <c r="M2297" s="127"/>
      <c r="N2297" s="127"/>
      <c r="O2297" s="127"/>
      <c r="P2297" s="127"/>
      <c r="Q2297" s="127"/>
      <c r="R2297" s="127"/>
      <c r="S2297" s="127"/>
      <c r="T2297" s="127"/>
      <c r="U2297" s="127"/>
      <c r="V2297" s="127"/>
      <c r="W2297" s="127"/>
      <c r="X2297" s="127"/>
      <c r="Y2297" s="127"/>
      <c r="Z2297" s="127"/>
    </row>
    <row r="2298" ht="15.75" customHeight="1" spans="1:26">
      <c r="A2298" s="127"/>
      <c r="B2298" s="127"/>
      <c r="C2298" s="127"/>
      <c r="D2298" s="127"/>
      <c r="E2298" s="127"/>
      <c r="F2298" s="127"/>
      <c r="G2298" s="127"/>
      <c r="H2298" s="127"/>
      <c r="I2298" s="127"/>
      <c r="J2298" s="127"/>
      <c r="K2298" s="127"/>
      <c r="L2298" s="127"/>
      <c r="M2298" s="127"/>
      <c r="N2298" s="127"/>
      <c r="O2298" s="127"/>
      <c r="P2298" s="127"/>
      <c r="Q2298" s="127"/>
      <c r="R2298" s="127"/>
      <c r="S2298" s="127"/>
      <c r="T2298" s="127"/>
      <c r="U2298" s="127"/>
      <c r="V2298" s="127"/>
      <c r="W2298" s="127"/>
      <c r="X2298" s="127"/>
      <c r="Y2298" s="127"/>
      <c r="Z2298" s="127"/>
    </row>
    <row r="2299" ht="15.75" customHeight="1" spans="1:26">
      <c r="A2299" s="127"/>
      <c r="B2299" s="127"/>
      <c r="C2299" s="127"/>
      <c r="D2299" s="127"/>
      <c r="E2299" s="127"/>
      <c r="F2299" s="127"/>
      <c r="G2299" s="127"/>
      <c r="H2299" s="127"/>
      <c r="I2299" s="127"/>
      <c r="J2299" s="127"/>
      <c r="K2299" s="127"/>
      <c r="L2299" s="127"/>
      <c r="M2299" s="127"/>
      <c r="N2299" s="127"/>
      <c r="O2299" s="127"/>
      <c r="P2299" s="127"/>
      <c r="Q2299" s="127"/>
      <c r="R2299" s="127"/>
      <c r="S2299" s="127"/>
      <c r="T2299" s="127"/>
      <c r="U2299" s="127"/>
      <c r="V2299" s="127"/>
      <c r="W2299" s="127"/>
      <c r="X2299" s="127"/>
      <c r="Y2299" s="127"/>
      <c r="Z2299" s="127"/>
    </row>
    <row r="2300" ht="15.75" customHeight="1" spans="1:26">
      <c r="A2300" s="127"/>
      <c r="B2300" s="127"/>
      <c r="C2300" s="127"/>
      <c r="D2300" s="127"/>
      <c r="E2300" s="127"/>
      <c r="F2300" s="127"/>
      <c r="G2300" s="127"/>
      <c r="H2300" s="127"/>
      <c r="I2300" s="127"/>
      <c r="J2300" s="127"/>
      <c r="K2300" s="127"/>
      <c r="L2300" s="127"/>
      <c r="M2300" s="127"/>
      <c r="N2300" s="127"/>
      <c r="O2300" s="127"/>
      <c r="P2300" s="127"/>
      <c r="Q2300" s="127"/>
      <c r="R2300" s="127"/>
      <c r="S2300" s="127"/>
      <c r="T2300" s="127"/>
      <c r="U2300" s="127"/>
      <c r="V2300" s="127"/>
      <c r="W2300" s="127"/>
      <c r="X2300" s="127"/>
      <c r="Y2300" s="127"/>
      <c r="Z2300" s="127"/>
    </row>
    <row r="2301" ht="15.75" customHeight="1" spans="1:26">
      <c r="A2301" s="127"/>
      <c r="B2301" s="127"/>
      <c r="C2301" s="127"/>
      <c r="D2301" s="127"/>
      <c r="E2301" s="127"/>
      <c r="F2301" s="127"/>
      <c r="G2301" s="127"/>
      <c r="H2301" s="127"/>
      <c r="I2301" s="127"/>
      <c r="J2301" s="127"/>
      <c r="K2301" s="127"/>
      <c r="L2301" s="127"/>
      <c r="M2301" s="127"/>
      <c r="N2301" s="127"/>
      <c r="O2301" s="127"/>
      <c r="P2301" s="127"/>
      <c r="Q2301" s="127"/>
      <c r="R2301" s="127"/>
      <c r="S2301" s="127"/>
      <c r="T2301" s="127"/>
      <c r="U2301" s="127"/>
      <c r="V2301" s="127"/>
      <c r="W2301" s="127"/>
      <c r="X2301" s="127"/>
      <c r="Y2301" s="127"/>
      <c r="Z2301" s="127"/>
    </row>
    <row r="2302" ht="15.75" customHeight="1" spans="1:26">
      <c r="A2302" s="127"/>
      <c r="B2302" s="127"/>
      <c r="C2302" s="127"/>
      <c r="D2302" s="127"/>
      <c r="E2302" s="127"/>
      <c r="F2302" s="127"/>
      <c r="G2302" s="127"/>
      <c r="H2302" s="127"/>
      <c r="I2302" s="127"/>
      <c r="J2302" s="127"/>
      <c r="K2302" s="127"/>
      <c r="L2302" s="127"/>
      <c r="M2302" s="127"/>
      <c r="N2302" s="127"/>
      <c r="O2302" s="127"/>
      <c r="P2302" s="127"/>
      <c r="Q2302" s="127"/>
      <c r="R2302" s="127"/>
      <c r="S2302" s="127"/>
      <c r="T2302" s="127"/>
      <c r="U2302" s="127"/>
      <c r="V2302" s="127"/>
      <c r="W2302" s="127"/>
      <c r="X2302" s="127"/>
      <c r="Y2302" s="127"/>
      <c r="Z2302" s="127"/>
    </row>
    <row r="2303" ht="15.75" customHeight="1" spans="1:26">
      <c r="A2303" s="127"/>
      <c r="B2303" s="127"/>
      <c r="C2303" s="127"/>
      <c r="D2303" s="127"/>
      <c r="E2303" s="127"/>
      <c r="F2303" s="127"/>
      <c r="G2303" s="127"/>
      <c r="H2303" s="127"/>
      <c r="I2303" s="127"/>
      <c r="J2303" s="127"/>
      <c r="K2303" s="127"/>
      <c r="L2303" s="127"/>
      <c r="M2303" s="127"/>
      <c r="N2303" s="127"/>
      <c r="O2303" s="127"/>
      <c r="P2303" s="127"/>
      <c r="Q2303" s="127"/>
      <c r="R2303" s="127"/>
      <c r="S2303" s="127"/>
      <c r="T2303" s="127"/>
      <c r="U2303" s="127"/>
      <c r="V2303" s="127"/>
      <c r="W2303" s="127"/>
      <c r="X2303" s="127"/>
      <c r="Y2303" s="127"/>
      <c r="Z2303" s="127"/>
    </row>
    <row r="2304" ht="15.75" customHeight="1" spans="1:26">
      <c r="A2304" s="127"/>
      <c r="B2304" s="127"/>
      <c r="C2304" s="127"/>
      <c r="D2304" s="127"/>
      <c r="E2304" s="127"/>
      <c r="F2304" s="127"/>
      <c r="G2304" s="127"/>
      <c r="H2304" s="127"/>
      <c r="I2304" s="127"/>
      <c r="J2304" s="127"/>
      <c r="K2304" s="127"/>
      <c r="L2304" s="127"/>
      <c r="M2304" s="127"/>
      <c r="N2304" s="127"/>
      <c r="O2304" s="127"/>
      <c r="P2304" s="127"/>
      <c r="Q2304" s="127"/>
      <c r="R2304" s="127"/>
      <c r="S2304" s="127"/>
      <c r="T2304" s="127"/>
      <c r="U2304" s="127"/>
      <c r="V2304" s="127"/>
      <c r="W2304" s="127"/>
      <c r="X2304" s="127"/>
      <c r="Y2304" s="127"/>
      <c r="Z2304" s="127"/>
    </row>
    <row r="2305" ht="15.75" customHeight="1" spans="1:26">
      <c r="A2305" s="127"/>
      <c r="B2305" s="127"/>
      <c r="C2305" s="127"/>
      <c r="D2305" s="127"/>
      <c r="E2305" s="127"/>
      <c r="F2305" s="127"/>
      <c r="G2305" s="127"/>
      <c r="H2305" s="127"/>
      <c r="I2305" s="127"/>
      <c r="J2305" s="127"/>
      <c r="K2305" s="127"/>
      <c r="L2305" s="127"/>
      <c r="M2305" s="127"/>
      <c r="N2305" s="127"/>
      <c r="O2305" s="127"/>
      <c r="P2305" s="127"/>
      <c r="Q2305" s="127"/>
      <c r="R2305" s="127"/>
      <c r="S2305" s="127"/>
      <c r="T2305" s="127"/>
      <c r="U2305" s="127"/>
      <c r="V2305" s="127"/>
      <c r="W2305" s="127"/>
      <c r="X2305" s="127"/>
      <c r="Y2305" s="127"/>
      <c r="Z2305" s="127"/>
    </row>
    <row r="2306" ht="15.75" customHeight="1" spans="1:26">
      <c r="A2306" s="127"/>
      <c r="B2306" s="127"/>
      <c r="C2306" s="127"/>
      <c r="D2306" s="127"/>
      <c r="E2306" s="127"/>
      <c r="F2306" s="127"/>
      <c r="G2306" s="127"/>
      <c r="H2306" s="127"/>
      <c r="I2306" s="127"/>
      <c r="J2306" s="127"/>
      <c r="K2306" s="127"/>
      <c r="L2306" s="127"/>
      <c r="M2306" s="127"/>
      <c r="N2306" s="127"/>
      <c r="O2306" s="127"/>
      <c r="P2306" s="127"/>
      <c r="Q2306" s="127"/>
      <c r="R2306" s="127"/>
      <c r="S2306" s="127"/>
      <c r="T2306" s="127"/>
      <c r="U2306" s="127"/>
      <c r="V2306" s="127"/>
      <c r="W2306" s="127"/>
      <c r="X2306" s="127"/>
      <c r="Y2306" s="127"/>
      <c r="Z2306" s="127"/>
    </row>
    <row r="2307" ht="15.75" customHeight="1" spans="1:26">
      <c r="A2307" s="127"/>
      <c r="B2307" s="127"/>
      <c r="C2307" s="127"/>
      <c r="D2307" s="127"/>
      <c r="E2307" s="127"/>
      <c r="F2307" s="127"/>
      <c r="G2307" s="127"/>
      <c r="H2307" s="127"/>
      <c r="I2307" s="127"/>
      <c r="J2307" s="127"/>
      <c r="K2307" s="127"/>
      <c r="L2307" s="127"/>
      <c r="M2307" s="127"/>
      <c r="N2307" s="127"/>
      <c r="O2307" s="127"/>
      <c r="P2307" s="127"/>
      <c r="Q2307" s="127"/>
      <c r="R2307" s="127"/>
      <c r="S2307" s="127"/>
      <c r="T2307" s="127"/>
      <c r="U2307" s="127"/>
      <c r="V2307" s="127"/>
      <c r="W2307" s="127"/>
      <c r="X2307" s="127"/>
      <c r="Y2307" s="127"/>
      <c r="Z2307" s="127"/>
    </row>
    <row r="2308" ht="15.75" customHeight="1" spans="1:26">
      <c r="A2308" s="127"/>
      <c r="B2308" s="127"/>
      <c r="C2308" s="127"/>
      <c r="D2308" s="127"/>
      <c r="E2308" s="127"/>
      <c r="F2308" s="127"/>
      <c r="G2308" s="127"/>
      <c r="H2308" s="127"/>
      <c r="I2308" s="127"/>
      <c r="J2308" s="127"/>
      <c r="K2308" s="127"/>
      <c r="L2308" s="127"/>
      <c r="M2308" s="127"/>
      <c r="N2308" s="127"/>
      <c r="O2308" s="127"/>
      <c r="P2308" s="127"/>
      <c r="Q2308" s="127"/>
      <c r="R2308" s="127"/>
      <c r="S2308" s="127"/>
      <c r="T2308" s="127"/>
      <c r="U2308" s="127"/>
      <c r="V2308" s="127"/>
      <c r="W2308" s="127"/>
      <c r="X2308" s="127"/>
      <c r="Y2308" s="127"/>
      <c r="Z2308" s="127"/>
    </row>
    <row r="2309" ht="15.75" customHeight="1" spans="1:26">
      <c r="A2309" s="127"/>
      <c r="B2309" s="127"/>
      <c r="C2309" s="127"/>
      <c r="D2309" s="127"/>
      <c r="E2309" s="127"/>
      <c r="F2309" s="127"/>
      <c r="G2309" s="127"/>
      <c r="H2309" s="127"/>
      <c r="I2309" s="127"/>
      <c r="J2309" s="127"/>
      <c r="K2309" s="127"/>
      <c r="L2309" s="127"/>
      <c r="M2309" s="127"/>
      <c r="N2309" s="127"/>
      <c r="O2309" s="127"/>
      <c r="P2309" s="127"/>
      <c r="Q2309" s="127"/>
      <c r="R2309" s="127"/>
      <c r="S2309" s="127"/>
      <c r="T2309" s="127"/>
      <c r="U2309" s="127"/>
      <c r="V2309" s="127"/>
      <c r="W2309" s="127"/>
      <c r="X2309" s="127"/>
      <c r="Y2309" s="127"/>
      <c r="Z2309" s="127"/>
    </row>
    <row r="2310" ht="15.75" customHeight="1" spans="1:26">
      <c r="A2310" s="127"/>
      <c r="B2310" s="127"/>
      <c r="C2310" s="127"/>
      <c r="D2310" s="127"/>
      <c r="E2310" s="127"/>
      <c r="F2310" s="127"/>
      <c r="G2310" s="127"/>
      <c r="H2310" s="127"/>
      <c r="I2310" s="127"/>
      <c r="J2310" s="127"/>
      <c r="K2310" s="127"/>
      <c r="L2310" s="127"/>
      <c r="M2310" s="127"/>
      <c r="N2310" s="127"/>
      <c r="O2310" s="127"/>
      <c r="P2310" s="127"/>
      <c r="Q2310" s="127"/>
      <c r="R2310" s="127"/>
      <c r="S2310" s="127"/>
      <c r="T2310" s="127"/>
      <c r="U2310" s="127"/>
      <c r="V2310" s="127"/>
      <c r="W2310" s="127"/>
      <c r="X2310" s="127"/>
      <c r="Y2310" s="127"/>
      <c r="Z2310" s="127"/>
    </row>
    <row r="2311" ht="15.75" customHeight="1" spans="1:26">
      <c r="A2311" s="127"/>
      <c r="B2311" s="127"/>
      <c r="C2311" s="127"/>
      <c r="D2311" s="127"/>
      <c r="E2311" s="127"/>
      <c r="F2311" s="127"/>
      <c r="G2311" s="127"/>
      <c r="H2311" s="127"/>
      <c r="I2311" s="127"/>
      <c r="J2311" s="127"/>
      <c r="K2311" s="127"/>
      <c r="L2311" s="127"/>
      <c r="M2311" s="127"/>
      <c r="N2311" s="127"/>
      <c r="O2311" s="127"/>
      <c r="P2311" s="127"/>
      <c r="Q2311" s="127"/>
      <c r="R2311" s="127"/>
      <c r="S2311" s="127"/>
      <c r="T2311" s="127"/>
      <c r="U2311" s="127"/>
      <c r="V2311" s="127"/>
      <c r="W2311" s="127"/>
      <c r="X2311" s="127"/>
      <c r="Y2311" s="127"/>
      <c r="Z2311" s="127"/>
    </row>
    <row r="2312" ht="15.75" customHeight="1" spans="1:26">
      <c r="A2312" s="127"/>
      <c r="B2312" s="127"/>
      <c r="C2312" s="127"/>
      <c r="D2312" s="127"/>
      <c r="E2312" s="127"/>
      <c r="F2312" s="127"/>
      <c r="G2312" s="127"/>
      <c r="H2312" s="127"/>
      <c r="I2312" s="127"/>
      <c r="J2312" s="127"/>
      <c r="K2312" s="127"/>
      <c r="L2312" s="127"/>
      <c r="M2312" s="127"/>
      <c r="N2312" s="127"/>
      <c r="O2312" s="127"/>
      <c r="P2312" s="127"/>
      <c r="Q2312" s="127"/>
      <c r="R2312" s="127"/>
      <c r="S2312" s="127"/>
      <c r="T2312" s="127"/>
      <c r="U2312" s="127"/>
      <c r="V2312" s="127"/>
      <c r="W2312" s="127"/>
      <c r="X2312" s="127"/>
      <c r="Y2312" s="127"/>
      <c r="Z2312" s="127"/>
    </row>
    <row r="2313" ht="15.75" customHeight="1" spans="1:26">
      <c r="A2313" s="127"/>
      <c r="B2313" s="127"/>
      <c r="C2313" s="127"/>
      <c r="D2313" s="127"/>
      <c r="E2313" s="127"/>
      <c r="F2313" s="127"/>
      <c r="G2313" s="127"/>
      <c r="H2313" s="127"/>
      <c r="I2313" s="127"/>
      <c r="J2313" s="127"/>
      <c r="K2313" s="127"/>
      <c r="L2313" s="127"/>
      <c r="M2313" s="127"/>
      <c r="N2313" s="127"/>
      <c r="O2313" s="127"/>
      <c r="P2313" s="127"/>
      <c r="Q2313" s="127"/>
      <c r="R2313" s="127"/>
      <c r="S2313" s="127"/>
      <c r="T2313" s="127"/>
      <c r="U2313" s="127"/>
      <c r="V2313" s="127"/>
      <c r="W2313" s="127"/>
      <c r="X2313" s="127"/>
      <c r="Y2313" s="127"/>
      <c r="Z2313" s="127"/>
    </row>
    <row r="2314" ht="15.75" customHeight="1" spans="1:26">
      <c r="A2314" s="127"/>
      <c r="B2314" s="127"/>
      <c r="C2314" s="127"/>
      <c r="D2314" s="127"/>
      <c r="E2314" s="127"/>
      <c r="F2314" s="127"/>
      <c r="G2314" s="127"/>
      <c r="H2314" s="127"/>
      <c r="I2314" s="127"/>
      <c r="J2314" s="127"/>
      <c r="K2314" s="127"/>
      <c r="L2314" s="127"/>
      <c r="M2314" s="127"/>
      <c r="N2314" s="127"/>
      <c r="O2314" s="127"/>
      <c r="P2314" s="127"/>
      <c r="Q2314" s="127"/>
      <c r="R2314" s="127"/>
      <c r="S2314" s="127"/>
      <c r="T2314" s="127"/>
      <c r="U2314" s="127"/>
      <c r="V2314" s="127"/>
      <c r="W2314" s="127"/>
      <c r="X2314" s="127"/>
      <c r="Y2314" s="127"/>
      <c r="Z2314" s="127"/>
    </row>
    <row r="2315" ht="15.75" customHeight="1" spans="1:26">
      <c r="A2315" s="127"/>
      <c r="B2315" s="127"/>
      <c r="C2315" s="127"/>
      <c r="D2315" s="127"/>
      <c r="E2315" s="127"/>
      <c r="F2315" s="127"/>
      <c r="G2315" s="127"/>
      <c r="H2315" s="127"/>
      <c r="I2315" s="127"/>
      <c r="J2315" s="127"/>
      <c r="K2315" s="127"/>
      <c r="L2315" s="127"/>
      <c r="M2315" s="127"/>
      <c r="N2315" s="127"/>
      <c r="O2315" s="127"/>
      <c r="P2315" s="127"/>
      <c r="Q2315" s="127"/>
      <c r="R2315" s="127"/>
      <c r="S2315" s="127"/>
      <c r="T2315" s="127"/>
      <c r="U2315" s="127"/>
      <c r="V2315" s="127"/>
      <c r="W2315" s="127"/>
      <c r="X2315" s="127"/>
      <c r="Y2315" s="127"/>
      <c r="Z2315" s="127"/>
    </row>
    <row r="2316" ht="15.75" customHeight="1" spans="1:26">
      <c r="A2316" s="127"/>
      <c r="B2316" s="127"/>
      <c r="C2316" s="127"/>
      <c r="D2316" s="127"/>
      <c r="E2316" s="127"/>
      <c r="F2316" s="127"/>
      <c r="G2316" s="127"/>
      <c r="H2316" s="127"/>
      <c r="I2316" s="127"/>
      <c r="J2316" s="127"/>
      <c r="K2316" s="127"/>
      <c r="L2316" s="127"/>
      <c r="M2316" s="127"/>
      <c r="N2316" s="127"/>
      <c r="O2316" s="127"/>
      <c r="P2316" s="127"/>
      <c r="Q2316" s="127"/>
      <c r="R2316" s="127"/>
      <c r="S2316" s="127"/>
      <c r="T2316" s="127"/>
      <c r="U2316" s="127"/>
      <c r="V2316" s="127"/>
      <c r="W2316" s="127"/>
      <c r="X2316" s="127"/>
      <c r="Y2316" s="127"/>
      <c r="Z2316" s="127"/>
    </row>
    <row r="2317" ht="15.75" customHeight="1" spans="1:26">
      <c r="A2317" s="127"/>
      <c r="B2317" s="127"/>
      <c r="C2317" s="127"/>
      <c r="D2317" s="127"/>
      <c r="E2317" s="127"/>
      <c r="F2317" s="127"/>
      <c r="G2317" s="127"/>
      <c r="H2317" s="127"/>
      <c r="I2317" s="127"/>
      <c r="J2317" s="127"/>
      <c r="K2317" s="127"/>
      <c r="L2317" s="127"/>
      <c r="M2317" s="127"/>
      <c r="N2317" s="127"/>
      <c r="O2317" s="127"/>
      <c r="P2317" s="127"/>
      <c r="Q2317" s="127"/>
      <c r="R2317" s="127"/>
      <c r="S2317" s="127"/>
      <c r="T2317" s="127"/>
      <c r="U2317" s="127"/>
      <c r="V2317" s="127"/>
      <c r="W2317" s="127"/>
      <c r="X2317" s="127"/>
      <c r="Y2317" s="127"/>
      <c r="Z2317" s="127"/>
    </row>
    <row r="2318" ht="15.75" customHeight="1" spans="1:26">
      <c r="A2318" s="127"/>
      <c r="B2318" s="127"/>
      <c r="C2318" s="127"/>
      <c r="D2318" s="127"/>
      <c r="E2318" s="127"/>
      <c r="F2318" s="127"/>
      <c r="G2318" s="127"/>
      <c r="H2318" s="127"/>
      <c r="I2318" s="127"/>
      <c r="J2318" s="127"/>
      <c r="K2318" s="127"/>
      <c r="L2318" s="127"/>
      <c r="M2318" s="127"/>
      <c r="N2318" s="127"/>
      <c r="O2318" s="127"/>
      <c r="P2318" s="127"/>
      <c r="Q2318" s="127"/>
      <c r="R2318" s="127"/>
      <c r="S2318" s="127"/>
      <c r="T2318" s="127"/>
      <c r="U2318" s="127"/>
      <c r="V2318" s="127"/>
      <c r="W2318" s="127"/>
      <c r="X2318" s="127"/>
      <c r="Y2318" s="127"/>
      <c r="Z2318" s="127"/>
    </row>
    <row r="2319" ht="15.75" customHeight="1" spans="1:26">
      <c r="A2319" s="127"/>
      <c r="B2319" s="127"/>
      <c r="C2319" s="127"/>
      <c r="D2319" s="127"/>
      <c r="E2319" s="127"/>
      <c r="F2319" s="127"/>
      <c r="G2319" s="127"/>
      <c r="H2319" s="127"/>
      <c r="I2319" s="127"/>
      <c r="J2319" s="127"/>
      <c r="K2319" s="127"/>
      <c r="L2319" s="127"/>
      <c r="M2319" s="127"/>
      <c r="N2319" s="127"/>
      <c r="O2319" s="127"/>
      <c r="P2319" s="127"/>
      <c r="Q2319" s="127"/>
      <c r="R2319" s="127"/>
      <c r="S2319" s="127"/>
      <c r="T2319" s="127"/>
      <c r="U2319" s="127"/>
      <c r="V2319" s="127"/>
      <c r="W2319" s="127"/>
      <c r="X2319" s="127"/>
      <c r="Y2319" s="127"/>
      <c r="Z2319" s="127"/>
    </row>
    <row r="2320" ht="15.75" customHeight="1" spans="1:26">
      <c r="A2320" s="127"/>
      <c r="B2320" s="127"/>
      <c r="C2320" s="127"/>
      <c r="D2320" s="127"/>
      <c r="E2320" s="127"/>
      <c r="F2320" s="127"/>
      <c r="G2320" s="127"/>
      <c r="H2320" s="127"/>
      <c r="I2320" s="127"/>
      <c r="J2320" s="127"/>
      <c r="K2320" s="127"/>
      <c r="L2320" s="127"/>
      <c r="M2320" s="127"/>
      <c r="N2320" s="127"/>
      <c r="O2320" s="127"/>
      <c r="P2320" s="127"/>
      <c r="Q2320" s="127"/>
      <c r="R2320" s="127"/>
      <c r="S2320" s="127"/>
      <c r="T2320" s="127"/>
      <c r="U2320" s="127"/>
      <c r="V2320" s="127"/>
      <c r="W2320" s="127"/>
      <c r="X2320" s="127"/>
      <c r="Y2320" s="127"/>
      <c r="Z2320" s="127"/>
    </row>
    <row r="2321" ht="15.75" customHeight="1" spans="1:26">
      <c r="A2321" s="127"/>
      <c r="B2321" s="127"/>
      <c r="C2321" s="127"/>
      <c r="D2321" s="127"/>
      <c r="E2321" s="127"/>
      <c r="F2321" s="127"/>
      <c r="G2321" s="127"/>
      <c r="H2321" s="127"/>
      <c r="I2321" s="127"/>
      <c r="J2321" s="127"/>
      <c r="K2321" s="127"/>
      <c r="L2321" s="127"/>
      <c r="M2321" s="127"/>
      <c r="N2321" s="127"/>
      <c r="O2321" s="127"/>
      <c r="P2321" s="127"/>
      <c r="Q2321" s="127"/>
      <c r="R2321" s="127"/>
      <c r="S2321" s="127"/>
      <c r="T2321" s="127"/>
      <c r="U2321" s="127"/>
      <c r="V2321" s="127"/>
      <c r="W2321" s="127"/>
      <c r="X2321" s="127"/>
      <c r="Y2321" s="127"/>
      <c r="Z2321" s="127"/>
    </row>
    <row r="2322" ht="15.75" customHeight="1" spans="1:26">
      <c r="A2322" s="127"/>
      <c r="B2322" s="127"/>
      <c r="C2322" s="127"/>
      <c r="D2322" s="127"/>
      <c r="E2322" s="127"/>
      <c r="F2322" s="127"/>
      <c r="G2322" s="127"/>
      <c r="H2322" s="127"/>
      <c r="I2322" s="127"/>
      <c r="J2322" s="127"/>
      <c r="K2322" s="127"/>
      <c r="L2322" s="127"/>
      <c r="M2322" s="127"/>
      <c r="N2322" s="127"/>
      <c r="O2322" s="127"/>
      <c r="P2322" s="127"/>
      <c r="Q2322" s="127"/>
      <c r="R2322" s="127"/>
      <c r="S2322" s="127"/>
      <c r="T2322" s="127"/>
      <c r="U2322" s="127"/>
      <c r="V2322" s="127"/>
      <c r="W2322" s="127"/>
      <c r="X2322" s="127"/>
      <c r="Y2322" s="127"/>
      <c r="Z2322" s="127"/>
    </row>
    <row r="2323" ht="15.75" customHeight="1" spans="1:26">
      <c r="A2323" s="127"/>
      <c r="B2323" s="127"/>
      <c r="C2323" s="127"/>
      <c r="D2323" s="127"/>
      <c r="E2323" s="127"/>
      <c r="F2323" s="127"/>
      <c r="G2323" s="127"/>
      <c r="H2323" s="127"/>
      <c r="I2323" s="127"/>
      <c r="J2323" s="127"/>
      <c r="K2323" s="127"/>
      <c r="L2323" s="127"/>
      <c r="M2323" s="127"/>
      <c r="N2323" s="127"/>
      <c r="O2323" s="127"/>
      <c r="P2323" s="127"/>
      <c r="Q2323" s="127"/>
      <c r="R2323" s="127"/>
      <c r="S2323" s="127"/>
      <c r="T2323" s="127"/>
      <c r="U2323" s="127"/>
      <c r="V2323" s="127"/>
      <c r="W2323" s="127"/>
      <c r="X2323" s="127"/>
      <c r="Y2323" s="127"/>
      <c r="Z2323" s="127"/>
    </row>
    <row r="2324" ht="15.75" customHeight="1" spans="1:26">
      <c r="A2324" s="127"/>
      <c r="B2324" s="127"/>
      <c r="C2324" s="127"/>
      <c r="D2324" s="127"/>
      <c r="E2324" s="127"/>
      <c r="F2324" s="127"/>
      <c r="G2324" s="127"/>
      <c r="H2324" s="127"/>
      <c r="I2324" s="127"/>
      <c r="J2324" s="127"/>
      <c r="K2324" s="127"/>
      <c r="L2324" s="127"/>
      <c r="M2324" s="127"/>
      <c r="N2324" s="127"/>
      <c r="O2324" s="127"/>
      <c r="P2324" s="127"/>
      <c r="Q2324" s="127"/>
      <c r="R2324" s="127"/>
      <c r="S2324" s="127"/>
      <c r="T2324" s="127"/>
      <c r="U2324" s="127"/>
      <c r="V2324" s="127"/>
      <c r="W2324" s="127"/>
      <c r="X2324" s="127"/>
      <c r="Y2324" s="127"/>
      <c r="Z2324" s="127"/>
    </row>
    <row r="2325" ht="15.75" customHeight="1" spans="1:26">
      <c r="A2325" s="127"/>
      <c r="B2325" s="127"/>
      <c r="C2325" s="127"/>
      <c r="D2325" s="127"/>
      <c r="E2325" s="127"/>
      <c r="F2325" s="127"/>
      <c r="G2325" s="127"/>
      <c r="H2325" s="127"/>
      <c r="I2325" s="127"/>
      <c r="J2325" s="127"/>
      <c r="K2325" s="127"/>
      <c r="L2325" s="127"/>
      <c r="M2325" s="127"/>
      <c r="N2325" s="127"/>
      <c r="O2325" s="127"/>
      <c r="P2325" s="127"/>
      <c r="Q2325" s="127"/>
      <c r="R2325" s="127"/>
      <c r="S2325" s="127"/>
      <c r="T2325" s="127"/>
      <c r="U2325" s="127"/>
      <c r="V2325" s="127"/>
      <c r="W2325" s="127"/>
      <c r="X2325" s="127"/>
      <c r="Y2325" s="127"/>
      <c r="Z2325" s="127"/>
    </row>
    <row r="2326" ht="15.75" customHeight="1" spans="1:26">
      <c r="A2326" s="127"/>
      <c r="B2326" s="127"/>
      <c r="C2326" s="127"/>
      <c r="D2326" s="127"/>
      <c r="E2326" s="127"/>
      <c r="F2326" s="127"/>
      <c r="G2326" s="127"/>
      <c r="H2326" s="127"/>
      <c r="I2326" s="127"/>
      <c r="J2326" s="127"/>
      <c r="K2326" s="127"/>
      <c r="L2326" s="127"/>
      <c r="M2326" s="127"/>
      <c r="N2326" s="127"/>
      <c r="O2326" s="127"/>
      <c r="P2326" s="127"/>
      <c r="Q2326" s="127"/>
      <c r="R2326" s="127"/>
      <c r="S2326" s="127"/>
      <c r="T2326" s="127"/>
      <c r="U2326" s="127"/>
      <c r="V2326" s="127"/>
      <c r="W2326" s="127"/>
      <c r="X2326" s="127"/>
      <c r="Y2326" s="127"/>
      <c r="Z2326" s="127"/>
    </row>
    <row r="2327" ht="15.75" customHeight="1" spans="1:26">
      <c r="A2327" s="127"/>
      <c r="B2327" s="127"/>
      <c r="C2327" s="127"/>
      <c r="D2327" s="127"/>
      <c r="E2327" s="127"/>
      <c r="F2327" s="127"/>
      <c r="G2327" s="127"/>
      <c r="H2327" s="127"/>
      <c r="I2327" s="127"/>
      <c r="J2327" s="127"/>
      <c r="K2327" s="127"/>
      <c r="L2327" s="127"/>
      <c r="M2327" s="127"/>
      <c r="N2327" s="127"/>
      <c r="O2327" s="127"/>
      <c r="P2327" s="127"/>
      <c r="Q2327" s="127"/>
      <c r="R2327" s="127"/>
      <c r="S2327" s="127"/>
      <c r="T2327" s="127"/>
      <c r="U2327" s="127"/>
      <c r="V2327" s="127"/>
      <c r="W2327" s="127"/>
      <c r="X2327" s="127"/>
      <c r="Y2327" s="127"/>
      <c r="Z2327" s="127"/>
    </row>
    <row r="2328" ht="15.75" customHeight="1" spans="1:26">
      <c r="A2328" s="127"/>
      <c r="B2328" s="127"/>
      <c r="C2328" s="127"/>
      <c r="D2328" s="127"/>
      <c r="E2328" s="127"/>
      <c r="F2328" s="127"/>
      <c r="G2328" s="127"/>
      <c r="H2328" s="127"/>
      <c r="I2328" s="127"/>
      <c r="J2328" s="127"/>
      <c r="K2328" s="127"/>
      <c r="L2328" s="127"/>
      <c r="M2328" s="127"/>
      <c r="N2328" s="127"/>
      <c r="O2328" s="127"/>
      <c r="P2328" s="127"/>
      <c r="Q2328" s="127"/>
      <c r="R2328" s="127"/>
      <c r="S2328" s="127"/>
      <c r="T2328" s="127"/>
      <c r="U2328" s="127"/>
      <c r="V2328" s="127"/>
      <c r="W2328" s="127"/>
      <c r="X2328" s="127"/>
      <c r="Y2328" s="127"/>
      <c r="Z2328" s="127"/>
    </row>
    <row r="2329" ht="15.75" customHeight="1" spans="1:26">
      <c r="A2329" s="127"/>
      <c r="B2329" s="127"/>
      <c r="C2329" s="127"/>
      <c r="D2329" s="127"/>
      <c r="E2329" s="127"/>
      <c r="F2329" s="127"/>
      <c r="G2329" s="127"/>
      <c r="H2329" s="127"/>
      <c r="I2329" s="127"/>
      <c r="J2329" s="127"/>
      <c r="K2329" s="127"/>
      <c r="L2329" s="127"/>
      <c r="M2329" s="127"/>
      <c r="N2329" s="127"/>
      <c r="O2329" s="127"/>
      <c r="P2329" s="127"/>
      <c r="Q2329" s="127"/>
      <c r="R2329" s="127"/>
      <c r="S2329" s="127"/>
      <c r="T2329" s="127"/>
      <c r="U2329" s="127"/>
      <c r="V2329" s="127"/>
      <c r="W2329" s="127"/>
      <c r="X2329" s="127"/>
      <c r="Y2329" s="127"/>
      <c r="Z2329" s="127"/>
    </row>
    <row r="2330" ht="15.75" customHeight="1" spans="1:26">
      <c r="A2330" s="127"/>
      <c r="B2330" s="127"/>
      <c r="C2330" s="127"/>
      <c r="D2330" s="127"/>
      <c r="E2330" s="127"/>
      <c r="F2330" s="127"/>
      <c r="G2330" s="127"/>
      <c r="H2330" s="127"/>
      <c r="I2330" s="127"/>
      <c r="J2330" s="127"/>
      <c r="K2330" s="127"/>
      <c r="L2330" s="127"/>
      <c r="M2330" s="127"/>
      <c r="N2330" s="127"/>
      <c r="O2330" s="127"/>
      <c r="P2330" s="127"/>
      <c r="Q2330" s="127"/>
      <c r="R2330" s="127"/>
      <c r="S2330" s="127"/>
      <c r="T2330" s="127"/>
      <c r="U2330" s="127"/>
      <c r="V2330" s="127"/>
      <c r="W2330" s="127"/>
      <c r="X2330" s="127"/>
      <c r="Y2330" s="127"/>
      <c r="Z2330" s="127"/>
    </row>
    <row r="2331" ht="15.75" customHeight="1" spans="1:26">
      <c r="A2331" s="127"/>
      <c r="B2331" s="127"/>
      <c r="C2331" s="127"/>
      <c r="D2331" s="127"/>
      <c r="E2331" s="127"/>
      <c r="F2331" s="127"/>
      <c r="G2331" s="127"/>
      <c r="H2331" s="127"/>
      <c r="I2331" s="127"/>
      <c r="J2331" s="127"/>
      <c r="K2331" s="127"/>
      <c r="L2331" s="127"/>
      <c r="M2331" s="127"/>
      <c r="N2331" s="127"/>
      <c r="O2331" s="127"/>
      <c r="P2331" s="127"/>
      <c r="Q2331" s="127"/>
      <c r="R2331" s="127"/>
      <c r="S2331" s="127"/>
      <c r="T2331" s="127"/>
      <c r="U2331" s="127"/>
      <c r="V2331" s="127"/>
      <c r="W2331" s="127"/>
      <c r="X2331" s="127"/>
      <c r="Y2331" s="127"/>
      <c r="Z2331" s="127"/>
    </row>
    <row r="2332" ht="15.75" customHeight="1" spans="1:26">
      <c r="A2332" s="127"/>
      <c r="B2332" s="127"/>
      <c r="C2332" s="127"/>
      <c r="D2332" s="127"/>
      <c r="E2332" s="127"/>
      <c r="F2332" s="127"/>
      <c r="G2332" s="127"/>
      <c r="H2332" s="127"/>
      <c r="I2332" s="127"/>
      <c r="J2332" s="127"/>
      <c r="K2332" s="127"/>
      <c r="L2332" s="127"/>
      <c r="M2332" s="127"/>
      <c r="N2332" s="127"/>
      <c r="O2332" s="127"/>
      <c r="P2332" s="127"/>
      <c r="Q2332" s="127"/>
      <c r="R2332" s="127"/>
      <c r="S2332" s="127"/>
      <c r="T2332" s="127"/>
      <c r="U2332" s="127"/>
      <c r="V2332" s="127"/>
      <c r="W2332" s="127"/>
      <c r="X2332" s="127"/>
      <c r="Y2332" s="127"/>
      <c r="Z2332" s="127"/>
    </row>
    <row r="2333" ht="15.75" customHeight="1" spans="1:26">
      <c r="A2333" s="127"/>
      <c r="B2333" s="127"/>
      <c r="C2333" s="127"/>
      <c r="D2333" s="127"/>
      <c r="E2333" s="127"/>
      <c r="F2333" s="127"/>
      <c r="G2333" s="127"/>
      <c r="H2333" s="127"/>
      <c r="I2333" s="127"/>
      <c r="J2333" s="127"/>
      <c r="K2333" s="127"/>
      <c r="L2333" s="127"/>
      <c r="M2333" s="127"/>
      <c r="N2333" s="127"/>
      <c r="O2333" s="127"/>
      <c r="P2333" s="127"/>
      <c r="Q2333" s="127"/>
      <c r="R2333" s="127"/>
      <c r="S2333" s="127"/>
      <c r="T2333" s="127"/>
      <c r="U2333" s="127"/>
      <c r="V2333" s="127"/>
      <c r="W2333" s="127"/>
      <c r="X2333" s="127"/>
      <c r="Y2333" s="127"/>
      <c r="Z2333" s="127"/>
    </row>
    <row r="2334" ht="15.75" customHeight="1" spans="1:26">
      <c r="A2334" s="127"/>
      <c r="B2334" s="127"/>
      <c r="C2334" s="127"/>
      <c r="D2334" s="127"/>
      <c r="E2334" s="127"/>
      <c r="F2334" s="127"/>
      <c r="G2334" s="127"/>
      <c r="H2334" s="127"/>
      <c r="I2334" s="127"/>
      <c r="J2334" s="127"/>
      <c r="K2334" s="127"/>
      <c r="L2334" s="127"/>
      <c r="M2334" s="127"/>
      <c r="N2334" s="127"/>
      <c r="O2334" s="127"/>
      <c r="P2334" s="127"/>
      <c r="Q2334" s="127"/>
      <c r="R2334" s="127"/>
      <c r="S2334" s="127"/>
      <c r="T2334" s="127"/>
      <c r="U2334" s="127"/>
      <c r="V2334" s="127"/>
      <c r="W2334" s="127"/>
      <c r="X2334" s="127"/>
      <c r="Y2334" s="127"/>
      <c r="Z2334" s="127"/>
    </row>
    <row r="2335" ht="15.75" customHeight="1" spans="1:26">
      <c r="A2335" s="127"/>
      <c r="B2335" s="127"/>
      <c r="C2335" s="127"/>
      <c r="D2335" s="127"/>
      <c r="E2335" s="127"/>
      <c r="F2335" s="127"/>
      <c r="G2335" s="127"/>
      <c r="H2335" s="127"/>
      <c r="I2335" s="127"/>
      <c r="J2335" s="127"/>
      <c r="K2335" s="127"/>
      <c r="L2335" s="127"/>
      <c r="M2335" s="127"/>
      <c r="N2335" s="127"/>
      <c r="O2335" s="127"/>
      <c r="P2335" s="127"/>
      <c r="Q2335" s="127"/>
      <c r="R2335" s="127"/>
      <c r="S2335" s="127"/>
      <c r="T2335" s="127"/>
      <c r="U2335" s="127"/>
      <c r="V2335" s="127"/>
      <c r="W2335" s="127"/>
      <c r="X2335" s="127"/>
      <c r="Y2335" s="127"/>
      <c r="Z2335" s="127"/>
    </row>
    <row r="2336" ht="15.75" customHeight="1" spans="1:26">
      <c r="A2336" s="127"/>
      <c r="B2336" s="127"/>
      <c r="C2336" s="127"/>
      <c r="D2336" s="127"/>
      <c r="E2336" s="127"/>
      <c r="F2336" s="127"/>
      <c r="G2336" s="127"/>
      <c r="H2336" s="127"/>
      <c r="I2336" s="127"/>
      <c r="J2336" s="127"/>
      <c r="K2336" s="127"/>
      <c r="L2336" s="127"/>
      <c r="M2336" s="127"/>
      <c r="N2336" s="127"/>
      <c r="O2336" s="127"/>
      <c r="P2336" s="127"/>
      <c r="Q2336" s="127"/>
      <c r="R2336" s="127"/>
      <c r="S2336" s="127"/>
      <c r="T2336" s="127"/>
      <c r="U2336" s="127"/>
      <c r="V2336" s="127"/>
      <c r="W2336" s="127"/>
      <c r="X2336" s="127"/>
      <c r="Y2336" s="127"/>
      <c r="Z2336" s="127"/>
    </row>
    <row r="2337" ht="15.75" customHeight="1" spans="1:26">
      <c r="A2337" s="127"/>
      <c r="B2337" s="127"/>
      <c r="C2337" s="127"/>
      <c r="D2337" s="127"/>
      <c r="E2337" s="127"/>
      <c r="F2337" s="127"/>
      <c r="G2337" s="127"/>
      <c r="H2337" s="127"/>
      <c r="I2337" s="127"/>
      <c r="J2337" s="127"/>
      <c r="K2337" s="127"/>
      <c r="L2337" s="127"/>
      <c r="M2337" s="127"/>
      <c r="N2337" s="127"/>
      <c r="O2337" s="127"/>
      <c r="P2337" s="127"/>
      <c r="Q2337" s="127"/>
      <c r="R2337" s="127"/>
      <c r="S2337" s="127"/>
      <c r="T2337" s="127"/>
      <c r="U2337" s="127"/>
      <c r="V2337" s="127"/>
      <c r="W2337" s="127"/>
      <c r="X2337" s="127"/>
      <c r="Y2337" s="127"/>
      <c r="Z2337" s="127"/>
    </row>
    <row r="2338" ht="15.75" customHeight="1" spans="1:26">
      <c r="A2338" s="127"/>
      <c r="B2338" s="127"/>
      <c r="C2338" s="127"/>
      <c r="D2338" s="127"/>
      <c r="E2338" s="127"/>
      <c r="F2338" s="127"/>
      <c r="G2338" s="127"/>
      <c r="H2338" s="127"/>
      <c r="I2338" s="127"/>
      <c r="J2338" s="127"/>
      <c r="K2338" s="127"/>
      <c r="L2338" s="127"/>
      <c r="M2338" s="127"/>
      <c r="N2338" s="127"/>
      <c r="O2338" s="127"/>
      <c r="P2338" s="127"/>
      <c r="Q2338" s="127"/>
      <c r="R2338" s="127"/>
      <c r="S2338" s="127"/>
      <c r="T2338" s="127"/>
      <c r="U2338" s="127"/>
      <c r="V2338" s="127"/>
      <c r="W2338" s="127"/>
      <c r="X2338" s="127"/>
      <c r="Y2338" s="127"/>
      <c r="Z2338" s="127"/>
    </row>
    <row r="2339" ht="15.75" customHeight="1" spans="1:26">
      <c r="A2339" s="127"/>
      <c r="B2339" s="127"/>
      <c r="C2339" s="127"/>
      <c r="D2339" s="127"/>
      <c r="E2339" s="127"/>
      <c r="F2339" s="127"/>
      <c r="G2339" s="127"/>
      <c r="H2339" s="127"/>
      <c r="I2339" s="127"/>
      <c r="J2339" s="127"/>
      <c r="K2339" s="127"/>
      <c r="L2339" s="127"/>
      <c r="M2339" s="127"/>
      <c r="N2339" s="127"/>
      <c r="O2339" s="127"/>
      <c r="P2339" s="127"/>
      <c r="Q2339" s="127"/>
      <c r="R2339" s="127"/>
      <c r="S2339" s="127"/>
      <c r="T2339" s="127"/>
      <c r="U2339" s="127"/>
      <c r="V2339" s="127"/>
      <c r="W2339" s="127"/>
      <c r="X2339" s="127"/>
      <c r="Y2339" s="127"/>
      <c r="Z2339" s="127"/>
    </row>
    <row r="2340" ht="15.75" customHeight="1" spans="1:26">
      <c r="A2340" s="127"/>
      <c r="B2340" s="127"/>
      <c r="C2340" s="127"/>
      <c r="D2340" s="127"/>
      <c r="E2340" s="127"/>
      <c r="F2340" s="127"/>
      <c r="G2340" s="127"/>
      <c r="H2340" s="127"/>
      <c r="I2340" s="127"/>
      <c r="J2340" s="127"/>
      <c r="K2340" s="127"/>
      <c r="L2340" s="127"/>
      <c r="M2340" s="127"/>
      <c r="N2340" s="127"/>
      <c r="O2340" s="127"/>
      <c r="P2340" s="127"/>
      <c r="Q2340" s="127"/>
      <c r="R2340" s="127"/>
      <c r="S2340" s="127"/>
      <c r="T2340" s="127"/>
      <c r="U2340" s="127"/>
      <c r="V2340" s="127"/>
      <c r="W2340" s="127"/>
      <c r="X2340" s="127"/>
      <c r="Y2340" s="127"/>
      <c r="Z2340" s="127"/>
    </row>
    <row r="2341" ht="15.75" customHeight="1" spans="1:26">
      <c r="A2341" s="127"/>
      <c r="B2341" s="127"/>
      <c r="C2341" s="127"/>
      <c r="D2341" s="127"/>
      <c r="E2341" s="127"/>
      <c r="F2341" s="127"/>
      <c r="G2341" s="127"/>
      <c r="H2341" s="127"/>
      <c r="I2341" s="127"/>
      <c r="J2341" s="127"/>
      <c r="K2341" s="127"/>
      <c r="L2341" s="127"/>
      <c r="M2341" s="127"/>
      <c r="N2341" s="127"/>
      <c r="O2341" s="127"/>
      <c r="P2341" s="127"/>
      <c r="Q2341" s="127"/>
      <c r="R2341" s="127"/>
      <c r="S2341" s="127"/>
      <c r="T2341" s="127"/>
      <c r="U2341" s="127"/>
      <c r="V2341" s="127"/>
      <c r="W2341" s="127"/>
      <c r="X2341" s="127"/>
      <c r="Y2341" s="127"/>
      <c r="Z2341" s="127"/>
    </row>
    <row r="2342" ht="15.75" customHeight="1" spans="1:26">
      <c r="A2342" s="127"/>
      <c r="B2342" s="127"/>
      <c r="C2342" s="127"/>
      <c r="D2342" s="127"/>
      <c r="E2342" s="127"/>
      <c r="F2342" s="127"/>
      <c r="G2342" s="127"/>
      <c r="H2342" s="127"/>
      <c r="I2342" s="127"/>
      <c r="J2342" s="127"/>
      <c r="K2342" s="127"/>
      <c r="L2342" s="127"/>
      <c r="M2342" s="127"/>
      <c r="N2342" s="127"/>
      <c r="O2342" s="127"/>
      <c r="P2342" s="127"/>
      <c r="Q2342" s="127"/>
      <c r="R2342" s="127"/>
      <c r="S2342" s="127"/>
      <c r="T2342" s="127"/>
      <c r="U2342" s="127"/>
      <c r="V2342" s="127"/>
      <c r="W2342" s="127"/>
      <c r="X2342" s="127"/>
      <c r="Y2342" s="127"/>
      <c r="Z2342" s="127"/>
    </row>
    <row r="2343" ht="15.75" customHeight="1" spans="1:26">
      <c r="A2343" s="127"/>
      <c r="B2343" s="127"/>
      <c r="C2343" s="127"/>
      <c r="D2343" s="127"/>
      <c r="E2343" s="127"/>
      <c r="F2343" s="127"/>
      <c r="G2343" s="127"/>
      <c r="H2343" s="127"/>
      <c r="I2343" s="127"/>
      <c r="J2343" s="127"/>
      <c r="K2343" s="127"/>
      <c r="L2343" s="127"/>
      <c r="M2343" s="127"/>
      <c r="N2343" s="127"/>
      <c r="O2343" s="127"/>
      <c r="P2343" s="127"/>
      <c r="Q2343" s="127"/>
      <c r="R2343" s="127"/>
      <c r="S2343" s="127"/>
      <c r="T2343" s="127"/>
      <c r="U2343" s="127"/>
      <c r="V2343" s="127"/>
      <c r="W2343" s="127"/>
      <c r="X2343" s="127"/>
      <c r="Y2343" s="127"/>
      <c r="Z2343" s="127"/>
    </row>
    <row r="2344" ht="15.75" customHeight="1" spans="1:26">
      <c r="A2344" s="127"/>
      <c r="B2344" s="127"/>
      <c r="C2344" s="127"/>
      <c r="D2344" s="127"/>
      <c r="E2344" s="127"/>
      <c r="F2344" s="127"/>
      <c r="G2344" s="127"/>
      <c r="H2344" s="127"/>
      <c r="I2344" s="127"/>
      <c r="J2344" s="127"/>
      <c r="K2344" s="127"/>
      <c r="L2344" s="127"/>
      <c r="M2344" s="127"/>
      <c r="N2344" s="127"/>
      <c r="O2344" s="127"/>
      <c r="P2344" s="127"/>
      <c r="Q2344" s="127"/>
      <c r="R2344" s="127"/>
      <c r="S2344" s="127"/>
      <c r="T2344" s="127"/>
      <c r="U2344" s="127"/>
      <c r="V2344" s="127"/>
      <c r="W2344" s="127"/>
      <c r="X2344" s="127"/>
      <c r="Y2344" s="127"/>
      <c r="Z2344" s="127"/>
    </row>
    <row r="2345" ht="15.75" customHeight="1" spans="1:26">
      <c r="A2345" s="127"/>
      <c r="B2345" s="127"/>
      <c r="C2345" s="127"/>
      <c r="D2345" s="127"/>
      <c r="E2345" s="127"/>
      <c r="F2345" s="127"/>
      <c r="G2345" s="127"/>
      <c r="H2345" s="127"/>
      <c r="I2345" s="127"/>
      <c r="J2345" s="127"/>
      <c r="K2345" s="127"/>
      <c r="L2345" s="127"/>
      <c r="M2345" s="127"/>
      <c r="N2345" s="127"/>
      <c r="O2345" s="127"/>
      <c r="P2345" s="127"/>
      <c r="Q2345" s="127"/>
      <c r="R2345" s="127"/>
      <c r="S2345" s="127"/>
      <c r="T2345" s="127"/>
      <c r="U2345" s="127"/>
      <c r="V2345" s="127"/>
      <c r="W2345" s="127"/>
      <c r="X2345" s="127"/>
      <c r="Y2345" s="127"/>
      <c r="Z2345" s="127"/>
    </row>
    <row r="2346" ht="15.75" customHeight="1" spans="1:26">
      <c r="A2346" s="127"/>
      <c r="B2346" s="127"/>
      <c r="C2346" s="127"/>
      <c r="D2346" s="127"/>
      <c r="E2346" s="127"/>
      <c r="F2346" s="127"/>
      <c r="G2346" s="127"/>
      <c r="H2346" s="127"/>
      <c r="I2346" s="127"/>
      <c r="J2346" s="127"/>
      <c r="K2346" s="127"/>
      <c r="L2346" s="127"/>
      <c r="M2346" s="127"/>
      <c r="N2346" s="127"/>
      <c r="O2346" s="127"/>
      <c r="P2346" s="127"/>
      <c r="Q2346" s="127"/>
      <c r="R2346" s="127"/>
      <c r="S2346" s="127"/>
      <c r="T2346" s="127"/>
      <c r="U2346" s="127"/>
      <c r="V2346" s="127"/>
      <c r="W2346" s="127"/>
      <c r="X2346" s="127"/>
      <c r="Y2346" s="127"/>
      <c r="Z2346" s="127"/>
    </row>
    <row r="2347" ht="15.75" customHeight="1" spans="1:26">
      <c r="A2347" s="127"/>
      <c r="B2347" s="127"/>
      <c r="C2347" s="127"/>
      <c r="D2347" s="127"/>
      <c r="E2347" s="127"/>
      <c r="F2347" s="127"/>
      <c r="G2347" s="127"/>
      <c r="H2347" s="127"/>
      <c r="I2347" s="127"/>
      <c r="J2347" s="127"/>
      <c r="K2347" s="127"/>
      <c r="L2347" s="127"/>
      <c r="M2347" s="127"/>
      <c r="N2347" s="127"/>
      <c r="O2347" s="127"/>
      <c r="P2347" s="127"/>
      <c r="Q2347" s="127"/>
      <c r="R2347" s="127"/>
      <c r="S2347" s="127"/>
      <c r="T2347" s="127"/>
      <c r="U2347" s="127"/>
      <c r="V2347" s="127"/>
      <c r="W2347" s="127"/>
      <c r="X2347" s="127"/>
      <c r="Y2347" s="127"/>
      <c r="Z2347" s="127"/>
    </row>
    <row r="2348" ht="15.75" customHeight="1" spans="1:26">
      <c r="A2348" s="127"/>
      <c r="B2348" s="127"/>
      <c r="C2348" s="127"/>
      <c r="D2348" s="127"/>
      <c r="E2348" s="127"/>
      <c r="F2348" s="127"/>
      <c r="G2348" s="127"/>
      <c r="H2348" s="127"/>
      <c r="I2348" s="127"/>
      <c r="J2348" s="127"/>
      <c r="K2348" s="127"/>
      <c r="L2348" s="127"/>
      <c r="M2348" s="127"/>
      <c r="N2348" s="127"/>
      <c r="O2348" s="127"/>
      <c r="P2348" s="127"/>
      <c r="Q2348" s="127"/>
      <c r="R2348" s="127"/>
      <c r="S2348" s="127"/>
      <c r="T2348" s="127"/>
      <c r="U2348" s="127"/>
      <c r="V2348" s="127"/>
      <c r="W2348" s="127"/>
      <c r="X2348" s="127"/>
      <c r="Y2348" s="127"/>
      <c r="Z2348" s="127"/>
    </row>
    <row r="2349" ht="15.75" customHeight="1" spans="1:26">
      <c r="A2349" s="127"/>
      <c r="B2349" s="127"/>
      <c r="C2349" s="127"/>
      <c r="D2349" s="127"/>
      <c r="E2349" s="127"/>
      <c r="F2349" s="127"/>
      <c r="G2349" s="127"/>
      <c r="H2349" s="127"/>
      <c r="I2349" s="127"/>
      <c r="J2349" s="127"/>
      <c r="K2349" s="127"/>
      <c r="L2349" s="127"/>
      <c r="M2349" s="127"/>
      <c r="N2349" s="127"/>
      <c r="O2349" s="127"/>
      <c r="P2349" s="127"/>
      <c r="Q2349" s="127"/>
      <c r="R2349" s="127"/>
      <c r="S2349" s="127"/>
      <c r="T2349" s="127"/>
      <c r="U2349" s="127"/>
      <c r="V2349" s="127"/>
      <c r="W2349" s="127"/>
      <c r="X2349" s="127"/>
      <c r="Y2349" s="127"/>
      <c r="Z2349" s="127"/>
    </row>
    <row r="2350" ht="15.75" customHeight="1" spans="1:26">
      <c r="A2350" s="127"/>
      <c r="B2350" s="127"/>
      <c r="C2350" s="127"/>
      <c r="D2350" s="127"/>
      <c r="E2350" s="127"/>
      <c r="F2350" s="127"/>
      <c r="G2350" s="127"/>
      <c r="H2350" s="127"/>
      <c r="I2350" s="127"/>
      <c r="J2350" s="127"/>
      <c r="K2350" s="127"/>
      <c r="L2350" s="127"/>
      <c r="M2350" s="127"/>
      <c r="N2350" s="127"/>
      <c r="O2350" s="127"/>
      <c r="P2350" s="127"/>
      <c r="Q2350" s="127"/>
      <c r="R2350" s="127"/>
      <c r="S2350" s="127"/>
      <c r="T2350" s="127"/>
      <c r="U2350" s="127"/>
      <c r="V2350" s="127"/>
      <c r="W2350" s="127"/>
      <c r="X2350" s="127"/>
      <c r="Y2350" s="127"/>
      <c r="Z2350" s="127"/>
    </row>
    <row r="2351" ht="15.75" customHeight="1" spans="1:26">
      <c r="A2351" s="127"/>
      <c r="B2351" s="127"/>
      <c r="C2351" s="127"/>
      <c r="D2351" s="127"/>
      <c r="E2351" s="127"/>
      <c r="F2351" s="127"/>
      <c r="G2351" s="127"/>
      <c r="H2351" s="127"/>
      <c r="I2351" s="127"/>
      <c r="J2351" s="127"/>
      <c r="K2351" s="127"/>
      <c r="L2351" s="127"/>
      <c r="M2351" s="127"/>
      <c r="N2351" s="127"/>
      <c r="O2351" s="127"/>
      <c r="P2351" s="127"/>
      <c r="Q2351" s="127"/>
      <c r="R2351" s="127"/>
      <c r="S2351" s="127"/>
      <c r="T2351" s="127"/>
      <c r="U2351" s="127"/>
      <c r="V2351" s="127"/>
      <c r="W2351" s="127"/>
      <c r="X2351" s="127"/>
      <c r="Y2351" s="127"/>
      <c r="Z2351" s="127"/>
    </row>
    <row r="2352" ht="15.75" customHeight="1" spans="1:26">
      <c r="A2352" s="127"/>
      <c r="B2352" s="127"/>
      <c r="C2352" s="127"/>
      <c r="D2352" s="127"/>
      <c r="E2352" s="127"/>
      <c r="F2352" s="127"/>
      <c r="G2352" s="127"/>
      <c r="H2352" s="127"/>
      <c r="I2352" s="127"/>
      <c r="J2352" s="127"/>
      <c r="K2352" s="127"/>
      <c r="L2352" s="127"/>
      <c r="M2352" s="127"/>
      <c r="N2352" s="127"/>
      <c r="O2352" s="127"/>
      <c r="P2352" s="127"/>
      <c r="Q2352" s="127"/>
      <c r="R2352" s="127"/>
      <c r="S2352" s="127"/>
      <c r="T2352" s="127"/>
      <c r="U2352" s="127"/>
      <c r="V2352" s="127"/>
      <c r="W2352" s="127"/>
      <c r="X2352" s="127"/>
      <c r="Y2352" s="127"/>
      <c r="Z2352" s="127"/>
    </row>
    <row r="2353" ht="15.75" customHeight="1" spans="1:26">
      <c r="A2353" s="127"/>
      <c r="B2353" s="127"/>
      <c r="C2353" s="127"/>
      <c r="D2353" s="127"/>
      <c r="E2353" s="127"/>
      <c r="F2353" s="127"/>
      <c r="G2353" s="127"/>
      <c r="H2353" s="127"/>
      <c r="I2353" s="127"/>
      <c r="J2353" s="127"/>
      <c r="K2353" s="127"/>
      <c r="L2353" s="127"/>
      <c r="M2353" s="127"/>
      <c r="N2353" s="127"/>
      <c r="O2353" s="127"/>
      <c r="P2353" s="127"/>
      <c r="Q2353" s="127"/>
      <c r="R2353" s="127"/>
      <c r="S2353" s="127"/>
      <c r="T2353" s="127"/>
      <c r="U2353" s="127"/>
      <c r="V2353" s="127"/>
      <c r="W2353" s="127"/>
      <c r="X2353" s="127"/>
      <c r="Y2353" s="127"/>
      <c r="Z2353" s="127"/>
    </row>
    <row r="2354" ht="15.75" customHeight="1" spans="1:26">
      <c r="A2354" s="127"/>
      <c r="B2354" s="127"/>
      <c r="C2354" s="127"/>
      <c r="D2354" s="127"/>
      <c r="E2354" s="127"/>
      <c r="F2354" s="127"/>
      <c r="G2354" s="127"/>
      <c r="H2354" s="127"/>
      <c r="I2354" s="127"/>
      <c r="J2354" s="127"/>
      <c r="K2354" s="127"/>
      <c r="L2354" s="127"/>
      <c r="M2354" s="127"/>
      <c r="N2354" s="127"/>
      <c r="O2354" s="127"/>
      <c r="P2354" s="127"/>
      <c r="Q2354" s="127"/>
      <c r="R2354" s="127"/>
      <c r="S2354" s="127"/>
      <c r="T2354" s="127"/>
      <c r="U2354" s="127"/>
      <c r="V2354" s="127"/>
      <c r="W2354" s="127"/>
      <c r="X2354" s="127"/>
      <c r="Y2354" s="127"/>
      <c r="Z2354" s="127"/>
    </row>
    <row r="2355" ht="15.75" customHeight="1" spans="1:26">
      <c r="A2355" s="127"/>
      <c r="B2355" s="127"/>
      <c r="C2355" s="127"/>
      <c r="D2355" s="127"/>
      <c r="E2355" s="127"/>
      <c r="F2355" s="127"/>
      <c r="G2355" s="127"/>
      <c r="H2355" s="127"/>
      <c r="I2355" s="127"/>
      <c r="J2355" s="127"/>
      <c r="K2355" s="127"/>
      <c r="L2355" s="127"/>
      <c r="M2355" s="127"/>
      <c r="N2355" s="127"/>
      <c r="O2355" s="127"/>
      <c r="P2355" s="127"/>
      <c r="Q2355" s="127"/>
      <c r="R2355" s="127"/>
      <c r="S2355" s="127"/>
      <c r="T2355" s="127"/>
      <c r="U2355" s="127"/>
      <c r="V2355" s="127"/>
      <c r="W2355" s="127"/>
      <c r="X2355" s="127"/>
      <c r="Y2355" s="127"/>
      <c r="Z2355" s="127"/>
    </row>
    <row r="2356" ht="15.75" customHeight="1" spans="1:26">
      <c r="A2356" s="127"/>
      <c r="B2356" s="127"/>
      <c r="C2356" s="127"/>
      <c r="D2356" s="127"/>
      <c r="E2356" s="127"/>
      <c r="F2356" s="127"/>
      <c r="G2356" s="127"/>
      <c r="H2356" s="127"/>
      <c r="I2356" s="127"/>
      <c r="J2356" s="127"/>
      <c r="K2356" s="127"/>
      <c r="L2356" s="127"/>
      <c r="M2356" s="127"/>
      <c r="N2356" s="127"/>
      <c r="O2356" s="127"/>
      <c r="P2356" s="127"/>
      <c r="Q2356" s="127"/>
      <c r="R2356" s="127"/>
      <c r="S2356" s="127"/>
      <c r="T2356" s="127"/>
      <c r="U2356" s="127"/>
      <c r="V2356" s="127"/>
      <c r="W2356" s="127"/>
      <c r="X2356" s="127"/>
      <c r="Y2356" s="127"/>
      <c r="Z2356" s="127"/>
    </row>
    <row r="2357" ht="15.75" customHeight="1" spans="1:26">
      <c r="A2357" s="127"/>
      <c r="B2357" s="127"/>
      <c r="C2357" s="127"/>
      <c r="D2357" s="127"/>
      <c r="E2357" s="127"/>
      <c r="F2357" s="127"/>
      <c r="G2357" s="127"/>
      <c r="H2357" s="127"/>
      <c r="I2357" s="127"/>
      <c r="J2357" s="127"/>
      <c r="K2357" s="127"/>
      <c r="L2357" s="127"/>
      <c r="M2357" s="127"/>
      <c r="N2357" s="127"/>
      <c r="O2357" s="127"/>
      <c r="P2357" s="127"/>
      <c r="Q2357" s="127"/>
      <c r="R2357" s="127"/>
      <c r="S2357" s="127"/>
      <c r="T2357" s="127"/>
      <c r="U2357" s="127"/>
      <c r="V2357" s="127"/>
      <c r="W2357" s="127"/>
      <c r="X2357" s="127"/>
      <c r="Y2357" s="127"/>
      <c r="Z2357" s="127"/>
    </row>
    <row r="2358" ht="15.75" customHeight="1" spans="1:26">
      <c r="A2358" s="127"/>
      <c r="B2358" s="127"/>
      <c r="C2358" s="127"/>
      <c r="D2358" s="127"/>
      <c r="E2358" s="127"/>
      <c r="F2358" s="127"/>
      <c r="G2358" s="127"/>
      <c r="H2358" s="127"/>
      <c r="I2358" s="127"/>
      <c r="J2358" s="127"/>
      <c r="K2358" s="127"/>
      <c r="L2358" s="127"/>
      <c r="M2358" s="127"/>
      <c r="N2358" s="127"/>
      <c r="O2358" s="127"/>
      <c r="P2358" s="127"/>
      <c r="Q2358" s="127"/>
      <c r="R2358" s="127"/>
      <c r="S2358" s="127"/>
      <c r="T2358" s="127"/>
      <c r="U2358" s="127"/>
      <c r="V2358" s="127"/>
      <c r="W2358" s="127"/>
      <c r="X2358" s="127"/>
      <c r="Y2358" s="127"/>
      <c r="Z2358" s="127"/>
    </row>
    <row r="2359" ht="15.75" customHeight="1" spans="1:26">
      <c r="A2359" s="127"/>
      <c r="B2359" s="127"/>
      <c r="C2359" s="127"/>
      <c r="D2359" s="127"/>
      <c r="E2359" s="127"/>
      <c r="F2359" s="127"/>
      <c r="G2359" s="127"/>
      <c r="H2359" s="127"/>
      <c r="I2359" s="127"/>
      <c r="J2359" s="127"/>
      <c r="K2359" s="127"/>
      <c r="L2359" s="127"/>
      <c r="M2359" s="127"/>
      <c r="N2359" s="127"/>
      <c r="O2359" s="127"/>
      <c r="P2359" s="127"/>
      <c r="Q2359" s="127"/>
      <c r="R2359" s="127"/>
      <c r="S2359" s="127"/>
      <c r="T2359" s="127"/>
      <c r="U2359" s="127"/>
      <c r="V2359" s="127"/>
      <c r="W2359" s="127"/>
      <c r="X2359" s="127"/>
      <c r="Y2359" s="127"/>
      <c r="Z2359" s="127"/>
    </row>
    <row r="2360" ht="15.75" customHeight="1" spans="1:26">
      <c r="A2360" s="127"/>
      <c r="B2360" s="127"/>
      <c r="C2360" s="127"/>
      <c r="D2360" s="127"/>
      <c r="E2360" s="127"/>
      <c r="F2360" s="127"/>
      <c r="G2360" s="127"/>
      <c r="H2360" s="127"/>
      <c r="I2360" s="127"/>
      <c r="J2360" s="127"/>
      <c r="K2360" s="127"/>
      <c r="L2360" s="127"/>
      <c r="M2360" s="127"/>
      <c r="N2360" s="127"/>
      <c r="O2360" s="127"/>
      <c r="P2360" s="127"/>
      <c r="Q2360" s="127"/>
      <c r="R2360" s="127"/>
      <c r="S2360" s="127"/>
      <c r="T2360" s="127"/>
      <c r="U2360" s="127"/>
      <c r="V2360" s="127"/>
      <c r="W2360" s="127"/>
      <c r="X2360" s="127"/>
      <c r="Y2360" s="127"/>
      <c r="Z2360" s="127"/>
    </row>
    <row r="2361" ht="15.75" customHeight="1" spans="1:26">
      <c r="A2361" s="127"/>
      <c r="B2361" s="127"/>
      <c r="C2361" s="127"/>
      <c r="D2361" s="127"/>
      <c r="E2361" s="127"/>
      <c r="F2361" s="127"/>
      <c r="G2361" s="127"/>
      <c r="H2361" s="127"/>
      <c r="I2361" s="127"/>
      <c r="J2361" s="127"/>
      <c r="K2361" s="127"/>
      <c r="L2361" s="127"/>
      <c r="M2361" s="127"/>
      <c r="N2361" s="127"/>
      <c r="O2361" s="127"/>
      <c r="P2361" s="127"/>
      <c r="Q2361" s="127"/>
      <c r="R2361" s="127"/>
      <c r="S2361" s="127"/>
      <c r="T2361" s="127"/>
      <c r="U2361" s="127"/>
      <c r="V2361" s="127"/>
      <c r="W2361" s="127"/>
      <c r="X2361" s="127"/>
      <c r="Y2361" s="127"/>
      <c r="Z2361" s="127"/>
    </row>
    <row r="2362" ht="15.75" customHeight="1" spans="1:26">
      <c r="A2362" s="127"/>
      <c r="B2362" s="127"/>
      <c r="C2362" s="127"/>
      <c r="D2362" s="127"/>
      <c r="E2362" s="127"/>
      <c r="F2362" s="127"/>
      <c r="G2362" s="127"/>
      <c r="H2362" s="127"/>
      <c r="I2362" s="127"/>
      <c r="J2362" s="127"/>
      <c r="K2362" s="127"/>
      <c r="L2362" s="127"/>
      <c r="M2362" s="127"/>
      <c r="N2362" s="127"/>
      <c r="O2362" s="127"/>
      <c r="P2362" s="127"/>
      <c r="Q2362" s="127"/>
      <c r="R2362" s="127"/>
      <c r="S2362" s="127"/>
      <c r="T2362" s="127"/>
      <c r="U2362" s="127"/>
      <c r="V2362" s="127"/>
      <c r="W2362" s="127"/>
      <c r="X2362" s="127"/>
      <c r="Y2362" s="127"/>
      <c r="Z2362" s="127"/>
    </row>
    <row r="2363" ht="15.75" customHeight="1" spans="1:26">
      <c r="A2363" s="127"/>
      <c r="B2363" s="127"/>
      <c r="C2363" s="127"/>
      <c r="D2363" s="127"/>
      <c r="E2363" s="127"/>
      <c r="F2363" s="127"/>
      <c r="G2363" s="127"/>
      <c r="H2363" s="127"/>
      <c r="I2363" s="127"/>
      <c r="J2363" s="127"/>
      <c r="K2363" s="127"/>
      <c r="L2363" s="127"/>
      <c r="M2363" s="127"/>
      <c r="N2363" s="127"/>
      <c r="O2363" s="127"/>
      <c r="P2363" s="127"/>
      <c r="Q2363" s="127"/>
      <c r="R2363" s="127"/>
      <c r="S2363" s="127"/>
      <c r="T2363" s="127"/>
      <c r="U2363" s="127"/>
      <c r="V2363" s="127"/>
      <c r="W2363" s="127"/>
      <c r="X2363" s="127"/>
      <c r="Y2363" s="127"/>
      <c r="Z2363" s="127"/>
    </row>
    <row r="2364" ht="15.75" customHeight="1" spans="1:26">
      <c r="A2364" s="127"/>
      <c r="B2364" s="127"/>
      <c r="C2364" s="127"/>
      <c r="D2364" s="127"/>
      <c r="E2364" s="127"/>
      <c r="F2364" s="127"/>
      <c r="G2364" s="127"/>
      <c r="H2364" s="127"/>
      <c r="I2364" s="127"/>
      <c r="J2364" s="127"/>
      <c r="K2364" s="127"/>
      <c r="L2364" s="127"/>
      <c r="M2364" s="127"/>
      <c r="N2364" s="127"/>
      <c r="O2364" s="127"/>
      <c r="P2364" s="127"/>
      <c r="Q2364" s="127"/>
      <c r="R2364" s="127"/>
      <c r="S2364" s="127"/>
      <c r="T2364" s="127"/>
      <c r="U2364" s="127"/>
      <c r="V2364" s="127"/>
      <c r="W2364" s="127"/>
      <c r="X2364" s="127"/>
      <c r="Y2364" s="127"/>
      <c r="Z2364" s="127"/>
    </row>
    <row r="2365" ht="15.75" customHeight="1" spans="1:26">
      <c r="A2365" s="127"/>
      <c r="B2365" s="127"/>
      <c r="C2365" s="127"/>
      <c r="D2365" s="127"/>
      <c r="E2365" s="127"/>
      <c r="F2365" s="127"/>
      <c r="G2365" s="127"/>
      <c r="H2365" s="127"/>
      <c r="I2365" s="127"/>
      <c r="J2365" s="127"/>
      <c r="K2365" s="127"/>
      <c r="L2365" s="127"/>
      <c r="M2365" s="127"/>
      <c r="N2365" s="127"/>
      <c r="O2365" s="127"/>
      <c r="P2365" s="127"/>
      <c r="Q2365" s="127"/>
      <c r="R2365" s="127"/>
      <c r="S2365" s="127"/>
      <c r="T2365" s="127"/>
      <c r="U2365" s="127"/>
      <c r="V2365" s="127"/>
      <c r="W2365" s="127"/>
      <c r="X2365" s="127"/>
      <c r="Y2365" s="127"/>
      <c r="Z2365" s="127"/>
    </row>
    <row r="2366" ht="15.75" customHeight="1" spans="1:26">
      <c r="A2366" s="127"/>
      <c r="B2366" s="127"/>
      <c r="C2366" s="127"/>
      <c r="D2366" s="127"/>
      <c r="E2366" s="127"/>
      <c r="F2366" s="127"/>
      <c r="G2366" s="127"/>
      <c r="H2366" s="127"/>
      <c r="I2366" s="127"/>
      <c r="J2366" s="127"/>
      <c r="K2366" s="127"/>
      <c r="L2366" s="127"/>
      <c r="M2366" s="127"/>
      <c r="N2366" s="127"/>
      <c r="O2366" s="127"/>
      <c r="P2366" s="127"/>
      <c r="Q2366" s="127"/>
      <c r="R2366" s="127"/>
      <c r="S2366" s="127"/>
      <c r="T2366" s="127"/>
      <c r="U2366" s="127"/>
      <c r="V2366" s="127"/>
      <c r="W2366" s="127"/>
      <c r="X2366" s="127"/>
      <c r="Y2366" s="127"/>
      <c r="Z2366" s="127"/>
    </row>
    <row r="2367" ht="15.75" customHeight="1" spans="1:26">
      <c r="A2367" s="127"/>
      <c r="B2367" s="127"/>
      <c r="C2367" s="127"/>
      <c r="D2367" s="127"/>
      <c r="E2367" s="127"/>
      <c r="F2367" s="127"/>
      <c r="G2367" s="127"/>
      <c r="H2367" s="127"/>
      <c r="I2367" s="127"/>
      <c r="J2367" s="127"/>
      <c r="K2367" s="127"/>
      <c r="L2367" s="127"/>
      <c r="M2367" s="127"/>
      <c r="N2367" s="127"/>
      <c r="O2367" s="127"/>
      <c r="P2367" s="127"/>
      <c r="Q2367" s="127"/>
      <c r="R2367" s="127"/>
      <c r="S2367" s="127"/>
      <c r="T2367" s="127"/>
      <c r="U2367" s="127"/>
      <c r="V2367" s="127"/>
      <c r="W2367" s="127"/>
      <c r="X2367" s="127"/>
      <c r="Y2367" s="127"/>
      <c r="Z2367" s="127"/>
    </row>
    <row r="2368" ht="15.75" customHeight="1" spans="1:26">
      <c r="A2368" s="127"/>
      <c r="B2368" s="127"/>
      <c r="C2368" s="127"/>
      <c r="D2368" s="127"/>
      <c r="E2368" s="127"/>
      <c r="F2368" s="127"/>
      <c r="G2368" s="127"/>
      <c r="H2368" s="127"/>
      <c r="I2368" s="127"/>
      <c r="J2368" s="127"/>
      <c r="K2368" s="127"/>
      <c r="L2368" s="127"/>
      <c r="M2368" s="127"/>
      <c r="N2368" s="127"/>
      <c r="O2368" s="127"/>
      <c r="P2368" s="127"/>
      <c r="Q2368" s="127"/>
      <c r="R2368" s="127"/>
      <c r="S2368" s="127"/>
      <c r="T2368" s="127"/>
      <c r="U2368" s="127"/>
      <c r="V2368" s="127"/>
      <c r="W2368" s="127"/>
      <c r="X2368" s="127"/>
      <c r="Y2368" s="127"/>
      <c r="Z2368" s="127"/>
    </row>
    <row r="2369" ht="15.75" customHeight="1" spans="1:26">
      <c r="A2369" s="127"/>
      <c r="B2369" s="127"/>
      <c r="C2369" s="127"/>
      <c r="D2369" s="127"/>
      <c r="E2369" s="127"/>
      <c r="F2369" s="127"/>
      <c r="G2369" s="127"/>
      <c r="H2369" s="127"/>
      <c r="I2369" s="127"/>
      <c r="J2369" s="127"/>
      <c r="K2369" s="127"/>
      <c r="L2369" s="127"/>
      <c r="M2369" s="127"/>
      <c r="N2369" s="127"/>
      <c r="O2369" s="127"/>
      <c r="P2369" s="127"/>
      <c r="Q2369" s="127"/>
      <c r="R2369" s="127"/>
      <c r="S2369" s="127"/>
      <c r="T2369" s="127"/>
      <c r="U2369" s="127"/>
      <c r="V2369" s="127"/>
      <c r="W2369" s="127"/>
      <c r="X2369" s="127"/>
      <c r="Y2369" s="127"/>
      <c r="Z2369" s="127"/>
    </row>
    <row r="2370" ht="15.75" customHeight="1" spans="1:26">
      <c r="A2370" s="127"/>
      <c r="B2370" s="127"/>
      <c r="C2370" s="127"/>
      <c r="D2370" s="127"/>
      <c r="E2370" s="127"/>
      <c r="F2370" s="127"/>
      <c r="G2370" s="127"/>
      <c r="H2370" s="127"/>
      <c r="I2370" s="127"/>
      <c r="J2370" s="127"/>
      <c r="K2370" s="127"/>
      <c r="L2370" s="127"/>
      <c r="M2370" s="127"/>
      <c r="N2370" s="127"/>
      <c r="O2370" s="127"/>
      <c r="P2370" s="127"/>
      <c r="Q2370" s="127"/>
      <c r="R2370" s="127"/>
      <c r="S2370" s="127"/>
      <c r="T2370" s="127"/>
      <c r="U2370" s="127"/>
      <c r="V2370" s="127"/>
      <c r="W2370" s="127"/>
      <c r="X2370" s="127"/>
      <c r="Y2370" s="127"/>
      <c r="Z2370" s="127"/>
    </row>
    <row r="2371" ht="15.75" customHeight="1" spans="1:26">
      <c r="A2371" s="127"/>
      <c r="B2371" s="127"/>
      <c r="C2371" s="127"/>
      <c r="D2371" s="127"/>
      <c r="E2371" s="127"/>
      <c r="F2371" s="127"/>
      <c r="G2371" s="127"/>
      <c r="H2371" s="127"/>
      <c r="I2371" s="127"/>
      <c r="J2371" s="127"/>
      <c r="K2371" s="127"/>
      <c r="L2371" s="127"/>
      <c r="M2371" s="127"/>
      <c r="N2371" s="127"/>
      <c r="O2371" s="127"/>
      <c r="P2371" s="127"/>
      <c r="Q2371" s="127"/>
      <c r="R2371" s="127"/>
      <c r="S2371" s="127"/>
      <c r="T2371" s="127"/>
      <c r="U2371" s="127"/>
      <c r="V2371" s="127"/>
      <c r="W2371" s="127"/>
      <c r="X2371" s="127"/>
      <c r="Y2371" s="127"/>
      <c r="Z2371" s="127"/>
    </row>
    <row r="2372" ht="15.75" customHeight="1" spans="1:26">
      <c r="A2372" s="127"/>
      <c r="B2372" s="127"/>
      <c r="C2372" s="127"/>
      <c r="D2372" s="127"/>
      <c r="E2372" s="127"/>
      <c r="F2372" s="127"/>
      <c r="G2372" s="127"/>
      <c r="H2372" s="127"/>
      <c r="I2372" s="127"/>
      <c r="J2372" s="127"/>
      <c r="K2372" s="127"/>
      <c r="L2372" s="127"/>
      <c r="M2372" s="127"/>
      <c r="N2372" s="127"/>
      <c r="O2372" s="127"/>
      <c r="P2372" s="127"/>
      <c r="Q2372" s="127"/>
      <c r="R2372" s="127"/>
      <c r="S2372" s="127"/>
      <c r="T2372" s="127"/>
      <c r="U2372" s="127"/>
      <c r="V2372" s="127"/>
      <c r="W2372" s="127"/>
      <c r="X2372" s="127"/>
      <c r="Y2372" s="127"/>
      <c r="Z2372" s="127"/>
    </row>
    <row r="2373" ht="15.75" customHeight="1" spans="1:26">
      <c r="A2373" s="127"/>
      <c r="B2373" s="127"/>
      <c r="C2373" s="127"/>
      <c r="D2373" s="127"/>
      <c r="E2373" s="127"/>
      <c r="F2373" s="127"/>
      <c r="G2373" s="127"/>
      <c r="H2373" s="127"/>
      <c r="I2373" s="127"/>
      <c r="J2373" s="127"/>
      <c r="K2373" s="127"/>
      <c r="L2373" s="127"/>
      <c r="M2373" s="127"/>
      <c r="N2373" s="127"/>
      <c r="O2373" s="127"/>
      <c r="P2373" s="127"/>
      <c r="Q2373" s="127"/>
      <c r="R2373" s="127"/>
      <c r="S2373" s="127"/>
      <c r="T2373" s="127"/>
      <c r="U2373" s="127"/>
      <c r="V2373" s="127"/>
      <c r="W2373" s="127"/>
      <c r="X2373" s="127"/>
      <c r="Y2373" s="127"/>
      <c r="Z2373" s="127"/>
    </row>
    <row r="2374" ht="15.75" customHeight="1" spans="1:26">
      <c r="A2374" s="127"/>
      <c r="B2374" s="127"/>
      <c r="C2374" s="127"/>
      <c r="D2374" s="127"/>
      <c r="E2374" s="127"/>
      <c r="F2374" s="127"/>
      <c r="G2374" s="127"/>
      <c r="H2374" s="127"/>
      <c r="I2374" s="127"/>
      <c r="J2374" s="127"/>
      <c r="K2374" s="127"/>
      <c r="L2374" s="127"/>
      <c r="M2374" s="127"/>
      <c r="N2374" s="127"/>
      <c r="O2374" s="127"/>
      <c r="P2374" s="127"/>
      <c r="Q2374" s="127"/>
      <c r="R2374" s="127"/>
      <c r="S2374" s="127"/>
      <c r="T2374" s="127"/>
      <c r="U2374" s="127"/>
      <c r="V2374" s="127"/>
      <c r="W2374" s="127"/>
      <c r="X2374" s="127"/>
      <c r="Y2374" s="127"/>
      <c r="Z2374" s="127"/>
    </row>
    <row r="2375" ht="15.75" customHeight="1" spans="1:26">
      <c r="A2375" s="127"/>
      <c r="B2375" s="127"/>
      <c r="C2375" s="127"/>
      <c r="D2375" s="127"/>
      <c r="E2375" s="127"/>
      <c r="F2375" s="127"/>
      <c r="G2375" s="127"/>
      <c r="H2375" s="127"/>
      <c r="I2375" s="127"/>
      <c r="J2375" s="127"/>
      <c r="K2375" s="127"/>
      <c r="L2375" s="127"/>
      <c r="M2375" s="127"/>
      <c r="N2375" s="127"/>
      <c r="O2375" s="127"/>
      <c r="P2375" s="127"/>
      <c r="Q2375" s="127"/>
      <c r="R2375" s="127"/>
      <c r="S2375" s="127"/>
      <c r="T2375" s="127"/>
      <c r="U2375" s="127"/>
      <c r="V2375" s="127"/>
      <c r="W2375" s="127"/>
      <c r="X2375" s="127"/>
      <c r="Y2375" s="127"/>
      <c r="Z2375" s="127"/>
    </row>
    <row r="2376" ht="15.75" customHeight="1" spans="1:26">
      <c r="A2376" s="127"/>
      <c r="B2376" s="127"/>
      <c r="C2376" s="127"/>
      <c r="D2376" s="127"/>
      <c r="E2376" s="127"/>
      <c r="F2376" s="127"/>
      <c r="G2376" s="127"/>
      <c r="H2376" s="127"/>
      <c r="I2376" s="127"/>
      <c r="J2376" s="127"/>
      <c r="K2376" s="127"/>
      <c r="L2376" s="127"/>
      <c r="M2376" s="127"/>
      <c r="N2376" s="127"/>
      <c r="O2376" s="127"/>
      <c r="P2376" s="127"/>
      <c r="Q2376" s="127"/>
      <c r="R2376" s="127"/>
      <c r="S2376" s="127"/>
      <c r="T2376" s="127"/>
      <c r="U2376" s="127"/>
      <c r="V2376" s="127"/>
      <c r="W2376" s="127"/>
      <c r="X2376" s="127"/>
      <c r="Y2376" s="127"/>
      <c r="Z2376" s="127"/>
    </row>
    <row r="2377" ht="15.75" customHeight="1" spans="1:26">
      <c r="A2377" s="127"/>
      <c r="B2377" s="127"/>
      <c r="C2377" s="127"/>
      <c r="D2377" s="127"/>
      <c r="E2377" s="127"/>
      <c r="F2377" s="127"/>
      <c r="G2377" s="127"/>
      <c r="H2377" s="127"/>
      <c r="I2377" s="127"/>
      <c r="J2377" s="127"/>
      <c r="K2377" s="127"/>
      <c r="L2377" s="127"/>
      <c r="M2377" s="127"/>
      <c r="N2377" s="127"/>
      <c r="O2377" s="127"/>
      <c r="P2377" s="127"/>
      <c r="Q2377" s="127"/>
      <c r="R2377" s="127"/>
      <c r="S2377" s="127"/>
      <c r="T2377" s="127"/>
      <c r="U2377" s="127"/>
      <c r="V2377" s="127"/>
      <c r="W2377" s="127"/>
      <c r="X2377" s="127"/>
      <c r="Y2377" s="127"/>
      <c r="Z2377" s="127"/>
    </row>
    <row r="2378" ht="15.75" customHeight="1" spans="1:26">
      <c r="A2378" s="127"/>
      <c r="B2378" s="127"/>
      <c r="C2378" s="127"/>
      <c r="D2378" s="127"/>
      <c r="E2378" s="127"/>
      <c r="F2378" s="127"/>
      <c r="G2378" s="127"/>
      <c r="H2378" s="127"/>
      <c r="I2378" s="127"/>
      <c r="J2378" s="127"/>
      <c r="K2378" s="127"/>
      <c r="L2378" s="127"/>
      <c r="M2378" s="127"/>
      <c r="N2378" s="127"/>
      <c r="O2378" s="127"/>
      <c r="P2378" s="127"/>
      <c r="Q2378" s="127"/>
      <c r="R2378" s="127"/>
      <c r="S2378" s="127"/>
      <c r="T2378" s="127"/>
      <c r="U2378" s="127"/>
      <c r="V2378" s="127"/>
      <c r="W2378" s="127"/>
      <c r="X2378" s="127"/>
      <c r="Y2378" s="127"/>
      <c r="Z2378" s="127"/>
    </row>
    <row r="2379" ht="15.75" customHeight="1" spans="1:26">
      <c r="A2379" s="127"/>
      <c r="B2379" s="127"/>
      <c r="C2379" s="127"/>
      <c r="D2379" s="127"/>
      <c r="E2379" s="127"/>
      <c r="F2379" s="127"/>
      <c r="G2379" s="127"/>
      <c r="H2379" s="127"/>
      <c r="I2379" s="127"/>
      <c r="J2379" s="127"/>
      <c r="K2379" s="127"/>
      <c r="L2379" s="127"/>
      <c r="M2379" s="127"/>
      <c r="N2379" s="127"/>
      <c r="O2379" s="127"/>
      <c r="P2379" s="127"/>
      <c r="Q2379" s="127"/>
      <c r="R2379" s="127"/>
      <c r="S2379" s="127"/>
      <c r="T2379" s="127"/>
      <c r="U2379" s="127"/>
      <c r="V2379" s="127"/>
      <c r="W2379" s="127"/>
      <c r="X2379" s="127"/>
      <c r="Y2379" s="127"/>
      <c r="Z2379" s="127"/>
    </row>
    <row r="2380" ht="15.75" customHeight="1" spans="1:26">
      <c r="A2380" s="127"/>
      <c r="B2380" s="127"/>
      <c r="C2380" s="127"/>
      <c r="D2380" s="127"/>
      <c r="E2380" s="127"/>
      <c r="F2380" s="127"/>
      <c r="G2380" s="127"/>
      <c r="H2380" s="127"/>
      <c r="I2380" s="127"/>
      <c r="J2380" s="127"/>
      <c r="K2380" s="127"/>
      <c r="L2380" s="127"/>
      <c r="M2380" s="127"/>
      <c r="N2380" s="127"/>
      <c r="O2380" s="127"/>
      <c r="P2380" s="127"/>
      <c r="Q2380" s="127"/>
      <c r="R2380" s="127"/>
      <c r="S2380" s="127"/>
      <c r="T2380" s="127"/>
      <c r="U2380" s="127"/>
      <c r="V2380" s="127"/>
      <c r="W2380" s="127"/>
      <c r="X2380" s="127"/>
      <c r="Y2380" s="127"/>
      <c r="Z2380" s="127"/>
    </row>
    <row r="2381" ht="15.75" customHeight="1" spans="1:26">
      <c r="A2381" s="127"/>
      <c r="B2381" s="127"/>
      <c r="C2381" s="127"/>
      <c r="D2381" s="127"/>
      <c r="E2381" s="127"/>
      <c r="F2381" s="127"/>
      <c r="G2381" s="127"/>
      <c r="H2381" s="127"/>
      <c r="I2381" s="127"/>
      <c r="J2381" s="127"/>
      <c r="K2381" s="127"/>
      <c r="L2381" s="127"/>
      <c r="M2381" s="127"/>
      <c r="N2381" s="127"/>
      <c r="O2381" s="127"/>
      <c r="P2381" s="127"/>
      <c r="Q2381" s="127"/>
      <c r="R2381" s="127"/>
      <c r="S2381" s="127"/>
      <c r="T2381" s="127"/>
      <c r="U2381" s="127"/>
      <c r="V2381" s="127"/>
      <c r="W2381" s="127"/>
      <c r="X2381" s="127"/>
      <c r="Y2381" s="127"/>
      <c r="Z2381" s="127"/>
    </row>
    <row r="2382" ht="15.75" customHeight="1" spans="1:26">
      <c r="A2382" s="127"/>
      <c r="B2382" s="127"/>
      <c r="C2382" s="127"/>
      <c r="D2382" s="127"/>
      <c r="E2382" s="127"/>
      <c r="F2382" s="127"/>
      <c r="G2382" s="127"/>
      <c r="H2382" s="127"/>
      <c r="I2382" s="127"/>
      <c r="J2382" s="127"/>
      <c r="K2382" s="127"/>
      <c r="L2382" s="127"/>
      <c r="M2382" s="127"/>
      <c r="N2382" s="127"/>
      <c r="O2382" s="127"/>
      <c r="P2382" s="127"/>
      <c r="Q2382" s="127"/>
      <c r="R2382" s="127"/>
      <c r="S2382" s="127"/>
      <c r="T2382" s="127"/>
      <c r="U2382" s="127"/>
      <c r="V2382" s="127"/>
      <c r="W2382" s="127"/>
      <c r="X2382" s="127"/>
      <c r="Y2382" s="127"/>
      <c r="Z2382" s="127"/>
    </row>
    <row r="2383" ht="15.75" customHeight="1" spans="1:26">
      <c r="A2383" s="127"/>
      <c r="B2383" s="127"/>
      <c r="C2383" s="127"/>
      <c r="D2383" s="127"/>
      <c r="E2383" s="127"/>
      <c r="F2383" s="127"/>
      <c r="G2383" s="127"/>
      <c r="H2383" s="127"/>
      <c r="I2383" s="127"/>
      <c r="J2383" s="127"/>
      <c r="K2383" s="127"/>
      <c r="L2383" s="127"/>
      <c r="M2383" s="127"/>
      <c r="N2383" s="127"/>
      <c r="O2383" s="127"/>
      <c r="P2383" s="127"/>
      <c r="Q2383" s="127"/>
      <c r="R2383" s="127"/>
      <c r="S2383" s="127"/>
      <c r="T2383" s="127"/>
      <c r="U2383" s="127"/>
      <c r="V2383" s="127"/>
      <c r="W2383" s="127"/>
      <c r="X2383" s="127"/>
      <c r="Y2383" s="127"/>
      <c r="Z2383" s="127"/>
    </row>
    <row r="2384" ht="15.75" customHeight="1" spans="1:26">
      <c r="A2384" s="127"/>
      <c r="B2384" s="127"/>
      <c r="C2384" s="127"/>
      <c r="D2384" s="127"/>
      <c r="E2384" s="127"/>
      <c r="F2384" s="127"/>
      <c r="G2384" s="127"/>
      <c r="H2384" s="127"/>
      <c r="I2384" s="127"/>
      <c r="J2384" s="127"/>
      <c r="K2384" s="127"/>
      <c r="L2384" s="127"/>
      <c r="M2384" s="127"/>
      <c r="N2384" s="127"/>
      <c r="O2384" s="127"/>
      <c r="P2384" s="127"/>
      <c r="Q2384" s="127"/>
      <c r="R2384" s="127"/>
      <c r="S2384" s="127"/>
      <c r="T2384" s="127"/>
      <c r="U2384" s="127"/>
      <c r="V2384" s="127"/>
      <c r="W2384" s="127"/>
      <c r="X2384" s="127"/>
      <c r="Y2384" s="127"/>
      <c r="Z2384" s="127"/>
    </row>
    <row r="2385" ht="15.75" customHeight="1" spans="1:26">
      <c r="A2385" s="127"/>
      <c r="B2385" s="127"/>
      <c r="C2385" s="127"/>
      <c r="D2385" s="127"/>
      <c r="E2385" s="127"/>
      <c r="F2385" s="127"/>
      <c r="G2385" s="127"/>
      <c r="H2385" s="127"/>
      <c r="I2385" s="127"/>
      <c r="J2385" s="127"/>
      <c r="K2385" s="127"/>
      <c r="L2385" s="127"/>
      <c r="M2385" s="127"/>
      <c r="N2385" s="127"/>
      <c r="O2385" s="127"/>
      <c r="P2385" s="127"/>
      <c r="Q2385" s="127"/>
      <c r="R2385" s="127"/>
      <c r="S2385" s="127"/>
      <c r="T2385" s="127"/>
      <c r="U2385" s="127"/>
      <c r="V2385" s="127"/>
      <c r="W2385" s="127"/>
      <c r="X2385" s="127"/>
      <c r="Y2385" s="127"/>
      <c r="Z2385" s="127"/>
    </row>
    <row r="2386" ht="15.75" customHeight="1" spans="1:26">
      <c r="A2386" s="127"/>
      <c r="B2386" s="127"/>
      <c r="C2386" s="127"/>
      <c r="D2386" s="127"/>
      <c r="E2386" s="127"/>
      <c r="F2386" s="127"/>
      <c r="G2386" s="127"/>
      <c r="H2386" s="127"/>
      <c r="I2386" s="127"/>
      <c r="J2386" s="127"/>
      <c r="K2386" s="127"/>
      <c r="L2386" s="127"/>
      <c r="M2386" s="127"/>
      <c r="N2386" s="127"/>
      <c r="O2386" s="127"/>
      <c r="P2386" s="127"/>
      <c r="Q2386" s="127"/>
      <c r="R2386" s="127"/>
      <c r="S2386" s="127"/>
      <c r="T2386" s="127"/>
      <c r="U2386" s="127"/>
      <c r="V2386" s="127"/>
      <c r="W2386" s="127"/>
      <c r="X2386" s="127"/>
      <c r="Y2386" s="127"/>
      <c r="Z2386" s="127"/>
    </row>
    <row r="2387" ht="15.75" customHeight="1" spans="1:26">
      <c r="A2387" s="127"/>
      <c r="B2387" s="127"/>
      <c r="C2387" s="127"/>
      <c r="D2387" s="127"/>
      <c r="E2387" s="127"/>
      <c r="F2387" s="127"/>
      <c r="G2387" s="127"/>
      <c r="H2387" s="127"/>
      <c r="I2387" s="127"/>
      <c r="J2387" s="127"/>
      <c r="K2387" s="127"/>
      <c r="L2387" s="127"/>
      <c r="M2387" s="127"/>
      <c r="N2387" s="127"/>
      <c r="O2387" s="127"/>
      <c r="P2387" s="127"/>
      <c r="Q2387" s="127"/>
      <c r="R2387" s="127"/>
      <c r="S2387" s="127"/>
      <c r="T2387" s="127"/>
      <c r="U2387" s="127"/>
      <c r="V2387" s="127"/>
      <c r="W2387" s="127"/>
      <c r="X2387" s="127"/>
      <c r="Y2387" s="127"/>
      <c r="Z2387" s="127"/>
    </row>
    <row r="2388" ht="15.75" customHeight="1" spans="1:26">
      <c r="A2388" s="127"/>
      <c r="B2388" s="127"/>
      <c r="C2388" s="127"/>
      <c r="D2388" s="127"/>
      <c r="E2388" s="127"/>
      <c r="F2388" s="127"/>
      <c r="G2388" s="127"/>
      <c r="H2388" s="127"/>
      <c r="I2388" s="127"/>
      <c r="J2388" s="127"/>
      <c r="K2388" s="127"/>
      <c r="L2388" s="127"/>
      <c r="M2388" s="127"/>
      <c r="N2388" s="127"/>
      <c r="O2388" s="127"/>
      <c r="P2388" s="127"/>
      <c r="Q2388" s="127"/>
      <c r="R2388" s="127"/>
      <c r="S2388" s="127"/>
      <c r="T2388" s="127"/>
      <c r="U2388" s="127"/>
      <c r="V2388" s="127"/>
      <c r="W2388" s="127"/>
      <c r="X2388" s="127"/>
      <c r="Y2388" s="127"/>
      <c r="Z2388" s="127"/>
    </row>
    <row r="2389" ht="15.75" customHeight="1" spans="1:26">
      <c r="A2389" s="127"/>
      <c r="B2389" s="127"/>
      <c r="C2389" s="127"/>
      <c r="D2389" s="127"/>
      <c r="E2389" s="127"/>
      <c r="F2389" s="127"/>
      <c r="G2389" s="127"/>
      <c r="H2389" s="127"/>
      <c r="I2389" s="127"/>
      <c r="J2389" s="127"/>
      <c r="K2389" s="127"/>
      <c r="L2389" s="127"/>
      <c r="M2389" s="127"/>
      <c r="N2389" s="127"/>
      <c r="O2389" s="127"/>
      <c r="P2389" s="127"/>
      <c r="Q2389" s="127"/>
      <c r="R2389" s="127"/>
      <c r="S2389" s="127"/>
      <c r="T2389" s="127"/>
      <c r="U2389" s="127"/>
      <c r="V2389" s="127"/>
      <c r="W2389" s="127"/>
      <c r="X2389" s="127"/>
      <c r="Y2389" s="127"/>
      <c r="Z2389" s="127"/>
    </row>
    <row r="2390" ht="15.75" customHeight="1" spans="1:26">
      <c r="A2390" s="127"/>
      <c r="B2390" s="127"/>
      <c r="C2390" s="127"/>
      <c r="D2390" s="127"/>
      <c r="E2390" s="127"/>
      <c r="F2390" s="127"/>
      <c r="G2390" s="127"/>
      <c r="H2390" s="127"/>
      <c r="I2390" s="127"/>
      <c r="J2390" s="127"/>
      <c r="K2390" s="127"/>
      <c r="L2390" s="127"/>
      <c r="M2390" s="127"/>
      <c r="N2390" s="127"/>
      <c r="O2390" s="127"/>
      <c r="P2390" s="127"/>
      <c r="Q2390" s="127"/>
      <c r="R2390" s="127"/>
      <c r="S2390" s="127"/>
      <c r="T2390" s="127"/>
      <c r="U2390" s="127"/>
      <c r="V2390" s="127"/>
      <c r="W2390" s="127"/>
      <c r="X2390" s="127"/>
      <c r="Y2390" s="127"/>
      <c r="Z2390" s="127"/>
    </row>
    <row r="2391" ht="15.75" customHeight="1" spans="1:26">
      <c r="A2391" s="127"/>
      <c r="B2391" s="127"/>
      <c r="C2391" s="127"/>
      <c r="D2391" s="127"/>
      <c r="E2391" s="127"/>
      <c r="F2391" s="127"/>
      <c r="G2391" s="127"/>
      <c r="H2391" s="127"/>
      <c r="I2391" s="127"/>
      <c r="J2391" s="127"/>
      <c r="K2391" s="127"/>
      <c r="L2391" s="127"/>
      <c r="M2391" s="127"/>
      <c r="N2391" s="127"/>
      <c r="O2391" s="127"/>
      <c r="P2391" s="127"/>
      <c r="Q2391" s="127"/>
      <c r="R2391" s="127"/>
      <c r="S2391" s="127"/>
      <c r="T2391" s="127"/>
      <c r="U2391" s="127"/>
      <c r="V2391" s="127"/>
      <c r="W2391" s="127"/>
      <c r="X2391" s="127"/>
      <c r="Y2391" s="127"/>
      <c r="Z2391" s="127"/>
    </row>
    <row r="2392" ht="15.75" customHeight="1" spans="1:26">
      <c r="A2392" s="127"/>
      <c r="B2392" s="127"/>
      <c r="C2392" s="127"/>
      <c r="D2392" s="127"/>
      <c r="E2392" s="127"/>
      <c r="F2392" s="127"/>
      <c r="G2392" s="127"/>
      <c r="H2392" s="127"/>
      <c r="I2392" s="127"/>
      <c r="J2392" s="127"/>
      <c r="K2392" s="127"/>
      <c r="L2392" s="127"/>
      <c r="M2392" s="127"/>
      <c r="N2392" s="127"/>
      <c r="O2392" s="127"/>
      <c r="P2392" s="127"/>
      <c r="Q2392" s="127"/>
      <c r="R2392" s="127"/>
      <c r="S2392" s="127"/>
      <c r="T2392" s="127"/>
      <c r="U2392" s="127"/>
      <c r="V2392" s="127"/>
      <c r="W2392" s="127"/>
      <c r="X2392" s="127"/>
      <c r="Y2392" s="127"/>
      <c r="Z2392" s="127"/>
    </row>
    <row r="2393" ht="15.75" customHeight="1" spans="1:26">
      <c r="A2393" s="127"/>
      <c r="B2393" s="127"/>
      <c r="C2393" s="127"/>
      <c r="D2393" s="127"/>
      <c r="E2393" s="127"/>
      <c r="F2393" s="127"/>
      <c r="G2393" s="127"/>
      <c r="H2393" s="127"/>
      <c r="I2393" s="127"/>
      <c r="J2393" s="127"/>
      <c r="K2393" s="127"/>
      <c r="L2393" s="127"/>
      <c r="M2393" s="127"/>
      <c r="N2393" s="127"/>
      <c r="O2393" s="127"/>
      <c r="P2393" s="127"/>
      <c r="Q2393" s="127"/>
      <c r="R2393" s="127"/>
      <c r="S2393" s="127"/>
      <c r="T2393" s="127"/>
      <c r="U2393" s="127"/>
      <c r="V2393" s="127"/>
      <c r="W2393" s="127"/>
      <c r="X2393" s="127"/>
      <c r="Y2393" s="127"/>
      <c r="Z2393" s="127"/>
    </row>
    <row r="2394" ht="15.75" customHeight="1" spans="1:26">
      <c r="A2394" s="127"/>
      <c r="B2394" s="127"/>
      <c r="C2394" s="127"/>
      <c r="D2394" s="127"/>
      <c r="E2394" s="127"/>
      <c r="F2394" s="127"/>
      <c r="G2394" s="127"/>
      <c r="H2394" s="127"/>
      <c r="I2394" s="127"/>
      <c r="J2394" s="127"/>
      <c r="K2394" s="127"/>
      <c r="L2394" s="127"/>
      <c r="M2394" s="127"/>
      <c r="N2394" s="127"/>
      <c r="O2394" s="127"/>
      <c r="P2394" s="127"/>
      <c r="Q2394" s="127"/>
      <c r="R2394" s="127"/>
      <c r="S2394" s="127"/>
      <c r="T2394" s="127"/>
      <c r="U2394" s="127"/>
      <c r="V2394" s="127"/>
      <c r="W2394" s="127"/>
      <c r="X2394" s="127"/>
      <c r="Y2394" s="127"/>
      <c r="Z2394" s="127"/>
    </row>
    <row r="2395" ht="15.75" customHeight="1" spans="1:26">
      <c r="A2395" s="127"/>
      <c r="B2395" s="127"/>
      <c r="C2395" s="127"/>
      <c r="D2395" s="127"/>
      <c r="E2395" s="127"/>
      <c r="F2395" s="127"/>
      <c r="G2395" s="127"/>
      <c r="H2395" s="127"/>
      <c r="I2395" s="127"/>
      <c r="J2395" s="127"/>
      <c r="K2395" s="127"/>
      <c r="L2395" s="127"/>
      <c r="M2395" s="127"/>
      <c r="N2395" s="127"/>
      <c r="O2395" s="127"/>
      <c r="P2395" s="127"/>
      <c r="Q2395" s="127"/>
      <c r="R2395" s="127"/>
      <c r="S2395" s="127"/>
      <c r="T2395" s="127"/>
      <c r="U2395" s="127"/>
      <c r="V2395" s="127"/>
      <c r="W2395" s="127"/>
      <c r="X2395" s="127"/>
      <c r="Y2395" s="127"/>
      <c r="Z2395" s="127"/>
    </row>
    <row r="2396" ht="15.75" customHeight="1" spans="1:26">
      <c r="A2396" s="127"/>
      <c r="B2396" s="127"/>
      <c r="C2396" s="127"/>
      <c r="D2396" s="127"/>
      <c r="E2396" s="127"/>
      <c r="F2396" s="127"/>
      <c r="G2396" s="127"/>
      <c r="H2396" s="127"/>
      <c r="I2396" s="127"/>
      <c r="J2396" s="127"/>
      <c r="K2396" s="127"/>
      <c r="L2396" s="127"/>
      <c r="M2396" s="127"/>
      <c r="N2396" s="127"/>
      <c r="O2396" s="127"/>
      <c r="P2396" s="127"/>
      <c r="Q2396" s="127"/>
      <c r="R2396" s="127"/>
      <c r="S2396" s="127"/>
      <c r="T2396" s="127"/>
      <c r="U2396" s="127"/>
      <c r="V2396" s="127"/>
      <c r="W2396" s="127"/>
      <c r="X2396" s="127"/>
      <c r="Y2396" s="127"/>
      <c r="Z2396" s="127"/>
    </row>
    <row r="2397" ht="15.75" customHeight="1" spans="1:26">
      <c r="A2397" s="127"/>
      <c r="B2397" s="127"/>
      <c r="C2397" s="127"/>
      <c r="D2397" s="127"/>
      <c r="E2397" s="127"/>
      <c r="F2397" s="127"/>
      <c r="G2397" s="127"/>
      <c r="H2397" s="127"/>
      <c r="I2397" s="127"/>
      <c r="J2397" s="127"/>
      <c r="K2397" s="127"/>
      <c r="L2397" s="127"/>
      <c r="M2397" s="127"/>
      <c r="N2397" s="127"/>
      <c r="O2397" s="127"/>
      <c r="P2397" s="127"/>
      <c r="Q2397" s="127"/>
      <c r="R2397" s="127"/>
      <c r="S2397" s="127"/>
      <c r="T2397" s="127"/>
      <c r="U2397" s="127"/>
      <c r="V2397" s="127"/>
      <c r="W2397" s="127"/>
      <c r="X2397" s="127"/>
      <c r="Y2397" s="127"/>
      <c r="Z2397" s="127"/>
    </row>
    <row r="2398" ht="15.75" customHeight="1" spans="1:26">
      <c r="A2398" s="127"/>
      <c r="B2398" s="127"/>
      <c r="C2398" s="127"/>
      <c r="D2398" s="127"/>
      <c r="E2398" s="127"/>
      <c r="F2398" s="127"/>
      <c r="G2398" s="127"/>
      <c r="H2398" s="127"/>
      <c r="I2398" s="127"/>
      <c r="J2398" s="127"/>
      <c r="K2398" s="127"/>
      <c r="L2398" s="127"/>
      <c r="M2398" s="127"/>
      <c r="N2398" s="127"/>
      <c r="O2398" s="127"/>
      <c r="P2398" s="127"/>
      <c r="Q2398" s="127"/>
      <c r="R2398" s="127"/>
      <c r="S2398" s="127"/>
      <c r="T2398" s="127"/>
      <c r="U2398" s="127"/>
      <c r="V2398" s="127"/>
      <c r="W2398" s="127"/>
      <c r="X2398" s="127"/>
      <c r="Y2398" s="127"/>
      <c r="Z2398" s="127"/>
    </row>
    <row r="2399" ht="15.75" customHeight="1" spans="1:26">
      <c r="A2399" s="127"/>
      <c r="B2399" s="127"/>
      <c r="C2399" s="127"/>
      <c r="D2399" s="127"/>
      <c r="E2399" s="127"/>
      <c r="F2399" s="127"/>
      <c r="G2399" s="127"/>
      <c r="H2399" s="127"/>
      <c r="I2399" s="127"/>
      <c r="J2399" s="127"/>
      <c r="K2399" s="127"/>
      <c r="L2399" s="127"/>
      <c r="M2399" s="127"/>
      <c r="N2399" s="127"/>
      <c r="O2399" s="127"/>
      <c r="P2399" s="127"/>
      <c r="Q2399" s="127"/>
      <c r="R2399" s="127"/>
      <c r="S2399" s="127"/>
      <c r="T2399" s="127"/>
      <c r="U2399" s="127"/>
      <c r="V2399" s="127"/>
      <c r="W2399" s="127"/>
      <c r="X2399" s="127"/>
      <c r="Y2399" s="127"/>
      <c r="Z2399" s="127"/>
    </row>
    <row r="2400" ht="15.75" customHeight="1" spans="1:26">
      <c r="A2400" s="127"/>
      <c r="B2400" s="127"/>
      <c r="C2400" s="127"/>
      <c r="D2400" s="127"/>
      <c r="E2400" s="127"/>
      <c r="F2400" s="127"/>
      <c r="G2400" s="127"/>
      <c r="H2400" s="127"/>
      <c r="I2400" s="127"/>
      <c r="J2400" s="127"/>
      <c r="K2400" s="127"/>
      <c r="L2400" s="127"/>
      <c r="M2400" s="127"/>
      <c r="N2400" s="127"/>
      <c r="O2400" s="127"/>
      <c r="P2400" s="127"/>
      <c r="Q2400" s="127"/>
      <c r="R2400" s="127"/>
      <c r="S2400" s="127"/>
      <c r="T2400" s="127"/>
      <c r="U2400" s="127"/>
      <c r="V2400" s="127"/>
      <c r="W2400" s="127"/>
      <c r="X2400" s="127"/>
      <c r="Y2400" s="127"/>
      <c r="Z2400" s="127"/>
    </row>
    <row r="2401" ht="15.75" customHeight="1" spans="1:26">
      <c r="A2401" s="127"/>
      <c r="B2401" s="127"/>
      <c r="C2401" s="127"/>
      <c r="D2401" s="127"/>
      <c r="E2401" s="127"/>
      <c r="F2401" s="127"/>
      <c r="G2401" s="127"/>
      <c r="H2401" s="127"/>
      <c r="I2401" s="127"/>
      <c r="J2401" s="127"/>
      <c r="K2401" s="127"/>
      <c r="L2401" s="127"/>
      <c r="M2401" s="127"/>
      <c r="N2401" s="127"/>
      <c r="O2401" s="127"/>
      <c r="P2401" s="127"/>
      <c r="Q2401" s="127"/>
      <c r="R2401" s="127"/>
      <c r="S2401" s="127"/>
      <c r="T2401" s="127"/>
      <c r="U2401" s="127"/>
      <c r="V2401" s="127"/>
      <c r="W2401" s="127"/>
      <c r="X2401" s="127"/>
      <c r="Y2401" s="127"/>
      <c r="Z2401" s="127"/>
    </row>
  </sheetData>
  <mergeCells count="1">
    <mergeCell ref="B3:D3"/>
  </mergeCells>
  <pageMargins left="0.7" right="0.7" top="0.75" bottom="0.75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Z2401"/>
  <sheetViews>
    <sheetView workbookViewId="0">
      <selection activeCell="A1" sqref="A1"/>
    </sheetView>
  </sheetViews>
  <sheetFormatPr defaultColWidth="14.4259259259259" defaultRowHeight="15" customHeight="1"/>
  <cols>
    <col min="1" max="1" width="8.71296296296296" customWidth="1"/>
    <col min="2" max="2" width="29.287037037037" customWidth="1"/>
    <col min="3" max="3" width="34.287037037037" customWidth="1"/>
    <col min="4" max="4" width="29.287037037037" customWidth="1"/>
    <col min="5" max="6" width="8.71296296296296" customWidth="1"/>
    <col min="7" max="7" width="29.1388888888889" customWidth="1"/>
    <col min="8" max="26" width="8.71296296296296" customWidth="1"/>
  </cols>
  <sheetData>
    <row r="1" ht="20.25" customHeight="1" spans="1:26">
      <c r="A1" s="69"/>
      <c r="B1" s="69"/>
      <c r="C1" s="69"/>
      <c r="D1" s="69"/>
      <c r="E1" s="69"/>
      <c r="F1" s="69"/>
      <c r="G1" s="98" t="s">
        <v>702</v>
      </c>
      <c r="H1" s="99">
        <v>12</v>
      </c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ht="20.25" customHeight="1" spans="1:26">
      <c r="A2" s="69"/>
      <c r="B2" s="69"/>
      <c r="C2" s="69"/>
      <c r="D2" s="69"/>
      <c r="E2" s="69"/>
      <c r="F2" s="69"/>
      <c r="G2" s="98" t="s">
        <v>703</v>
      </c>
      <c r="H2" s="100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ht="27" customHeight="1" spans="1:26">
      <c r="A3" s="69"/>
      <c r="B3" s="101" t="s">
        <v>704</v>
      </c>
      <c r="C3" s="102"/>
      <c r="D3" s="103"/>
      <c r="E3" s="69"/>
      <c r="F3" s="69"/>
      <c r="G3" s="98" t="s">
        <v>705</v>
      </c>
      <c r="H3" s="100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ht="20.25" customHeight="1" spans="1:26">
      <c r="A4" s="69"/>
      <c r="B4" s="104"/>
      <c r="C4" s="104"/>
      <c r="D4" s="104"/>
      <c r="E4" s="69"/>
      <c r="F4" s="69"/>
      <c r="G4" s="98" t="s">
        <v>706</v>
      </c>
      <c r="H4" s="100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ht="24.75" customHeight="1" spans="1:26">
      <c r="A5" s="105"/>
      <c r="B5" s="106" t="s">
        <v>707</v>
      </c>
      <c r="C5" s="107">
        <f>VLOOKUP(H1,'Med Service'!A4:CH2073,2,0)</f>
        <v>6</v>
      </c>
      <c r="D5" s="108" t="s">
        <v>499</v>
      </c>
      <c r="E5" s="83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32.25" customHeight="1" spans="1:26">
      <c r="A6" s="105"/>
      <c r="B6" s="109" t="s">
        <v>708</v>
      </c>
      <c r="C6" s="110" t="e">
        <f>VLOOKUP($C$5,'Med Service'!$D$1:$CH$9,4,0)</f>
        <v>#N/A</v>
      </c>
      <c r="D6" s="111"/>
      <c r="E6" s="83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ht="20.25" customHeight="1" spans="1:26">
      <c r="A7" s="105"/>
      <c r="B7" s="109" t="s">
        <v>90</v>
      </c>
      <c r="C7" s="110">
        <v>26</v>
      </c>
      <c r="D7" s="111"/>
      <c r="E7" s="83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ht="20.25" customHeight="1" spans="1:26">
      <c r="A8" s="105"/>
      <c r="B8" s="109" t="s">
        <v>110</v>
      </c>
      <c r="C8" s="112" t="e">
        <f>VLOOKUP($C$5,'Med Service'!$D$1:$CH$9,11,0)</f>
        <v>#N/A</v>
      </c>
      <c r="D8" s="111"/>
      <c r="E8" s="83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20.25" customHeight="1" spans="1:26">
      <c r="A9" s="105"/>
      <c r="B9" s="109" t="s">
        <v>709</v>
      </c>
      <c r="C9" s="112" t="e">
        <f>VLOOKUP($C$5,'Med Service'!$D$1:$CH$9,12,0)</f>
        <v>#N/A</v>
      </c>
      <c r="D9" s="111"/>
      <c r="E9" s="83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ht="20.25" customHeight="1" spans="1:26">
      <c r="A10" s="105"/>
      <c r="B10" s="109" t="s">
        <v>710</v>
      </c>
      <c r="C10" s="113" t="e">
        <f>VLOOKUP($C$5,'Med Service'!$D$1:$CH$9,13,0)</f>
        <v>#N/A</v>
      </c>
      <c r="D10" s="111"/>
      <c r="E10" s="83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ht="20.25" customHeight="1" spans="1:26">
      <c r="A11" s="105"/>
      <c r="B11" s="109" t="s">
        <v>711</v>
      </c>
      <c r="C11" s="113" t="e">
        <f>VLOOKUP($C$5,'Med Service'!$D$1:$CH$9,17,0)</f>
        <v>#N/A</v>
      </c>
      <c r="D11" s="111"/>
      <c r="E11" s="83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20.25" customHeight="1" spans="1:26">
      <c r="A12" s="105"/>
      <c r="B12" s="109" t="s">
        <v>712</v>
      </c>
      <c r="C12" s="113" t="e">
        <f>VLOOKUP($C$5,'Med Service'!$D$1:$CH$9,18,0)</f>
        <v>#N/A</v>
      </c>
      <c r="D12" s="111"/>
      <c r="E12" s="83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ht="20.25" customHeight="1" spans="1:26">
      <c r="A13" s="105"/>
      <c r="B13" s="109" t="s">
        <v>713</v>
      </c>
      <c r="C13" s="113" t="e">
        <f>VLOOKUP($C$5,'Med Service'!$D$1:$CH$9,19,0)</f>
        <v>#N/A</v>
      </c>
      <c r="D13" s="111"/>
      <c r="E13" s="83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ht="20.25" customHeight="1" spans="1:26">
      <c r="A14" s="105"/>
      <c r="B14" s="109" t="s">
        <v>714</v>
      </c>
      <c r="C14" s="113" t="e">
        <f>VLOOKUP($C$5,'Med Service'!$D$1:$CH$9,20,0)</f>
        <v>#N/A</v>
      </c>
      <c r="D14" s="111"/>
      <c r="E14" s="83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ht="20.25" customHeight="1" spans="1:26">
      <c r="A15" s="105"/>
      <c r="B15" s="109" t="s">
        <v>715</v>
      </c>
      <c r="C15" s="113" t="e">
        <f>VLOOKUP($C$5,'Med Service'!$D$1:$CH$9,24,0)</f>
        <v>#N/A</v>
      </c>
      <c r="D15" s="111"/>
      <c r="E15" s="83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ht="20.25" customHeight="1" spans="1:26">
      <c r="A16" s="105"/>
      <c r="B16" s="114" t="s">
        <v>127</v>
      </c>
      <c r="C16" s="115" t="e">
        <f>SUM(C11:C15)</f>
        <v>#N/A</v>
      </c>
      <c r="D16" s="111"/>
      <c r="E16" s="83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ht="20.25" customHeight="1" spans="1:26">
      <c r="A17" s="105"/>
      <c r="B17" s="114" t="s">
        <v>130</v>
      </c>
      <c r="C17" s="116" t="e">
        <f>VLOOKUP($C$5,'Med Service'!$D$1:$CH$9,31,0)</f>
        <v>#N/A</v>
      </c>
      <c r="D17" s="111"/>
      <c r="E17" s="83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ht="20.25" customHeight="1" spans="1:26">
      <c r="A18" s="105"/>
      <c r="B18" s="114" t="s">
        <v>716</v>
      </c>
      <c r="C18" s="115" t="e">
        <f>SUM(C19:C23)+C17</f>
        <v>#N/A</v>
      </c>
      <c r="D18" s="111"/>
      <c r="E18" s="83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ht="20.25" customHeight="1" spans="1:26">
      <c r="A19" s="105"/>
      <c r="B19" s="109" t="s">
        <v>717</v>
      </c>
      <c r="C19" s="113" t="e">
        <f>VLOOKUP($C$5,'Med Service'!$D$1:$CH$9,34,0)</f>
        <v>#N/A</v>
      </c>
      <c r="D19" s="111"/>
      <c r="E19" s="83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ht="20.25" customHeight="1" spans="1:26">
      <c r="A20" s="105"/>
      <c r="B20" s="109" t="s">
        <v>718</v>
      </c>
      <c r="C20" s="113" t="e">
        <f>VLOOKUP($C$5,'Med Service'!$D$1:$CH$9,35,0)</f>
        <v>#N/A</v>
      </c>
      <c r="D20" s="111"/>
      <c r="E20" s="83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ht="30" customHeight="1" spans="1:26">
      <c r="A21" s="105"/>
      <c r="B21" s="109" t="s">
        <v>719</v>
      </c>
      <c r="C21" s="113" t="e">
        <f>VLOOKUP(C5,'Med Service'!$D$1:$CH$9,36,0)</f>
        <v>#N/A</v>
      </c>
      <c r="D21" s="111"/>
      <c r="E21" s="83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ht="20.25" customHeight="1" spans="1:26">
      <c r="A22" s="105"/>
      <c r="B22" s="109" t="s">
        <v>720</v>
      </c>
      <c r="C22" s="113" t="e">
        <f>VLOOKUP($C$5,'Med Service'!$D$1:$CH$9,46,0)</f>
        <v>#N/A</v>
      </c>
      <c r="D22" s="111"/>
      <c r="E22" s="83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ht="20.25" customHeight="1" spans="1:26">
      <c r="A23" s="105"/>
      <c r="B23" s="109" t="s">
        <v>721</v>
      </c>
      <c r="C23" s="113"/>
      <c r="D23" s="111"/>
      <c r="E23" s="83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ht="30" customHeight="1" spans="1:26">
      <c r="A24" s="105"/>
      <c r="B24" s="114" t="s">
        <v>722</v>
      </c>
      <c r="C24" s="117" t="e">
        <f>SUM(C25:C27)</f>
        <v>#N/A</v>
      </c>
      <c r="D24" s="111"/>
      <c r="E24" s="83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ht="20.25" customHeight="1" spans="1:26">
      <c r="A25" s="105"/>
      <c r="B25" s="109" t="s">
        <v>723</v>
      </c>
      <c r="C25" s="113" t="e">
        <f>VLOOKUP($C$5,'Med Service'!$D$1:$CH$9,72,0)</f>
        <v>#N/A</v>
      </c>
      <c r="D25" s="111"/>
      <c r="E25" s="83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ht="20.25" customHeight="1" spans="1:26">
      <c r="A26" s="105"/>
      <c r="B26" s="109" t="s">
        <v>177</v>
      </c>
      <c r="C26" s="113" t="e">
        <f>VLOOKUP($C$5,'Med Service'!$D$1:$CH$9,75,0)</f>
        <v>#N/A</v>
      </c>
      <c r="D26" s="111"/>
      <c r="E26" s="83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ht="20.25" customHeight="1" spans="1:26">
      <c r="A27" s="105"/>
      <c r="B27" s="118" t="s">
        <v>724</v>
      </c>
      <c r="C27" s="119"/>
      <c r="D27" s="120"/>
      <c r="E27" s="83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20.25" customHeight="1" spans="1:26">
      <c r="A28" s="105"/>
      <c r="B28" s="121" t="s">
        <v>725</v>
      </c>
      <c r="C28" s="122" t="e">
        <f>C18-C24</f>
        <v>#N/A</v>
      </c>
      <c r="D28" s="123"/>
      <c r="E28" s="83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ht="20.25" customHeight="1" spans="1:26">
      <c r="A29" s="69"/>
      <c r="B29" s="124"/>
      <c r="C29" s="124"/>
      <c r="D29" s="124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ht="20.25" customHeight="1" spans="1:26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20.25" customHeight="1" spans="1:26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ht="20.25" customHeight="1" spans="1:26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ht="20.25" customHeight="1" spans="1:26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20.25" customHeight="1" spans="1:26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ht="20.25" customHeight="1" spans="1:26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ht="20.25" customHeight="1" spans="1:26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ht="20.25" customHeight="1" spans="1:26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ht="20.25" customHeight="1" spans="1:26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ht="20.25" customHeight="1" spans="1:26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ht="20.25" customHeight="1" spans="1:26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ht="20.25" customHeight="1" spans="1:26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ht="20.25" customHeight="1" spans="1:26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ht="20.25" customHeight="1" spans="1:26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ht="20.25" customHeight="1" spans="1:26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ht="20.25" customHeight="1" spans="1:26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ht="20.25" customHeight="1" spans="1:2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ht="20.25" customHeight="1" spans="1:26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ht="20.25" customHeight="1" spans="1:26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ht="20.25" customHeight="1" spans="1:26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20.25" customHeight="1" spans="1:26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ht="20.25" customHeight="1" spans="1:26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ht="20.25" customHeight="1" spans="1:26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20.25" customHeight="1" spans="1:26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ht="20.25" customHeight="1" spans="1:26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ht="20.25" customHeight="1" spans="1:26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20.25" customHeight="1" spans="1:2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ht="20.25" customHeight="1" spans="1:26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ht="20.25" customHeight="1" spans="1:26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ht="20.25" customHeight="1" spans="1:26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ht="20.25" customHeight="1" spans="1:26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ht="20.25" customHeight="1" spans="1:26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ht="20.25" customHeight="1" spans="1:26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ht="20.25" customHeight="1" spans="1:26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ht="20.25" customHeight="1" spans="1:26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ht="20.25" customHeight="1" spans="1:26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ht="20.25" customHeight="1" spans="1:2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ht="20.25" customHeight="1" spans="1:26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ht="20.25" customHeight="1" spans="1:26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ht="20.25" customHeight="1" spans="1:26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ht="20.25" customHeight="1" spans="1:26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ht="20.25" customHeight="1" spans="1:26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ht="20.25" customHeight="1" spans="1:26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ht="20.25" customHeight="1" spans="1:26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ht="20.25" customHeight="1" spans="1:26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ht="20.25" customHeight="1" spans="1:26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ht="20.25" customHeight="1" spans="1:2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ht="20.25" customHeight="1" spans="1:26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ht="20.25" customHeight="1" spans="1:26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ht="20.25" customHeight="1" spans="1:26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ht="20.25" customHeight="1" spans="1:26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ht="20.25" customHeight="1" spans="1:26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ht="20.25" customHeight="1" spans="1:26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ht="20.25" customHeight="1" spans="1:26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ht="20.25" customHeight="1" spans="1:26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ht="20.25" customHeight="1" spans="1:26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ht="20.25" customHeight="1" spans="1:2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ht="20.25" customHeight="1" spans="1:26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ht="20.25" customHeight="1" spans="1:26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ht="20.25" customHeight="1" spans="1:26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ht="20.25" customHeight="1" spans="1:26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ht="20.25" customHeight="1" spans="1:26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ht="20.25" customHeight="1" spans="1:26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ht="20.25" customHeight="1" spans="1:26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ht="20.25" customHeight="1" spans="1:26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ht="20.25" customHeight="1" spans="1:26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ht="20.25" customHeight="1" spans="1:2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ht="20.25" customHeight="1" spans="1:26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ht="20.25" customHeight="1" spans="1:26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ht="20.25" customHeight="1" spans="1:26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ht="20.25" customHeight="1" spans="1:26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ht="20.25" customHeight="1" spans="1:26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ht="20.25" customHeight="1" spans="1:26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ht="20.25" customHeight="1" spans="1:26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ht="20.25" customHeight="1" spans="1:26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ht="20.25" customHeight="1" spans="1:26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ht="20.25" customHeight="1" spans="1:2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ht="20.25" customHeight="1" spans="1:26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ht="20.25" customHeight="1" spans="1:26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ht="20.25" customHeight="1" spans="1:26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ht="20.25" customHeight="1" spans="1:26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ht="20.25" customHeight="1" spans="1:26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ht="20.25" customHeight="1" spans="1:26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ht="20.25" customHeight="1" spans="1:26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ht="20.25" customHeight="1" spans="1:26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ht="20.25" customHeight="1" spans="1:26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ht="20.25" customHeight="1" spans="1:2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ht="20.25" customHeight="1" spans="1:26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ht="20.25" customHeight="1" spans="1:26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ht="20.25" customHeight="1" spans="1:26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ht="20.25" customHeight="1" spans="1:26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ht="20.25" customHeight="1" spans="1:26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ht="20.25" customHeight="1" spans="1:26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ht="20.25" customHeight="1" spans="1:26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ht="20.25" customHeight="1" spans="1:26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ht="20.25" customHeight="1" spans="1:26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ht="20.25" customHeight="1" spans="1: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ht="20.25" customHeight="1" spans="1:26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ht="20.25" customHeight="1" spans="1:26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ht="20.25" customHeight="1" spans="1:26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ht="15.75" customHeight="1" spans="1:26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ht="15.75" customHeight="1" spans="1:26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ht="15.75" customHeight="1" spans="1:26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ht="15.75" customHeight="1" spans="1:26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ht="15.75" customHeight="1" spans="1:26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ht="15.75" customHeight="1" spans="1:26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ht="15.75" customHeight="1" spans="1:2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ht="15.75" customHeight="1" spans="1:26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ht="15.75" customHeight="1" spans="1:26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ht="15.75" customHeight="1" spans="1:26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ht="15.75" customHeight="1" spans="1:26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ht="15.75" customHeight="1" spans="1:26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ht="15.75" customHeight="1" spans="1:26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ht="15.75" customHeight="1" spans="1:26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ht="15.75" customHeight="1" spans="1:26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ht="15.75" customHeight="1" spans="1:26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ht="15.75" customHeight="1" spans="1:2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ht="15.75" customHeight="1" spans="1:26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ht="15.75" customHeight="1" spans="1:26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ht="15.75" customHeight="1" spans="1:26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ht="15.75" customHeight="1" spans="1:26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ht="15.75" customHeight="1" spans="1:26">
      <c r="A151" s="125"/>
      <c r="B151" s="125"/>
      <c r="C151" s="126" t="e">
        <v>#REF!</v>
      </c>
      <c r="D151" s="125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ht="15.75" customHeight="1" spans="1:26">
      <c r="A152" s="125"/>
      <c r="B152" s="125"/>
      <c r="C152" s="126" t="e">
        <v>#REF!</v>
      </c>
      <c r="D152" s="125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ht="15.75" customHeight="1" spans="1:26">
      <c r="A153" s="125"/>
      <c r="B153" s="125"/>
      <c r="C153" s="126" t="e">
        <v>#REF!</v>
      </c>
      <c r="D153" s="125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ht="15.75" customHeight="1" spans="1:26">
      <c r="A154" s="125"/>
      <c r="B154" s="125"/>
      <c r="C154" s="126" t="e">
        <v>#REF!</v>
      </c>
      <c r="D154" s="125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ht="15.75" customHeight="1" spans="1:26">
      <c r="A155" s="125"/>
      <c r="B155" s="125"/>
      <c r="C155" s="126" t="e">
        <v>#REF!</v>
      </c>
      <c r="D155" s="125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ht="15.75" customHeight="1" spans="1:26">
      <c r="A156" s="125"/>
      <c r="B156" s="125"/>
      <c r="C156" s="126" t="e">
        <v>#REF!</v>
      </c>
      <c r="D156" s="125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ht="15.75" customHeight="1" spans="1:26">
      <c r="A157" s="125"/>
      <c r="B157" s="125"/>
      <c r="C157" s="126" t="e">
        <v>#REF!</v>
      </c>
      <c r="D157" s="125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ht="15.75" customHeight="1" spans="1:26">
      <c r="A158" s="125"/>
      <c r="B158" s="125"/>
      <c r="C158" s="126" t="e">
        <v>#REF!</v>
      </c>
      <c r="D158" s="125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ht="15.75" customHeight="1" spans="1:26">
      <c r="A159" s="125"/>
      <c r="B159" s="125"/>
      <c r="C159" s="126" t="e">
        <v>#REF!</v>
      </c>
      <c r="D159" s="125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ht="15.75" customHeight="1" spans="1:26">
      <c r="A160" s="125"/>
      <c r="B160" s="125"/>
      <c r="C160" s="126" t="e">
        <v>#REF!</v>
      </c>
      <c r="D160" s="125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ht="15.75" customHeight="1" spans="1:26">
      <c r="A161" s="125"/>
      <c r="B161" s="125"/>
      <c r="C161" s="126" t="e">
        <v>#REF!</v>
      </c>
      <c r="D161" s="125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ht="15.75" customHeight="1" spans="1:26">
      <c r="A162" s="125"/>
      <c r="B162" s="125"/>
      <c r="C162" s="126" t="e">
        <v>#REF!</v>
      </c>
      <c r="D162" s="125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ht="15.75" customHeight="1" spans="1:26">
      <c r="A163" s="125"/>
      <c r="B163" s="125"/>
      <c r="C163" s="126" t="e">
        <v>#REF!</v>
      </c>
      <c r="D163" s="125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ht="15.75" customHeight="1" spans="1:26">
      <c r="A164" s="125"/>
      <c r="B164" s="125"/>
      <c r="C164" s="126" t="e">
        <v>#REF!</v>
      </c>
      <c r="D164" s="125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ht="15.75" customHeight="1" spans="1:26">
      <c r="A165" s="125"/>
      <c r="B165" s="125"/>
      <c r="C165" s="126" t="e">
        <v>#REF!</v>
      </c>
      <c r="D165" s="125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ht="15.75" customHeight="1" spans="1:26">
      <c r="A166" s="125"/>
      <c r="B166" s="125"/>
      <c r="C166" s="126" t="e">
        <v>#REF!</v>
      </c>
      <c r="D166" s="125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ht="15.75" customHeight="1" spans="1:26">
      <c r="A167" s="125"/>
      <c r="B167" s="125"/>
      <c r="C167" s="126" t="e">
        <v>#REF!</v>
      </c>
      <c r="D167" s="125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ht="15.75" customHeight="1" spans="1:26">
      <c r="A168" s="125"/>
      <c r="B168" s="125"/>
      <c r="C168" s="126" t="e">
        <v>#REF!</v>
      </c>
      <c r="D168" s="125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ht="15.75" customHeight="1" spans="1:26">
      <c r="A169" s="125"/>
      <c r="B169" s="125"/>
      <c r="C169" s="126" t="e">
        <v>#REF!</v>
      </c>
      <c r="D169" s="125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ht="15.75" customHeight="1" spans="1:26">
      <c r="A170" s="125"/>
      <c r="B170" s="125"/>
      <c r="C170" s="126" t="e">
        <v>#REF!</v>
      </c>
      <c r="D170" s="125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ht="15.75" customHeight="1" spans="1:26">
      <c r="A171" s="125"/>
      <c r="B171" s="125"/>
      <c r="C171" s="126" t="e">
        <v>#REF!</v>
      </c>
      <c r="D171" s="125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ht="15.75" customHeight="1" spans="1:26">
      <c r="A172" s="125"/>
      <c r="B172" s="125"/>
      <c r="C172" s="126" t="e">
        <v>#REF!</v>
      </c>
      <c r="D172" s="125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ht="15.75" customHeight="1" spans="1:26">
      <c r="A173" s="125"/>
      <c r="B173" s="125"/>
      <c r="C173" s="126" t="e">
        <v>#REF!</v>
      </c>
      <c r="D173" s="125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ht="15.75" customHeight="1" spans="1:26">
      <c r="A174" s="125"/>
      <c r="B174" s="125"/>
      <c r="C174" s="126" t="e">
        <v>#REF!</v>
      </c>
      <c r="D174" s="125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ht="15.75" customHeight="1" spans="1:26">
      <c r="A175" s="125"/>
      <c r="B175" s="125"/>
      <c r="C175" s="126" t="e">
        <v>#REF!</v>
      </c>
      <c r="D175" s="125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ht="15.75" customHeight="1" spans="1:26">
      <c r="A176" s="125"/>
      <c r="B176" s="125"/>
      <c r="C176" s="126" t="e">
        <v>#REF!</v>
      </c>
      <c r="D176" s="125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15.75" customHeight="1" spans="1:26">
      <c r="A177" s="125"/>
      <c r="B177" s="125"/>
      <c r="C177" s="126" t="e">
        <v>#REF!</v>
      </c>
      <c r="D177" s="125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15.75" customHeight="1" spans="1:26">
      <c r="A178" s="125"/>
      <c r="B178" s="125"/>
      <c r="C178" s="126" t="e">
        <v>#REF!</v>
      </c>
      <c r="D178" s="125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15.75" customHeight="1" spans="1:26">
      <c r="A179" s="125"/>
      <c r="B179" s="125"/>
      <c r="C179" s="126" t="e">
        <v>#REF!</v>
      </c>
      <c r="D179" s="125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15.75" customHeight="1" spans="1:26">
      <c r="A180" s="125"/>
      <c r="B180" s="125"/>
      <c r="C180" s="126" t="e">
        <v>#REF!</v>
      </c>
      <c r="D180" s="125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15.75" customHeight="1" spans="1:26">
      <c r="A181" s="125"/>
      <c r="B181" s="125"/>
      <c r="C181" s="126" t="e">
        <v>#REF!</v>
      </c>
      <c r="D181" s="125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15.75" customHeight="1" spans="1:26">
      <c r="A182" s="125"/>
      <c r="B182" s="125"/>
      <c r="C182" s="126" t="e">
        <v>#REF!</v>
      </c>
      <c r="D182" s="125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15.75" customHeight="1" spans="1:26">
      <c r="A183" s="125"/>
      <c r="B183" s="125"/>
      <c r="C183" s="126" t="e">
        <v>#REF!</v>
      </c>
      <c r="D183" s="125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15.75" customHeight="1" spans="1:26">
      <c r="A184" s="125"/>
      <c r="B184" s="125"/>
      <c r="C184" s="126" t="e">
        <v>#REF!</v>
      </c>
      <c r="D184" s="125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15.75" customHeight="1" spans="1:26">
      <c r="A185" s="125"/>
      <c r="B185" s="125"/>
      <c r="C185" s="126" t="e">
        <v>#REF!</v>
      </c>
      <c r="D185" s="125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15.75" customHeight="1" spans="1:26">
      <c r="A186" s="125"/>
      <c r="B186" s="125"/>
      <c r="C186" s="126" t="e">
        <v>#REF!</v>
      </c>
      <c r="D186" s="125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15.75" customHeight="1" spans="1:26">
      <c r="A187" s="125"/>
      <c r="B187" s="125"/>
      <c r="C187" s="126" t="e">
        <v>#REF!</v>
      </c>
      <c r="D187" s="125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15.75" customHeight="1" spans="1:26">
      <c r="A188" s="125"/>
      <c r="B188" s="125"/>
      <c r="C188" s="126" t="e">
        <v>#REF!</v>
      </c>
      <c r="D188" s="125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15.75" customHeight="1" spans="1:26">
      <c r="A189" s="125"/>
      <c r="B189" s="125"/>
      <c r="C189" s="126" t="e">
        <v>#REF!</v>
      </c>
      <c r="D189" s="125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15.75" customHeight="1" spans="1:26">
      <c r="A190" s="125"/>
      <c r="B190" s="125"/>
      <c r="C190" s="126" t="e">
        <v>#REF!</v>
      </c>
      <c r="D190" s="125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15.75" customHeight="1" spans="1:26">
      <c r="A191" s="125"/>
      <c r="B191" s="125"/>
      <c r="C191" s="126" t="e">
        <v>#REF!</v>
      </c>
      <c r="D191" s="125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5.75" customHeight="1" spans="1:26">
      <c r="A192" s="125"/>
      <c r="B192" s="125"/>
      <c r="C192" s="126" t="e">
        <v>#REF!</v>
      </c>
      <c r="D192" s="125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15.75" customHeight="1" spans="1:26">
      <c r="A193" s="125"/>
      <c r="B193" s="125"/>
      <c r="C193" s="126" t="e">
        <v>#REF!</v>
      </c>
      <c r="D193" s="125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15.75" customHeight="1" spans="1:26">
      <c r="A194" s="125"/>
      <c r="B194" s="125"/>
      <c r="C194" s="126" t="e">
        <v>#REF!</v>
      </c>
      <c r="D194" s="125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15.75" customHeight="1" spans="1:26">
      <c r="A195" s="125"/>
      <c r="B195" s="125"/>
      <c r="C195" s="126" t="e">
        <v>#REF!</v>
      </c>
      <c r="D195" s="125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15.75" customHeight="1" spans="1:26">
      <c r="A196" s="125"/>
      <c r="B196" s="125"/>
      <c r="C196" s="126" t="e">
        <v>#REF!</v>
      </c>
      <c r="D196" s="125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15.75" customHeight="1" spans="1:26">
      <c r="A197" s="125"/>
      <c r="B197" s="125"/>
      <c r="C197" s="126" t="e">
        <v>#REF!</v>
      </c>
      <c r="D197" s="125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15.75" customHeight="1" spans="1:26">
      <c r="A198" s="125"/>
      <c r="B198" s="125"/>
      <c r="C198" s="126" t="e">
        <v>#REF!</v>
      </c>
      <c r="D198" s="125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ht="15.75" customHeight="1" spans="1:26">
      <c r="A199" s="125"/>
      <c r="B199" s="125"/>
      <c r="C199" s="126" t="e">
        <v>#REF!</v>
      </c>
      <c r="D199" s="125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ht="15.75" customHeight="1" spans="1:26">
      <c r="A200" s="125"/>
      <c r="B200" s="125"/>
      <c r="C200" s="126" t="e">
        <v>#REF!</v>
      </c>
      <c r="D200" s="125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ht="15.75" customHeight="1" spans="1:26">
      <c r="A201" s="125"/>
      <c r="B201" s="125"/>
      <c r="C201" s="126" t="e">
        <v>#REF!</v>
      </c>
      <c r="D201" s="125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ht="15.75" customHeight="1" spans="1:26">
      <c r="A202" s="125"/>
      <c r="B202" s="125"/>
      <c r="C202" s="126" t="e">
        <v>#REF!</v>
      </c>
      <c r="D202" s="125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ht="15.75" customHeight="1" spans="1:26">
      <c r="A203" s="125"/>
      <c r="B203" s="125"/>
      <c r="C203" s="126" t="e">
        <v>#REF!</v>
      </c>
      <c r="D203" s="125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ht="15.75" customHeight="1" spans="1:26">
      <c r="A204" s="125"/>
      <c r="B204" s="125"/>
      <c r="C204" s="126" t="e">
        <v>#REF!</v>
      </c>
      <c r="D204" s="125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ht="15.75" customHeight="1" spans="1:26">
      <c r="A205" s="125"/>
      <c r="B205" s="125"/>
      <c r="C205" s="126" t="e">
        <v>#REF!</v>
      </c>
      <c r="D205" s="125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ht="15.75" customHeight="1" spans="1:26">
      <c r="A206" s="125"/>
      <c r="B206" s="125"/>
      <c r="C206" s="126" t="e">
        <v>#REF!</v>
      </c>
      <c r="D206" s="125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ht="15.75" customHeight="1" spans="1:26">
      <c r="A207" s="125"/>
      <c r="B207" s="125"/>
      <c r="C207" s="126" t="e">
        <v>#REF!</v>
      </c>
      <c r="D207" s="125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ht="15.75" customHeight="1" spans="1:26">
      <c r="A208" s="125"/>
      <c r="B208" s="125"/>
      <c r="C208" s="126" t="e">
        <v>#REF!</v>
      </c>
      <c r="D208" s="125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ht="15.75" customHeight="1" spans="1:26">
      <c r="A209" s="125"/>
      <c r="B209" s="125"/>
      <c r="C209" s="126" t="e">
        <v>#REF!</v>
      </c>
      <c r="D209" s="125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ht="15.75" customHeight="1" spans="1:26">
      <c r="A210" s="125"/>
      <c r="B210" s="125"/>
      <c r="C210" s="126" t="e">
        <v>#REF!</v>
      </c>
      <c r="D210" s="125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ht="15.75" customHeight="1" spans="1:26">
      <c r="A211" s="125"/>
      <c r="B211" s="125"/>
      <c r="C211" s="126" t="e">
        <v>#REF!</v>
      </c>
      <c r="D211" s="125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ht="15.75" customHeight="1" spans="1:26">
      <c r="A212" s="125"/>
      <c r="B212" s="125"/>
      <c r="C212" s="126" t="e">
        <v>#REF!</v>
      </c>
      <c r="D212" s="125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ht="15.75" customHeight="1" spans="1:26">
      <c r="A213" s="125"/>
      <c r="B213" s="125"/>
      <c r="C213" s="126" t="e">
        <v>#REF!</v>
      </c>
      <c r="D213" s="125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ht="15.75" customHeight="1" spans="1:26">
      <c r="A214" s="125"/>
      <c r="B214" s="125"/>
      <c r="C214" s="126" t="e">
        <v>#REF!</v>
      </c>
      <c r="D214" s="125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ht="15.75" customHeight="1" spans="1:26">
      <c r="A215" s="125"/>
      <c r="B215" s="125"/>
      <c r="C215" s="126" t="e">
        <v>#REF!</v>
      </c>
      <c r="D215" s="125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ht="15.75" customHeight="1" spans="1:26">
      <c r="A216" s="125"/>
      <c r="B216" s="125"/>
      <c r="C216" s="126" t="e">
        <v>#REF!</v>
      </c>
      <c r="D216" s="125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ht="15.75" customHeight="1" spans="1:26">
      <c r="A217" s="125"/>
      <c r="B217" s="125"/>
      <c r="C217" s="126" t="e">
        <v>#REF!</v>
      </c>
      <c r="D217" s="125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ht="15.75" customHeight="1" spans="1:26">
      <c r="A218" s="125"/>
      <c r="B218" s="125"/>
      <c r="C218" s="126" t="e">
        <v>#REF!</v>
      </c>
      <c r="D218" s="125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ht="15.75" customHeight="1" spans="1:26">
      <c r="A219" s="125"/>
      <c r="B219" s="125"/>
      <c r="C219" s="126" t="e">
        <v>#REF!</v>
      </c>
      <c r="D219" s="125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ht="15.75" customHeight="1" spans="1:26">
      <c r="A220" s="125"/>
      <c r="B220" s="125"/>
      <c r="C220" s="126" t="e">
        <v>#REF!</v>
      </c>
      <c r="D220" s="125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ht="15.75" customHeight="1" spans="1:26">
      <c r="A221" s="125"/>
      <c r="B221" s="125"/>
      <c r="C221" s="126" t="e">
        <v>#REF!</v>
      </c>
      <c r="D221" s="125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ht="15.75" customHeight="1" spans="1:26">
      <c r="A222" s="125"/>
      <c r="B222" s="125"/>
      <c r="C222" s="126" t="e">
        <v>#REF!</v>
      </c>
      <c r="D222" s="125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15.75" customHeight="1" spans="1:26">
      <c r="A223" s="125"/>
      <c r="B223" s="125"/>
      <c r="C223" s="126" t="e">
        <v>#REF!</v>
      </c>
      <c r="D223" s="125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ht="15.75" customHeight="1" spans="1:26">
      <c r="A224" s="125"/>
      <c r="B224" s="125"/>
      <c r="C224" s="126" t="e">
        <v>#REF!</v>
      </c>
      <c r="D224" s="125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ht="15.75" customHeight="1" spans="1:26">
      <c r="A225" s="125"/>
      <c r="B225" s="125"/>
      <c r="C225" s="126" t="e">
        <v>#REF!</v>
      </c>
      <c r="D225" s="125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ht="15.75" customHeight="1" spans="1:26">
      <c r="A226" s="125"/>
      <c r="B226" s="125"/>
      <c r="C226" s="126" t="e">
        <v>#REF!</v>
      </c>
      <c r="D226" s="125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ht="15.75" customHeight="1" spans="1:26">
      <c r="A227" s="125"/>
      <c r="B227" s="125"/>
      <c r="C227" s="126" t="e">
        <v>#REF!</v>
      </c>
      <c r="D227" s="125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ht="15.75" customHeight="1" spans="1:26">
      <c r="A228" s="125"/>
      <c r="B228" s="125"/>
      <c r="C228" s="126" t="e">
        <v>#REF!</v>
      </c>
      <c r="D228" s="125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5.75" customHeight="1" spans="1:26">
      <c r="A229" s="125"/>
      <c r="B229" s="125"/>
      <c r="C229" s="126" t="e">
        <v>#REF!</v>
      </c>
      <c r="D229" s="125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ht="15.75" customHeight="1" spans="1:26">
      <c r="A230" s="125"/>
      <c r="B230" s="125"/>
      <c r="C230" s="126" t="e">
        <v>#REF!</v>
      </c>
      <c r="D230" s="125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ht="15.75" customHeight="1" spans="1:26">
      <c r="A231" s="125"/>
      <c r="B231" s="125"/>
      <c r="C231" s="126" t="e">
        <v>#REF!</v>
      </c>
      <c r="D231" s="125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5.75" customHeight="1" spans="1:26">
      <c r="A232" s="125"/>
      <c r="B232" s="125"/>
      <c r="C232" s="126" t="e">
        <v>#REF!</v>
      </c>
      <c r="D232" s="125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ht="15.75" customHeight="1" spans="1:26">
      <c r="A233" s="125"/>
      <c r="B233" s="125"/>
      <c r="C233" s="126" t="e">
        <v>#REF!</v>
      </c>
      <c r="D233" s="125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ht="15.75" customHeight="1" spans="1:26">
      <c r="A234" s="125"/>
      <c r="B234" s="125"/>
      <c r="C234" s="126" t="e">
        <v>#REF!</v>
      </c>
      <c r="D234" s="125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ht="15.75" customHeight="1" spans="1:26">
      <c r="A235" s="125"/>
      <c r="B235" s="125"/>
      <c r="C235" s="126" t="e">
        <v>#REF!</v>
      </c>
      <c r="D235" s="125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ht="15.75" customHeight="1" spans="1:26">
      <c r="A236" s="125"/>
      <c r="B236" s="125"/>
      <c r="C236" s="126" t="e">
        <v>#REF!</v>
      </c>
      <c r="D236" s="125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ht="15.75" customHeight="1" spans="1:26">
      <c r="A237" s="125"/>
      <c r="B237" s="125"/>
      <c r="C237" s="126" t="e">
        <v>#REF!</v>
      </c>
      <c r="D237" s="125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ht="15.75" customHeight="1" spans="1:26">
      <c r="A238" s="125"/>
      <c r="B238" s="125"/>
      <c r="C238" s="126" t="e">
        <v>#REF!</v>
      </c>
      <c r="D238" s="125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ht="15.75" customHeight="1" spans="1:26">
      <c r="A239" s="125"/>
      <c r="B239" s="125"/>
      <c r="C239" s="126" t="e">
        <v>#REF!</v>
      </c>
      <c r="D239" s="125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ht="15.75" customHeight="1" spans="1:26">
      <c r="A240" s="125"/>
      <c r="B240" s="125"/>
      <c r="C240" s="126" t="e">
        <v>#REF!</v>
      </c>
      <c r="D240" s="125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ht="15.75" customHeight="1" spans="1:26">
      <c r="A241" s="125"/>
      <c r="B241" s="125"/>
      <c r="C241" s="126" t="e">
        <v>#REF!</v>
      </c>
      <c r="D241" s="125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ht="15.75" customHeight="1" spans="1:26">
      <c r="A242" s="125"/>
      <c r="B242" s="125"/>
      <c r="C242" s="126" t="e">
        <v>#REF!</v>
      </c>
      <c r="D242" s="125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ht="15.75" customHeight="1" spans="1:26">
      <c r="A243" s="125"/>
      <c r="B243" s="125"/>
      <c r="C243" s="126" t="e">
        <v>#REF!</v>
      </c>
      <c r="D243" s="125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ht="15.75" customHeight="1" spans="1:26">
      <c r="A244" s="125"/>
      <c r="B244" s="125"/>
      <c r="C244" s="126" t="e">
        <v>#REF!</v>
      </c>
      <c r="D244" s="125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15.75" customHeight="1" spans="1:26">
      <c r="A245" s="125"/>
      <c r="B245" s="125"/>
      <c r="C245" s="126" t="e">
        <v>#REF!</v>
      </c>
      <c r="D245" s="125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ht="15.75" customHeight="1" spans="1:26">
      <c r="A246" s="125"/>
      <c r="B246" s="125"/>
      <c r="C246" s="126" t="e">
        <v>#REF!</v>
      </c>
      <c r="D246" s="125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ht="15.75" customHeight="1" spans="1:26">
      <c r="A247" s="125"/>
      <c r="B247" s="125"/>
      <c r="C247" s="126" t="e">
        <v>#REF!</v>
      </c>
      <c r="D247" s="125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ht="15.75" customHeight="1" spans="1:26">
      <c r="A248" s="125"/>
      <c r="B248" s="125"/>
      <c r="C248" s="126" t="e">
        <v>#REF!</v>
      </c>
      <c r="D248" s="125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ht="15.75" customHeight="1" spans="1:26">
      <c r="A249" s="125"/>
      <c r="B249" s="125"/>
      <c r="C249" s="126" t="e">
        <v>#REF!</v>
      </c>
      <c r="D249" s="125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ht="15.75" customHeight="1" spans="1:26">
      <c r="A250" s="125"/>
      <c r="B250" s="125"/>
      <c r="C250" s="126" t="e">
        <v>#REF!</v>
      </c>
      <c r="D250" s="125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ht="15.75" customHeight="1" spans="1:26">
      <c r="A251" s="125"/>
      <c r="B251" s="125"/>
      <c r="C251" s="126" t="e">
        <v>#REF!</v>
      </c>
      <c r="D251" s="125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15.75" customHeight="1" spans="1:26">
      <c r="A252" s="125"/>
      <c r="B252" s="125"/>
      <c r="C252" s="126" t="e">
        <v>#REF!</v>
      </c>
      <c r="D252" s="125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ht="15.75" customHeight="1" spans="1:26">
      <c r="A253" s="125"/>
      <c r="B253" s="125"/>
      <c r="C253" s="126" t="e">
        <v>#REF!</v>
      </c>
      <c r="D253" s="125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ht="15.75" customHeight="1" spans="1:26">
      <c r="A254" s="125"/>
      <c r="B254" s="125"/>
      <c r="C254" s="126" t="e">
        <v>#REF!</v>
      </c>
      <c r="D254" s="125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ht="15.75" customHeight="1" spans="1:26">
      <c r="A255" s="125"/>
      <c r="B255" s="125"/>
      <c r="C255" s="126" t="e">
        <v>#REF!</v>
      </c>
      <c r="D255" s="125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ht="15.75" customHeight="1" spans="1:26">
      <c r="A256" s="125"/>
      <c r="B256" s="125"/>
      <c r="C256" s="126" t="e">
        <v>#REF!</v>
      </c>
      <c r="D256" s="125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ht="15.75" customHeight="1" spans="1:26">
      <c r="A257" s="125"/>
      <c r="B257" s="125"/>
      <c r="C257" s="126" t="e">
        <v>#REF!</v>
      </c>
      <c r="D257" s="125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ht="15.75" customHeight="1" spans="1:26">
      <c r="A258" s="125"/>
      <c r="B258" s="125"/>
      <c r="C258" s="126" t="e">
        <v>#REF!</v>
      </c>
      <c r="D258" s="125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ht="15.75" customHeight="1" spans="1:26">
      <c r="A259" s="125"/>
      <c r="B259" s="125"/>
      <c r="C259" s="126" t="e">
        <v>#REF!</v>
      </c>
      <c r="D259" s="125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ht="15.75" customHeight="1" spans="1:26">
      <c r="A260" s="125"/>
      <c r="B260" s="125"/>
      <c r="C260" s="126" t="e">
        <v>#REF!</v>
      </c>
      <c r="D260" s="125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ht="15.75" customHeight="1" spans="1:26">
      <c r="A261" s="125"/>
      <c r="B261" s="125"/>
      <c r="C261" s="126" t="e">
        <v>#REF!</v>
      </c>
      <c r="D261" s="125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ht="15.75" customHeight="1" spans="1:26">
      <c r="A262" s="125"/>
      <c r="B262" s="125"/>
      <c r="C262" s="126" t="e">
        <v>#REF!</v>
      </c>
      <c r="D262" s="125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ht="15.75" customHeight="1" spans="1:26">
      <c r="A263" s="125"/>
      <c r="B263" s="125"/>
      <c r="C263" s="126" t="e">
        <v>#REF!</v>
      </c>
      <c r="D263" s="125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ht="15.75" customHeight="1" spans="1:26">
      <c r="A264" s="125"/>
      <c r="B264" s="125"/>
      <c r="C264" s="126" t="e">
        <v>#REF!</v>
      </c>
      <c r="D264" s="125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ht="15.75" customHeight="1" spans="1:26">
      <c r="A265" s="125"/>
      <c r="B265" s="125"/>
      <c r="C265" s="126" t="e">
        <v>#REF!</v>
      </c>
      <c r="D265" s="125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ht="15.75" customHeight="1" spans="1:26">
      <c r="A266" s="125"/>
      <c r="B266" s="125"/>
      <c r="C266" s="126" t="e">
        <v>#REF!</v>
      </c>
      <c r="D266" s="125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ht="15.75" customHeight="1" spans="1:26">
      <c r="A267" s="125"/>
      <c r="B267" s="125"/>
      <c r="C267" s="126" t="e">
        <v>#REF!</v>
      </c>
      <c r="D267" s="125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ht="15.75" customHeight="1" spans="1:26">
      <c r="A268" s="125"/>
      <c r="B268" s="125"/>
      <c r="C268" s="126" t="e">
        <v>#REF!</v>
      </c>
      <c r="D268" s="125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ht="15.75" customHeight="1" spans="1:26">
      <c r="A269" s="125"/>
      <c r="B269" s="125"/>
      <c r="C269" s="126" t="e">
        <v>#REF!</v>
      </c>
      <c r="D269" s="125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ht="15.75" customHeight="1" spans="1:26">
      <c r="A270" s="125"/>
      <c r="B270" s="125"/>
      <c r="C270" s="126" t="e">
        <v>#REF!</v>
      </c>
      <c r="D270" s="125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ht="15.75" customHeight="1" spans="1:26">
      <c r="A271" s="125"/>
      <c r="B271" s="125"/>
      <c r="C271" s="126" t="e">
        <v>#REF!</v>
      </c>
      <c r="D271" s="125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ht="15.75" customHeight="1" spans="1:26">
      <c r="A272" s="125"/>
      <c r="B272" s="125"/>
      <c r="C272" s="126" t="e">
        <v>#REF!</v>
      </c>
      <c r="D272" s="125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ht="15.75" customHeight="1" spans="1:26">
      <c r="A273" s="125"/>
      <c r="B273" s="125"/>
      <c r="C273" s="126" t="e">
        <v>#REF!</v>
      </c>
      <c r="D273" s="125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ht="15.75" customHeight="1" spans="1:26">
      <c r="A274" s="125"/>
      <c r="B274" s="125"/>
      <c r="C274" s="126" t="e">
        <v>#REF!</v>
      </c>
      <c r="D274" s="125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ht="15.75" customHeight="1" spans="1:26">
      <c r="A275" s="125"/>
      <c r="B275" s="125"/>
      <c r="C275" s="126" t="e">
        <v>#REF!</v>
      </c>
      <c r="D275" s="125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ht="15.75" customHeight="1" spans="1:26">
      <c r="A276" s="125"/>
      <c r="B276" s="125"/>
      <c r="C276" s="126" t="e">
        <v>#REF!</v>
      </c>
      <c r="D276" s="125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ht="15.75" customHeight="1" spans="1:26">
      <c r="A277" s="125"/>
      <c r="B277" s="125"/>
      <c r="C277" s="126" t="e">
        <v>#REF!</v>
      </c>
      <c r="D277" s="125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ht="15.75" customHeight="1" spans="1:26">
      <c r="A278" s="125"/>
      <c r="B278" s="125"/>
      <c r="C278" s="126" t="e">
        <v>#REF!</v>
      </c>
      <c r="D278" s="125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ht="15.75" customHeight="1" spans="1:26">
      <c r="A279" s="125"/>
      <c r="B279" s="125"/>
      <c r="C279" s="126" t="e">
        <v>#REF!</v>
      </c>
      <c r="D279" s="125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ht="15.75" customHeight="1" spans="1:26">
      <c r="A280" s="125"/>
      <c r="B280" s="125"/>
      <c r="C280" s="126" t="e">
        <v>#REF!</v>
      </c>
      <c r="D280" s="125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ht="15.75" customHeight="1" spans="1:26">
      <c r="A281" s="125"/>
      <c r="B281" s="125"/>
      <c r="C281" s="126" t="e">
        <v>#REF!</v>
      </c>
      <c r="D281" s="125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ht="15.75" customHeight="1" spans="1:26">
      <c r="A282" s="125"/>
      <c r="B282" s="125"/>
      <c r="C282" s="126" t="e">
        <v>#REF!</v>
      </c>
      <c r="D282" s="125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ht="15.75" customHeight="1" spans="1:26">
      <c r="A283" s="125"/>
      <c r="B283" s="125"/>
      <c r="C283" s="126" t="e">
        <v>#REF!</v>
      </c>
      <c r="D283" s="125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ht="15.75" customHeight="1" spans="1:26">
      <c r="A284" s="125"/>
      <c r="B284" s="125"/>
      <c r="C284" s="126" t="e">
        <v>#REF!</v>
      </c>
      <c r="D284" s="125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ht="15.75" customHeight="1" spans="1:26">
      <c r="A285" s="125"/>
      <c r="B285" s="125"/>
      <c r="C285" s="126" t="e">
        <v>#REF!</v>
      </c>
      <c r="D285" s="125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ht="15.75" customHeight="1" spans="1:26">
      <c r="A286" s="125"/>
      <c r="B286" s="125"/>
      <c r="C286" s="126" t="e">
        <v>#REF!</v>
      </c>
      <c r="D286" s="125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ht="15.75" customHeight="1" spans="1:26">
      <c r="A287" s="125"/>
      <c r="B287" s="125"/>
      <c r="C287" s="126" t="e">
        <v>#REF!</v>
      </c>
      <c r="D287" s="125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ht="15.75" customHeight="1" spans="1:26">
      <c r="A288" s="125"/>
      <c r="B288" s="125"/>
      <c r="C288" s="126" t="e">
        <v>#REF!</v>
      </c>
      <c r="D288" s="125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ht="15.75" customHeight="1" spans="1:26">
      <c r="A289" s="125"/>
      <c r="B289" s="125"/>
      <c r="C289" s="126" t="e">
        <v>#REF!</v>
      </c>
      <c r="D289" s="125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ht="15.75" customHeight="1" spans="1:26">
      <c r="A290" s="125"/>
      <c r="B290" s="125"/>
      <c r="C290" s="126" t="e">
        <v>#REF!</v>
      </c>
      <c r="D290" s="125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ht="15.75" customHeight="1" spans="1:26">
      <c r="A291" s="125"/>
      <c r="B291" s="125"/>
      <c r="C291" s="126" t="e">
        <v>#REF!</v>
      </c>
      <c r="D291" s="125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ht="15.75" customHeight="1" spans="1:26">
      <c r="A292" s="125"/>
      <c r="B292" s="125"/>
      <c r="C292" s="126" t="e">
        <v>#REF!</v>
      </c>
      <c r="D292" s="125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ht="15.75" customHeight="1" spans="1:26">
      <c r="A293" s="125"/>
      <c r="B293" s="125"/>
      <c r="C293" s="126" t="e">
        <v>#REF!</v>
      </c>
      <c r="D293" s="125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ht="15.75" customHeight="1" spans="1:26">
      <c r="A294" s="125"/>
      <c r="B294" s="125"/>
      <c r="C294" s="126" t="e">
        <v>#REF!</v>
      </c>
      <c r="D294" s="125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ht="15.75" customHeight="1" spans="1:26">
      <c r="A295" s="125"/>
      <c r="B295" s="125"/>
      <c r="C295" s="126" t="e">
        <v>#REF!</v>
      </c>
      <c r="D295" s="125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ht="15.75" customHeight="1" spans="1:26">
      <c r="A296" s="125"/>
      <c r="B296" s="125"/>
      <c r="C296" s="126" t="e">
        <v>#REF!</v>
      </c>
      <c r="D296" s="125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ht="15.75" customHeight="1" spans="1:26">
      <c r="A297" s="125"/>
      <c r="B297" s="125"/>
      <c r="C297" s="126" t="e">
        <v>#REF!</v>
      </c>
      <c r="D297" s="125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ht="15.75" customHeight="1" spans="1:26">
      <c r="A298" s="125"/>
      <c r="B298" s="125"/>
      <c r="C298" s="126" t="e">
        <v>#REF!</v>
      </c>
      <c r="D298" s="125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ht="15.75" customHeight="1" spans="1:26">
      <c r="A299" s="125"/>
      <c r="B299" s="125"/>
      <c r="C299" s="126" t="e">
        <v>#REF!</v>
      </c>
      <c r="D299" s="125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ht="15.75" customHeight="1" spans="1:26">
      <c r="A300" s="125"/>
      <c r="B300" s="125"/>
      <c r="C300" s="126" t="e">
        <v>#REF!</v>
      </c>
      <c r="D300" s="125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ht="15.75" customHeight="1" spans="1:26">
      <c r="A301" s="125"/>
      <c r="B301" s="125"/>
      <c r="C301" s="126" t="e">
        <v>#REF!</v>
      </c>
      <c r="D301" s="125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ht="15.75" customHeight="1" spans="1:26">
      <c r="A302" s="125"/>
      <c r="B302" s="125"/>
      <c r="C302" s="126" t="e">
        <v>#REF!</v>
      </c>
      <c r="D302" s="125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ht="15.75" customHeight="1" spans="1:26">
      <c r="A303" s="125"/>
      <c r="B303" s="125"/>
      <c r="C303" s="126" t="e">
        <v>#REF!</v>
      </c>
      <c r="D303" s="125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ht="15.75" customHeight="1" spans="1:26">
      <c r="A304" s="125"/>
      <c r="B304" s="125"/>
      <c r="C304" s="126" t="e">
        <v>#REF!</v>
      </c>
      <c r="D304" s="125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ht="15.75" customHeight="1" spans="1:26">
      <c r="A305" s="125"/>
      <c r="B305" s="125"/>
      <c r="C305" s="126" t="e">
        <v>#REF!</v>
      </c>
      <c r="D305" s="125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ht="15.75" customHeight="1" spans="1:26">
      <c r="A306" s="125"/>
      <c r="B306" s="125"/>
      <c r="C306" s="126" t="e">
        <v>#REF!</v>
      </c>
      <c r="D306" s="125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ht="15.75" customHeight="1" spans="1:26">
      <c r="A307" s="125"/>
      <c r="B307" s="125"/>
      <c r="C307" s="126" t="e">
        <v>#REF!</v>
      </c>
      <c r="D307" s="125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ht="15.75" customHeight="1" spans="1:26">
      <c r="A308" s="125"/>
      <c r="B308" s="125"/>
      <c r="C308" s="126" t="e">
        <v>#REF!</v>
      </c>
      <c r="D308" s="125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ht="15.75" customHeight="1" spans="1:26">
      <c r="A309" s="125"/>
      <c r="B309" s="125"/>
      <c r="C309" s="126" t="e">
        <v>#REF!</v>
      </c>
      <c r="D309" s="125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ht="15.75" customHeight="1" spans="1:26">
      <c r="A310" s="125"/>
      <c r="B310" s="125"/>
      <c r="C310" s="126" t="e">
        <v>#REF!</v>
      </c>
      <c r="D310" s="125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ht="15.75" customHeight="1" spans="1:26">
      <c r="A311" s="125"/>
      <c r="B311" s="125"/>
      <c r="C311" s="126" t="e">
        <v>#REF!</v>
      </c>
      <c r="D311" s="125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ht="15.75" customHeight="1" spans="1:26">
      <c r="A312" s="125"/>
      <c r="B312" s="125"/>
      <c r="C312" s="126" t="e">
        <v>#REF!</v>
      </c>
      <c r="D312" s="125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ht="15.75" customHeight="1" spans="1:26">
      <c r="A313" s="125"/>
      <c r="B313" s="125"/>
      <c r="C313" s="126" t="e">
        <v>#REF!</v>
      </c>
      <c r="D313" s="125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ht="15.75" customHeight="1" spans="1:26">
      <c r="A314" s="125"/>
      <c r="B314" s="125"/>
      <c r="C314" s="126" t="e">
        <v>#REF!</v>
      </c>
      <c r="D314" s="125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ht="15.75" customHeight="1" spans="1:26">
      <c r="A315" s="125"/>
      <c r="B315" s="125"/>
      <c r="C315" s="126" t="e">
        <v>#REF!</v>
      </c>
      <c r="D315" s="125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ht="15.75" customHeight="1" spans="1:26">
      <c r="A316" s="125"/>
      <c r="B316" s="125"/>
      <c r="C316" s="126" t="e">
        <v>#REF!</v>
      </c>
      <c r="D316" s="125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ht="15.75" customHeight="1" spans="1:26">
      <c r="A317" s="125"/>
      <c r="B317" s="125"/>
      <c r="C317" s="126" t="e">
        <v>#REF!</v>
      </c>
      <c r="D317" s="125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ht="15.75" customHeight="1" spans="1:26">
      <c r="A318" s="125"/>
      <c r="B318" s="125"/>
      <c r="C318" s="126" t="e">
        <v>#REF!</v>
      </c>
      <c r="D318" s="125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ht="15.75" customHeight="1" spans="1:26">
      <c r="A319" s="125"/>
      <c r="B319" s="125"/>
      <c r="C319" s="126" t="e">
        <v>#REF!</v>
      </c>
      <c r="D319" s="125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ht="15.75" customHeight="1" spans="1:26">
      <c r="A320" s="125"/>
      <c r="B320" s="125"/>
      <c r="C320" s="126" t="e">
        <v>#REF!</v>
      </c>
      <c r="D320" s="125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ht="15.75" customHeight="1" spans="1:26">
      <c r="A321" s="125"/>
      <c r="B321" s="125"/>
      <c r="C321" s="126" t="e">
        <v>#REF!</v>
      </c>
      <c r="D321" s="125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ht="15.75" customHeight="1" spans="1:26">
      <c r="A322" s="125"/>
      <c r="B322" s="125"/>
      <c r="C322" s="126" t="e">
        <v>#REF!</v>
      </c>
      <c r="D322" s="125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ht="15.75" customHeight="1" spans="1:26">
      <c r="A323" s="125"/>
      <c r="B323" s="125"/>
      <c r="C323" s="126" t="e">
        <v>#REF!</v>
      </c>
      <c r="D323" s="125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ht="15.75" customHeight="1" spans="1:26">
      <c r="A324" s="125"/>
      <c r="B324" s="125"/>
      <c r="C324" s="126" t="e">
        <v>#REF!</v>
      </c>
      <c r="D324" s="125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ht="15.75" customHeight="1" spans="1:26">
      <c r="A325" s="125"/>
      <c r="B325" s="125"/>
      <c r="C325" s="126" t="e">
        <v>#REF!</v>
      </c>
      <c r="D325" s="125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ht="15.75" customHeight="1" spans="1:26">
      <c r="A326" s="125"/>
      <c r="B326" s="125"/>
      <c r="C326" s="126" t="e">
        <v>#REF!</v>
      </c>
      <c r="D326" s="125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ht="15.75" customHeight="1" spans="1:26">
      <c r="A327" s="125"/>
      <c r="B327" s="125"/>
      <c r="C327" s="126" t="e">
        <v>#REF!</v>
      </c>
      <c r="D327" s="125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ht="15.75" customHeight="1" spans="1:26">
      <c r="A328" s="125"/>
      <c r="B328" s="125"/>
      <c r="C328" s="126" t="e">
        <v>#REF!</v>
      </c>
      <c r="D328" s="125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ht="15.75" customHeight="1" spans="1:26">
      <c r="A329" s="125"/>
      <c r="B329" s="125"/>
      <c r="C329" s="126" t="e">
        <v>#REF!</v>
      </c>
      <c r="D329" s="125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ht="15.75" customHeight="1" spans="1:26">
      <c r="A330" s="125"/>
      <c r="B330" s="125"/>
      <c r="C330" s="126" t="e">
        <v>#REF!</v>
      </c>
      <c r="D330" s="125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ht="15.75" customHeight="1" spans="1:26">
      <c r="A331" s="125"/>
      <c r="B331" s="125"/>
      <c r="C331" s="126" t="e">
        <v>#REF!</v>
      </c>
      <c r="D331" s="125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ht="15.75" customHeight="1" spans="1:26">
      <c r="A332" s="125"/>
      <c r="B332" s="125"/>
      <c r="C332" s="126" t="e">
        <v>#REF!</v>
      </c>
      <c r="D332" s="125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ht="15.75" customHeight="1" spans="1:26">
      <c r="A333" s="125"/>
      <c r="B333" s="125"/>
      <c r="C333" s="126" t="e">
        <v>#REF!</v>
      </c>
      <c r="D333" s="125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ht="15.75" customHeight="1" spans="1:26">
      <c r="A334" s="125"/>
      <c r="B334" s="125"/>
      <c r="C334" s="126" t="e">
        <v>#REF!</v>
      </c>
      <c r="D334" s="125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ht="15.75" customHeight="1" spans="1:26">
      <c r="A335" s="125"/>
      <c r="B335" s="125"/>
      <c r="C335" s="126" t="e">
        <v>#REF!</v>
      </c>
      <c r="D335" s="125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ht="15.75" customHeight="1" spans="1:26">
      <c r="A336" s="125"/>
      <c r="B336" s="125"/>
      <c r="C336" s="126" t="e">
        <v>#REF!</v>
      </c>
      <c r="D336" s="125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ht="15.75" customHeight="1" spans="1:26">
      <c r="A337" s="125"/>
      <c r="B337" s="125"/>
      <c r="C337" s="126" t="e">
        <v>#REF!</v>
      </c>
      <c r="D337" s="125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ht="15.75" customHeight="1" spans="1:26">
      <c r="A338" s="125"/>
      <c r="B338" s="125"/>
      <c r="C338" s="126" t="e">
        <v>#REF!</v>
      </c>
      <c r="D338" s="125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ht="15.75" customHeight="1" spans="1:26">
      <c r="A339" s="125"/>
      <c r="B339" s="125"/>
      <c r="C339" s="126" t="e">
        <v>#REF!</v>
      </c>
      <c r="D339" s="125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ht="15.75" customHeight="1" spans="1:26">
      <c r="A340" s="125"/>
      <c r="B340" s="125"/>
      <c r="C340" s="126" t="e">
        <v>#REF!</v>
      </c>
      <c r="D340" s="125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ht="15.75" customHeight="1" spans="1:26">
      <c r="A341" s="125"/>
      <c r="B341" s="125"/>
      <c r="C341" s="126" t="e">
        <v>#REF!</v>
      </c>
      <c r="D341" s="125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ht="15.75" customHeight="1" spans="1:26">
      <c r="A342" s="125"/>
      <c r="B342" s="125"/>
      <c r="C342" s="126" t="e">
        <v>#REF!</v>
      </c>
      <c r="D342" s="125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ht="15.75" customHeight="1" spans="1:26">
      <c r="A343" s="125"/>
      <c r="B343" s="125"/>
      <c r="C343" s="126" t="e">
        <v>#REF!</v>
      </c>
      <c r="D343" s="125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ht="15.75" customHeight="1" spans="1:26">
      <c r="A344" s="125"/>
      <c r="B344" s="125"/>
      <c r="C344" s="126" t="e">
        <v>#REF!</v>
      </c>
      <c r="D344" s="125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ht="15.75" customHeight="1" spans="1:26">
      <c r="A345" s="125"/>
      <c r="B345" s="125"/>
      <c r="C345" s="126" t="e">
        <v>#REF!</v>
      </c>
      <c r="D345" s="125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ht="15.75" customHeight="1" spans="1:26">
      <c r="A346" s="125"/>
      <c r="B346" s="125"/>
      <c r="C346" s="126" t="e">
        <v>#REF!</v>
      </c>
      <c r="D346" s="125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ht="15.75" customHeight="1" spans="1:26">
      <c r="A347" s="125"/>
      <c r="B347" s="125"/>
      <c r="C347" s="126" t="e">
        <v>#REF!</v>
      </c>
      <c r="D347" s="125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ht="15.75" customHeight="1" spans="1:26">
      <c r="A348" s="125"/>
      <c r="B348" s="125"/>
      <c r="C348" s="126" t="e">
        <v>#REF!</v>
      </c>
      <c r="D348" s="125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ht="15.75" customHeight="1" spans="1:26">
      <c r="A349" s="125"/>
      <c r="B349" s="125"/>
      <c r="C349" s="126" t="e">
        <v>#REF!</v>
      </c>
      <c r="D349" s="125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ht="15.75" customHeight="1" spans="1:26">
      <c r="A350" s="125"/>
      <c r="B350" s="125"/>
      <c r="C350" s="126" t="e">
        <v>#REF!</v>
      </c>
      <c r="D350" s="125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ht="15.75" customHeight="1" spans="1:26">
      <c r="A351" s="125"/>
      <c r="B351" s="125"/>
      <c r="C351" s="126" t="e">
        <v>#REF!</v>
      </c>
      <c r="D351" s="125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ht="15.75" customHeight="1" spans="1:26">
      <c r="A352" s="125"/>
      <c r="B352" s="125"/>
      <c r="C352" s="126" t="e">
        <v>#REF!</v>
      </c>
      <c r="D352" s="125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ht="15.75" customHeight="1" spans="1:26">
      <c r="A353" s="125"/>
      <c r="B353" s="125"/>
      <c r="C353" s="126" t="e">
        <v>#REF!</v>
      </c>
      <c r="D353" s="125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ht="15.75" customHeight="1" spans="1:26">
      <c r="A354" s="125"/>
      <c r="B354" s="125"/>
      <c r="C354" s="126" t="e">
        <v>#REF!</v>
      </c>
      <c r="D354" s="125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ht="15.75" customHeight="1" spans="1:26">
      <c r="A355" s="125"/>
      <c r="B355" s="125"/>
      <c r="C355" s="126" t="e">
        <v>#REF!</v>
      </c>
      <c r="D355" s="125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ht="15.75" customHeight="1" spans="1:26">
      <c r="A356" s="125"/>
      <c r="B356" s="125"/>
      <c r="C356" s="126" t="e">
        <v>#REF!</v>
      </c>
      <c r="D356" s="125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ht="15.75" customHeight="1" spans="1:26">
      <c r="A357" s="125"/>
      <c r="B357" s="125"/>
      <c r="C357" s="126" t="e">
        <v>#REF!</v>
      </c>
      <c r="D357" s="125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ht="15.75" customHeight="1" spans="1:26">
      <c r="A358" s="125"/>
      <c r="B358" s="125"/>
      <c r="C358" s="126" t="e">
        <v>#REF!</v>
      </c>
      <c r="D358" s="125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ht="15.75" customHeight="1" spans="1:26">
      <c r="A359" s="125"/>
      <c r="B359" s="125"/>
      <c r="C359" s="126" t="e">
        <v>#REF!</v>
      </c>
      <c r="D359" s="125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ht="15.75" customHeight="1" spans="1:26">
      <c r="A360" s="125"/>
      <c r="B360" s="125"/>
      <c r="C360" s="126" t="e">
        <v>#REF!</v>
      </c>
      <c r="D360" s="125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ht="15.75" customHeight="1" spans="1:26">
      <c r="A361" s="125"/>
      <c r="B361" s="125"/>
      <c r="C361" s="126" t="e">
        <v>#REF!</v>
      </c>
      <c r="D361" s="125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ht="15.75" customHeight="1" spans="1:26">
      <c r="A362" s="125"/>
      <c r="B362" s="125"/>
      <c r="C362" s="126" t="e">
        <v>#REF!</v>
      </c>
      <c r="D362" s="125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ht="15.75" customHeight="1" spans="1:26">
      <c r="A363" s="125"/>
      <c r="B363" s="125"/>
      <c r="C363" s="126" t="e">
        <v>#REF!</v>
      </c>
      <c r="D363" s="125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ht="15.75" customHeight="1" spans="1:26">
      <c r="A364" s="125"/>
      <c r="B364" s="125"/>
      <c r="C364" s="126" t="e">
        <v>#REF!</v>
      </c>
      <c r="D364" s="125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ht="15.75" customHeight="1" spans="1:26">
      <c r="A365" s="125"/>
      <c r="B365" s="125"/>
      <c r="C365" s="126" t="e">
        <v>#REF!</v>
      </c>
      <c r="D365" s="125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ht="15.75" customHeight="1" spans="1:26">
      <c r="A366" s="125"/>
      <c r="B366" s="125"/>
      <c r="C366" s="126" t="e">
        <v>#REF!</v>
      </c>
      <c r="D366" s="125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ht="15.75" customHeight="1" spans="1:26">
      <c r="A367" s="125"/>
      <c r="B367" s="125"/>
      <c r="C367" s="126" t="e">
        <v>#REF!</v>
      </c>
      <c r="D367" s="125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ht="15.75" customHeight="1" spans="1:26">
      <c r="A368" s="125"/>
      <c r="B368" s="125"/>
      <c r="C368" s="126" t="e">
        <v>#REF!</v>
      </c>
      <c r="D368" s="125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ht="15.75" customHeight="1" spans="1:26">
      <c r="A369" s="125"/>
      <c r="B369" s="125"/>
      <c r="C369" s="126" t="e">
        <v>#REF!</v>
      </c>
      <c r="D369" s="125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ht="15.75" customHeight="1" spans="1:26">
      <c r="A370" s="125"/>
      <c r="B370" s="125"/>
      <c r="C370" s="126" t="e">
        <v>#REF!</v>
      </c>
      <c r="D370" s="125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ht="15.75" customHeight="1" spans="1:26">
      <c r="A371" s="125"/>
      <c r="B371" s="125"/>
      <c r="C371" s="126" t="e">
        <v>#REF!</v>
      </c>
      <c r="D371" s="125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ht="15.75" customHeight="1" spans="1:26">
      <c r="A372" s="125"/>
      <c r="B372" s="125"/>
      <c r="C372" s="126" t="e">
        <v>#REF!</v>
      </c>
      <c r="D372" s="125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ht="15.75" customHeight="1" spans="1:26">
      <c r="A373" s="125"/>
      <c r="B373" s="125"/>
      <c r="C373" s="126" t="e">
        <v>#REF!</v>
      </c>
      <c r="D373" s="125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ht="15.75" customHeight="1" spans="1:26">
      <c r="A374" s="125"/>
      <c r="B374" s="125"/>
      <c r="C374" s="126" t="e">
        <v>#REF!</v>
      </c>
      <c r="D374" s="125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ht="15.75" customHeight="1" spans="1:26">
      <c r="A375" s="125"/>
      <c r="B375" s="125"/>
      <c r="C375" s="126" t="e">
        <v>#REF!</v>
      </c>
      <c r="D375" s="125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ht="15.75" customHeight="1" spans="1:26">
      <c r="A376" s="125"/>
      <c r="B376" s="125"/>
      <c r="C376" s="126" t="e">
        <v>#REF!</v>
      </c>
      <c r="D376" s="125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ht="15.75" customHeight="1" spans="1:26">
      <c r="A377" s="125"/>
      <c r="B377" s="125"/>
      <c r="C377" s="126" t="e">
        <v>#REF!</v>
      </c>
      <c r="D377" s="125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ht="15.75" customHeight="1" spans="1:26">
      <c r="A378" s="125"/>
      <c r="B378" s="125"/>
      <c r="C378" s="126" t="e">
        <v>#REF!</v>
      </c>
      <c r="D378" s="125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ht="15.75" customHeight="1" spans="1:26">
      <c r="A379" s="125"/>
      <c r="B379" s="125"/>
      <c r="C379" s="126" t="e">
        <v>#REF!</v>
      </c>
      <c r="D379" s="125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ht="15.75" customHeight="1" spans="1:26">
      <c r="A380" s="125"/>
      <c r="B380" s="125"/>
      <c r="C380" s="126" t="e">
        <v>#REF!</v>
      </c>
      <c r="D380" s="125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ht="15.75" customHeight="1" spans="1:26">
      <c r="A381" s="125"/>
      <c r="B381" s="125"/>
      <c r="C381" s="126" t="e">
        <v>#REF!</v>
      </c>
      <c r="D381" s="125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ht="15.75" customHeight="1" spans="1:26">
      <c r="A382" s="125"/>
      <c r="B382" s="125"/>
      <c r="C382" s="126" t="e">
        <v>#REF!</v>
      </c>
      <c r="D382" s="125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ht="15.75" customHeight="1" spans="1:26">
      <c r="A383" s="125"/>
      <c r="B383" s="125"/>
      <c r="C383" s="126" t="e">
        <v>#REF!</v>
      </c>
      <c r="D383" s="125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ht="15.75" customHeight="1" spans="1:26">
      <c r="A384" s="125"/>
      <c r="B384" s="125"/>
      <c r="C384" s="126" t="e">
        <v>#REF!</v>
      </c>
      <c r="D384" s="125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ht="15.75" customHeight="1" spans="1:26">
      <c r="A385" s="125"/>
      <c r="B385" s="125"/>
      <c r="C385" s="126" t="e">
        <v>#REF!</v>
      </c>
      <c r="D385" s="125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ht="15.75" customHeight="1" spans="1:26">
      <c r="A386" s="125"/>
      <c r="B386" s="125"/>
      <c r="C386" s="126" t="e">
        <v>#REF!</v>
      </c>
      <c r="D386" s="125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ht="15.75" customHeight="1" spans="1:26">
      <c r="A387" s="125"/>
      <c r="B387" s="125"/>
      <c r="C387" s="126" t="e">
        <v>#REF!</v>
      </c>
      <c r="D387" s="125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ht="15.75" customHeight="1" spans="1:26">
      <c r="A388" s="125"/>
      <c r="B388" s="125"/>
      <c r="C388" s="126" t="e">
        <v>#REF!</v>
      </c>
      <c r="D388" s="125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ht="15.75" customHeight="1" spans="1:26">
      <c r="A389" s="125"/>
      <c r="B389" s="125"/>
      <c r="C389" s="126" t="e">
        <v>#REF!</v>
      </c>
      <c r="D389" s="125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ht="15.75" customHeight="1" spans="1:26">
      <c r="A390" s="125"/>
      <c r="B390" s="125"/>
      <c r="C390" s="126" t="e">
        <v>#REF!</v>
      </c>
      <c r="D390" s="125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ht="15.75" customHeight="1" spans="1:26">
      <c r="A391" s="125"/>
      <c r="B391" s="125"/>
      <c r="C391" s="126" t="e">
        <v>#REF!</v>
      </c>
      <c r="D391" s="125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ht="15.75" customHeight="1" spans="1:26">
      <c r="A392" s="125"/>
      <c r="B392" s="125"/>
      <c r="C392" s="126" t="e">
        <v>#REF!</v>
      </c>
      <c r="D392" s="125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ht="15.75" customHeight="1" spans="1:26">
      <c r="A393" s="125"/>
      <c r="B393" s="125"/>
      <c r="C393" s="126" t="e">
        <v>#REF!</v>
      </c>
      <c r="D393" s="125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ht="15.75" customHeight="1" spans="1:26">
      <c r="A394" s="125"/>
      <c r="B394" s="125"/>
      <c r="C394" s="126" t="e">
        <v>#REF!</v>
      </c>
      <c r="D394" s="125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ht="15.75" customHeight="1" spans="1:26">
      <c r="A395" s="125"/>
      <c r="B395" s="125"/>
      <c r="C395" s="126" t="e">
        <v>#REF!</v>
      </c>
      <c r="D395" s="125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ht="15.75" customHeight="1" spans="1:26">
      <c r="A396" s="125"/>
      <c r="B396" s="125"/>
      <c r="C396" s="126" t="e">
        <v>#REF!</v>
      </c>
      <c r="D396" s="125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ht="15.75" customHeight="1" spans="1:26">
      <c r="A397" s="125"/>
      <c r="B397" s="125"/>
      <c r="C397" s="126" t="e">
        <v>#REF!</v>
      </c>
      <c r="D397" s="125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ht="15.75" customHeight="1" spans="1:26">
      <c r="A398" s="125"/>
      <c r="B398" s="125"/>
      <c r="C398" s="126" t="e">
        <v>#REF!</v>
      </c>
      <c r="D398" s="125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ht="15.75" customHeight="1" spans="1:26">
      <c r="A399" s="125"/>
      <c r="B399" s="125"/>
      <c r="C399" s="126" t="e">
        <v>#REF!</v>
      </c>
      <c r="D399" s="125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ht="15.75" customHeight="1" spans="1:26">
      <c r="A400" s="125"/>
      <c r="B400" s="125"/>
      <c r="C400" s="126" t="e">
        <v>#REF!</v>
      </c>
      <c r="D400" s="125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ht="15.75" customHeight="1" spans="1:26">
      <c r="A401" s="125"/>
      <c r="B401" s="125"/>
      <c r="C401" s="126" t="e">
        <v>#REF!</v>
      </c>
      <c r="D401" s="125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ht="15.75" customHeight="1" spans="1:26">
      <c r="A402" s="125"/>
      <c r="B402" s="125"/>
      <c r="C402" s="126" t="e">
        <v>#REF!</v>
      </c>
      <c r="D402" s="125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ht="15.75" customHeight="1" spans="1:26">
      <c r="A403" s="125"/>
      <c r="B403" s="125"/>
      <c r="C403" s="126" t="e">
        <v>#REF!</v>
      </c>
      <c r="D403" s="125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ht="15.75" customHeight="1" spans="1:26">
      <c r="A404" s="125"/>
      <c r="B404" s="125"/>
      <c r="C404" s="126" t="e">
        <v>#REF!</v>
      </c>
      <c r="D404" s="125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ht="15.75" customHeight="1" spans="1:26">
      <c r="A405" s="125"/>
      <c r="B405" s="125"/>
      <c r="C405" s="126" t="e">
        <v>#REF!</v>
      </c>
      <c r="D405" s="125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ht="15.75" customHeight="1" spans="1:26">
      <c r="A406" s="125"/>
      <c r="B406" s="125"/>
      <c r="C406" s="126" t="e">
        <v>#REF!</v>
      </c>
      <c r="D406" s="125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ht="15.75" customHeight="1" spans="1:26">
      <c r="A407" s="125"/>
      <c r="B407" s="125"/>
      <c r="C407" s="126" t="e">
        <v>#REF!</v>
      </c>
      <c r="D407" s="125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ht="15.75" customHeight="1" spans="1:26">
      <c r="A408" s="125"/>
      <c r="B408" s="125"/>
      <c r="C408" s="126" t="e">
        <v>#REF!</v>
      </c>
      <c r="D408" s="125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ht="15.75" customHeight="1" spans="1:26">
      <c r="A409" s="125"/>
      <c r="B409" s="125"/>
      <c r="C409" s="126" t="e">
        <v>#REF!</v>
      </c>
      <c r="D409" s="125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ht="15.75" customHeight="1" spans="1:26">
      <c r="A410" s="125"/>
      <c r="B410" s="125"/>
      <c r="C410" s="126" t="e">
        <v>#REF!</v>
      </c>
      <c r="D410" s="125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ht="15.75" customHeight="1" spans="1:26">
      <c r="A411" s="125"/>
      <c r="B411" s="125"/>
      <c r="C411" s="126" t="e">
        <v>#REF!</v>
      </c>
      <c r="D411" s="125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ht="15.75" customHeight="1" spans="1:26">
      <c r="A412" s="125"/>
      <c r="B412" s="125"/>
      <c r="C412" s="126" t="e">
        <v>#REF!</v>
      </c>
      <c r="D412" s="125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ht="15.75" customHeight="1" spans="1:26">
      <c r="A413" s="125"/>
      <c r="B413" s="125"/>
      <c r="C413" s="126" t="e">
        <v>#REF!</v>
      </c>
      <c r="D413" s="125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ht="15.75" customHeight="1" spans="1:26">
      <c r="A414" s="125"/>
      <c r="B414" s="125"/>
      <c r="C414" s="126" t="e">
        <v>#REF!</v>
      </c>
      <c r="D414" s="125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ht="15.75" customHeight="1" spans="1:26">
      <c r="A415" s="125"/>
      <c r="B415" s="125"/>
      <c r="C415" s="126" t="e">
        <v>#REF!</v>
      </c>
      <c r="D415" s="125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ht="15.75" customHeight="1" spans="1:26">
      <c r="A416" s="125"/>
      <c r="B416" s="125"/>
      <c r="C416" s="126" t="e">
        <v>#REF!</v>
      </c>
      <c r="D416" s="125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ht="15.75" customHeight="1" spans="1:26">
      <c r="A417" s="125"/>
      <c r="B417" s="125"/>
      <c r="C417" s="126" t="e">
        <v>#REF!</v>
      </c>
      <c r="D417" s="125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ht="15.75" customHeight="1" spans="1:26">
      <c r="A418" s="125"/>
      <c r="B418" s="125"/>
      <c r="C418" s="126" t="e">
        <v>#REF!</v>
      </c>
      <c r="D418" s="125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ht="15.75" customHeight="1" spans="1:26">
      <c r="A419" s="125"/>
      <c r="B419" s="125"/>
      <c r="C419" s="126" t="e">
        <v>#REF!</v>
      </c>
      <c r="D419" s="125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ht="15.75" customHeight="1" spans="1:26">
      <c r="A420" s="125"/>
      <c r="B420" s="125"/>
      <c r="C420" s="126" t="e">
        <v>#REF!</v>
      </c>
      <c r="D420" s="125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ht="15.75" customHeight="1" spans="1:26">
      <c r="A421" s="125"/>
      <c r="B421" s="125"/>
      <c r="C421" s="126" t="e">
        <v>#REF!</v>
      </c>
      <c r="D421" s="125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ht="15.75" customHeight="1" spans="1:26">
      <c r="A422" s="125"/>
      <c r="B422" s="125"/>
      <c r="C422" s="126" t="e">
        <v>#REF!</v>
      </c>
      <c r="D422" s="125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ht="15.75" customHeight="1" spans="1:26">
      <c r="A423" s="125"/>
      <c r="B423" s="125"/>
      <c r="C423" s="126" t="e">
        <v>#REF!</v>
      </c>
      <c r="D423" s="125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ht="15.75" customHeight="1" spans="1:26">
      <c r="A424" s="125"/>
      <c r="B424" s="125"/>
      <c r="C424" s="126" t="e">
        <v>#REF!</v>
      </c>
      <c r="D424" s="125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ht="15.75" customHeight="1" spans="1:26">
      <c r="A425" s="125"/>
      <c r="B425" s="125"/>
      <c r="C425" s="126" t="e">
        <v>#REF!</v>
      </c>
      <c r="D425" s="125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ht="15.75" customHeight="1" spans="1:26">
      <c r="A426" s="125"/>
      <c r="B426" s="125"/>
      <c r="C426" s="126" t="e">
        <v>#REF!</v>
      </c>
      <c r="D426" s="125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ht="15.75" customHeight="1" spans="1:26">
      <c r="A427" s="125"/>
      <c r="B427" s="125"/>
      <c r="C427" s="126" t="e">
        <v>#REF!</v>
      </c>
      <c r="D427" s="125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ht="15.75" customHeight="1" spans="1:26">
      <c r="A428" s="125"/>
      <c r="B428" s="125"/>
      <c r="C428" s="126" t="e">
        <v>#REF!</v>
      </c>
      <c r="D428" s="125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ht="15.75" customHeight="1" spans="1:26">
      <c r="A429" s="125"/>
      <c r="B429" s="125"/>
      <c r="C429" s="126" t="e">
        <v>#REF!</v>
      </c>
      <c r="D429" s="125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ht="15.75" customHeight="1" spans="1:26">
      <c r="A430" s="125"/>
      <c r="B430" s="125"/>
      <c r="C430" s="126" t="e">
        <v>#REF!</v>
      </c>
      <c r="D430" s="125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ht="15.75" customHeight="1" spans="1:26">
      <c r="A431" s="125"/>
      <c r="B431" s="125"/>
      <c r="C431" s="126" t="e">
        <v>#REF!</v>
      </c>
      <c r="D431" s="125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ht="15.75" customHeight="1" spans="1:26">
      <c r="A432" s="125"/>
      <c r="B432" s="125"/>
      <c r="C432" s="126" t="e">
        <v>#REF!</v>
      </c>
      <c r="D432" s="125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ht="15.75" customHeight="1" spans="1:26">
      <c r="A433" s="125"/>
      <c r="B433" s="125"/>
      <c r="C433" s="126" t="e">
        <v>#REF!</v>
      </c>
      <c r="D433" s="125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ht="15.75" customHeight="1" spans="1:26">
      <c r="A434" s="125"/>
      <c r="B434" s="125"/>
      <c r="C434" s="126" t="e">
        <v>#REF!</v>
      </c>
      <c r="D434" s="125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ht="15.75" customHeight="1" spans="1:26">
      <c r="A435" s="125"/>
      <c r="B435" s="125"/>
      <c r="C435" s="126" t="e">
        <v>#REF!</v>
      </c>
      <c r="D435" s="125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ht="15.75" customHeight="1" spans="1:26">
      <c r="A436" s="125"/>
      <c r="B436" s="125"/>
      <c r="C436" s="126" t="e">
        <v>#REF!</v>
      </c>
      <c r="D436" s="125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ht="15.75" customHeight="1" spans="1:26">
      <c r="A437" s="125"/>
      <c r="B437" s="125"/>
      <c r="C437" s="126" t="e">
        <v>#REF!</v>
      </c>
      <c r="D437" s="125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ht="15.75" customHeight="1" spans="1:26">
      <c r="A438" s="125"/>
      <c r="B438" s="125"/>
      <c r="C438" s="126" t="e">
        <v>#REF!</v>
      </c>
      <c r="D438" s="125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ht="15.75" customHeight="1" spans="1:26">
      <c r="A439" s="125"/>
      <c r="B439" s="125"/>
      <c r="C439" s="126" t="e">
        <v>#REF!</v>
      </c>
      <c r="D439" s="125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ht="15.75" customHeight="1" spans="1:26">
      <c r="A440" s="125"/>
      <c r="B440" s="125"/>
      <c r="C440" s="126" t="e">
        <v>#REF!</v>
      </c>
      <c r="D440" s="125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ht="15.75" customHeight="1" spans="1:26">
      <c r="A441" s="125"/>
      <c r="B441" s="125"/>
      <c r="C441" s="126" t="e">
        <v>#REF!</v>
      </c>
      <c r="D441" s="125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ht="15.75" customHeight="1" spans="1:26">
      <c r="A442" s="125"/>
      <c r="B442" s="125"/>
      <c r="C442" s="126" t="e">
        <v>#REF!</v>
      </c>
      <c r="D442" s="125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ht="15.75" customHeight="1" spans="1:26">
      <c r="A443" s="125"/>
      <c r="B443" s="125"/>
      <c r="C443" s="126" t="e">
        <v>#REF!</v>
      </c>
      <c r="D443" s="125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ht="15.75" customHeight="1" spans="1:26">
      <c r="A444" s="125"/>
      <c r="B444" s="125"/>
      <c r="C444" s="126" t="e">
        <v>#REF!</v>
      </c>
      <c r="D444" s="125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ht="15.75" customHeight="1" spans="1:26">
      <c r="A445" s="125"/>
      <c r="B445" s="125"/>
      <c r="C445" s="126" t="e">
        <v>#REF!</v>
      </c>
      <c r="D445" s="125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ht="15.75" customHeight="1" spans="1:26">
      <c r="A446" s="125"/>
      <c r="B446" s="125"/>
      <c r="C446" s="126" t="e">
        <v>#REF!</v>
      </c>
      <c r="D446" s="125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ht="15.75" customHeight="1" spans="1:26">
      <c r="A447" s="125"/>
      <c r="B447" s="125"/>
      <c r="C447" s="126" t="e">
        <v>#REF!</v>
      </c>
      <c r="D447" s="125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ht="15.75" customHeight="1" spans="1:26">
      <c r="A448" s="125"/>
      <c r="B448" s="125"/>
      <c r="C448" s="126" t="e">
        <v>#REF!</v>
      </c>
      <c r="D448" s="125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ht="15.75" customHeight="1" spans="1:26">
      <c r="A449" s="125"/>
      <c r="B449" s="125"/>
      <c r="C449" s="126" t="e">
        <v>#REF!</v>
      </c>
      <c r="D449" s="125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ht="15.75" customHeight="1" spans="1:26">
      <c r="A450" s="125"/>
      <c r="B450" s="125"/>
      <c r="C450" s="126" t="e">
        <v>#REF!</v>
      </c>
      <c r="D450" s="125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ht="15.75" customHeight="1" spans="1:26">
      <c r="A451" s="125"/>
      <c r="B451" s="125"/>
      <c r="C451" s="126" t="e">
        <v>#REF!</v>
      </c>
      <c r="D451" s="125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ht="15.75" customHeight="1" spans="1:26">
      <c r="A452" s="125"/>
      <c r="B452" s="125"/>
      <c r="C452" s="126" t="e">
        <v>#REF!</v>
      </c>
      <c r="D452" s="125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ht="15.75" customHeight="1" spans="1:26">
      <c r="A453" s="125"/>
      <c r="B453" s="125"/>
      <c r="C453" s="126" t="e">
        <v>#REF!</v>
      </c>
      <c r="D453" s="125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ht="15.75" customHeight="1" spans="1:26">
      <c r="A454" s="125"/>
      <c r="B454" s="125"/>
      <c r="C454" s="126" t="e">
        <v>#REF!</v>
      </c>
      <c r="D454" s="125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ht="15.75" customHeight="1" spans="1:26">
      <c r="A455" s="125"/>
      <c r="B455" s="125"/>
      <c r="C455" s="126" t="e">
        <v>#REF!</v>
      </c>
      <c r="D455" s="125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ht="15.75" customHeight="1" spans="1:26">
      <c r="A456" s="125"/>
      <c r="B456" s="125"/>
      <c r="C456" s="126" t="e">
        <v>#REF!</v>
      </c>
      <c r="D456" s="125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ht="15.75" customHeight="1" spans="1:26">
      <c r="A457" s="125"/>
      <c r="B457" s="125"/>
      <c r="C457" s="126" t="e">
        <v>#REF!</v>
      </c>
      <c r="D457" s="125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ht="15.75" customHeight="1" spans="1:26">
      <c r="A458" s="125"/>
      <c r="B458" s="125"/>
      <c r="C458" s="126" t="e">
        <v>#REF!</v>
      </c>
      <c r="D458" s="125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ht="15.75" customHeight="1" spans="1:26">
      <c r="A459" s="125"/>
      <c r="B459" s="125"/>
      <c r="C459" s="126" t="e">
        <v>#REF!</v>
      </c>
      <c r="D459" s="125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ht="15.75" customHeight="1" spans="1:26">
      <c r="A460" s="125"/>
      <c r="B460" s="125"/>
      <c r="C460" s="126" t="e">
        <v>#REF!</v>
      </c>
      <c r="D460" s="125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ht="15.75" customHeight="1" spans="1:26">
      <c r="A461" s="125"/>
      <c r="B461" s="125"/>
      <c r="C461" s="126" t="e">
        <v>#REF!</v>
      </c>
      <c r="D461" s="125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ht="15.75" customHeight="1" spans="1:26">
      <c r="A462" s="125"/>
      <c r="B462" s="125"/>
      <c r="C462" s="126" t="e">
        <v>#REF!</v>
      </c>
      <c r="D462" s="125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ht="15.75" customHeight="1" spans="1:26">
      <c r="A463" s="125"/>
      <c r="B463" s="125"/>
      <c r="C463" s="126" t="e">
        <v>#REF!</v>
      </c>
      <c r="D463" s="125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ht="15.75" customHeight="1" spans="1:26">
      <c r="A464" s="125"/>
      <c r="B464" s="125"/>
      <c r="C464" s="126" t="e">
        <v>#REF!</v>
      </c>
      <c r="D464" s="125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ht="15.75" customHeight="1" spans="1:26">
      <c r="A465" s="125"/>
      <c r="B465" s="125"/>
      <c r="C465" s="126" t="e">
        <v>#REF!</v>
      </c>
      <c r="D465" s="125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ht="15.75" customHeight="1" spans="1:26">
      <c r="A466" s="125"/>
      <c r="B466" s="125"/>
      <c r="C466" s="126" t="e">
        <v>#REF!</v>
      </c>
      <c r="D466" s="125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ht="15.75" customHeight="1" spans="1:26">
      <c r="A467" s="125"/>
      <c r="B467" s="125"/>
      <c r="C467" s="126" t="e">
        <v>#REF!</v>
      </c>
      <c r="D467" s="125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ht="15.75" customHeight="1" spans="1:26">
      <c r="A468" s="125"/>
      <c r="B468" s="125"/>
      <c r="C468" s="126" t="e">
        <v>#REF!</v>
      </c>
      <c r="D468" s="125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ht="15.75" customHeight="1" spans="1:26">
      <c r="A469" s="125"/>
      <c r="B469" s="125"/>
      <c r="C469" s="126" t="e">
        <v>#REF!</v>
      </c>
      <c r="D469" s="125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ht="15.75" customHeight="1" spans="1:26">
      <c r="A470" s="125"/>
      <c r="B470" s="125"/>
      <c r="C470" s="126" t="e">
        <v>#REF!</v>
      </c>
      <c r="D470" s="125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ht="15.75" customHeight="1" spans="1:26">
      <c r="A471" s="125"/>
      <c r="B471" s="125"/>
      <c r="C471" s="126" t="e">
        <v>#REF!</v>
      </c>
      <c r="D471" s="125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ht="15.75" customHeight="1" spans="1:26">
      <c r="A472" s="125"/>
      <c r="B472" s="125"/>
      <c r="C472" s="126" t="e">
        <v>#REF!</v>
      </c>
      <c r="D472" s="125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ht="15.75" customHeight="1" spans="1:26">
      <c r="A473" s="125"/>
      <c r="B473" s="125"/>
      <c r="C473" s="126" t="e">
        <v>#REF!</v>
      </c>
      <c r="D473" s="125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ht="15.75" customHeight="1" spans="1:26">
      <c r="A474" s="125"/>
      <c r="B474" s="125"/>
      <c r="C474" s="126" t="e">
        <v>#REF!</v>
      </c>
      <c r="D474" s="125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ht="15.75" customHeight="1" spans="1:26">
      <c r="A475" s="125"/>
      <c r="B475" s="125"/>
      <c r="C475" s="126" t="e">
        <v>#REF!</v>
      </c>
      <c r="D475" s="125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ht="15.75" customHeight="1" spans="1:26">
      <c r="A476" s="125"/>
      <c r="B476" s="125"/>
      <c r="C476" s="126" t="e">
        <v>#REF!</v>
      </c>
      <c r="D476" s="125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ht="15.75" customHeight="1" spans="1:26">
      <c r="A477" s="125"/>
      <c r="B477" s="125"/>
      <c r="C477" s="126" t="e">
        <v>#REF!</v>
      </c>
      <c r="D477" s="125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ht="15.75" customHeight="1" spans="1:26">
      <c r="A478" s="125"/>
      <c r="B478" s="125"/>
      <c r="C478" s="126" t="e">
        <v>#REF!</v>
      </c>
      <c r="D478" s="125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ht="15.75" customHeight="1" spans="1:26">
      <c r="A479" s="125"/>
      <c r="B479" s="125"/>
      <c r="C479" s="126" t="e">
        <v>#REF!</v>
      </c>
      <c r="D479" s="125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ht="15.75" customHeight="1" spans="1:26">
      <c r="A480" s="125"/>
      <c r="B480" s="125"/>
      <c r="C480" s="126" t="e">
        <v>#REF!</v>
      </c>
      <c r="D480" s="125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ht="15.75" customHeight="1" spans="1:26">
      <c r="A481" s="125"/>
      <c r="B481" s="125"/>
      <c r="C481" s="126" t="e">
        <v>#REF!</v>
      </c>
      <c r="D481" s="125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ht="15.75" customHeight="1" spans="1:26">
      <c r="A482" s="125"/>
      <c r="B482" s="125"/>
      <c r="C482" s="126" t="e">
        <v>#REF!</v>
      </c>
      <c r="D482" s="125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ht="15.75" customHeight="1" spans="1:26">
      <c r="A483" s="125"/>
      <c r="B483" s="125"/>
      <c r="C483" s="126" t="e">
        <v>#REF!</v>
      </c>
      <c r="D483" s="125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ht="15.75" customHeight="1" spans="1:26">
      <c r="A484" s="125"/>
      <c r="B484" s="125"/>
      <c r="C484" s="126" t="e">
        <v>#REF!</v>
      </c>
      <c r="D484" s="125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ht="15.75" customHeight="1" spans="1:26">
      <c r="A485" s="125"/>
      <c r="B485" s="125"/>
      <c r="C485" s="126" t="e">
        <v>#REF!</v>
      </c>
      <c r="D485" s="125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ht="15.75" customHeight="1" spans="1:26">
      <c r="A486" s="125"/>
      <c r="B486" s="125"/>
      <c r="C486" s="126" t="e">
        <v>#REF!</v>
      </c>
      <c r="D486" s="125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ht="15.75" customHeight="1" spans="1:26">
      <c r="A487" s="125"/>
      <c r="B487" s="125"/>
      <c r="C487" s="126" t="e">
        <v>#REF!</v>
      </c>
      <c r="D487" s="125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ht="15.75" customHeight="1" spans="1:26">
      <c r="A488" s="125"/>
      <c r="B488" s="125"/>
      <c r="C488" s="126" t="e">
        <v>#REF!</v>
      </c>
      <c r="D488" s="125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ht="15.75" customHeight="1" spans="1:26">
      <c r="A489" s="125"/>
      <c r="B489" s="125"/>
      <c r="C489" s="126" t="e">
        <v>#REF!</v>
      </c>
      <c r="D489" s="125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ht="15.75" customHeight="1" spans="1:26">
      <c r="A490" s="125"/>
      <c r="B490" s="125"/>
      <c r="C490" s="126" t="e">
        <v>#REF!</v>
      </c>
      <c r="D490" s="125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ht="15.75" customHeight="1" spans="1:26">
      <c r="A491" s="125"/>
      <c r="B491" s="125"/>
      <c r="C491" s="126" t="e">
        <v>#REF!</v>
      </c>
      <c r="D491" s="125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ht="15.75" customHeight="1" spans="1:26">
      <c r="A492" s="125"/>
      <c r="B492" s="125"/>
      <c r="C492" s="126" t="e">
        <v>#REF!</v>
      </c>
      <c r="D492" s="125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ht="15.75" customHeight="1" spans="1:26">
      <c r="A493" s="125"/>
      <c r="B493" s="125"/>
      <c r="C493" s="126" t="e">
        <v>#REF!</v>
      </c>
      <c r="D493" s="125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ht="15.75" customHeight="1" spans="1:26">
      <c r="A494" s="125"/>
      <c r="B494" s="125"/>
      <c r="C494" s="126" t="e">
        <v>#REF!</v>
      </c>
      <c r="D494" s="125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ht="15.75" customHeight="1" spans="1:26">
      <c r="A495" s="125"/>
      <c r="B495" s="125"/>
      <c r="C495" s="126" t="e">
        <v>#REF!</v>
      </c>
      <c r="D495" s="125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ht="15.75" customHeight="1" spans="1:26">
      <c r="A496" s="125"/>
      <c r="B496" s="125"/>
      <c r="C496" s="126" t="e">
        <v>#REF!</v>
      </c>
      <c r="D496" s="125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ht="15.75" customHeight="1" spans="1:26">
      <c r="A497" s="125"/>
      <c r="B497" s="125"/>
      <c r="C497" s="126" t="e">
        <v>#REF!</v>
      </c>
      <c r="D497" s="125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ht="15.75" customHeight="1" spans="1:26">
      <c r="A498" s="125"/>
      <c r="B498" s="125"/>
      <c r="C498" s="126" t="e">
        <v>#REF!</v>
      </c>
      <c r="D498" s="125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ht="15.75" customHeight="1" spans="1:26">
      <c r="A499" s="125"/>
      <c r="B499" s="125"/>
      <c r="C499" s="126" t="e">
        <v>#REF!</v>
      </c>
      <c r="D499" s="125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ht="15.75" customHeight="1" spans="1:26">
      <c r="A500" s="125"/>
      <c r="B500" s="125"/>
      <c r="C500" s="126" t="e">
        <v>#REF!</v>
      </c>
      <c r="D500" s="125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ht="15.75" customHeight="1" spans="1:26">
      <c r="A501" s="125"/>
      <c r="B501" s="125"/>
      <c r="C501" s="126" t="e">
        <v>#REF!</v>
      </c>
      <c r="D501" s="125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ht="15.75" customHeight="1" spans="1:26">
      <c r="A502" s="125"/>
      <c r="B502" s="125"/>
      <c r="C502" s="126" t="e">
        <v>#REF!</v>
      </c>
      <c r="D502" s="125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ht="15.75" customHeight="1" spans="1:26">
      <c r="A503" s="125"/>
      <c r="B503" s="125"/>
      <c r="C503" s="126" t="e">
        <v>#REF!</v>
      </c>
      <c r="D503" s="125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ht="15.75" customHeight="1" spans="1:26">
      <c r="A504" s="125"/>
      <c r="B504" s="125"/>
      <c r="C504" s="126" t="e">
        <v>#REF!</v>
      </c>
      <c r="D504" s="125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ht="15.75" customHeight="1" spans="1:26">
      <c r="A505" s="125"/>
      <c r="B505" s="125"/>
      <c r="C505" s="126" t="e">
        <v>#REF!</v>
      </c>
      <c r="D505" s="125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ht="15.75" customHeight="1" spans="1:26">
      <c r="A506" s="125"/>
      <c r="B506" s="125"/>
      <c r="C506" s="126" t="e">
        <v>#REF!</v>
      </c>
      <c r="D506" s="125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ht="15.75" customHeight="1" spans="1:26">
      <c r="A507" s="125"/>
      <c r="B507" s="125"/>
      <c r="C507" s="126" t="e">
        <v>#REF!</v>
      </c>
      <c r="D507" s="125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ht="15.75" customHeight="1" spans="1:26">
      <c r="A508" s="125"/>
      <c r="B508" s="125"/>
      <c r="C508" s="126" t="e">
        <v>#REF!</v>
      </c>
      <c r="D508" s="125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ht="15.75" customHeight="1" spans="1:26">
      <c r="A509" s="125"/>
      <c r="B509" s="125"/>
      <c r="C509" s="126" t="e">
        <v>#REF!</v>
      </c>
      <c r="D509" s="125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ht="15.75" customHeight="1" spans="1:26">
      <c r="A510" s="125"/>
      <c r="B510" s="125"/>
      <c r="C510" s="126" t="e">
        <v>#REF!</v>
      </c>
      <c r="D510" s="125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ht="15.75" customHeight="1" spans="1:26">
      <c r="A511" s="125"/>
      <c r="B511" s="125"/>
      <c r="C511" s="126" t="e">
        <v>#REF!</v>
      </c>
      <c r="D511" s="125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ht="15.75" customHeight="1" spans="1:26">
      <c r="A512" s="125"/>
      <c r="B512" s="125"/>
      <c r="C512" s="126" t="e">
        <v>#REF!</v>
      </c>
      <c r="D512" s="125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ht="15.75" customHeight="1" spans="1:26">
      <c r="A513" s="125"/>
      <c r="B513" s="125"/>
      <c r="C513" s="126" t="e">
        <v>#REF!</v>
      </c>
      <c r="D513" s="125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ht="15.75" customHeight="1" spans="1:26">
      <c r="A514" s="125"/>
      <c r="B514" s="125"/>
      <c r="C514" s="126" t="e">
        <v>#REF!</v>
      </c>
      <c r="D514" s="125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ht="15.75" customHeight="1" spans="1:26">
      <c r="A515" s="125"/>
      <c r="B515" s="125"/>
      <c r="C515" s="126" t="e">
        <v>#REF!</v>
      </c>
      <c r="D515" s="125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ht="15.75" customHeight="1" spans="1:26">
      <c r="A516" s="125"/>
      <c r="B516" s="125"/>
      <c r="C516" s="126" t="e">
        <v>#REF!</v>
      </c>
      <c r="D516" s="125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ht="15.75" customHeight="1" spans="1:26">
      <c r="A517" s="125"/>
      <c r="B517" s="125"/>
      <c r="C517" s="126" t="e">
        <v>#REF!</v>
      </c>
      <c r="D517" s="125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ht="15.75" customHeight="1" spans="1:26">
      <c r="A518" s="125"/>
      <c r="B518" s="125"/>
      <c r="C518" s="126" t="e">
        <v>#REF!</v>
      </c>
      <c r="D518" s="125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ht="15.75" customHeight="1" spans="1:26">
      <c r="A519" s="125"/>
      <c r="B519" s="125"/>
      <c r="C519" s="126" t="e">
        <v>#REF!</v>
      </c>
      <c r="D519" s="125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ht="15.75" customHeight="1" spans="1:26">
      <c r="A520" s="125"/>
      <c r="B520" s="125"/>
      <c r="C520" s="126" t="e">
        <v>#REF!</v>
      </c>
      <c r="D520" s="125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ht="15.75" customHeight="1" spans="1:26">
      <c r="A521" s="125"/>
      <c r="B521" s="125"/>
      <c r="C521" s="126" t="e">
        <v>#REF!</v>
      </c>
      <c r="D521" s="125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ht="15.75" customHeight="1" spans="1:26">
      <c r="A522" s="125"/>
      <c r="B522" s="125"/>
      <c r="C522" s="126" t="e">
        <v>#REF!</v>
      </c>
      <c r="D522" s="125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ht="15.75" customHeight="1" spans="1:26">
      <c r="A523" s="125"/>
      <c r="B523" s="125"/>
      <c r="C523" s="126" t="e">
        <v>#REF!</v>
      </c>
      <c r="D523" s="125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ht="15.75" customHeight="1" spans="1:26">
      <c r="A524" s="125"/>
      <c r="B524" s="125"/>
      <c r="C524" s="126" t="e">
        <v>#REF!</v>
      </c>
      <c r="D524" s="125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ht="15.75" customHeight="1" spans="1:26">
      <c r="A525" s="125"/>
      <c r="B525" s="125"/>
      <c r="C525" s="126" t="e">
        <v>#REF!</v>
      </c>
      <c r="D525" s="125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ht="15.75" customHeight="1" spans="1:26">
      <c r="A526" s="125"/>
      <c r="B526" s="125"/>
      <c r="C526" s="126" t="e">
        <v>#REF!</v>
      </c>
      <c r="D526" s="125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ht="15.75" customHeight="1" spans="1:26">
      <c r="A527" s="125"/>
      <c r="B527" s="125"/>
      <c r="C527" s="126" t="e">
        <v>#REF!</v>
      </c>
      <c r="D527" s="125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ht="15.75" customHeight="1" spans="1:26">
      <c r="A528" s="125"/>
      <c r="B528" s="125"/>
      <c r="C528" s="126" t="e">
        <v>#REF!</v>
      </c>
      <c r="D528" s="125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ht="15.75" customHeight="1" spans="1:26">
      <c r="A529" s="125"/>
      <c r="B529" s="125"/>
      <c r="C529" s="126" t="e">
        <v>#REF!</v>
      </c>
      <c r="D529" s="125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ht="15.75" customHeight="1" spans="1:26">
      <c r="A530" s="125"/>
      <c r="B530" s="125"/>
      <c r="C530" s="126" t="e">
        <v>#REF!</v>
      </c>
      <c r="D530" s="125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ht="15.75" customHeight="1" spans="1:26">
      <c r="A531" s="125"/>
      <c r="B531" s="125"/>
      <c r="C531" s="126" t="e">
        <v>#REF!</v>
      </c>
      <c r="D531" s="125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ht="15.75" customHeight="1" spans="1:26">
      <c r="A532" s="125"/>
      <c r="B532" s="125"/>
      <c r="C532" s="126" t="e">
        <v>#REF!</v>
      </c>
      <c r="D532" s="125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ht="15.75" customHeight="1" spans="1:26">
      <c r="A533" s="125"/>
      <c r="B533" s="125"/>
      <c r="C533" s="126" t="e">
        <v>#REF!</v>
      </c>
      <c r="D533" s="125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ht="15.75" customHeight="1" spans="1:26">
      <c r="A534" s="125"/>
      <c r="B534" s="125"/>
      <c r="C534" s="126" t="e">
        <v>#REF!</v>
      </c>
      <c r="D534" s="125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ht="15.75" customHeight="1" spans="1:26">
      <c r="A535" s="125"/>
      <c r="B535" s="125"/>
      <c r="C535" s="126" t="e">
        <v>#REF!</v>
      </c>
      <c r="D535" s="125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ht="15.75" customHeight="1" spans="1:26">
      <c r="A536" s="125"/>
      <c r="B536" s="125"/>
      <c r="C536" s="126" t="e">
        <v>#REF!</v>
      </c>
      <c r="D536" s="125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ht="15.75" customHeight="1" spans="1:26">
      <c r="A537" s="125"/>
      <c r="B537" s="125"/>
      <c r="C537" s="126" t="e">
        <v>#REF!</v>
      </c>
      <c r="D537" s="125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ht="15.75" customHeight="1" spans="1:26">
      <c r="A538" s="125"/>
      <c r="B538" s="125"/>
      <c r="C538" s="126" t="e">
        <v>#REF!</v>
      </c>
      <c r="D538" s="125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ht="15.75" customHeight="1" spans="1:26">
      <c r="A539" s="125"/>
      <c r="B539" s="125"/>
      <c r="C539" s="126" t="e">
        <v>#REF!</v>
      </c>
      <c r="D539" s="125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ht="15.75" customHeight="1" spans="1:26">
      <c r="A540" s="125"/>
      <c r="B540" s="125"/>
      <c r="C540" s="126" t="e">
        <v>#REF!</v>
      </c>
      <c r="D540" s="125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ht="15.75" customHeight="1" spans="1:26">
      <c r="A541" s="125"/>
      <c r="B541" s="125"/>
      <c r="C541" s="126" t="e">
        <v>#REF!</v>
      </c>
      <c r="D541" s="125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ht="15.75" customHeight="1" spans="1:26">
      <c r="A542" s="125"/>
      <c r="B542" s="125"/>
      <c r="C542" s="126" t="e">
        <v>#REF!</v>
      </c>
      <c r="D542" s="125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ht="15.75" customHeight="1" spans="1:26">
      <c r="A543" s="125"/>
      <c r="B543" s="125"/>
      <c r="C543" s="126" t="e">
        <v>#REF!</v>
      </c>
      <c r="D543" s="125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ht="15.75" customHeight="1" spans="1:26">
      <c r="A544" s="125"/>
      <c r="B544" s="125"/>
      <c r="C544" s="126" t="e">
        <v>#REF!</v>
      </c>
      <c r="D544" s="125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ht="15.75" customHeight="1" spans="1:26">
      <c r="A545" s="125"/>
      <c r="B545" s="125"/>
      <c r="C545" s="126" t="e">
        <v>#REF!</v>
      </c>
      <c r="D545" s="125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ht="15.75" customHeight="1" spans="1:26">
      <c r="A546" s="125"/>
      <c r="B546" s="125"/>
      <c r="C546" s="126" t="e">
        <v>#REF!</v>
      </c>
      <c r="D546" s="125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ht="15.75" customHeight="1" spans="1:26">
      <c r="A547" s="125"/>
      <c r="B547" s="125"/>
      <c r="C547" s="126" t="e">
        <v>#REF!</v>
      </c>
      <c r="D547" s="125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ht="15.75" customHeight="1" spans="1:26">
      <c r="A548" s="125"/>
      <c r="B548" s="125"/>
      <c r="C548" s="126" t="e">
        <v>#REF!</v>
      </c>
      <c r="D548" s="125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ht="15.75" customHeight="1" spans="1:26">
      <c r="A549" s="125"/>
      <c r="B549" s="125"/>
      <c r="C549" s="126" t="e">
        <v>#REF!</v>
      </c>
      <c r="D549" s="125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ht="15.75" customHeight="1" spans="1:26">
      <c r="A550" s="125"/>
      <c r="B550" s="125"/>
      <c r="C550" s="126" t="e">
        <v>#REF!</v>
      </c>
      <c r="D550" s="125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ht="15.75" customHeight="1" spans="1:26">
      <c r="A551" s="125"/>
      <c r="B551" s="125"/>
      <c r="C551" s="126" t="e">
        <v>#REF!</v>
      </c>
      <c r="D551" s="125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ht="15.75" customHeight="1" spans="1:26">
      <c r="A552" s="125"/>
      <c r="B552" s="125"/>
      <c r="C552" s="126" t="e">
        <v>#REF!</v>
      </c>
      <c r="D552" s="125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ht="15.75" customHeight="1" spans="1:26">
      <c r="A553" s="125"/>
      <c r="B553" s="125"/>
      <c r="C553" s="126" t="e">
        <v>#REF!</v>
      </c>
      <c r="D553" s="125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ht="15.75" customHeight="1" spans="1:26">
      <c r="A554" s="125"/>
      <c r="B554" s="125"/>
      <c r="C554" s="126" t="e">
        <v>#REF!</v>
      </c>
      <c r="D554" s="125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ht="15.75" customHeight="1" spans="1:26">
      <c r="A555" s="125"/>
      <c r="B555" s="125"/>
      <c r="C555" s="126" t="e">
        <v>#REF!</v>
      </c>
      <c r="D555" s="125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ht="15.75" customHeight="1" spans="1:26">
      <c r="A556" s="125"/>
      <c r="B556" s="125"/>
      <c r="C556" s="126" t="e">
        <v>#REF!</v>
      </c>
      <c r="D556" s="125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ht="15.75" customHeight="1" spans="1:26">
      <c r="A557" s="125"/>
      <c r="B557" s="125"/>
      <c r="C557" s="126" t="e">
        <v>#REF!</v>
      </c>
      <c r="D557" s="125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ht="15.75" customHeight="1" spans="1:26">
      <c r="A558" s="125"/>
      <c r="B558" s="125"/>
      <c r="C558" s="126" t="e">
        <v>#REF!</v>
      </c>
      <c r="D558" s="125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ht="15.75" customHeight="1" spans="1:26">
      <c r="A559" s="125"/>
      <c r="B559" s="125"/>
      <c r="C559" s="126" t="e">
        <v>#REF!</v>
      </c>
      <c r="D559" s="125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ht="15.75" customHeight="1" spans="1:26">
      <c r="A560" s="125"/>
      <c r="B560" s="125"/>
      <c r="C560" s="126" t="e">
        <v>#REF!</v>
      </c>
      <c r="D560" s="125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ht="15.75" customHeight="1" spans="1:26">
      <c r="A561" s="125"/>
      <c r="B561" s="125"/>
      <c r="C561" s="126" t="e">
        <v>#REF!</v>
      </c>
      <c r="D561" s="125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ht="15.75" customHeight="1" spans="1:26">
      <c r="A562" s="125"/>
      <c r="B562" s="125"/>
      <c r="C562" s="126" t="e">
        <v>#REF!</v>
      </c>
      <c r="D562" s="125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ht="15.75" customHeight="1" spans="1:26">
      <c r="A563" s="125"/>
      <c r="B563" s="125"/>
      <c r="C563" s="126" t="e">
        <v>#REF!</v>
      </c>
      <c r="D563" s="125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ht="15.75" customHeight="1" spans="1:26">
      <c r="A564" s="125"/>
      <c r="B564" s="125"/>
      <c r="C564" s="126" t="e">
        <v>#REF!</v>
      </c>
      <c r="D564" s="125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ht="15.75" customHeight="1" spans="1:26">
      <c r="A565" s="125"/>
      <c r="B565" s="125"/>
      <c r="C565" s="126" t="e">
        <v>#REF!</v>
      </c>
      <c r="D565" s="125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ht="15.75" customHeight="1" spans="1:26">
      <c r="A566" s="125"/>
      <c r="B566" s="125"/>
      <c r="C566" s="126" t="e">
        <v>#REF!</v>
      </c>
      <c r="D566" s="125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ht="15.75" customHeight="1" spans="1:26">
      <c r="A567" s="125"/>
      <c r="B567" s="125"/>
      <c r="C567" s="126" t="e">
        <v>#REF!</v>
      </c>
      <c r="D567" s="125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ht="15.75" customHeight="1" spans="1:26">
      <c r="A568" s="125"/>
      <c r="B568" s="125"/>
      <c r="C568" s="126" t="e">
        <v>#REF!</v>
      </c>
      <c r="D568" s="125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ht="15.75" customHeight="1" spans="1:26">
      <c r="A569" s="125"/>
      <c r="B569" s="125"/>
      <c r="C569" s="126" t="e">
        <v>#REF!</v>
      </c>
      <c r="D569" s="125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ht="15.75" customHeight="1" spans="1:26">
      <c r="A570" s="125"/>
      <c r="B570" s="125"/>
      <c r="C570" s="126" t="e">
        <v>#REF!</v>
      </c>
      <c r="D570" s="125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ht="15.75" customHeight="1" spans="1:26">
      <c r="A571" s="125"/>
      <c r="B571" s="125"/>
      <c r="C571" s="126" t="e">
        <v>#REF!</v>
      </c>
      <c r="D571" s="125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ht="15.75" customHeight="1" spans="1:26">
      <c r="A572" s="125"/>
      <c r="B572" s="125"/>
      <c r="C572" s="126" t="e">
        <v>#REF!</v>
      </c>
      <c r="D572" s="125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ht="15.75" customHeight="1" spans="1:26">
      <c r="A573" s="125"/>
      <c r="B573" s="125"/>
      <c r="C573" s="126" t="e">
        <v>#REF!</v>
      </c>
      <c r="D573" s="125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ht="15.75" customHeight="1" spans="1:26">
      <c r="A574" s="125"/>
      <c r="B574" s="125"/>
      <c r="C574" s="126" t="e">
        <v>#REF!</v>
      </c>
      <c r="D574" s="125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ht="15.75" customHeight="1" spans="1:26">
      <c r="A575" s="125"/>
      <c r="B575" s="125"/>
      <c r="C575" s="126" t="e">
        <v>#REF!</v>
      </c>
      <c r="D575" s="125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ht="15.75" customHeight="1" spans="1:26">
      <c r="A576" s="125"/>
      <c r="B576" s="125"/>
      <c r="C576" s="126" t="e">
        <v>#REF!</v>
      </c>
      <c r="D576" s="125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ht="15.75" customHeight="1" spans="1:26">
      <c r="A577" s="125"/>
      <c r="B577" s="125"/>
      <c r="C577" s="126" t="e">
        <v>#REF!</v>
      </c>
      <c r="D577" s="125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ht="15.75" customHeight="1" spans="1:26">
      <c r="A578" s="125"/>
      <c r="B578" s="125"/>
      <c r="C578" s="126" t="e">
        <v>#REF!</v>
      </c>
      <c r="D578" s="125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ht="15.75" customHeight="1" spans="1:26">
      <c r="A579" s="125"/>
      <c r="B579" s="125"/>
      <c r="C579" s="126" t="e">
        <v>#REF!</v>
      </c>
      <c r="D579" s="125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ht="15.75" customHeight="1" spans="1:26">
      <c r="A580" s="125"/>
      <c r="B580" s="125"/>
      <c r="C580" s="126" t="e">
        <v>#REF!</v>
      </c>
      <c r="D580" s="125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ht="15.75" customHeight="1" spans="1:26">
      <c r="A581" s="125"/>
      <c r="B581" s="125"/>
      <c r="C581" s="126" t="e">
        <v>#REF!</v>
      </c>
      <c r="D581" s="125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ht="15.75" customHeight="1" spans="1:26">
      <c r="A582" s="125"/>
      <c r="B582" s="125"/>
      <c r="C582" s="126" t="e">
        <v>#REF!</v>
      </c>
      <c r="D582" s="125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ht="15.75" customHeight="1" spans="1:26">
      <c r="A583" s="125"/>
      <c r="B583" s="125"/>
      <c r="C583" s="126" t="e">
        <v>#REF!</v>
      </c>
      <c r="D583" s="125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ht="15.75" customHeight="1" spans="1:26">
      <c r="A584" s="125"/>
      <c r="B584" s="125"/>
      <c r="C584" s="126" t="e">
        <v>#REF!</v>
      </c>
      <c r="D584" s="125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ht="15.75" customHeight="1" spans="1:26">
      <c r="A585" s="125"/>
      <c r="B585" s="125"/>
      <c r="C585" s="126" t="e">
        <v>#REF!</v>
      </c>
      <c r="D585" s="125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ht="15.75" customHeight="1" spans="1:26">
      <c r="A586" s="125"/>
      <c r="B586" s="125"/>
      <c r="C586" s="126" t="e">
        <v>#REF!</v>
      </c>
      <c r="D586" s="125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ht="15.75" customHeight="1" spans="1:26">
      <c r="A587" s="125"/>
      <c r="B587" s="125"/>
      <c r="C587" s="126" t="e">
        <v>#REF!</v>
      </c>
      <c r="D587" s="125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ht="15.75" customHeight="1" spans="1:26">
      <c r="A588" s="125"/>
      <c r="B588" s="125"/>
      <c r="C588" s="126" t="e">
        <v>#REF!</v>
      </c>
      <c r="D588" s="125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ht="15.75" customHeight="1" spans="1:26">
      <c r="A589" s="125"/>
      <c r="B589" s="125"/>
      <c r="C589" s="126" t="e">
        <v>#REF!</v>
      </c>
      <c r="D589" s="125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ht="15.75" customHeight="1" spans="1:26">
      <c r="A590" s="125"/>
      <c r="B590" s="125"/>
      <c r="C590" s="126" t="e">
        <v>#REF!</v>
      </c>
      <c r="D590" s="125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ht="15.75" customHeight="1" spans="1:26">
      <c r="A591" s="125"/>
      <c r="B591" s="125"/>
      <c r="C591" s="126" t="e">
        <v>#REF!</v>
      </c>
      <c r="D591" s="125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ht="15.75" customHeight="1" spans="1:26">
      <c r="A592" s="125"/>
      <c r="B592" s="125"/>
      <c r="C592" s="126" t="e">
        <v>#REF!</v>
      </c>
      <c r="D592" s="125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ht="15.75" customHeight="1" spans="1:26">
      <c r="A593" s="125"/>
      <c r="B593" s="125"/>
      <c r="C593" s="126" t="e">
        <v>#REF!</v>
      </c>
      <c r="D593" s="125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ht="15.75" customHeight="1" spans="1:26">
      <c r="A594" s="125"/>
      <c r="B594" s="125"/>
      <c r="C594" s="126" t="e">
        <v>#REF!</v>
      </c>
      <c r="D594" s="125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ht="15.75" customHeight="1" spans="1:26">
      <c r="A595" s="125"/>
      <c r="B595" s="125"/>
      <c r="C595" s="126" t="e">
        <v>#REF!</v>
      </c>
      <c r="D595" s="125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ht="15.75" customHeight="1" spans="1:26">
      <c r="A596" s="125"/>
      <c r="B596" s="125"/>
      <c r="C596" s="126" t="e">
        <v>#REF!</v>
      </c>
      <c r="D596" s="125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ht="15.75" customHeight="1" spans="1:26">
      <c r="A597" s="125"/>
      <c r="B597" s="125"/>
      <c r="C597" s="126" t="e">
        <v>#REF!</v>
      </c>
      <c r="D597" s="125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ht="15.75" customHeight="1" spans="1:26">
      <c r="A598" s="125"/>
      <c r="B598" s="125"/>
      <c r="C598" s="126" t="e">
        <v>#REF!</v>
      </c>
      <c r="D598" s="125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ht="15.75" customHeight="1" spans="1:26">
      <c r="A599" s="125"/>
      <c r="B599" s="125"/>
      <c r="C599" s="126" t="e">
        <v>#REF!</v>
      </c>
      <c r="D599" s="125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ht="15.75" customHeight="1" spans="1:26">
      <c r="A600" s="125"/>
      <c r="B600" s="125"/>
      <c r="C600" s="126" t="e">
        <v>#REF!</v>
      </c>
      <c r="D600" s="125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ht="15.75" customHeight="1" spans="1:26">
      <c r="A601" s="125"/>
      <c r="B601" s="125"/>
      <c r="C601" s="126" t="e">
        <v>#REF!</v>
      </c>
      <c r="D601" s="125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ht="15.75" customHeight="1" spans="1:26">
      <c r="A602" s="125"/>
      <c r="B602" s="125"/>
      <c r="C602" s="126" t="e">
        <v>#REF!</v>
      </c>
      <c r="D602" s="125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ht="15.75" customHeight="1" spans="1:26">
      <c r="A603" s="125"/>
      <c r="B603" s="125"/>
      <c r="C603" s="126" t="e">
        <v>#REF!</v>
      </c>
      <c r="D603" s="125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ht="15.75" customHeight="1" spans="1:26">
      <c r="A604" s="125"/>
      <c r="B604" s="125"/>
      <c r="C604" s="126" t="e">
        <v>#REF!</v>
      </c>
      <c r="D604" s="125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ht="15.75" customHeight="1" spans="1:26">
      <c r="A605" s="125"/>
      <c r="B605" s="125"/>
      <c r="C605" s="126" t="e">
        <v>#REF!</v>
      </c>
      <c r="D605" s="125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ht="15.75" customHeight="1" spans="1:26">
      <c r="A606" s="125"/>
      <c r="B606" s="125"/>
      <c r="C606" s="126" t="e">
        <v>#REF!</v>
      </c>
      <c r="D606" s="125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ht="15.75" customHeight="1" spans="1:26">
      <c r="A607" s="125"/>
      <c r="B607" s="125"/>
      <c r="C607" s="126" t="e">
        <v>#REF!</v>
      </c>
      <c r="D607" s="125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ht="15.75" customHeight="1" spans="1:26">
      <c r="A608" s="125"/>
      <c r="B608" s="125"/>
      <c r="C608" s="126" t="e">
        <v>#REF!</v>
      </c>
      <c r="D608" s="125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ht="15.75" customHeight="1" spans="1:26">
      <c r="A609" s="125"/>
      <c r="B609" s="125"/>
      <c r="C609" s="126" t="e">
        <v>#REF!</v>
      </c>
      <c r="D609" s="125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ht="15.75" customHeight="1" spans="1:26">
      <c r="A610" s="125"/>
      <c r="B610" s="125"/>
      <c r="C610" s="126" t="e">
        <v>#REF!</v>
      </c>
      <c r="D610" s="125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ht="15.75" customHeight="1" spans="1:26">
      <c r="A611" s="125"/>
      <c r="B611" s="125"/>
      <c r="C611" s="126" t="e">
        <v>#REF!</v>
      </c>
      <c r="D611" s="125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ht="15.75" customHeight="1" spans="1:26">
      <c r="A612" s="125"/>
      <c r="B612" s="125"/>
      <c r="C612" s="126" t="e">
        <v>#REF!</v>
      </c>
      <c r="D612" s="125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ht="15.75" customHeight="1" spans="1:26">
      <c r="A613" s="125"/>
      <c r="B613" s="125"/>
      <c r="C613" s="126" t="e">
        <v>#REF!</v>
      </c>
      <c r="D613" s="125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ht="15.75" customHeight="1" spans="1:26">
      <c r="A614" s="125"/>
      <c r="B614" s="125"/>
      <c r="C614" s="126" t="e">
        <v>#REF!</v>
      </c>
      <c r="D614" s="125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ht="15.75" customHeight="1" spans="1:26">
      <c r="A615" s="125"/>
      <c r="B615" s="125"/>
      <c r="C615" s="126" t="e">
        <v>#REF!</v>
      </c>
      <c r="D615" s="125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ht="15.75" customHeight="1" spans="1:26">
      <c r="A616" s="125"/>
      <c r="B616" s="125"/>
      <c r="C616" s="126" t="e">
        <v>#REF!</v>
      </c>
      <c r="D616" s="125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ht="15.75" customHeight="1" spans="1:26">
      <c r="A617" s="125"/>
      <c r="B617" s="125"/>
      <c r="C617" s="126" t="e">
        <v>#REF!</v>
      </c>
      <c r="D617" s="125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ht="15.75" customHeight="1" spans="1:26">
      <c r="A618" s="125"/>
      <c r="B618" s="125"/>
      <c r="C618" s="126" t="e">
        <v>#REF!</v>
      </c>
      <c r="D618" s="125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ht="15.75" customHeight="1" spans="1:26">
      <c r="A619" s="125"/>
      <c r="B619" s="125"/>
      <c r="C619" s="126" t="e">
        <v>#REF!</v>
      </c>
      <c r="D619" s="125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ht="15.75" customHeight="1" spans="1:26">
      <c r="A620" s="125"/>
      <c r="B620" s="125"/>
      <c r="C620" s="126" t="e">
        <v>#REF!</v>
      </c>
      <c r="D620" s="125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ht="15.75" customHeight="1" spans="1:26">
      <c r="A621" s="125"/>
      <c r="B621" s="125"/>
      <c r="C621" s="126" t="e">
        <v>#REF!</v>
      </c>
      <c r="D621" s="125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ht="15.75" customHeight="1" spans="1:26">
      <c r="A622" s="125"/>
      <c r="B622" s="125"/>
      <c r="C622" s="126" t="e">
        <v>#REF!</v>
      </c>
      <c r="D622" s="125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ht="15.75" customHeight="1" spans="1:26">
      <c r="A623" s="125"/>
      <c r="B623" s="125"/>
      <c r="C623" s="126" t="e">
        <v>#REF!</v>
      </c>
      <c r="D623" s="125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ht="15.75" customHeight="1" spans="1:26">
      <c r="A624" s="125"/>
      <c r="B624" s="125"/>
      <c r="C624" s="126" t="e">
        <v>#REF!</v>
      </c>
      <c r="D624" s="125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ht="15.75" customHeight="1" spans="1:26">
      <c r="A625" s="125"/>
      <c r="B625" s="125"/>
      <c r="C625" s="126" t="e">
        <v>#REF!</v>
      </c>
      <c r="D625" s="125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ht="15.75" customHeight="1" spans="1:26">
      <c r="A626" s="125"/>
      <c r="B626" s="125"/>
      <c r="C626" s="126" t="e">
        <v>#REF!</v>
      </c>
      <c r="D626" s="125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ht="15.75" customHeight="1" spans="1:26">
      <c r="A627" s="125"/>
      <c r="B627" s="125"/>
      <c r="C627" s="126" t="e">
        <v>#REF!</v>
      </c>
      <c r="D627" s="125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ht="15.75" customHeight="1" spans="1:26">
      <c r="A628" s="125"/>
      <c r="B628" s="125"/>
      <c r="C628" s="126" t="e">
        <v>#REF!</v>
      </c>
      <c r="D628" s="125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ht="15.75" customHeight="1" spans="1:26">
      <c r="A629" s="125"/>
      <c r="B629" s="125"/>
      <c r="C629" s="126" t="e">
        <v>#REF!</v>
      </c>
      <c r="D629" s="125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ht="15.75" customHeight="1" spans="1:26">
      <c r="A630" s="125"/>
      <c r="B630" s="125"/>
      <c r="C630" s="126" t="e">
        <v>#REF!</v>
      </c>
      <c r="D630" s="125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ht="15.75" customHeight="1" spans="1:26">
      <c r="A631" s="125"/>
      <c r="B631" s="125"/>
      <c r="C631" s="126" t="e">
        <v>#REF!</v>
      </c>
      <c r="D631" s="125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ht="15.75" customHeight="1" spans="1:26">
      <c r="A632" s="125"/>
      <c r="B632" s="125"/>
      <c r="C632" s="126" t="e">
        <v>#REF!</v>
      </c>
      <c r="D632" s="125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ht="15.75" customHeight="1" spans="1:26">
      <c r="A633" s="125"/>
      <c r="B633" s="125"/>
      <c r="C633" s="126" t="e">
        <v>#REF!</v>
      </c>
      <c r="D633" s="125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ht="15.75" customHeight="1" spans="1:26">
      <c r="A634" s="125"/>
      <c r="B634" s="125"/>
      <c r="C634" s="126" t="e">
        <v>#REF!</v>
      </c>
      <c r="D634" s="125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ht="15.75" customHeight="1" spans="1:26">
      <c r="A635" s="125"/>
      <c r="B635" s="125"/>
      <c r="C635" s="126" t="e">
        <v>#REF!</v>
      </c>
      <c r="D635" s="125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ht="15.75" customHeight="1" spans="1:26">
      <c r="A636" s="125"/>
      <c r="B636" s="125"/>
      <c r="C636" s="126" t="e">
        <v>#REF!</v>
      </c>
      <c r="D636" s="125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ht="15.75" customHeight="1" spans="1:26">
      <c r="A637" s="125"/>
      <c r="B637" s="125"/>
      <c r="C637" s="126" t="e">
        <v>#REF!</v>
      </c>
      <c r="D637" s="125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ht="15.75" customHeight="1" spans="1:26">
      <c r="A638" s="125"/>
      <c r="B638" s="125"/>
      <c r="C638" s="126" t="e">
        <v>#REF!</v>
      </c>
      <c r="D638" s="125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ht="15.75" customHeight="1" spans="1:26">
      <c r="A639" s="125"/>
      <c r="B639" s="125"/>
      <c r="C639" s="126" t="e">
        <v>#REF!</v>
      </c>
      <c r="D639" s="125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ht="15.75" customHeight="1" spans="1:26">
      <c r="A640" s="125"/>
      <c r="B640" s="125"/>
      <c r="C640" s="126" t="e">
        <v>#REF!</v>
      </c>
      <c r="D640" s="125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ht="15.75" customHeight="1" spans="1:26">
      <c r="A641" s="125"/>
      <c r="B641" s="125"/>
      <c r="C641" s="126" t="e">
        <v>#REF!</v>
      </c>
      <c r="D641" s="125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ht="15.75" customHeight="1" spans="1:26">
      <c r="A642" s="125"/>
      <c r="B642" s="125"/>
      <c r="C642" s="126" t="e">
        <v>#REF!</v>
      </c>
      <c r="D642" s="125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ht="15.75" customHeight="1" spans="1:26">
      <c r="A643" s="125"/>
      <c r="B643" s="125"/>
      <c r="C643" s="126" t="e">
        <v>#REF!</v>
      </c>
      <c r="D643" s="125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ht="15.75" customHeight="1" spans="1:26">
      <c r="A644" s="125"/>
      <c r="B644" s="125"/>
      <c r="C644" s="126" t="e">
        <v>#REF!</v>
      </c>
      <c r="D644" s="125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ht="15.75" customHeight="1" spans="1:26">
      <c r="A645" s="125"/>
      <c r="B645" s="125"/>
      <c r="C645" s="126" t="e">
        <v>#REF!</v>
      </c>
      <c r="D645" s="125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ht="15.75" customHeight="1" spans="1:26">
      <c r="A646" s="125"/>
      <c r="B646" s="125"/>
      <c r="C646" s="126" t="e">
        <v>#REF!</v>
      </c>
      <c r="D646" s="125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ht="15.75" customHeight="1" spans="1:26">
      <c r="A647" s="125"/>
      <c r="B647" s="125"/>
      <c r="C647" s="126" t="e">
        <v>#REF!</v>
      </c>
      <c r="D647" s="125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ht="15.75" customHeight="1" spans="1:26">
      <c r="A648" s="125"/>
      <c r="B648" s="125"/>
      <c r="C648" s="126" t="e">
        <v>#REF!</v>
      </c>
      <c r="D648" s="125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ht="15.75" customHeight="1" spans="1:26">
      <c r="A649" s="125"/>
      <c r="B649" s="125"/>
      <c r="C649" s="126" t="e">
        <v>#REF!</v>
      </c>
      <c r="D649" s="125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ht="15.75" customHeight="1" spans="1:26">
      <c r="A650" s="125"/>
      <c r="B650" s="125"/>
      <c r="C650" s="126" t="e">
        <v>#REF!</v>
      </c>
      <c r="D650" s="125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ht="15.75" customHeight="1" spans="1:26">
      <c r="A651" s="125"/>
      <c r="B651" s="125"/>
      <c r="C651" s="126" t="e">
        <v>#REF!</v>
      </c>
      <c r="D651" s="125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ht="15.75" customHeight="1" spans="1:26">
      <c r="A652" s="125"/>
      <c r="B652" s="125"/>
      <c r="C652" s="126" t="e">
        <v>#REF!</v>
      </c>
      <c r="D652" s="125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ht="15.75" customHeight="1" spans="1:26">
      <c r="A653" s="125"/>
      <c r="B653" s="125"/>
      <c r="C653" s="126" t="e">
        <v>#REF!</v>
      </c>
      <c r="D653" s="125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ht="15.75" customHeight="1" spans="1:26">
      <c r="A654" s="125"/>
      <c r="B654" s="125"/>
      <c r="C654" s="126" t="e">
        <v>#REF!</v>
      </c>
      <c r="D654" s="125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ht="15.75" customHeight="1" spans="1:26">
      <c r="A655" s="125"/>
      <c r="B655" s="125"/>
      <c r="C655" s="126" t="e">
        <v>#REF!</v>
      </c>
      <c r="D655" s="125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ht="15.75" customHeight="1" spans="1:26">
      <c r="A656" s="125"/>
      <c r="B656" s="125"/>
      <c r="C656" s="126" t="e">
        <v>#REF!</v>
      </c>
      <c r="D656" s="125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ht="15.75" customHeight="1" spans="1:26">
      <c r="A657" s="125"/>
      <c r="B657" s="125"/>
      <c r="C657" s="126" t="e">
        <v>#REF!</v>
      </c>
      <c r="D657" s="125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ht="15.75" customHeight="1" spans="1:26">
      <c r="A658" s="125"/>
      <c r="B658" s="125"/>
      <c r="C658" s="126" t="e">
        <v>#REF!</v>
      </c>
      <c r="D658" s="125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ht="15.75" customHeight="1" spans="1:26">
      <c r="A659" s="125"/>
      <c r="B659" s="125"/>
      <c r="C659" s="126" t="e">
        <v>#REF!</v>
      </c>
      <c r="D659" s="125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ht="15.75" customHeight="1" spans="1:26">
      <c r="A660" s="125"/>
      <c r="B660" s="125"/>
      <c r="C660" s="126" t="e">
        <v>#REF!</v>
      </c>
      <c r="D660" s="125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ht="15.75" customHeight="1" spans="1:26">
      <c r="A661" s="125"/>
      <c r="B661" s="125"/>
      <c r="C661" s="126" t="e">
        <v>#REF!</v>
      </c>
      <c r="D661" s="125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ht="15.75" customHeight="1" spans="1:26">
      <c r="A662" s="125"/>
      <c r="B662" s="125"/>
      <c r="C662" s="126" t="e">
        <v>#REF!</v>
      </c>
      <c r="D662" s="125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ht="15.75" customHeight="1" spans="1:26">
      <c r="A663" s="125"/>
      <c r="B663" s="125"/>
      <c r="C663" s="126" t="e">
        <v>#REF!</v>
      </c>
      <c r="D663" s="125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ht="15.75" customHeight="1" spans="1:26">
      <c r="A664" s="125"/>
      <c r="B664" s="125"/>
      <c r="C664" s="126" t="e">
        <v>#REF!</v>
      </c>
      <c r="D664" s="125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ht="15.75" customHeight="1" spans="1:26">
      <c r="A665" s="125"/>
      <c r="B665" s="125"/>
      <c r="C665" s="126" t="e">
        <v>#REF!</v>
      </c>
      <c r="D665" s="125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ht="15.75" customHeight="1" spans="1:26">
      <c r="A666" s="125"/>
      <c r="B666" s="125"/>
      <c r="C666" s="126" t="e">
        <v>#REF!</v>
      </c>
      <c r="D666" s="125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ht="15.75" customHeight="1" spans="1:26">
      <c r="A667" s="125"/>
      <c r="B667" s="125"/>
      <c r="C667" s="126" t="e">
        <v>#REF!</v>
      </c>
      <c r="D667" s="125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ht="15.75" customHeight="1" spans="1:26">
      <c r="A668" s="125"/>
      <c r="B668" s="125"/>
      <c r="C668" s="126" t="e">
        <v>#REF!</v>
      </c>
      <c r="D668" s="125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ht="15.75" customHeight="1" spans="1:26">
      <c r="A669" s="125"/>
      <c r="B669" s="125"/>
      <c r="C669" s="126" t="e">
        <v>#REF!</v>
      </c>
      <c r="D669" s="125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ht="15.75" customHeight="1" spans="1:26">
      <c r="A670" s="125"/>
      <c r="B670" s="125"/>
      <c r="C670" s="126" t="e">
        <v>#REF!</v>
      </c>
      <c r="D670" s="125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ht="15.75" customHeight="1" spans="1:26">
      <c r="A671" s="125"/>
      <c r="B671" s="125"/>
      <c r="C671" s="126" t="e">
        <v>#REF!</v>
      </c>
      <c r="D671" s="125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ht="15.75" customHeight="1" spans="1:26">
      <c r="A672" s="125"/>
      <c r="B672" s="125"/>
      <c r="C672" s="126" t="e">
        <v>#REF!</v>
      </c>
      <c r="D672" s="125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ht="15.75" customHeight="1" spans="1:26">
      <c r="A673" s="125"/>
      <c r="B673" s="125"/>
      <c r="C673" s="126" t="e">
        <v>#REF!</v>
      </c>
      <c r="D673" s="125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ht="15.75" customHeight="1" spans="1:26">
      <c r="A674" s="125"/>
      <c r="B674" s="125"/>
      <c r="C674" s="126" t="e">
        <v>#REF!</v>
      </c>
      <c r="D674" s="125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ht="15.75" customHeight="1" spans="1:26">
      <c r="A675" s="125"/>
      <c r="B675" s="125"/>
      <c r="C675" s="126" t="e">
        <v>#REF!</v>
      </c>
      <c r="D675" s="125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ht="15.75" customHeight="1" spans="1:26">
      <c r="A676" s="125"/>
      <c r="B676" s="125"/>
      <c r="C676" s="126" t="e">
        <v>#REF!</v>
      </c>
      <c r="D676" s="125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ht="15.75" customHeight="1" spans="1:26">
      <c r="A677" s="125"/>
      <c r="B677" s="125"/>
      <c r="C677" s="126" t="e">
        <v>#REF!</v>
      </c>
      <c r="D677" s="125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ht="15.75" customHeight="1" spans="1:26">
      <c r="A678" s="125"/>
      <c r="B678" s="125"/>
      <c r="C678" s="126" t="e">
        <v>#REF!</v>
      </c>
      <c r="D678" s="125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ht="15.75" customHeight="1" spans="1:26">
      <c r="A679" s="125"/>
      <c r="B679" s="125"/>
      <c r="C679" s="126" t="e">
        <v>#REF!</v>
      </c>
      <c r="D679" s="125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ht="15.75" customHeight="1" spans="1:26">
      <c r="A680" s="125"/>
      <c r="B680" s="125"/>
      <c r="C680" s="126" t="e">
        <v>#REF!</v>
      </c>
      <c r="D680" s="125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ht="15.75" customHeight="1" spans="1:26">
      <c r="A681" s="125"/>
      <c r="B681" s="125"/>
      <c r="C681" s="126" t="e">
        <v>#REF!</v>
      </c>
      <c r="D681" s="125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ht="15.75" customHeight="1" spans="1:26">
      <c r="A682" s="125"/>
      <c r="B682" s="125"/>
      <c r="C682" s="126" t="e">
        <v>#REF!</v>
      </c>
      <c r="D682" s="125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ht="15.75" customHeight="1" spans="1:26">
      <c r="A683" s="125"/>
      <c r="B683" s="125"/>
      <c r="C683" s="126" t="e">
        <v>#REF!</v>
      </c>
      <c r="D683" s="125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ht="15.75" customHeight="1" spans="1:26">
      <c r="A684" s="125"/>
      <c r="B684" s="125"/>
      <c r="C684" s="126" t="e">
        <v>#REF!</v>
      </c>
      <c r="D684" s="125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ht="15.75" customHeight="1" spans="1:26">
      <c r="A685" s="125"/>
      <c r="B685" s="125"/>
      <c r="C685" s="126" t="e">
        <v>#REF!</v>
      </c>
      <c r="D685" s="125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ht="15.75" customHeight="1" spans="1:26">
      <c r="A686" s="125"/>
      <c r="B686" s="125"/>
      <c r="C686" s="126" t="e">
        <v>#REF!</v>
      </c>
      <c r="D686" s="125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ht="15.75" customHeight="1" spans="1:26">
      <c r="A687" s="125"/>
      <c r="B687" s="125"/>
      <c r="C687" s="126" t="e">
        <v>#REF!</v>
      </c>
      <c r="D687" s="125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ht="15.75" customHeight="1" spans="1:26">
      <c r="A688" s="125"/>
      <c r="B688" s="125"/>
      <c r="C688" s="126" t="e">
        <v>#REF!</v>
      </c>
      <c r="D688" s="125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ht="15.75" customHeight="1" spans="1:26">
      <c r="A689" s="125"/>
      <c r="B689" s="125"/>
      <c r="C689" s="126" t="e">
        <v>#REF!</v>
      </c>
      <c r="D689" s="125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ht="15.75" customHeight="1" spans="1:26">
      <c r="A690" s="125"/>
      <c r="B690" s="125"/>
      <c r="C690" s="126" t="e">
        <v>#REF!</v>
      </c>
      <c r="D690" s="125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ht="15.75" customHeight="1" spans="1:26">
      <c r="A691" s="125"/>
      <c r="B691" s="125"/>
      <c r="C691" s="126" t="e">
        <v>#REF!</v>
      </c>
      <c r="D691" s="125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ht="15.75" customHeight="1" spans="1:26">
      <c r="A692" s="125"/>
      <c r="B692" s="125"/>
      <c r="C692" s="126" t="e">
        <v>#REF!</v>
      </c>
      <c r="D692" s="125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ht="15.75" customHeight="1" spans="1:26">
      <c r="A693" s="125"/>
      <c r="B693" s="125"/>
      <c r="C693" s="126" t="e">
        <v>#REF!</v>
      </c>
      <c r="D693" s="125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ht="15.75" customHeight="1" spans="1:26">
      <c r="A694" s="125"/>
      <c r="B694" s="125"/>
      <c r="C694" s="126" t="e">
        <v>#REF!</v>
      </c>
      <c r="D694" s="125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ht="15.75" customHeight="1" spans="1:26">
      <c r="A695" s="125"/>
      <c r="B695" s="125"/>
      <c r="C695" s="126" t="e">
        <v>#REF!</v>
      </c>
      <c r="D695" s="125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ht="15.75" customHeight="1" spans="1:26">
      <c r="A696" s="125"/>
      <c r="B696" s="125"/>
      <c r="C696" s="126" t="e">
        <v>#REF!</v>
      </c>
      <c r="D696" s="125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ht="15.75" customHeight="1" spans="1:26">
      <c r="A697" s="125"/>
      <c r="B697" s="125"/>
      <c r="C697" s="126" t="e">
        <v>#REF!</v>
      </c>
      <c r="D697" s="125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ht="15.75" customHeight="1" spans="1:26">
      <c r="A698" s="125"/>
      <c r="B698" s="125"/>
      <c r="C698" s="126" t="e">
        <v>#REF!</v>
      </c>
      <c r="D698" s="125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ht="15.75" customHeight="1" spans="1:26">
      <c r="A699" s="125"/>
      <c r="B699" s="125"/>
      <c r="C699" s="126" t="e">
        <v>#REF!</v>
      </c>
      <c r="D699" s="125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ht="15.75" customHeight="1" spans="1:26">
      <c r="A700" s="125"/>
      <c r="B700" s="125"/>
      <c r="C700" s="126" t="e">
        <v>#REF!</v>
      </c>
      <c r="D700" s="125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ht="15.75" customHeight="1" spans="1:26">
      <c r="A701" s="125"/>
      <c r="B701" s="125"/>
      <c r="C701" s="126" t="e">
        <v>#REF!</v>
      </c>
      <c r="D701" s="125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ht="15.75" customHeight="1" spans="1:26">
      <c r="A702" s="125"/>
      <c r="B702" s="125"/>
      <c r="C702" s="126" t="e">
        <v>#REF!</v>
      </c>
      <c r="D702" s="125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ht="15.75" customHeight="1" spans="1:26">
      <c r="A703" s="125"/>
      <c r="B703" s="125"/>
      <c r="C703" s="126" t="e">
        <v>#REF!</v>
      </c>
      <c r="D703" s="125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ht="15.75" customHeight="1" spans="1:26">
      <c r="A704" s="125"/>
      <c r="B704" s="125"/>
      <c r="C704" s="126" t="e">
        <v>#REF!</v>
      </c>
      <c r="D704" s="125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ht="15.75" customHeight="1" spans="1:26">
      <c r="A705" s="125"/>
      <c r="B705" s="125"/>
      <c r="C705" s="126" t="e">
        <v>#REF!</v>
      </c>
      <c r="D705" s="125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ht="15.75" customHeight="1" spans="1:26">
      <c r="A706" s="125"/>
      <c r="B706" s="125"/>
      <c r="C706" s="126" t="e">
        <v>#REF!</v>
      </c>
      <c r="D706" s="125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ht="15.75" customHeight="1" spans="1:26">
      <c r="A707" s="125"/>
      <c r="B707" s="125"/>
      <c r="C707" s="126" t="e">
        <v>#REF!</v>
      </c>
      <c r="D707" s="125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ht="15.75" customHeight="1" spans="1:26">
      <c r="A708" s="125"/>
      <c r="B708" s="125"/>
      <c r="C708" s="126" t="e">
        <v>#REF!</v>
      </c>
      <c r="D708" s="125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ht="15.75" customHeight="1" spans="1:26">
      <c r="A709" s="125"/>
      <c r="B709" s="125"/>
      <c r="C709" s="126" t="e">
        <v>#REF!</v>
      </c>
      <c r="D709" s="125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ht="15.75" customHeight="1" spans="1:26">
      <c r="A710" s="125"/>
      <c r="B710" s="125"/>
      <c r="C710" s="126" t="e">
        <v>#REF!</v>
      </c>
      <c r="D710" s="125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ht="15.75" customHeight="1" spans="1:26">
      <c r="A711" s="125"/>
      <c r="B711" s="125"/>
      <c r="C711" s="126" t="e">
        <v>#REF!</v>
      </c>
      <c r="D711" s="125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ht="15.75" customHeight="1" spans="1:26">
      <c r="A712" s="125"/>
      <c r="B712" s="125"/>
      <c r="C712" s="126" t="e">
        <v>#REF!</v>
      </c>
      <c r="D712" s="125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ht="15.75" customHeight="1" spans="1:26">
      <c r="A713" s="125"/>
      <c r="B713" s="125"/>
      <c r="C713" s="126" t="e">
        <v>#REF!</v>
      </c>
      <c r="D713" s="125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ht="15.75" customHeight="1" spans="1:26">
      <c r="A714" s="125"/>
      <c r="B714" s="125"/>
      <c r="C714" s="126" t="e">
        <v>#REF!</v>
      </c>
      <c r="D714" s="125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ht="15.75" customHeight="1" spans="1:26">
      <c r="A715" s="125"/>
      <c r="B715" s="125"/>
      <c r="C715" s="126" t="e">
        <v>#REF!</v>
      </c>
      <c r="D715" s="125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ht="15.75" customHeight="1" spans="1:26">
      <c r="A716" s="125"/>
      <c r="B716" s="125"/>
      <c r="C716" s="126" t="e">
        <v>#REF!</v>
      </c>
      <c r="D716" s="125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ht="15.75" customHeight="1" spans="1:26">
      <c r="A717" s="125"/>
      <c r="B717" s="125"/>
      <c r="C717" s="126" t="e">
        <v>#REF!</v>
      </c>
      <c r="D717" s="125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ht="15.75" customHeight="1" spans="1:26">
      <c r="A718" s="125"/>
      <c r="B718" s="125"/>
      <c r="C718" s="126" t="e">
        <v>#REF!</v>
      </c>
      <c r="D718" s="125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ht="15.75" customHeight="1" spans="1:26">
      <c r="A719" s="125"/>
      <c r="B719" s="125"/>
      <c r="C719" s="126" t="e">
        <v>#REF!</v>
      </c>
      <c r="D719" s="125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ht="15.75" customHeight="1" spans="1:26">
      <c r="A720" s="125"/>
      <c r="B720" s="125"/>
      <c r="C720" s="126" t="e">
        <v>#REF!</v>
      </c>
      <c r="D720" s="125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ht="15.75" customHeight="1" spans="1:26">
      <c r="A721" s="125"/>
      <c r="B721" s="125"/>
      <c r="C721" s="126" t="e">
        <v>#REF!</v>
      </c>
      <c r="D721" s="125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ht="15.75" customHeight="1" spans="1:26">
      <c r="A722" s="125"/>
      <c r="B722" s="125"/>
      <c r="C722" s="126" t="e">
        <v>#REF!</v>
      </c>
      <c r="D722" s="125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ht="15.75" customHeight="1" spans="1:26">
      <c r="A723" s="125"/>
      <c r="B723" s="125"/>
      <c r="C723" s="126" t="e">
        <v>#REF!</v>
      </c>
      <c r="D723" s="125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ht="15.75" customHeight="1" spans="1:26">
      <c r="A724" s="125"/>
      <c r="B724" s="125"/>
      <c r="C724" s="126" t="e">
        <v>#REF!</v>
      </c>
      <c r="D724" s="125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ht="15.75" customHeight="1" spans="1:26">
      <c r="A725" s="125"/>
      <c r="B725" s="125"/>
      <c r="C725" s="126" t="e">
        <v>#REF!</v>
      </c>
      <c r="D725" s="125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ht="15.75" customHeight="1" spans="1:26">
      <c r="A726" s="125"/>
      <c r="B726" s="125"/>
      <c r="C726" s="126" t="e">
        <v>#REF!</v>
      </c>
      <c r="D726" s="125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ht="15.75" customHeight="1" spans="1:26">
      <c r="A727" s="125"/>
      <c r="B727" s="125"/>
      <c r="C727" s="126" t="e">
        <v>#REF!</v>
      </c>
      <c r="D727" s="125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ht="15.75" customHeight="1" spans="1:26">
      <c r="A728" s="125"/>
      <c r="B728" s="125"/>
      <c r="C728" s="126" t="e">
        <v>#REF!</v>
      </c>
      <c r="D728" s="125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ht="15.75" customHeight="1" spans="1:26">
      <c r="A729" s="125"/>
      <c r="B729" s="125"/>
      <c r="C729" s="126" t="e">
        <v>#REF!</v>
      </c>
      <c r="D729" s="125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ht="15.75" customHeight="1" spans="1:26">
      <c r="A730" s="125"/>
      <c r="B730" s="125"/>
      <c r="C730" s="126" t="e">
        <v>#REF!</v>
      </c>
      <c r="D730" s="125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ht="15.75" customHeight="1" spans="1:26">
      <c r="A731" s="125"/>
      <c r="B731" s="125"/>
      <c r="C731" s="126" t="e">
        <v>#REF!</v>
      </c>
      <c r="D731" s="125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ht="15.75" customHeight="1" spans="1:26">
      <c r="A732" s="125"/>
      <c r="B732" s="125"/>
      <c r="C732" s="126" t="e">
        <v>#REF!</v>
      </c>
      <c r="D732" s="125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ht="15.75" customHeight="1" spans="1:26">
      <c r="A733" s="125"/>
      <c r="B733" s="125"/>
      <c r="C733" s="126" t="e">
        <v>#REF!</v>
      </c>
      <c r="D733" s="125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ht="15.75" customHeight="1" spans="1:26">
      <c r="A734" s="125"/>
      <c r="B734" s="125"/>
      <c r="C734" s="126" t="e">
        <v>#REF!</v>
      </c>
      <c r="D734" s="125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ht="15.75" customHeight="1" spans="1:26">
      <c r="A735" s="125"/>
      <c r="B735" s="125"/>
      <c r="C735" s="126" t="e">
        <v>#REF!</v>
      </c>
      <c r="D735" s="125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ht="15.75" customHeight="1" spans="1:26">
      <c r="A736" s="125"/>
      <c r="B736" s="125"/>
      <c r="C736" s="126" t="e">
        <v>#REF!</v>
      </c>
      <c r="D736" s="125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ht="15.75" customHeight="1" spans="1:26">
      <c r="A737" s="125"/>
      <c r="B737" s="125"/>
      <c r="C737" s="126" t="e">
        <v>#REF!</v>
      </c>
      <c r="D737" s="125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ht="15.75" customHeight="1" spans="1:26">
      <c r="A738" s="125"/>
      <c r="B738" s="125"/>
      <c r="C738" s="126" t="e">
        <v>#REF!</v>
      </c>
      <c r="D738" s="125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ht="15.75" customHeight="1" spans="1:26">
      <c r="A739" s="125"/>
      <c r="B739" s="125"/>
      <c r="C739" s="126" t="e">
        <v>#REF!</v>
      </c>
      <c r="D739" s="125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ht="15.75" customHeight="1" spans="1:26">
      <c r="A740" s="125"/>
      <c r="B740" s="125"/>
      <c r="C740" s="126" t="e">
        <v>#REF!</v>
      </c>
      <c r="D740" s="125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ht="15.75" customHeight="1" spans="1:26">
      <c r="A741" s="125"/>
      <c r="B741" s="125"/>
      <c r="C741" s="126" t="e">
        <v>#REF!</v>
      </c>
      <c r="D741" s="125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ht="15.75" customHeight="1" spans="1:26">
      <c r="A742" s="125"/>
      <c r="B742" s="125"/>
      <c r="C742" s="126" t="e">
        <v>#REF!</v>
      </c>
      <c r="D742" s="125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ht="15.75" customHeight="1" spans="1:26">
      <c r="A743" s="125"/>
      <c r="B743" s="125"/>
      <c r="C743" s="126" t="e">
        <v>#REF!</v>
      </c>
      <c r="D743" s="125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ht="15.75" customHeight="1" spans="1:26">
      <c r="A744" s="125"/>
      <c r="B744" s="125"/>
      <c r="C744" s="126" t="e">
        <v>#REF!</v>
      </c>
      <c r="D744" s="125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ht="15.75" customHeight="1" spans="1:26">
      <c r="A745" s="125"/>
      <c r="B745" s="125"/>
      <c r="C745" s="126" t="e">
        <v>#REF!</v>
      </c>
      <c r="D745" s="125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ht="15.75" customHeight="1" spans="1:26">
      <c r="A746" s="125"/>
      <c r="B746" s="125"/>
      <c r="C746" s="126" t="e">
        <v>#REF!</v>
      </c>
      <c r="D746" s="125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ht="15.75" customHeight="1" spans="1:26">
      <c r="A747" s="125"/>
      <c r="B747" s="125"/>
      <c r="C747" s="126" t="e">
        <v>#REF!</v>
      </c>
      <c r="D747" s="125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ht="15.75" customHeight="1" spans="1:26">
      <c r="A748" s="125"/>
      <c r="B748" s="125"/>
      <c r="C748" s="126" t="e">
        <v>#REF!</v>
      </c>
      <c r="D748" s="125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ht="15.75" customHeight="1" spans="1:26">
      <c r="A749" s="125"/>
      <c r="B749" s="125"/>
      <c r="C749" s="126" t="e">
        <v>#REF!</v>
      </c>
      <c r="D749" s="125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ht="15.75" customHeight="1" spans="1:26">
      <c r="A750" s="125"/>
      <c r="B750" s="125"/>
      <c r="C750" s="126" t="e">
        <v>#REF!</v>
      </c>
      <c r="D750" s="125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ht="15.75" customHeight="1" spans="1:26">
      <c r="A751" s="125"/>
      <c r="B751" s="125"/>
      <c r="C751" s="126" t="e">
        <v>#REF!</v>
      </c>
      <c r="D751" s="125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ht="15.75" customHeight="1" spans="1:26">
      <c r="A752" s="125"/>
      <c r="B752" s="125"/>
      <c r="C752" s="126" t="e">
        <v>#REF!</v>
      </c>
      <c r="D752" s="125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ht="15.75" customHeight="1" spans="1:26">
      <c r="A753" s="125"/>
      <c r="B753" s="125"/>
      <c r="C753" s="126" t="e">
        <v>#REF!</v>
      </c>
      <c r="D753" s="125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ht="15.75" customHeight="1" spans="1:26">
      <c r="A754" s="125"/>
      <c r="B754" s="125"/>
      <c r="C754" s="126" t="e">
        <v>#REF!</v>
      </c>
      <c r="D754" s="125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ht="15.75" customHeight="1" spans="1:26">
      <c r="A755" s="125"/>
      <c r="B755" s="125"/>
      <c r="C755" s="126" t="e">
        <v>#REF!</v>
      </c>
      <c r="D755" s="125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ht="15.75" customHeight="1" spans="1:26">
      <c r="A756" s="125"/>
      <c r="B756" s="125"/>
      <c r="C756" s="126" t="e">
        <v>#REF!</v>
      </c>
      <c r="D756" s="125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ht="15.75" customHeight="1" spans="1:26">
      <c r="A757" s="125"/>
      <c r="B757" s="125"/>
      <c r="C757" s="126" t="e">
        <v>#REF!</v>
      </c>
      <c r="D757" s="125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ht="15.75" customHeight="1" spans="1:26">
      <c r="A758" s="125"/>
      <c r="B758" s="125"/>
      <c r="C758" s="126" t="e">
        <v>#REF!</v>
      </c>
      <c r="D758" s="125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ht="15.75" customHeight="1" spans="1:26">
      <c r="A759" s="125"/>
      <c r="B759" s="125"/>
      <c r="C759" s="126" t="e">
        <v>#REF!</v>
      </c>
      <c r="D759" s="125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ht="15.75" customHeight="1" spans="1:26">
      <c r="A760" s="125"/>
      <c r="B760" s="125"/>
      <c r="C760" s="126" t="e">
        <v>#REF!</v>
      </c>
      <c r="D760" s="125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ht="15.75" customHeight="1" spans="1:26">
      <c r="A761" s="125"/>
      <c r="B761" s="125"/>
      <c r="C761" s="126" t="e">
        <v>#REF!</v>
      </c>
      <c r="D761" s="125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ht="15.75" customHeight="1" spans="1:26">
      <c r="A762" s="125"/>
      <c r="B762" s="125"/>
      <c r="C762" s="126" t="e">
        <v>#REF!</v>
      </c>
      <c r="D762" s="125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ht="15.75" customHeight="1" spans="1:26">
      <c r="A763" s="125"/>
      <c r="B763" s="125"/>
      <c r="C763" s="126" t="e">
        <v>#REF!</v>
      </c>
      <c r="D763" s="125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ht="15.75" customHeight="1" spans="1:26">
      <c r="A764" s="125"/>
      <c r="B764" s="125"/>
      <c r="C764" s="126" t="e">
        <v>#REF!</v>
      </c>
      <c r="D764" s="125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ht="15.75" customHeight="1" spans="1:26">
      <c r="A765" s="125"/>
      <c r="B765" s="125"/>
      <c r="C765" s="126" t="e">
        <v>#REF!</v>
      </c>
      <c r="D765" s="125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ht="15.75" customHeight="1" spans="1:26">
      <c r="A766" s="125"/>
      <c r="B766" s="125"/>
      <c r="C766" s="126" t="e">
        <v>#REF!</v>
      </c>
      <c r="D766" s="125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ht="15.75" customHeight="1" spans="1:26">
      <c r="A767" s="125"/>
      <c r="B767" s="125"/>
      <c r="C767" s="126" t="e">
        <v>#REF!</v>
      </c>
      <c r="D767" s="125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ht="15.75" customHeight="1" spans="1:26">
      <c r="A768" s="125"/>
      <c r="B768" s="125"/>
      <c r="C768" s="126" t="e">
        <v>#REF!</v>
      </c>
      <c r="D768" s="125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ht="15.75" customHeight="1" spans="1:26">
      <c r="A769" s="125"/>
      <c r="B769" s="125"/>
      <c r="C769" s="126" t="e">
        <v>#REF!</v>
      </c>
      <c r="D769" s="125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ht="15.75" customHeight="1" spans="1:26">
      <c r="A770" s="125"/>
      <c r="B770" s="125"/>
      <c r="C770" s="126" t="e">
        <v>#REF!</v>
      </c>
      <c r="D770" s="125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ht="15.75" customHeight="1" spans="1:26">
      <c r="A771" s="125"/>
      <c r="B771" s="125"/>
      <c r="C771" s="126" t="e">
        <v>#REF!</v>
      </c>
      <c r="D771" s="125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ht="15.75" customHeight="1" spans="1:26">
      <c r="A772" s="125"/>
      <c r="B772" s="125"/>
      <c r="C772" s="126" t="e">
        <v>#REF!</v>
      </c>
      <c r="D772" s="125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ht="15.75" customHeight="1" spans="1:26">
      <c r="A773" s="125"/>
      <c r="B773" s="125"/>
      <c r="C773" s="126" t="e">
        <v>#REF!</v>
      </c>
      <c r="D773" s="125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ht="15.75" customHeight="1" spans="1:26">
      <c r="A774" s="125"/>
      <c r="B774" s="125"/>
      <c r="C774" s="126" t="e">
        <v>#REF!</v>
      </c>
      <c r="D774" s="125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ht="15.75" customHeight="1" spans="1:26">
      <c r="A775" s="125"/>
      <c r="B775" s="125"/>
      <c r="C775" s="126" t="e">
        <v>#REF!</v>
      </c>
      <c r="D775" s="125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ht="15.75" customHeight="1" spans="1:26">
      <c r="A776" s="125"/>
      <c r="B776" s="125"/>
      <c r="C776" s="126" t="e">
        <v>#REF!</v>
      </c>
      <c r="D776" s="125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ht="15.75" customHeight="1" spans="1:26">
      <c r="A777" s="125"/>
      <c r="B777" s="125"/>
      <c r="C777" s="126" t="e">
        <v>#REF!</v>
      </c>
      <c r="D777" s="125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ht="15.75" customHeight="1" spans="1:26">
      <c r="A778" s="125"/>
      <c r="B778" s="125"/>
      <c r="C778" s="126" t="e">
        <v>#REF!</v>
      </c>
      <c r="D778" s="125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ht="15.75" customHeight="1" spans="1:26">
      <c r="A779" s="125"/>
      <c r="B779" s="125"/>
      <c r="C779" s="126" t="e">
        <v>#REF!</v>
      </c>
      <c r="D779" s="125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ht="15.75" customHeight="1" spans="1:26">
      <c r="A780" s="125"/>
      <c r="B780" s="125"/>
      <c r="C780" s="126" t="e">
        <v>#REF!</v>
      </c>
      <c r="D780" s="125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ht="15.75" customHeight="1" spans="1:26">
      <c r="A781" s="125"/>
      <c r="B781" s="125"/>
      <c r="C781" s="126" t="e">
        <v>#REF!</v>
      </c>
      <c r="D781" s="125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ht="15.75" customHeight="1" spans="1:26">
      <c r="A782" s="125"/>
      <c r="B782" s="125"/>
      <c r="C782" s="126" t="e">
        <v>#REF!</v>
      </c>
      <c r="D782" s="125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ht="15.75" customHeight="1" spans="1:26">
      <c r="A783" s="125"/>
      <c r="B783" s="125"/>
      <c r="C783" s="126" t="e">
        <v>#REF!</v>
      </c>
      <c r="D783" s="125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ht="15.75" customHeight="1" spans="1:26">
      <c r="A784" s="125"/>
      <c r="B784" s="125"/>
      <c r="C784" s="126" t="e">
        <v>#REF!</v>
      </c>
      <c r="D784" s="125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ht="15.75" customHeight="1" spans="1:26">
      <c r="A785" s="125"/>
      <c r="B785" s="125"/>
      <c r="C785" s="126" t="e">
        <v>#REF!</v>
      </c>
      <c r="D785" s="125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ht="15.75" customHeight="1" spans="1:26">
      <c r="A786" s="125"/>
      <c r="B786" s="125"/>
      <c r="C786" s="126" t="e">
        <v>#REF!</v>
      </c>
      <c r="D786" s="125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ht="15.75" customHeight="1" spans="1:26">
      <c r="A787" s="125"/>
      <c r="B787" s="125"/>
      <c r="C787" s="126" t="e">
        <v>#REF!</v>
      </c>
      <c r="D787" s="125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ht="15.75" customHeight="1" spans="1:26">
      <c r="A788" s="125"/>
      <c r="B788" s="125"/>
      <c r="C788" s="126" t="e">
        <v>#REF!</v>
      </c>
      <c r="D788" s="125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ht="15.75" customHeight="1" spans="1:26">
      <c r="A789" s="125"/>
      <c r="B789" s="125"/>
      <c r="C789" s="126" t="e">
        <v>#REF!</v>
      </c>
      <c r="D789" s="125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ht="15.75" customHeight="1" spans="1:26">
      <c r="A790" s="125"/>
      <c r="B790" s="125"/>
      <c r="C790" s="126" t="e">
        <v>#REF!</v>
      </c>
      <c r="D790" s="125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ht="15.75" customHeight="1" spans="1:26">
      <c r="A791" s="125"/>
      <c r="B791" s="125"/>
      <c r="C791" s="126" t="e">
        <v>#REF!</v>
      </c>
      <c r="D791" s="125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ht="15.75" customHeight="1" spans="1:26">
      <c r="A792" s="125"/>
      <c r="B792" s="125"/>
      <c r="C792" s="126" t="e">
        <v>#REF!</v>
      </c>
      <c r="D792" s="125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ht="15.75" customHeight="1" spans="1:26">
      <c r="A793" s="125"/>
      <c r="B793" s="125"/>
      <c r="C793" s="126" t="e">
        <v>#REF!</v>
      </c>
      <c r="D793" s="125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ht="15.75" customHeight="1" spans="1:26">
      <c r="A794" s="125"/>
      <c r="B794" s="125"/>
      <c r="C794" s="126" t="e">
        <v>#REF!</v>
      </c>
      <c r="D794" s="125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ht="15.75" customHeight="1" spans="1:26">
      <c r="A795" s="125"/>
      <c r="B795" s="125"/>
      <c r="C795" s="126" t="e">
        <v>#REF!</v>
      </c>
      <c r="D795" s="125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ht="15.75" customHeight="1" spans="1:26">
      <c r="A796" s="125"/>
      <c r="B796" s="125"/>
      <c r="C796" s="126" t="e">
        <v>#REF!</v>
      </c>
      <c r="D796" s="125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ht="15.75" customHeight="1" spans="1:26">
      <c r="A797" s="125"/>
      <c r="B797" s="125"/>
      <c r="C797" s="126" t="e">
        <v>#REF!</v>
      </c>
      <c r="D797" s="125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ht="15.75" customHeight="1" spans="1:26">
      <c r="A798" s="125"/>
      <c r="B798" s="125"/>
      <c r="C798" s="126" t="e">
        <v>#REF!</v>
      </c>
      <c r="D798" s="125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ht="15.75" customHeight="1" spans="1:26">
      <c r="A799" s="125"/>
      <c r="B799" s="125"/>
      <c r="C799" s="126" t="e">
        <v>#REF!</v>
      </c>
      <c r="D799" s="125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ht="15.75" customHeight="1" spans="1:26">
      <c r="A800" s="125"/>
      <c r="B800" s="125"/>
      <c r="C800" s="126" t="e">
        <v>#REF!</v>
      </c>
      <c r="D800" s="125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ht="15.75" customHeight="1" spans="1:26">
      <c r="A801" s="125"/>
      <c r="B801" s="125"/>
      <c r="C801" s="126" t="e">
        <v>#REF!</v>
      </c>
      <c r="D801" s="125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ht="15.75" customHeight="1" spans="1:26">
      <c r="A802" s="125"/>
      <c r="B802" s="125"/>
      <c r="C802" s="126" t="e">
        <v>#REF!</v>
      </c>
      <c r="D802" s="125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ht="15.75" customHeight="1" spans="1:26">
      <c r="A803" s="125"/>
      <c r="B803" s="125"/>
      <c r="C803" s="126" t="e">
        <v>#REF!</v>
      </c>
      <c r="D803" s="125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ht="15.75" customHeight="1" spans="1:26">
      <c r="A804" s="125"/>
      <c r="B804" s="125"/>
      <c r="C804" s="126" t="e">
        <v>#REF!</v>
      </c>
      <c r="D804" s="125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ht="15.75" customHeight="1" spans="1:26">
      <c r="A805" s="125"/>
      <c r="B805" s="125"/>
      <c r="C805" s="126" t="e">
        <v>#REF!</v>
      </c>
      <c r="D805" s="125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ht="15.75" customHeight="1" spans="1:26">
      <c r="A806" s="125"/>
      <c r="B806" s="125"/>
      <c r="C806" s="126" t="e">
        <v>#REF!</v>
      </c>
      <c r="D806" s="125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ht="15.75" customHeight="1" spans="1:26">
      <c r="A807" s="125"/>
      <c r="B807" s="125"/>
      <c r="C807" s="126" t="e">
        <v>#REF!</v>
      </c>
      <c r="D807" s="125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ht="15.75" customHeight="1" spans="1:26">
      <c r="A808" s="125"/>
      <c r="B808" s="125"/>
      <c r="C808" s="126" t="e">
        <v>#REF!</v>
      </c>
      <c r="D808" s="125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ht="15.75" customHeight="1" spans="1:26">
      <c r="A809" s="125"/>
      <c r="B809" s="125"/>
      <c r="C809" s="126" t="e">
        <v>#REF!</v>
      </c>
      <c r="D809" s="125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ht="15.75" customHeight="1" spans="1:26">
      <c r="A810" s="125"/>
      <c r="B810" s="125"/>
      <c r="C810" s="126" t="e">
        <v>#REF!</v>
      </c>
      <c r="D810" s="125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ht="15.75" customHeight="1" spans="1:26">
      <c r="A811" s="125"/>
      <c r="B811" s="125"/>
      <c r="C811" s="126" t="e">
        <v>#REF!</v>
      </c>
      <c r="D811" s="125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ht="15.75" customHeight="1" spans="1:26">
      <c r="A812" s="125"/>
      <c r="B812" s="125"/>
      <c r="C812" s="126" t="e">
        <v>#REF!</v>
      </c>
      <c r="D812" s="125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ht="15.75" customHeight="1" spans="1:26">
      <c r="A813" s="125"/>
      <c r="B813" s="125"/>
      <c r="C813" s="126" t="e">
        <v>#REF!</v>
      </c>
      <c r="D813" s="125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ht="15.75" customHeight="1" spans="1:26">
      <c r="A814" s="125"/>
      <c r="B814" s="125"/>
      <c r="C814" s="126" t="e">
        <v>#REF!</v>
      </c>
      <c r="D814" s="125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ht="15.75" customHeight="1" spans="1:26">
      <c r="A815" s="125"/>
      <c r="B815" s="125"/>
      <c r="C815" s="126" t="e">
        <v>#REF!</v>
      </c>
      <c r="D815" s="125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ht="15.75" customHeight="1" spans="1:26">
      <c r="A816" s="125"/>
      <c r="B816" s="125"/>
      <c r="C816" s="126" t="e">
        <v>#REF!</v>
      </c>
      <c r="D816" s="125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ht="15.75" customHeight="1" spans="1:26">
      <c r="A817" s="125"/>
      <c r="B817" s="125"/>
      <c r="C817" s="126" t="e">
        <v>#REF!</v>
      </c>
      <c r="D817" s="125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ht="15.75" customHeight="1" spans="1:26">
      <c r="A818" s="125"/>
      <c r="B818" s="125"/>
      <c r="C818" s="126" t="e">
        <v>#REF!</v>
      </c>
      <c r="D818" s="125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ht="15.75" customHeight="1" spans="1:26">
      <c r="A819" s="125"/>
      <c r="B819" s="125"/>
      <c r="C819" s="126" t="e">
        <v>#REF!</v>
      </c>
      <c r="D819" s="125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ht="15.75" customHeight="1" spans="1:26">
      <c r="A820" s="125"/>
      <c r="B820" s="125"/>
      <c r="C820" s="126" t="e">
        <v>#REF!</v>
      </c>
      <c r="D820" s="125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ht="15.75" customHeight="1" spans="1:26">
      <c r="A821" s="125"/>
      <c r="B821" s="125"/>
      <c r="C821" s="126" t="e">
        <v>#REF!</v>
      </c>
      <c r="D821" s="125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ht="15.75" customHeight="1" spans="1:26">
      <c r="A822" s="125"/>
      <c r="B822" s="125"/>
      <c r="C822" s="126" t="e">
        <v>#REF!</v>
      </c>
      <c r="D822" s="125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ht="15.75" customHeight="1" spans="1:26">
      <c r="A823" s="125"/>
      <c r="B823" s="125"/>
      <c r="C823" s="126" t="e">
        <v>#REF!</v>
      </c>
      <c r="D823" s="125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ht="15.75" customHeight="1" spans="1:26">
      <c r="A824" s="125"/>
      <c r="B824" s="125"/>
      <c r="C824" s="126" t="e">
        <v>#REF!</v>
      </c>
      <c r="D824" s="125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ht="15.75" customHeight="1" spans="1:26">
      <c r="A825" s="125"/>
      <c r="B825" s="125"/>
      <c r="C825" s="126" t="e">
        <v>#REF!</v>
      </c>
      <c r="D825" s="125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ht="15.75" customHeight="1" spans="1:26">
      <c r="A826" s="125"/>
      <c r="B826" s="125"/>
      <c r="C826" s="126" t="e">
        <v>#REF!</v>
      </c>
      <c r="D826" s="125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ht="15.75" customHeight="1" spans="1:26">
      <c r="A827" s="125"/>
      <c r="B827" s="125"/>
      <c r="C827" s="126" t="e">
        <v>#REF!</v>
      </c>
      <c r="D827" s="125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ht="15.75" customHeight="1" spans="1:26">
      <c r="A828" s="125"/>
      <c r="B828" s="125"/>
      <c r="C828" s="126" t="e">
        <v>#REF!</v>
      </c>
      <c r="D828" s="125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ht="15.75" customHeight="1" spans="1:26">
      <c r="A829" s="125"/>
      <c r="B829" s="125"/>
      <c r="C829" s="126" t="e">
        <v>#REF!</v>
      </c>
      <c r="D829" s="125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ht="15.75" customHeight="1" spans="1:26">
      <c r="A830" s="125"/>
      <c r="B830" s="125"/>
      <c r="C830" s="126" t="e">
        <v>#REF!</v>
      </c>
      <c r="D830" s="125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ht="15.75" customHeight="1" spans="1:26">
      <c r="A831" s="125"/>
      <c r="B831" s="125"/>
      <c r="C831" s="126" t="e">
        <v>#REF!</v>
      </c>
      <c r="D831" s="125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ht="15.75" customHeight="1" spans="1:26">
      <c r="A832" s="125"/>
      <c r="B832" s="125"/>
      <c r="C832" s="126" t="e">
        <v>#REF!</v>
      </c>
      <c r="D832" s="125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ht="15.75" customHeight="1" spans="1:26">
      <c r="A833" s="125"/>
      <c r="B833" s="125"/>
      <c r="C833" s="126" t="e">
        <v>#REF!</v>
      </c>
      <c r="D833" s="125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ht="15.75" customHeight="1" spans="1:26">
      <c r="A834" s="125"/>
      <c r="B834" s="125"/>
      <c r="C834" s="126" t="e">
        <v>#REF!</v>
      </c>
      <c r="D834" s="125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ht="15.75" customHeight="1" spans="1:26">
      <c r="A835" s="125"/>
      <c r="B835" s="125"/>
      <c r="C835" s="126" t="e">
        <v>#REF!</v>
      </c>
      <c r="D835" s="125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ht="15.75" customHeight="1" spans="1:26">
      <c r="A836" s="125"/>
      <c r="B836" s="125"/>
      <c r="C836" s="126" t="e">
        <v>#REF!</v>
      </c>
      <c r="D836" s="125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ht="15.75" customHeight="1" spans="1:26">
      <c r="A837" s="125"/>
      <c r="B837" s="125"/>
      <c r="C837" s="126" t="e">
        <v>#REF!</v>
      </c>
      <c r="D837" s="125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ht="15.75" customHeight="1" spans="1:26">
      <c r="A838" s="125"/>
      <c r="B838" s="125"/>
      <c r="C838" s="126" t="e">
        <v>#REF!</v>
      </c>
      <c r="D838" s="125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ht="15.75" customHeight="1" spans="1:26">
      <c r="A839" s="125"/>
      <c r="B839" s="125"/>
      <c r="C839" s="126" t="e">
        <v>#REF!</v>
      </c>
      <c r="D839" s="125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ht="15.75" customHeight="1" spans="1:26">
      <c r="A840" s="125"/>
      <c r="B840" s="125"/>
      <c r="C840" s="126" t="e">
        <v>#REF!</v>
      </c>
      <c r="D840" s="125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ht="15.75" customHeight="1" spans="1:26">
      <c r="A841" s="125"/>
      <c r="B841" s="125"/>
      <c r="C841" s="126" t="e">
        <v>#REF!</v>
      </c>
      <c r="D841" s="125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ht="15.75" customHeight="1" spans="1:26">
      <c r="A842" s="125"/>
      <c r="B842" s="125"/>
      <c r="C842" s="126" t="e">
        <v>#REF!</v>
      </c>
      <c r="D842" s="125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ht="15.75" customHeight="1" spans="1:26">
      <c r="A843" s="125"/>
      <c r="B843" s="125"/>
      <c r="C843" s="126" t="e">
        <v>#REF!</v>
      </c>
      <c r="D843" s="125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ht="15.75" customHeight="1" spans="1:26">
      <c r="A844" s="125"/>
      <c r="B844" s="125"/>
      <c r="C844" s="126" t="e">
        <v>#REF!</v>
      </c>
      <c r="D844" s="125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ht="15.75" customHeight="1" spans="1:26">
      <c r="A845" s="125"/>
      <c r="B845" s="125"/>
      <c r="C845" s="126" t="e">
        <v>#REF!</v>
      </c>
      <c r="D845" s="125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ht="15.75" customHeight="1" spans="1:26">
      <c r="A846" s="125"/>
      <c r="B846" s="125"/>
      <c r="C846" s="126" t="e">
        <v>#REF!</v>
      </c>
      <c r="D846" s="125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ht="15.75" customHeight="1" spans="1:26">
      <c r="A847" s="125"/>
      <c r="B847" s="125"/>
      <c r="C847" s="126" t="e">
        <v>#REF!</v>
      </c>
      <c r="D847" s="125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ht="15.75" customHeight="1" spans="1:26">
      <c r="A848" s="125"/>
      <c r="B848" s="125"/>
      <c r="C848" s="126" t="e">
        <v>#REF!</v>
      </c>
      <c r="D848" s="125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ht="15.75" customHeight="1" spans="1:26">
      <c r="A849" s="125"/>
      <c r="B849" s="125"/>
      <c r="C849" s="126" t="e">
        <v>#REF!</v>
      </c>
      <c r="D849" s="125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ht="15.75" customHeight="1" spans="1:26">
      <c r="A850" s="125"/>
      <c r="B850" s="125"/>
      <c r="C850" s="126" t="e">
        <v>#REF!</v>
      </c>
      <c r="D850" s="125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ht="15.75" customHeight="1" spans="1:26">
      <c r="A851" s="125"/>
      <c r="B851" s="125"/>
      <c r="C851" s="126" t="e">
        <v>#REF!</v>
      </c>
      <c r="D851" s="125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ht="15.75" customHeight="1" spans="1:26">
      <c r="A852" s="125"/>
      <c r="B852" s="125"/>
      <c r="C852" s="126" t="e">
        <v>#REF!</v>
      </c>
      <c r="D852" s="125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ht="15.75" customHeight="1" spans="1:26">
      <c r="A853" s="125"/>
      <c r="B853" s="125"/>
      <c r="C853" s="126" t="e">
        <v>#REF!</v>
      </c>
      <c r="D853" s="125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ht="15.75" customHeight="1" spans="1:26">
      <c r="A854" s="125"/>
      <c r="B854" s="125"/>
      <c r="C854" s="126" t="e">
        <v>#REF!</v>
      </c>
      <c r="D854" s="125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ht="15.75" customHeight="1" spans="1:26">
      <c r="A855" s="125"/>
      <c r="B855" s="125"/>
      <c r="C855" s="126" t="e">
        <v>#REF!</v>
      </c>
      <c r="D855" s="125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ht="15.75" customHeight="1" spans="1:26">
      <c r="A856" s="125"/>
      <c r="B856" s="125"/>
      <c r="C856" s="126" t="e">
        <v>#REF!</v>
      </c>
      <c r="D856" s="125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ht="15.75" customHeight="1" spans="1:26">
      <c r="A857" s="125"/>
      <c r="B857" s="125"/>
      <c r="C857" s="126" t="e">
        <v>#REF!</v>
      </c>
      <c r="D857" s="125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ht="15.75" customHeight="1" spans="1:26">
      <c r="A858" s="125"/>
      <c r="B858" s="125"/>
      <c r="C858" s="126" t="e">
        <v>#REF!</v>
      </c>
      <c r="D858" s="125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ht="15.75" customHeight="1" spans="1:26">
      <c r="A859" s="125"/>
      <c r="B859" s="125"/>
      <c r="C859" s="126" t="e">
        <v>#REF!</v>
      </c>
      <c r="D859" s="125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ht="15.75" customHeight="1" spans="1:26">
      <c r="A860" s="125"/>
      <c r="B860" s="125"/>
      <c r="C860" s="126" t="e">
        <v>#REF!</v>
      </c>
      <c r="D860" s="125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ht="15.75" customHeight="1" spans="1:26">
      <c r="A861" s="125"/>
      <c r="B861" s="125"/>
      <c r="C861" s="126" t="e">
        <v>#REF!</v>
      </c>
      <c r="D861" s="125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ht="15.75" customHeight="1" spans="1:26">
      <c r="A862" s="125"/>
      <c r="B862" s="125"/>
      <c r="C862" s="126" t="e">
        <v>#REF!</v>
      </c>
      <c r="D862" s="125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ht="15.75" customHeight="1" spans="1:26">
      <c r="A863" s="125"/>
      <c r="B863" s="125"/>
      <c r="C863" s="126" t="e">
        <v>#REF!</v>
      </c>
      <c r="D863" s="125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ht="15.75" customHeight="1" spans="1:26">
      <c r="A864" s="125"/>
      <c r="B864" s="125"/>
      <c r="C864" s="126" t="e">
        <v>#REF!</v>
      </c>
      <c r="D864" s="125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ht="15.75" customHeight="1" spans="1:26">
      <c r="A865" s="125"/>
      <c r="B865" s="125"/>
      <c r="C865" s="126" t="e">
        <v>#REF!</v>
      </c>
      <c r="D865" s="125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ht="15.75" customHeight="1" spans="1:26">
      <c r="A866" s="125"/>
      <c r="B866" s="125"/>
      <c r="C866" s="126" t="e">
        <v>#REF!</v>
      </c>
      <c r="D866" s="125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ht="15.75" customHeight="1" spans="1:26">
      <c r="A867" s="125"/>
      <c r="B867" s="125"/>
      <c r="C867" s="126" t="e">
        <v>#REF!</v>
      </c>
      <c r="D867" s="125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ht="15.75" customHeight="1" spans="1:26">
      <c r="A868" s="125"/>
      <c r="B868" s="125"/>
      <c r="C868" s="126" t="e">
        <v>#REF!</v>
      </c>
      <c r="D868" s="125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ht="15.75" customHeight="1" spans="1:26">
      <c r="A869" s="125"/>
      <c r="B869" s="125"/>
      <c r="C869" s="126" t="e">
        <v>#REF!</v>
      </c>
      <c r="D869" s="125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ht="15.75" customHeight="1" spans="1:26">
      <c r="A870" s="125"/>
      <c r="B870" s="125"/>
      <c r="C870" s="126" t="e">
        <v>#REF!</v>
      </c>
      <c r="D870" s="125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ht="15.75" customHeight="1" spans="1:26">
      <c r="A871" s="125"/>
      <c r="B871" s="125"/>
      <c r="C871" s="126" t="e">
        <v>#REF!</v>
      </c>
      <c r="D871" s="125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ht="15.75" customHeight="1" spans="1:26">
      <c r="A872" s="125"/>
      <c r="B872" s="125"/>
      <c r="C872" s="126" t="e">
        <v>#REF!</v>
      </c>
      <c r="D872" s="125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ht="15.75" customHeight="1" spans="1:26">
      <c r="A873" s="125"/>
      <c r="B873" s="125"/>
      <c r="C873" s="126" t="e">
        <v>#REF!</v>
      </c>
      <c r="D873" s="125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ht="15.75" customHeight="1" spans="1:26">
      <c r="A874" s="125"/>
      <c r="B874" s="125"/>
      <c r="C874" s="126" t="e">
        <v>#REF!</v>
      </c>
      <c r="D874" s="125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ht="15.75" customHeight="1" spans="1:26">
      <c r="A875" s="125"/>
      <c r="B875" s="125"/>
      <c r="C875" s="126" t="e">
        <v>#REF!</v>
      </c>
      <c r="D875" s="125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ht="15.75" customHeight="1" spans="1:26">
      <c r="A876" s="125"/>
      <c r="B876" s="125"/>
      <c r="C876" s="126" t="e">
        <v>#REF!</v>
      </c>
      <c r="D876" s="125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ht="15.75" customHeight="1" spans="1:26">
      <c r="A877" s="125"/>
      <c r="B877" s="125"/>
      <c r="C877" s="126" t="e">
        <v>#REF!</v>
      </c>
      <c r="D877" s="125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ht="15.75" customHeight="1" spans="1:26">
      <c r="A878" s="125"/>
      <c r="B878" s="125"/>
      <c r="C878" s="126" t="e">
        <v>#REF!</v>
      </c>
      <c r="D878" s="125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ht="15.75" customHeight="1" spans="1:26">
      <c r="A879" s="125"/>
      <c r="B879" s="125"/>
      <c r="C879" s="126" t="e">
        <v>#REF!</v>
      </c>
      <c r="D879" s="125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ht="15.75" customHeight="1" spans="1:26">
      <c r="A880" s="125"/>
      <c r="B880" s="125"/>
      <c r="C880" s="126" t="e">
        <v>#REF!</v>
      </c>
      <c r="D880" s="125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ht="15.75" customHeight="1" spans="1:26">
      <c r="A881" s="125"/>
      <c r="B881" s="125"/>
      <c r="C881" s="126" t="e">
        <v>#REF!</v>
      </c>
      <c r="D881" s="125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ht="15.75" customHeight="1" spans="1:26">
      <c r="A882" s="125"/>
      <c r="B882" s="125"/>
      <c r="C882" s="126" t="e">
        <v>#REF!</v>
      </c>
      <c r="D882" s="125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ht="15.75" customHeight="1" spans="1:26">
      <c r="A883" s="125"/>
      <c r="B883" s="125"/>
      <c r="C883" s="126" t="e">
        <v>#REF!</v>
      </c>
      <c r="D883" s="125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ht="15.75" customHeight="1" spans="1:26">
      <c r="A884" s="125"/>
      <c r="B884" s="125"/>
      <c r="C884" s="126" t="e">
        <v>#REF!</v>
      </c>
      <c r="D884" s="125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ht="15.75" customHeight="1" spans="1:26">
      <c r="A885" s="125"/>
      <c r="B885" s="125"/>
      <c r="C885" s="126" t="e">
        <v>#REF!</v>
      </c>
      <c r="D885" s="125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ht="15.75" customHeight="1" spans="1:26">
      <c r="A886" s="125"/>
      <c r="B886" s="125"/>
      <c r="C886" s="126" t="e">
        <v>#REF!</v>
      </c>
      <c r="D886" s="125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ht="15.75" customHeight="1" spans="1:26">
      <c r="A887" s="125"/>
      <c r="B887" s="125"/>
      <c r="C887" s="126" t="e">
        <v>#REF!</v>
      </c>
      <c r="D887" s="125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ht="15.75" customHeight="1" spans="1:26">
      <c r="A888" s="125"/>
      <c r="B888" s="125"/>
      <c r="C888" s="126" t="e">
        <v>#REF!</v>
      </c>
      <c r="D888" s="125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ht="15.75" customHeight="1" spans="1:26">
      <c r="A889" s="125"/>
      <c r="B889" s="125"/>
      <c r="C889" s="126" t="e">
        <v>#REF!</v>
      </c>
      <c r="D889" s="125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ht="15.75" customHeight="1" spans="1:26">
      <c r="A890" s="125"/>
      <c r="B890" s="125"/>
      <c r="C890" s="126" t="e">
        <v>#REF!</v>
      </c>
      <c r="D890" s="125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ht="15.75" customHeight="1" spans="1:26">
      <c r="A891" s="125"/>
      <c r="B891" s="125"/>
      <c r="C891" s="126" t="e">
        <v>#REF!</v>
      </c>
      <c r="D891" s="125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ht="15.75" customHeight="1" spans="1:26">
      <c r="A892" s="125"/>
      <c r="B892" s="125"/>
      <c r="C892" s="126" t="e">
        <v>#REF!</v>
      </c>
      <c r="D892" s="125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ht="15.75" customHeight="1" spans="1:26">
      <c r="A893" s="125"/>
      <c r="B893" s="125"/>
      <c r="C893" s="126" t="e">
        <v>#REF!</v>
      </c>
      <c r="D893" s="125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ht="15.75" customHeight="1" spans="1:26">
      <c r="A894" s="125"/>
      <c r="B894" s="125"/>
      <c r="C894" s="126" t="e">
        <v>#REF!</v>
      </c>
      <c r="D894" s="125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ht="15.75" customHeight="1" spans="1:26">
      <c r="A895" s="125"/>
      <c r="B895" s="125"/>
      <c r="C895" s="126" t="e">
        <v>#REF!</v>
      </c>
      <c r="D895" s="125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ht="15.75" customHeight="1" spans="1:26">
      <c r="A896" s="125"/>
      <c r="B896" s="125"/>
      <c r="C896" s="126" t="e">
        <v>#REF!</v>
      </c>
      <c r="D896" s="125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ht="15.75" customHeight="1" spans="1:26">
      <c r="A897" s="125"/>
      <c r="B897" s="125"/>
      <c r="C897" s="126" t="e">
        <v>#REF!</v>
      </c>
      <c r="D897" s="125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ht="15.75" customHeight="1" spans="1:26">
      <c r="A898" s="125"/>
      <c r="B898" s="125"/>
      <c r="C898" s="126" t="e">
        <v>#REF!</v>
      </c>
      <c r="D898" s="125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ht="15.75" customHeight="1" spans="1:26">
      <c r="A899" s="125"/>
      <c r="B899" s="125"/>
      <c r="C899" s="126" t="e">
        <v>#REF!</v>
      </c>
      <c r="D899" s="125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ht="15.75" customHeight="1" spans="1:26">
      <c r="A900" s="125"/>
      <c r="B900" s="125"/>
      <c r="C900" s="126" t="e">
        <v>#REF!</v>
      </c>
      <c r="D900" s="125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ht="15.75" customHeight="1" spans="1:26">
      <c r="A901" s="125"/>
      <c r="B901" s="125"/>
      <c r="C901" s="126" t="e">
        <v>#REF!</v>
      </c>
      <c r="D901" s="125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ht="15.75" customHeight="1" spans="1:26">
      <c r="A902" s="125"/>
      <c r="B902" s="125"/>
      <c r="C902" s="126" t="e">
        <v>#REF!</v>
      </c>
      <c r="D902" s="125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ht="15.75" customHeight="1" spans="1:26">
      <c r="A903" s="125"/>
      <c r="B903" s="125"/>
      <c r="C903" s="126" t="e">
        <v>#REF!</v>
      </c>
      <c r="D903" s="125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ht="15.75" customHeight="1" spans="1:26">
      <c r="A904" s="125"/>
      <c r="B904" s="125"/>
      <c r="C904" s="126" t="e">
        <v>#REF!</v>
      </c>
      <c r="D904" s="125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ht="15.75" customHeight="1" spans="1:26">
      <c r="A905" s="125"/>
      <c r="B905" s="125"/>
      <c r="C905" s="126" t="e">
        <v>#REF!</v>
      </c>
      <c r="D905" s="125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ht="15.75" customHeight="1" spans="1:26">
      <c r="A906" s="125"/>
      <c r="B906" s="125"/>
      <c r="C906" s="126" t="e">
        <v>#REF!</v>
      </c>
      <c r="D906" s="125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ht="15.75" customHeight="1" spans="1:26">
      <c r="A907" s="125"/>
      <c r="B907" s="125"/>
      <c r="C907" s="126" t="e">
        <v>#REF!</v>
      </c>
      <c r="D907" s="125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ht="15.75" customHeight="1" spans="1:26">
      <c r="A908" s="125"/>
      <c r="B908" s="125"/>
      <c r="C908" s="126" t="e">
        <v>#REF!</v>
      </c>
      <c r="D908" s="125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ht="15.75" customHeight="1" spans="1:26">
      <c r="A909" s="125"/>
      <c r="B909" s="125"/>
      <c r="C909" s="126" t="e">
        <v>#REF!</v>
      </c>
      <c r="D909" s="125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ht="15.75" customHeight="1" spans="1:26">
      <c r="A910" s="125"/>
      <c r="B910" s="125"/>
      <c r="C910" s="126" t="e">
        <v>#REF!</v>
      </c>
      <c r="D910" s="125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ht="15.75" customHeight="1" spans="1:26">
      <c r="A911" s="125"/>
      <c r="B911" s="125"/>
      <c r="C911" s="126" t="e">
        <v>#REF!</v>
      </c>
      <c r="D911" s="125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ht="15.75" customHeight="1" spans="1:26">
      <c r="A912" s="125"/>
      <c r="B912" s="125"/>
      <c r="C912" s="126" t="e">
        <v>#REF!</v>
      </c>
      <c r="D912" s="125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ht="15.75" customHeight="1" spans="1:26">
      <c r="A913" s="125"/>
      <c r="B913" s="125"/>
      <c r="C913" s="126" t="e">
        <v>#REF!</v>
      </c>
      <c r="D913" s="125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ht="15.75" customHeight="1" spans="1:26">
      <c r="A914" s="125"/>
      <c r="B914" s="125"/>
      <c r="C914" s="126" t="e">
        <v>#REF!</v>
      </c>
      <c r="D914" s="125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ht="15.75" customHeight="1" spans="1:26">
      <c r="A915" s="125"/>
      <c r="B915" s="125"/>
      <c r="C915" s="126" t="e">
        <v>#REF!</v>
      </c>
      <c r="D915" s="125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ht="15.75" customHeight="1" spans="1:26">
      <c r="A916" s="125"/>
      <c r="B916" s="125"/>
      <c r="C916" s="126" t="e">
        <v>#REF!</v>
      </c>
      <c r="D916" s="125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ht="15.75" customHeight="1" spans="1:26">
      <c r="A917" s="125"/>
      <c r="B917" s="125"/>
      <c r="C917" s="126" t="e">
        <v>#REF!</v>
      </c>
      <c r="D917" s="125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ht="15.75" customHeight="1" spans="1:26">
      <c r="A918" s="125"/>
      <c r="B918" s="125"/>
      <c r="C918" s="126" t="e">
        <v>#REF!</v>
      </c>
      <c r="D918" s="125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ht="15.75" customHeight="1" spans="1:26">
      <c r="A919" s="125"/>
      <c r="B919" s="125"/>
      <c r="C919" s="126" t="e">
        <v>#REF!</v>
      </c>
      <c r="D919" s="125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ht="15.75" customHeight="1" spans="1:26">
      <c r="A920" s="125"/>
      <c r="B920" s="125"/>
      <c r="C920" s="126" t="e">
        <v>#REF!</v>
      </c>
      <c r="D920" s="125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ht="15.75" customHeight="1" spans="1:26">
      <c r="A921" s="125"/>
      <c r="B921" s="125"/>
      <c r="C921" s="126" t="e">
        <v>#REF!</v>
      </c>
      <c r="D921" s="125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ht="15.75" customHeight="1" spans="1:26">
      <c r="A922" s="125"/>
      <c r="B922" s="125"/>
      <c r="C922" s="126" t="e">
        <v>#REF!</v>
      </c>
      <c r="D922" s="125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ht="15.75" customHeight="1" spans="1:26">
      <c r="A923" s="125"/>
      <c r="B923" s="125"/>
      <c r="C923" s="126" t="e">
        <v>#REF!</v>
      </c>
      <c r="D923" s="125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ht="15.75" customHeight="1" spans="1:26">
      <c r="A924" s="125"/>
      <c r="B924" s="125"/>
      <c r="C924" s="126" t="e">
        <v>#REF!</v>
      </c>
      <c r="D924" s="125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ht="15.75" customHeight="1" spans="1:26">
      <c r="A925" s="125"/>
      <c r="B925" s="125"/>
      <c r="C925" s="126" t="e">
        <v>#REF!</v>
      </c>
      <c r="D925" s="125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ht="15.75" customHeight="1" spans="1:26">
      <c r="A926" s="125"/>
      <c r="B926" s="125"/>
      <c r="C926" s="126" t="e">
        <v>#REF!</v>
      </c>
      <c r="D926" s="125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ht="15.75" customHeight="1" spans="1:26">
      <c r="A927" s="125"/>
      <c r="B927" s="125"/>
      <c r="C927" s="126" t="e">
        <v>#REF!</v>
      </c>
      <c r="D927" s="125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ht="15.75" customHeight="1" spans="1:26">
      <c r="A928" s="125"/>
      <c r="B928" s="125"/>
      <c r="C928" s="126" t="e">
        <v>#REF!</v>
      </c>
      <c r="D928" s="125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ht="15.75" customHeight="1" spans="1:26">
      <c r="A929" s="125"/>
      <c r="B929" s="125"/>
      <c r="C929" s="126" t="e">
        <v>#REF!</v>
      </c>
      <c r="D929" s="125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ht="15.75" customHeight="1" spans="1:26">
      <c r="A930" s="125"/>
      <c r="B930" s="125"/>
      <c r="C930" s="126" t="e">
        <v>#REF!</v>
      </c>
      <c r="D930" s="125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ht="15.75" customHeight="1" spans="1:26">
      <c r="A931" s="125"/>
      <c r="B931" s="125"/>
      <c r="C931" s="126" t="e">
        <v>#REF!</v>
      </c>
      <c r="D931" s="125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ht="15.75" customHeight="1" spans="1:26">
      <c r="A932" s="125"/>
      <c r="B932" s="125"/>
      <c r="C932" s="126" t="e">
        <v>#REF!</v>
      </c>
      <c r="D932" s="125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ht="15.75" customHeight="1" spans="1:26">
      <c r="A933" s="125"/>
      <c r="B933" s="125"/>
      <c r="C933" s="126" t="e">
        <v>#REF!</v>
      </c>
      <c r="D933" s="125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ht="15.75" customHeight="1" spans="1:26">
      <c r="A934" s="125"/>
      <c r="B934" s="125"/>
      <c r="C934" s="126" t="e">
        <v>#REF!</v>
      </c>
      <c r="D934" s="125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ht="15.75" customHeight="1" spans="1:26">
      <c r="A935" s="125"/>
      <c r="B935" s="125"/>
      <c r="C935" s="126" t="e">
        <v>#REF!</v>
      </c>
      <c r="D935" s="125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ht="15.75" customHeight="1" spans="1:26">
      <c r="A936" s="125"/>
      <c r="B936" s="125"/>
      <c r="C936" s="126" t="e">
        <v>#REF!</v>
      </c>
      <c r="D936" s="125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ht="15.75" customHeight="1" spans="1:26">
      <c r="A937" s="125"/>
      <c r="B937" s="125"/>
      <c r="C937" s="126" t="e">
        <v>#REF!</v>
      </c>
      <c r="D937" s="125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ht="15.75" customHeight="1" spans="1:26">
      <c r="A938" s="125"/>
      <c r="B938" s="125"/>
      <c r="C938" s="126" t="e">
        <v>#REF!</v>
      </c>
      <c r="D938" s="125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ht="15.75" customHeight="1" spans="1:26">
      <c r="A939" s="125"/>
      <c r="B939" s="125"/>
      <c r="C939" s="126" t="e">
        <v>#REF!</v>
      </c>
      <c r="D939" s="125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ht="15.75" customHeight="1" spans="1:26">
      <c r="A940" s="125"/>
      <c r="B940" s="125"/>
      <c r="C940" s="126" t="e">
        <v>#REF!</v>
      </c>
      <c r="D940" s="125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ht="15.75" customHeight="1" spans="1:26">
      <c r="A941" s="125"/>
      <c r="B941" s="125"/>
      <c r="C941" s="126" t="e">
        <v>#REF!</v>
      </c>
      <c r="D941" s="125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ht="15.75" customHeight="1" spans="1:26">
      <c r="A942" s="125"/>
      <c r="B942" s="125"/>
      <c r="C942" s="126" t="e">
        <v>#REF!</v>
      </c>
      <c r="D942" s="125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ht="15.75" customHeight="1" spans="1:26">
      <c r="A943" s="125"/>
      <c r="B943" s="125"/>
      <c r="C943" s="126" t="e">
        <v>#REF!</v>
      </c>
      <c r="D943" s="125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ht="15.75" customHeight="1" spans="1:26">
      <c r="A944" s="125"/>
      <c r="B944" s="125"/>
      <c r="C944" s="126" t="e">
        <v>#REF!</v>
      </c>
      <c r="D944" s="125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ht="15.75" customHeight="1" spans="1:26">
      <c r="A945" s="125"/>
      <c r="B945" s="125"/>
      <c r="C945" s="126" t="e">
        <v>#REF!</v>
      </c>
      <c r="D945" s="125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ht="15.75" customHeight="1" spans="1:26">
      <c r="A946" s="125"/>
      <c r="B946" s="125"/>
      <c r="C946" s="126" t="e">
        <v>#REF!</v>
      </c>
      <c r="D946" s="125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ht="15.75" customHeight="1" spans="1:26">
      <c r="A947" s="125"/>
      <c r="B947" s="125"/>
      <c r="C947" s="126" t="e">
        <v>#REF!</v>
      </c>
      <c r="D947" s="125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ht="15.75" customHeight="1" spans="1:26">
      <c r="A948" s="125"/>
      <c r="B948" s="125"/>
      <c r="C948" s="126" t="e">
        <v>#REF!</v>
      </c>
      <c r="D948" s="125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ht="15.75" customHeight="1" spans="1:26">
      <c r="A949" s="125"/>
      <c r="B949" s="125"/>
      <c r="C949" s="126" t="e">
        <v>#REF!</v>
      </c>
      <c r="D949" s="125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ht="15.75" customHeight="1" spans="1:26">
      <c r="A950" s="125"/>
      <c r="B950" s="125"/>
      <c r="C950" s="126" t="e">
        <v>#REF!</v>
      </c>
      <c r="D950" s="125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ht="15.75" customHeight="1" spans="1:26">
      <c r="A951" s="125"/>
      <c r="B951" s="125"/>
      <c r="C951" s="126" t="e">
        <v>#REF!</v>
      </c>
      <c r="D951" s="125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ht="15.75" customHeight="1" spans="1:26">
      <c r="A952" s="125"/>
      <c r="B952" s="125"/>
      <c r="C952" s="126" t="e">
        <v>#REF!</v>
      </c>
      <c r="D952" s="125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ht="15.75" customHeight="1" spans="1:26">
      <c r="A953" s="125"/>
      <c r="B953" s="125"/>
      <c r="C953" s="126" t="e">
        <v>#REF!</v>
      </c>
      <c r="D953" s="125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ht="15.75" customHeight="1" spans="1:26">
      <c r="A954" s="125"/>
      <c r="B954" s="125"/>
      <c r="C954" s="126" t="e">
        <v>#REF!</v>
      </c>
      <c r="D954" s="125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ht="15.75" customHeight="1" spans="1:26">
      <c r="A955" s="125"/>
      <c r="B955" s="125"/>
      <c r="C955" s="126" t="e">
        <v>#REF!</v>
      </c>
      <c r="D955" s="125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ht="15.75" customHeight="1" spans="1:26">
      <c r="A956" s="125"/>
      <c r="B956" s="125"/>
      <c r="C956" s="126" t="e">
        <v>#REF!</v>
      </c>
      <c r="D956" s="125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ht="15.75" customHeight="1" spans="1:26">
      <c r="A957" s="125"/>
      <c r="B957" s="125"/>
      <c r="C957" s="126" t="e">
        <v>#REF!</v>
      </c>
      <c r="D957" s="125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ht="15.75" customHeight="1" spans="1:26">
      <c r="A958" s="125"/>
      <c r="B958" s="125"/>
      <c r="C958" s="126" t="e">
        <v>#REF!</v>
      </c>
      <c r="D958" s="125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ht="15.75" customHeight="1" spans="1:26">
      <c r="A959" s="125"/>
      <c r="B959" s="125"/>
      <c r="C959" s="126" t="e">
        <v>#REF!</v>
      </c>
      <c r="D959" s="125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ht="15.75" customHeight="1" spans="1:26">
      <c r="A960" s="125"/>
      <c r="B960" s="125"/>
      <c r="C960" s="126" t="e">
        <v>#REF!</v>
      </c>
      <c r="D960" s="125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ht="15.75" customHeight="1" spans="1:26">
      <c r="A961" s="125"/>
      <c r="B961" s="125"/>
      <c r="C961" s="126" t="e">
        <v>#REF!</v>
      </c>
      <c r="D961" s="125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ht="15.75" customHeight="1" spans="1:26">
      <c r="A962" s="125"/>
      <c r="B962" s="125"/>
      <c r="C962" s="126" t="e">
        <v>#REF!</v>
      </c>
      <c r="D962" s="125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ht="15.75" customHeight="1" spans="1:26">
      <c r="A963" s="125"/>
      <c r="B963" s="125"/>
      <c r="C963" s="126" t="e">
        <v>#REF!</v>
      </c>
      <c r="D963" s="125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ht="15.75" customHeight="1" spans="1:26">
      <c r="A964" s="125"/>
      <c r="B964" s="125"/>
      <c r="C964" s="126" t="e">
        <v>#REF!</v>
      </c>
      <c r="D964" s="125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ht="15.75" customHeight="1" spans="1:26">
      <c r="A965" s="125"/>
      <c r="B965" s="125"/>
      <c r="C965" s="126" t="e">
        <v>#REF!</v>
      </c>
      <c r="D965" s="125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ht="15.75" customHeight="1" spans="1:26">
      <c r="A966" s="125"/>
      <c r="B966" s="125"/>
      <c r="C966" s="126" t="e">
        <v>#REF!</v>
      </c>
      <c r="D966" s="125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ht="15.75" customHeight="1" spans="1:26">
      <c r="A967" s="125"/>
      <c r="B967" s="125"/>
      <c r="C967" s="126" t="e">
        <v>#REF!</v>
      </c>
      <c r="D967" s="125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ht="15.75" customHeight="1" spans="1:26">
      <c r="A968" s="125"/>
      <c r="B968" s="125"/>
      <c r="C968" s="126" t="e">
        <v>#REF!</v>
      </c>
      <c r="D968" s="125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ht="15.75" customHeight="1" spans="1:26">
      <c r="A969" s="125"/>
      <c r="B969" s="125"/>
      <c r="C969" s="126" t="e">
        <v>#REF!</v>
      </c>
      <c r="D969" s="125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ht="15.75" customHeight="1" spans="1:26">
      <c r="A970" s="125"/>
      <c r="B970" s="125"/>
      <c r="C970" s="126" t="e">
        <v>#REF!</v>
      </c>
      <c r="D970" s="125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ht="15.75" customHeight="1" spans="1:26">
      <c r="A971" s="125"/>
      <c r="B971" s="125"/>
      <c r="C971" s="126" t="e">
        <v>#REF!</v>
      </c>
      <c r="D971" s="125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ht="15.75" customHeight="1" spans="1:26">
      <c r="A972" s="125"/>
      <c r="B972" s="125"/>
      <c r="C972" s="126" t="e">
        <v>#REF!</v>
      </c>
      <c r="D972" s="125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ht="15.75" customHeight="1" spans="1:26">
      <c r="A973" s="125"/>
      <c r="B973" s="125"/>
      <c r="C973" s="126" t="e">
        <v>#REF!</v>
      </c>
      <c r="D973" s="125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ht="15.75" customHeight="1" spans="1:26">
      <c r="A974" s="125"/>
      <c r="B974" s="125"/>
      <c r="C974" s="126" t="e">
        <v>#REF!</v>
      </c>
      <c r="D974" s="125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ht="15.75" customHeight="1" spans="1:26">
      <c r="A975" s="125"/>
      <c r="B975" s="125"/>
      <c r="C975" s="126" t="e">
        <v>#REF!</v>
      </c>
      <c r="D975" s="125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ht="15.75" customHeight="1" spans="1:26">
      <c r="A976" s="125"/>
      <c r="B976" s="125"/>
      <c r="C976" s="126" t="e">
        <v>#REF!</v>
      </c>
      <c r="D976" s="125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ht="15.75" customHeight="1" spans="1:26">
      <c r="A977" s="125"/>
      <c r="B977" s="125"/>
      <c r="C977" s="126" t="e">
        <v>#REF!</v>
      </c>
      <c r="D977" s="125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ht="15.75" customHeight="1" spans="1:26">
      <c r="A978" s="125"/>
      <c r="B978" s="125"/>
      <c r="C978" s="126" t="e">
        <v>#REF!</v>
      </c>
      <c r="D978" s="125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ht="15.75" customHeight="1" spans="1:26">
      <c r="A979" s="125"/>
      <c r="B979" s="125"/>
      <c r="C979" s="126" t="e">
        <v>#REF!</v>
      </c>
      <c r="D979" s="125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ht="15.75" customHeight="1" spans="1:26">
      <c r="A980" s="125"/>
      <c r="B980" s="125"/>
      <c r="C980" s="126" t="e">
        <v>#REF!</v>
      </c>
      <c r="D980" s="125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ht="15.75" customHeight="1" spans="1:26">
      <c r="A981" s="125"/>
      <c r="B981" s="125"/>
      <c r="C981" s="126" t="e">
        <v>#REF!</v>
      </c>
      <c r="D981" s="125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ht="15.75" customHeight="1" spans="1:26">
      <c r="A982" s="125"/>
      <c r="B982" s="125"/>
      <c r="C982" s="126" t="e">
        <v>#REF!</v>
      </c>
      <c r="D982" s="125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ht="15.75" customHeight="1" spans="1:26">
      <c r="A983" s="125"/>
      <c r="B983" s="125"/>
      <c r="C983" s="126" t="e">
        <v>#REF!</v>
      </c>
      <c r="D983" s="125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ht="15.75" customHeight="1" spans="1:26">
      <c r="A984" s="125"/>
      <c r="B984" s="125"/>
      <c r="C984" s="126" t="e">
        <v>#REF!</v>
      </c>
      <c r="D984" s="125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ht="15.75" customHeight="1" spans="1:26">
      <c r="A985" s="125"/>
      <c r="B985" s="125"/>
      <c r="C985" s="126" t="e">
        <v>#REF!</v>
      </c>
      <c r="D985" s="125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ht="15.75" customHeight="1" spans="1:26">
      <c r="A986" s="125"/>
      <c r="B986" s="125"/>
      <c r="C986" s="126" t="e">
        <v>#REF!</v>
      </c>
      <c r="D986" s="125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ht="15.75" customHeight="1" spans="1:26">
      <c r="A987" s="125"/>
      <c r="B987" s="125"/>
      <c r="C987" s="126" t="e">
        <v>#REF!</v>
      </c>
      <c r="D987" s="125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ht="15.75" customHeight="1" spans="1:26">
      <c r="A988" s="125"/>
      <c r="B988" s="125"/>
      <c r="C988" s="126" t="e">
        <v>#REF!</v>
      </c>
      <c r="D988" s="125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ht="15.75" customHeight="1" spans="1:26">
      <c r="A989" s="125"/>
      <c r="B989" s="125"/>
      <c r="C989" s="126" t="e">
        <v>#REF!</v>
      </c>
      <c r="D989" s="125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ht="15.75" customHeight="1" spans="1:26">
      <c r="A990" s="125"/>
      <c r="B990" s="125"/>
      <c r="C990" s="126" t="e">
        <v>#REF!</v>
      </c>
      <c r="D990" s="125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ht="15.75" customHeight="1" spans="1:26">
      <c r="A991" s="125"/>
      <c r="B991" s="125"/>
      <c r="C991" s="126" t="e">
        <v>#REF!</v>
      </c>
      <c r="D991" s="125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ht="15.75" customHeight="1" spans="1:26">
      <c r="A992" s="125"/>
      <c r="B992" s="125"/>
      <c r="C992" s="126" t="e">
        <v>#REF!</v>
      </c>
      <c r="D992" s="125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ht="15.75" customHeight="1" spans="1:26">
      <c r="A993" s="125"/>
      <c r="B993" s="125"/>
      <c r="C993" s="126" t="e">
        <v>#REF!</v>
      </c>
      <c r="D993" s="125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ht="15.75" customHeight="1" spans="1:26">
      <c r="A994" s="125"/>
      <c r="B994" s="125"/>
      <c r="C994" s="126" t="e">
        <v>#REF!</v>
      </c>
      <c r="D994" s="125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ht="15.75" customHeight="1" spans="1:26">
      <c r="A995" s="125"/>
      <c r="B995" s="125"/>
      <c r="C995" s="126" t="e">
        <v>#REF!</v>
      </c>
      <c r="D995" s="125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ht="15.75" customHeight="1" spans="1:26">
      <c r="A996" s="125"/>
      <c r="B996" s="125"/>
      <c r="C996" s="126" t="e">
        <v>#REF!</v>
      </c>
      <c r="D996" s="125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ht="15.75" customHeight="1" spans="1:26">
      <c r="A997" s="125"/>
      <c r="B997" s="125"/>
      <c r="C997" s="126" t="e">
        <v>#REF!</v>
      </c>
      <c r="D997" s="125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ht="15.75" customHeight="1" spans="1:26">
      <c r="A998" s="125"/>
      <c r="B998" s="125"/>
      <c r="C998" s="126" t="e">
        <v>#REF!</v>
      </c>
      <c r="D998" s="125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ht="15.75" customHeight="1" spans="1:26">
      <c r="A999" s="125"/>
      <c r="B999" s="125"/>
      <c r="C999" s="126" t="e">
        <v>#REF!</v>
      </c>
      <c r="D999" s="125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ht="15.75" customHeight="1" spans="1:26">
      <c r="A1000" s="125"/>
      <c r="B1000" s="125"/>
      <c r="C1000" s="126" t="e">
        <v>#REF!</v>
      </c>
      <c r="D1000" s="125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  <row r="1001" ht="15.75" customHeight="1" spans="1:26">
      <c r="A1001" s="125"/>
      <c r="B1001" s="125"/>
      <c r="C1001" s="126" t="e">
        <v>#REF!</v>
      </c>
      <c r="D1001" s="125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</row>
    <row r="1002" ht="15.75" customHeight="1" spans="1:26">
      <c r="A1002" s="125"/>
      <c r="B1002" s="125"/>
      <c r="C1002" s="126" t="e">
        <v>#REF!</v>
      </c>
      <c r="D1002" s="125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</row>
    <row r="1003" ht="15.75" customHeight="1" spans="1:26">
      <c r="A1003" s="125"/>
      <c r="B1003" s="125"/>
      <c r="C1003" s="126" t="e">
        <v>#REF!</v>
      </c>
      <c r="D1003" s="125"/>
      <c r="E1003" s="69"/>
      <c r="F1003" s="69"/>
      <c r="G1003" s="69"/>
      <c r="H1003" s="69"/>
      <c r="I1003" s="69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  <c r="Y1003" s="69"/>
      <c r="Z1003" s="69"/>
    </row>
    <row r="1004" ht="15.75" customHeight="1" spans="1:26">
      <c r="A1004" s="125"/>
      <c r="B1004" s="125"/>
      <c r="C1004" s="126" t="e">
        <v>#REF!</v>
      </c>
      <c r="D1004" s="125"/>
      <c r="E1004" s="69"/>
      <c r="F1004" s="69"/>
      <c r="G1004" s="69"/>
      <c r="H1004" s="69"/>
      <c r="I1004" s="69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  <c r="T1004" s="69"/>
      <c r="U1004" s="69"/>
      <c r="V1004" s="69"/>
      <c r="W1004" s="69"/>
      <c r="X1004" s="69"/>
      <c r="Y1004" s="69"/>
      <c r="Z1004" s="69"/>
    </row>
    <row r="1005" ht="15.75" customHeight="1" spans="1:26">
      <c r="A1005" s="125"/>
      <c r="B1005" s="125"/>
      <c r="C1005" s="126" t="e">
        <v>#REF!</v>
      </c>
      <c r="D1005" s="125"/>
      <c r="E1005" s="69"/>
      <c r="F1005" s="69"/>
      <c r="G1005" s="69"/>
      <c r="H1005" s="69"/>
      <c r="I1005" s="69"/>
      <c r="J1005" s="69"/>
      <c r="K1005" s="69"/>
      <c r="L1005" s="69"/>
      <c r="M1005" s="69"/>
      <c r="N1005" s="69"/>
      <c r="O1005" s="69"/>
      <c r="P1005" s="69"/>
      <c r="Q1005" s="69"/>
      <c r="R1005" s="69"/>
      <c r="S1005" s="69"/>
      <c r="T1005" s="69"/>
      <c r="U1005" s="69"/>
      <c r="V1005" s="69"/>
      <c r="W1005" s="69"/>
      <c r="X1005" s="69"/>
      <c r="Y1005" s="69"/>
      <c r="Z1005" s="69"/>
    </row>
    <row r="1006" ht="15.75" customHeight="1" spans="1:26">
      <c r="A1006" s="125"/>
      <c r="B1006" s="125"/>
      <c r="C1006" s="126" t="e">
        <v>#REF!</v>
      </c>
      <c r="D1006" s="125"/>
      <c r="E1006" s="69"/>
      <c r="F1006" s="69"/>
      <c r="G1006" s="69"/>
      <c r="H1006" s="69"/>
      <c r="I1006" s="69"/>
      <c r="J1006" s="69"/>
      <c r="K1006" s="69"/>
      <c r="L1006" s="69"/>
      <c r="M1006" s="69"/>
      <c r="N1006" s="69"/>
      <c r="O1006" s="69"/>
      <c r="P1006" s="69"/>
      <c r="Q1006" s="69"/>
      <c r="R1006" s="69"/>
      <c r="S1006" s="69"/>
      <c r="T1006" s="69"/>
      <c r="U1006" s="69"/>
      <c r="V1006" s="69"/>
      <c r="W1006" s="69"/>
      <c r="X1006" s="69"/>
      <c r="Y1006" s="69"/>
      <c r="Z1006" s="69"/>
    </row>
    <row r="1007" ht="15.75" customHeight="1" spans="1:26">
      <c r="A1007" s="125"/>
      <c r="B1007" s="125"/>
      <c r="C1007" s="126" t="e">
        <v>#REF!</v>
      </c>
      <c r="D1007" s="125"/>
      <c r="E1007" s="69"/>
      <c r="F1007" s="69"/>
      <c r="G1007" s="69"/>
      <c r="H1007" s="69"/>
      <c r="I1007" s="69"/>
      <c r="J1007" s="69"/>
      <c r="K1007" s="69"/>
      <c r="L1007" s="69"/>
      <c r="M1007" s="69"/>
      <c r="N1007" s="69"/>
      <c r="O1007" s="69"/>
      <c r="P1007" s="69"/>
      <c r="Q1007" s="69"/>
      <c r="R1007" s="69"/>
      <c r="S1007" s="69"/>
      <c r="T1007" s="69"/>
      <c r="U1007" s="69"/>
      <c r="V1007" s="69"/>
      <c r="W1007" s="69"/>
      <c r="X1007" s="69"/>
      <c r="Y1007" s="69"/>
      <c r="Z1007" s="69"/>
    </row>
    <row r="1008" ht="15.75" customHeight="1" spans="1:26">
      <c r="A1008" s="125"/>
      <c r="B1008" s="125"/>
      <c r="C1008" s="126" t="e">
        <v>#REF!</v>
      </c>
      <c r="D1008" s="125"/>
      <c r="E1008" s="69"/>
      <c r="F1008" s="69"/>
      <c r="G1008" s="69"/>
      <c r="H1008" s="69"/>
      <c r="I1008" s="69"/>
      <c r="J1008" s="69"/>
      <c r="K1008" s="69"/>
      <c r="L1008" s="69"/>
      <c r="M1008" s="69"/>
      <c r="N1008" s="69"/>
      <c r="O1008" s="69"/>
      <c r="P1008" s="69"/>
      <c r="Q1008" s="69"/>
      <c r="R1008" s="69"/>
      <c r="S1008" s="69"/>
      <c r="T1008" s="69"/>
      <c r="U1008" s="69"/>
      <c r="V1008" s="69"/>
      <c r="W1008" s="69"/>
      <c r="X1008" s="69"/>
      <c r="Y1008" s="69"/>
      <c r="Z1008" s="69"/>
    </row>
    <row r="1009" ht="15.75" customHeight="1" spans="1:26">
      <c r="A1009" s="125"/>
      <c r="B1009" s="125"/>
      <c r="C1009" s="126" t="e">
        <v>#REF!</v>
      </c>
      <c r="D1009" s="125"/>
      <c r="E1009" s="69"/>
      <c r="F1009" s="69"/>
      <c r="G1009" s="69"/>
      <c r="H1009" s="69"/>
      <c r="I1009" s="69"/>
      <c r="J1009" s="69"/>
      <c r="K1009" s="69"/>
      <c r="L1009" s="69"/>
      <c r="M1009" s="69"/>
      <c r="N1009" s="69"/>
      <c r="O1009" s="69"/>
      <c r="P1009" s="69"/>
      <c r="Q1009" s="69"/>
      <c r="R1009" s="69"/>
      <c r="S1009" s="69"/>
      <c r="T1009" s="69"/>
      <c r="U1009" s="69"/>
      <c r="V1009" s="69"/>
      <c r="W1009" s="69"/>
      <c r="X1009" s="69"/>
      <c r="Y1009" s="69"/>
      <c r="Z1009" s="69"/>
    </row>
    <row r="1010" ht="15.75" customHeight="1" spans="1:26">
      <c r="A1010" s="125"/>
      <c r="B1010" s="125"/>
      <c r="C1010" s="126" t="e">
        <v>#REF!</v>
      </c>
      <c r="D1010" s="125"/>
      <c r="E1010" s="69"/>
      <c r="F1010" s="69"/>
      <c r="G1010" s="69"/>
      <c r="H1010" s="69"/>
      <c r="I1010" s="69"/>
      <c r="J1010" s="69"/>
      <c r="K1010" s="69"/>
      <c r="L1010" s="69"/>
      <c r="M1010" s="69"/>
      <c r="N1010" s="69"/>
      <c r="O1010" s="69"/>
      <c r="P1010" s="69"/>
      <c r="Q1010" s="69"/>
      <c r="R1010" s="69"/>
      <c r="S1010" s="69"/>
      <c r="T1010" s="69"/>
      <c r="U1010" s="69"/>
      <c r="V1010" s="69"/>
      <c r="W1010" s="69"/>
      <c r="X1010" s="69"/>
      <c r="Y1010" s="69"/>
      <c r="Z1010" s="69"/>
    </row>
    <row r="1011" ht="15.75" customHeight="1" spans="1:26">
      <c r="A1011" s="125"/>
      <c r="B1011" s="125"/>
      <c r="C1011" s="126" t="e">
        <v>#REF!</v>
      </c>
      <c r="D1011" s="125"/>
      <c r="E1011" s="69"/>
      <c r="F1011" s="69"/>
      <c r="G1011" s="69"/>
      <c r="H1011" s="69"/>
      <c r="I1011" s="69"/>
      <c r="J1011" s="69"/>
      <c r="K1011" s="69"/>
      <c r="L1011" s="69"/>
      <c r="M1011" s="69"/>
      <c r="N1011" s="69"/>
      <c r="O1011" s="69"/>
      <c r="P1011" s="69"/>
      <c r="Q1011" s="69"/>
      <c r="R1011" s="69"/>
      <c r="S1011" s="69"/>
      <c r="T1011" s="69"/>
      <c r="U1011" s="69"/>
      <c r="V1011" s="69"/>
      <c r="W1011" s="69"/>
      <c r="X1011" s="69"/>
      <c r="Y1011" s="69"/>
      <c r="Z1011" s="69"/>
    </row>
    <row r="1012" ht="15.75" customHeight="1" spans="1:26">
      <c r="A1012" s="125"/>
      <c r="B1012" s="125"/>
      <c r="C1012" s="126" t="e">
        <v>#REF!</v>
      </c>
      <c r="D1012" s="125"/>
      <c r="E1012" s="69"/>
      <c r="F1012" s="69"/>
      <c r="G1012" s="69"/>
      <c r="H1012" s="69"/>
      <c r="I1012" s="69"/>
      <c r="J1012" s="69"/>
      <c r="K1012" s="69"/>
      <c r="L1012" s="69"/>
      <c r="M1012" s="69"/>
      <c r="N1012" s="69"/>
      <c r="O1012" s="69"/>
      <c r="P1012" s="69"/>
      <c r="Q1012" s="69"/>
      <c r="R1012" s="69"/>
      <c r="S1012" s="69"/>
      <c r="T1012" s="69"/>
      <c r="U1012" s="69"/>
      <c r="V1012" s="69"/>
      <c r="W1012" s="69"/>
      <c r="X1012" s="69"/>
      <c r="Y1012" s="69"/>
      <c r="Z1012" s="69"/>
    </row>
    <row r="1013" ht="15.75" customHeight="1" spans="1:26">
      <c r="A1013" s="125"/>
      <c r="B1013" s="125"/>
      <c r="C1013" s="126" t="e">
        <v>#REF!</v>
      </c>
      <c r="D1013" s="125"/>
      <c r="E1013" s="69"/>
      <c r="F1013" s="69"/>
      <c r="G1013" s="69"/>
      <c r="H1013" s="69"/>
      <c r="I1013" s="69"/>
      <c r="J1013" s="69"/>
      <c r="K1013" s="69"/>
      <c r="L1013" s="69"/>
      <c r="M1013" s="69"/>
      <c r="N1013" s="69"/>
      <c r="O1013" s="69"/>
      <c r="P1013" s="69"/>
      <c r="Q1013" s="69"/>
      <c r="R1013" s="69"/>
      <c r="S1013" s="69"/>
      <c r="T1013" s="69"/>
      <c r="U1013" s="69"/>
      <c r="V1013" s="69"/>
      <c r="W1013" s="69"/>
      <c r="X1013" s="69"/>
      <c r="Y1013" s="69"/>
      <c r="Z1013" s="69"/>
    </row>
    <row r="1014" ht="15.75" customHeight="1" spans="1:26">
      <c r="A1014" s="125"/>
      <c r="B1014" s="125"/>
      <c r="C1014" s="126" t="e">
        <v>#REF!</v>
      </c>
      <c r="D1014" s="125"/>
      <c r="E1014" s="69"/>
      <c r="F1014" s="69"/>
      <c r="G1014" s="69"/>
      <c r="H1014" s="69"/>
      <c r="I1014" s="69"/>
      <c r="J1014" s="69"/>
      <c r="K1014" s="69"/>
      <c r="L1014" s="69"/>
      <c r="M1014" s="69"/>
      <c r="N1014" s="69"/>
      <c r="O1014" s="69"/>
      <c r="P1014" s="69"/>
      <c r="Q1014" s="69"/>
      <c r="R1014" s="69"/>
      <c r="S1014" s="69"/>
      <c r="T1014" s="69"/>
      <c r="U1014" s="69"/>
      <c r="V1014" s="69"/>
      <c r="W1014" s="69"/>
      <c r="X1014" s="69"/>
      <c r="Y1014" s="69"/>
      <c r="Z1014" s="69"/>
    </row>
    <row r="1015" ht="15.75" customHeight="1" spans="1:26">
      <c r="A1015" s="125"/>
      <c r="B1015" s="125"/>
      <c r="C1015" s="126" t="e">
        <v>#REF!</v>
      </c>
      <c r="D1015" s="125"/>
      <c r="E1015" s="69"/>
      <c r="F1015" s="69"/>
      <c r="G1015" s="69"/>
      <c r="H1015" s="69"/>
      <c r="I1015" s="69"/>
      <c r="J1015" s="69"/>
      <c r="K1015" s="69"/>
      <c r="L1015" s="69"/>
      <c r="M1015" s="69"/>
      <c r="N1015" s="69"/>
      <c r="O1015" s="69"/>
      <c r="P1015" s="69"/>
      <c r="Q1015" s="69"/>
      <c r="R1015" s="69"/>
      <c r="S1015" s="69"/>
      <c r="T1015" s="69"/>
      <c r="U1015" s="69"/>
      <c r="V1015" s="69"/>
      <c r="W1015" s="69"/>
      <c r="X1015" s="69"/>
      <c r="Y1015" s="69"/>
      <c r="Z1015" s="69"/>
    </row>
    <row r="1016" ht="15.75" customHeight="1" spans="1:26">
      <c r="A1016" s="125"/>
      <c r="B1016" s="125"/>
      <c r="C1016" s="126" t="e">
        <v>#REF!</v>
      </c>
      <c r="D1016" s="125"/>
      <c r="E1016" s="69"/>
      <c r="F1016" s="69"/>
      <c r="G1016" s="69"/>
      <c r="H1016" s="69"/>
      <c r="I1016" s="69"/>
      <c r="J1016" s="69"/>
      <c r="K1016" s="69"/>
      <c r="L1016" s="69"/>
      <c r="M1016" s="69"/>
      <c r="N1016" s="69"/>
      <c r="O1016" s="69"/>
      <c r="P1016" s="69"/>
      <c r="Q1016" s="69"/>
      <c r="R1016" s="69"/>
      <c r="S1016" s="69"/>
      <c r="T1016" s="69"/>
      <c r="U1016" s="69"/>
      <c r="V1016" s="69"/>
      <c r="W1016" s="69"/>
      <c r="X1016" s="69"/>
      <c r="Y1016" s="69"/>
      <c r="Z1016" s="69"/>
    </row>
    <row r="1017" ht="15.75" customHeight="1" spans="1:26">
      <c r="A1017" s="125"/>
      <c r="B1017" s="125"/>
      <c r="C1017" s="126" t="e">
        <v>#REF!</v>
      </c>
      <c r="D1017" s="125"/>
      <c r="E1017" s="69"/>
      <c r="F1017" s="69"/>
      <c r="G1017" s="69"/>
      <c r="H1017" s="69"/>
      <c r="I1017" s="69"/>
      <c r="J1017" s="69"/>
      <c r="K1017" s="69"/>
      <c r="L1017" s="69"/>
      <c r="M1017" s="69"/>
      <c r="N1017" s="69"/>
      <c r="O1017" s="69"/>
      <c r="P1017" s="69"/>
      <c r="Q1017" s="69"/>
      <c r="R1017" s="69"/>
      <c r="S1017" s="69"/>
      <c r="T1017" s="69"/>
      <c r="U1017" s="69"/>
      <c r="V1017" s="69"/>
      <c r="W1017" s="69"/>
      <c r="X1017" s="69"/>
      <c r="Y1017" s="69"/>
      <c r="Z1017" s="69"/>
    </row>
    <row r="1018" ht="15.75" customHeight="1" spans="1:26">
      <c r="A1018" s="125"/>
      <c r="B1018" s="125"/>
      <c r="C1018" s="126" t="e">
        <v>#REF!</v>
      </c>
      <c r="D1018" s="125"/>
      <c r="E1018" s="69"/>
      <c r="F1018" s="69"/>
      <c r="G1018" s="69"/>
      <c r="H1018" s="69"/>
      <c r="I1018" s="69"/>
      <c r="J1018" s="69"/>
      <c r="K1018" s="69"/>
      <c r="L1018" s="69"/>
      <c r="M1018" s="69"/>
      <c r="N1018" s="69"/>
      <c r="O1018" s="69"/>
      <c r="P1018" s="69"/>
      <c r="Q1018" s="69"/>
      <c r="R1018" s="69"/>
      <c r="S1018" s="69"/>
      <c r="T1018" s="69"/>
      <c r="U1018" s="69"/>
      <c r="V1018" s="69"/>
      <c r="W1018" s="69"/>
      <c r="X1018" s="69"/>
      <c r="Y1018" s="69"/>
      <c r="Z1018" s="69"/>
    </row>
    <row r="1019" ht="15.75" customHeight="1" spans="1:26">
      <c r="A1019" s="125"/>
      <c r="B1019" s="125"/>
      <c r="C1019" s="126" t="e">
        <v>#REF!</v>
      </c>
      <c r="D1019" s="125"/>
      <c r="E1019" s="69"/>
      <c r="F1019" s="69"/>
      <c r="G1019" s="69"/>
      <c r="H1019" s="69"/>
      <c r="I1019" s="69"/>
      <c r="J1019" s="69"/>
      <c r="K1019" s="69"/>
      <c r="L1019" s="69"/>
      <c r="M1019" s="69"/>
      <c r="N1019" s="69"/>
      <c r="O1019" s="69"/>
      <c r="P1019" s="69"/>
      <c r="Q1019" s="69"/>
      <c r="R1019" s="69"/>
      <c r="S1019" s="69"/>
      <c r="T1019" s="69"/>
      <c r="U1019" s="69"/>
      <c r="V1019" s="69"/>
      <c r="W1019" s="69"/>
      <c r="X1019" s="69"/>
      <c r="Y1019" s="69"/>
      <c r="Z1019" s="69"/>
    </row>
    <row r="1020" ht="15.75" customHeight="1" spans="1:26">
      <c r="A1020" s="125"/>
      <c r="B1020" s="125"/>
      <c r="C1020" s="126" t="e">
        <v>#REF!</v>
      </c>
      <c r="D1020" s="125"/>
      <c r="E1020" s="69"/>
      <c r="F1020" s="69"/>
      <c r="G1020" s="69"/>
      <c r="H1020" s="69"/>
      <c r="I1020" s="69"/>
      <c r="J1020" s="69"/>
      <c r="K1020" s="69"/>
      <c r="L1020" s="69"/>
      <c r="M1020" s="69"/>
      <c r="N1020" s="69"/>
      <c r="O1020" s="69"/>
      <c r="P1020" s="69"/>
      <c r="Q1020" s="69"/>
      <c r="R1020" s="69"/>
      <c r="S1020" s="69"/>
      <c r="T1020" s="69"/>
      <c r="U1020" s="69"/>
      <c r="V1020" s="69"/>
      <c r="W1020" s="69"/>
      <c r="X1020" s="69"/>
      <c r="Y1020" s="69"/>
      <c r="Z1020" s="69"/>
    </row>
    <row r="1021" ht="15.75" customHeight="1" spans="1:26">
      <c r="A1021" s="125"/>
      <c r="B1021" s="125"/>
      <c r="C1021" s="126" t="e">
        <v>#REF!</v>
      </c>
      <c r="D1021" s="125"/>
      <c r="E1021" s="69"/>
      <c r="F1021" s="69"/>
      <c r="G1021" s="69"/>
      <c r="H1021" s="69"/>
      <c r="I1021" s="69"/>
      <c r="J1021" s="69"/>
      <c r="K1021" s="69"/>
      <c r="L1021" s="69"/>
      <c r="M1021" s="69"/>
      <c r="N1021" s="69"/>
      <c r="O1021" s="69"/>
      <c r="P1021" s="69"/>
      <c r="Q1021" s="69"/>
      <c r="R1021" s="69"/>
      <c r="S1021" s="69"/>
      <c r="T1021" s="69"/>
      <c r="U1021" s="69"/>
      <c r="V1021" s="69"/>
      <c r="W1021" s="69"/>
      <c r="X1021" s="69"/>
      <c r="Y1021" s="69"/>
      <c r="Z1021" s="69"/>
    </row>
    <row r="1022" ht="15.75" customHeight="1" spans="1:26">
      <c r="A1022" s="125"/>
      <c r="B1022" s="125"/>
      <c r="C1022" s="126" t="e">
        <v>#REF!</v>
      </c>
      <c r="D1022" s="125"/>
      <c r="E1022" s="69"/>
      <c r="F1022" s="69"/>
      <c r="G1022" s="69"/>
      <c r="H1022" s="69"/>
      <c r="I1022" s="69"/>
      <c r="J1022" s="69"/>
      <c r="K1022" s="69"/>
      <c r="L1022" s="69"/>
      <c r="M1022" s="69"/>
      <c r="N1022" s="69"/>
      <c r="O1022" s="69"/>
      <c r="P1022" s="69"/>
      <c r="Q1022" s="69"/>
      <c r="R1022" s="69"/>
      <c r="S1022" s="69"/>
      <c r="T1022" s="69"/>
      <c r="U1022" s="69"/>
      <c r="V1022" s="69"/>
      <c r="W1022" s="69"/>
      <c r="X1022" s="69"/>
      <c r="Y1022" s="69"/>
      <c r="Z1022" s="69"/>
    </row>
    <row r="1023" ht="15.75" customHeight="1" spans="1:26">
      <c r="A1023" s="125"/>
      <c r="B1023" s="125"/>
      <c r="C1023" s="126" t="e">
        <v>#REF!</v>
      </c>
      <c r="D1023" s="125"/>
      <c r="E1023" s="69"/>
      <c r="F1023" s="69"/>
      <c r="G1023" s="69"/>
      <c r="H1023" s="69"/>
      <c r="I1023" s="69"/>
      <c r="J1023" s="69"/>
      <c r="K1023" s="69"/>
      <c r="L1023" s="69"/>
      <c r="M1023" s="69"/>
      <c r="N1023" s="69"/>
      <c r="O1023" s="69"/>
      <c r="P1023" s="69"/>
      <c r="Q1023" s="69"/>
      <c r="R1023" s="69"/>
      <c r="S1023" s="69"/>
      <c r="T1023" s="69"/>
      <c r="U1023" s="69"/>
      <c r="V1023" s="69"/>
      <c r="W1023" s="69"/>
      <c r="X1023" s="69"/>
      <c r="Y1023" s="69"/>
      <c r="Z1023" s="69"/>
    </row>
    <row r="1024" ht="15.75" customHeight="1" spans="1:26">
      <c r="A1024" s="125"/>
      <c r="B1024" s="125"/>
      <c r="C1024" s="126" t="e">
        <v>#REF!</v>
      </c>
      <c r="D1024" s="125"/>
      <c r="E1024" s="69"/>
      <c r="F1024" s="69"/>
      <c r="G1024" s="69"/>
      <c r="H1024" s="69"/>
      <c r="I1024" s="69"/>
      <c r="J1024" s="69"/>
      <c r="K1024" s="69"/>
      <c r="L1024" s="69"/>
      <c r="M1024" s="69"/>
      <c r="N1024" s="69"/>
      <c r="O1024" s="69"/>
      <c r="P1024" s="69"/>
      <c r="Q1024" s="69"/>
      <c r="R1024" s="69"/>
      <c r="S1024" s="69"/>
      <c r="T1024" s="69"/>
      <c r="U1024" s="69"/>
      <c r="V1024" s="69"/>
      <c r="W1024" s="69"/>
      <c r="X1024" s="69"/>
      <c r="Y1024" s="69"/>
      <c r="Z1024" s="69"/>
    </row>
    <row r="1025" ht="15.75" customHeight="1" spans="1:26">
      <c r="A1025" s="125"/>
      <c r="B1025" s="125"/>
      <c r="C1025" s="126" t="e">
        <v>#REF!</v>
      </c>
      <c r="D1025" s="125"/>
      <c r="E1025" s="69"/>
      <c r="F1025" s="69"/>
      <c r="G1025" s="69"/>
      <c r="H1025" s="69"/>
      <c r="I1025" s="69"/>
      <c r="J1025" s="69"/>
      <c r="K1025" s="69"/>
      <c r="L1025" s="69"/>
      <c r="M1025" s="69"/>
      <c r="N1025" s="69"/>
      <c r="O1025" s="69"/>
      <c r="P1025" s="69"/>
      <c r="Q1025" s="69"/>
      <c r="R1025" s="69"/>
      <c r="S1025" s="69"/>
      <c r="T1025" s="69"/>
      <c r="U1025" s="69"/>
      <c r="V1025" s="69"/>
      <c r="W1025" s="69"/>
      <c r="X1025" s="69"/>
      <c r="Y1025" s="69"/>
      <c r="Z1025" s="69"/>
    </row>
    <row r="1026" ht="15.75" customHeight="1" spans="1:26">
      <c r="A1026" s="125"/>
      <c r="B1026" s="125"/>
      <c r="C1026" s="126" t="e">
        <v>#REF!</v>
      </c>
      <c r="D1026" s="125"/>
      <c r="E1026" s="69"/>
      <c r="F1026" s="69"/>
      <c r="G1026" s="69"/>
      <c r="H1026" s="69"/>
      <c r="I1026" s="69"/>
      <c r="J1026" s="69"/>
      <c r="K1026" s="69"/>
      <c r="L1026" s="69"/>
      <c r="M1026" s="69"/>
      <c r="N1026" s="69"/>
      <c r="O1026" s="69"/>
      <c r="P1026" s="69"/>
      <c r="Q1026" s="69"/>
      <c r="R1026" s="69"/>
      <c r="S1026" s="69"/>
      <c r="T1026" s="69"/>
      <c r="U1026" s="69"/>
      <c r="V1026" s="69"/>
      <c r="W1026" s="69"/>
      <c r="X1026" s="69"/>
      <c r="Y1026" s="69"/>
      <c r="Z1026" s="69"/>
    </row>
    <row r="1027" ht="15.75" customHeight="1" spans="1:26">
      <c r="A1027" s="125"/>
      <c r="B1027" s="125"/>
      <c r="C1027" s="126" t="e">
        <v>#REF!</v>
      </c>
      <c r="D1027" s="125"/>
      <c r="E1027" s="69"/>
      <c r="F1027" s="69"/>
      <c r="G1027" s="69"/>
      <c r="H1027" s="69"/>
      <c r="I1027" s="69"/>
      <c r="J1027" s="69"/>
      <c r="K1027" s="69"/>
      <c r="L1027" s="69"/>
      <c r="M1027" s="69"/>
      <c r="N1027" s="69"/>
      <c r="O1027" s="69"/>
      <c r="P1027" s="69"/>
      <c r="Q1027" s="69"/>
      <c r="R1027" s="69"/>
      <c r="S1027" s="69"/>
      <c r="T1027" s="69"/>
      <c r="U1027" s="69"/>
      <c r="V1027" s="69"/>
      <c r="W1027" s="69"/>
      <c r="X1027" s="69"/>
      <c r="Y1027" s="69"/>
      <c r="Z1027" s="69"/>
    </row>
    <row r="1028" ht="15.75" customHeight="1" spans="1:26">
      <c r="A1028" s="125"/>
      <c r="B1028" s="125"/>
      <c r="C1028" s="126" t="e">
        <v>#REF!</v>
      </c>
      <c r="D1028" s="125"/>
      <c r="E1028" s="69"/>
      <c r="F1028" s="69"/>
      <c r="G1028" s="69"/>
      <c r="H1028" s="69"/>
      <c r="I1028" s="69"/>
      <c r="J1028" s="69"/>
      <c r="K1028" s="69"/>
      <c r="L1028" s="69"/>
      <c r="M1028" s="69"/>
      <c r="N1028" s="69"/>
      <c r="O1028" s="69"/>
      <c r="P1028" s="69"/>
      <c r="Q1028" s="69"/>
      <c r="R1028" s="69"/>
      <c r="S1028" s="69"/>
      <c r="T1028" s="69"/>
      <c r="U1028" s="69"/>
      <c r="V1028" s="69"/>
      <c r="W1028" s="69"/>
      <c r="X1028" s="69"/>
      <c r="Y1028" s="69"/>
      <c r="Z1028" s="69"/>
    </row>
    <row r="1029" ht="15.75" customHeight="1" spans="1:26">
      <c r="A1029" s="125"/>
      <c r="B1029" s="125"/>
      <c r="C1029" s="126" t="e">
        <v>#REF!</v>
      </c>
      <c r="D1029" s="125"/>
      <c r="E1029" s="69"/>
      <c r="F1029" s="69"/>
      <c r="G1029" s="69"/>
      <c r="H1029" s="69"/>
      <c r="I1029" s="69"/>
      <c r="J1029" s="69"/>
      <c r="K1029" s="69"/>
      <c r="L1029" s="69"/>
      <c r="M1029" s="69"/>
      <c r="N1029" s="69"/>
      <c r="O1029" s="69"/>
      <c r="P1029" s="69"/>
      <c r="Q1029" s="69"/>
      <c r="R1029" s="69"/>
      <c r="S1029" s="69"/>
      <c r="T1029" s="69"/>
      <c r="U1029" s="69"/>
      <c r="V1029" s="69"/>
      <c r="W1029" s="69"/>
      <c r="X1029" s="69"/>
      <c r="Y1029" s="69"/>
      <c r="Z1029" s="69"/>
    </row>
    <row r="1030" ht="15.75" customHeight="1" spans="1:26">
      <c r="A1030" s="125"/>
      <c r="B1030" s="125"/>
      <c r="C1030" s="126" t="e">
        <v>#REF!</v>
      </c>
      <c r="D1030" s="125"/>
      <c r="E1030" s="69"/>
      <c r="F1030" s="69"/>
      <c r="G1030" s="69"/>
      <c r="H1030" s="69"/>
      <c r="I1030" s="69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U1030" s="69"/>
      <c r="V1030" s="69"/>
      <c r="W1030" s="69"/>
      <c r="X1030" s="69"/>
      <c r="Y1030" s="69"/>
      <c r="Z1030" s="69"/>
    </row>
    <row r="1031" ht="15.75" customHeight="1" spans="1:26">
      <c r="A1031" s="125"/>
      <c r="B1031" s="125"/>
      <c r="C1031" s="126" t="e">
        <v>#REF!</v>
      </c>
      <c r="D1031" s="125"/>
      <c r="E1031" s="69"/>
      <c r="F1031" s="69"/>
      <c r="G1031" s="69"/>
      <c r="H1031" s="69"/>
      <c r="I1031" s="69"/>
      <c r="J1031" s="69"/>
      <c r="K1031" s="69"/>
      <c r="L1031" s="69"/>
      <c r="M1031" s="69"/>
      <c r="N1031" s="69"/>
      <c r="O1031" s="69"/>
      <c r="P1031" s="69"/>
      <c r="Q1031" s="69"/>
      <c r="R1031" s="69"/>
      <c r="S1031" s="69"/>
      <c r="T1031" s="69"/>
      <c r="U1031" s="69"/>
      <c r="V1031" s="69"/>
      <c r="W1031" s="69"/>
      <c r="X1031" s="69"/>
      <c r="Y1031" s="69"/>
      <c r="Z1031" s="69"/>
    </row>
    <row r="1032" ht="15.75" customHeight="1" spans="1:26">
      <c r="A1032" s="125"/>
      <c r="B1032" s="125"/>
      <c r="C1032" s="126" t="e">
        <v>#REF!</v>
      </c>
      <c r="D1032" s="125"/>
      <c r="E1032" s="69"/>
      <c r="F1032" s="69"/>
      <c r="G1032" s="69"/>
      <c r="H1032" s="69"/>
      <c r="I1032" s="69"/>
      <c r="J1032" s="69"/>
      <c r="K1032" s="69"/>
      <c r="L1032" s="69"/>
      <c r="M1032" s="69"/>
      <c r="N1032" s="69"/>
      <c r="O1032" s="69"/>
      <c r="P1032" s="69"/>
      <c r="Q1032" s="69"/>
      <c r="R1032" s="69"/>
      <c r="S1032" s="69"/>
      <c r="T1032" s="69"/>
      <c r="U1032" s="69"/>
      <c r="V1032" s="69"/>
      <c r="W1032" s="69"/>
      <c r="X1032" s="69"/>
      <c r="Y1032" s="69"/>
      <c r="Z1032" s="69"/>
    </row>
    <row r="1033" ht="15.75" customHeight="1" spans="1:26">
      <c r="A1033" s="125"/>
      <c r="B1033" s="125"/>
      <c r="C1033" s="126" t="e">
        <v>#REF!</v>
      </c>
      <c r="D1033" s="125"/>
      <c r="E1033" s="69"/>
      <c r="F1033" s="69"/>
      <c r="G1033" s="69"/>
      <c r="H1033" s="69"/>
      <c r="I1033" s="69"/>
      <c r="J1033" s="69"/>
      <c r="K1033" s="69"/>
      <c r="L1033" s="69"/>
      <c r="M1033" s="69"/>
      <c r="N1033" s="69"/>
      <c r="O1033" s="69"/>
      <c r="P1033" s="69"/>
      <c r="Q1033" s="69"/>
      <c r="R1033" s="69"/>
      <c r="S1033" s="69"/>
      <c r="T1033" s="69"/>
      <c r="U1033" s="69"/>
      <c r="V1033" s="69"/>
      <c r="W1033" s="69"/>
      <c r="X1033" s="69"/>
      <c r="Y1033" s="69"/>
      <c r="Z1033" s="69"/>
    </row>
    <row r="1034" ht="15.75" customHeight="1" spans="1:26">
      <c r="A1034" s="125"/>
      <c r="B1034" s="125"/>
      <c r="C1034" s="126" t="e">
        <v>#REF!</v>
      </c>
      <c r="D1034" s="125"/>
      <c r="E1034" s="69"/>
      <c r="F1034" s="69"/>
      <c r="G1034" s="69"/>
      <c r="H1034" s="69"/>
      <c r="I1034" s="69"/>
      <c r="J1034" s="69"/>
      <c r="K1034" s="69"/>
      <c r="L1034" s="69"/>
      <c r="M1034" s="69"/>
      <c r="N1034" s="69"/>
      <c r="O1034" s="69"/>
      <c r="P1034" s="69"/>
      <c r="Q1034" s="69"/>
      <c r="R1034" s="69"/>
      <c r="S1034" s="69"/>
      <c r="T1034" s="69"/>
      <c r="U1034" s="69"/>
      <c r="V1034" s="69"/>
      <c r="W1034" s="69"/>
      <c r="X1034" s="69"/>
      <c r="Y1034" s="69"/>
      <c r="Z1034" s="69"/>
    </row>
    <row r="1035" ht="15.75" customHeight="1" spans="1:26">
      <c r="A1035" s="125"/>
      <c r="B1035" s="125"/>
      <c r="C1035" s="126" t="e">
        <v>#REF!</v>
      </c>
      <c r="D1035" s="125"/>
      <c r="E1035" s="69"/>
      <c r="F1035" s="69"/>
      <c r="G1035" s="69"/>
      <c r="H1035" s="69"/>
      <c r="I1035" s="69"/>
      <c r="J1035" s="69"/>
      <c r="K1035" s="69"/>
      <c r="L1035" s="69"/>
      <c r="M1035" s="69"/>
      <c r="N1035" s="69"/>
      <c r="O1035" s="69"/>
      <c r="P1035" s="69"/>
      <c r="Q1035" s="69"/>
      <c r="R1035" s="69"/>
      <c r="S1035" s="69"/>
      <c r="T1035" s="69"/>
      <c r="U1035" s="69"/>
      <c r="V1035" s="69"/>
      <c r="W1035" s="69"/>
      <c r="X1035" s="69"/>
      <c r="Y1035" s="69"/>
      <c r="Z1035" s="69"/>
    </row>
    <row r="1036" ht="15.75" customHeight="1" spans="1:26">
      <c r="A1036" s="125"/>
      <c r="B1036" s="125"/>
      <c r="C1036" s="126" t="e">
        <v>#REF!</v>
      </c>
      <c r="D1036" s="125"/>
      <c r="E1036" s="69"/>
      <c r="F1036" s="69"/>
      <c r="G1036" s="69"/>
      <c r="H1036" s="69"/>
      <c r="I1036" s="69"/>
      <c r="J1036" s="69"/>
      <c r="K1036" s="69"/>
      <c r="L1036" s="69"/>
      <c r="M1036" s="69"/>
      <c r="N1036" s="69"/>
      <c r="O1036" s="69"/>
      <c r="P1036" s="69"/>
      <c r="Q1036" s="69"/>
      <c r="R1036" s="69"/>
      <c r="S1036" s="69"/>
      <c r="T1036" s="69"/>
      <c r="U1036" s="69"/>
      <c r="V1036" s="69"/>
      <c r="W1036" s="69"/>
      <c r="X1036" s="69"/>
      <c r="Y1036" s="69"/>
      <c r="Z1036" s="69"/>
    </row>
    <row r="1037" ht="15.75" customHeight="1" spans="1:26">
      <c r="A1037" s="125"/>
      <c r="B1037" s="125"/>
      <c r="C1037" s="126" t="e">
        <v>#REF!</v>
      </c>
      <c r="D1037" s="125"/>
      <c r="E1037" s="69"/>
      <c r="F1037" s="69"/>
      <c r="G1037" s="69"/>
      <c r="H1037" s="69"/>
      <c r="I1037" s="69"/>
      <c r="J1037" s="69"/>
      <c r="K1037" s="69"/>
      <c r="L1037" s="69"/>
      <c r="M1037" s="69"/>
      <c r="N1037" s="69"/>
      <c r="O1037" s="69"/>
      <c r="P1037" s="69"/>
      <c r="Q1037" s="69"/>
      <c r="R1037" s="69"/>
      <c r="S1037" s="69"/>
      <c r="T1037" s="69"/>
      <c r="U1037" s="69"/>
      <c r="V1037" s="69"/>
      <c r="W1037" s="69"/>
      <c r="X1037" s="69"/>
      <c r="Y1037" s="69"/>
      <c r="Z1037" s="69"/>
    </row>
    <row r="1038" ht="15.75" customHeight="1" spans="1:26">
      <c r="A1038" s="125"/>
      <c r="B1038" s="125"/>
      <c r="C1038" s="126" t="e">
        <v>#REF!</v>
      </c>
      <c r="D1038" s="125"/>
      <c r="E1038" s="69"/>
      <c r="F1038" s="69"/>
      <c r="G1038" s="69"/>
      <c r="H1038" s="69"/>
      <c r="I1038" s="69"/>
      <c r="J1038" s="69"/>
      <c r="K1038" s="69"/>
      <c r="L1038" s="69"/>
      <c r="M1038" s="69"/>
      <c r="N1038" s="69"/>
      <c r="O1038" s="69"/>
      <c r="P1038" s="69"/>
      <c r="Q1038" s="69"/>
      <c r="R1038" s="69"/>
      <c r="S1038" s="69"/>
      <c r="T1038" s="69"/>
      <c r="U1038" s="69"/>
      <c r="V1038" s="69"/>
      <c r="W1038" s="69"/>
      <c r="X1038" s="69"/>
      <c r="Y1038" s="69"/>
      <c r="Z1038" s="69"/>
    </row>
    <row r="1039" ht="15.75" customHeight="1" spans="1:26">
      <c r="A1039" s="125"/>
      <c r="B1039" s="125"/>
      <c r="C1039" s="126" t="e">
        <v>#REF!</v>
      </c>
      <c r="D1039" s="125"/>
      <c r="E1039" s="69"/>
      <c r="F1039" s="69"/>
      <c r="G1039" s="69"/>
      <c r="H1039" s="69"/>
      <c r="I1039" s="69"/>
      <c r="J1039" s="69"/>
      <c r="K1039" s="69"/>
      <c r="L1039" s="69"/>
      <c r="M1039" s="69"/>
      <c r="N1039" s="69"/>
      <c r="O1039" s="69"/>
      <c r="P1039" s="69"/>
      <c r="Q1039" s="69"/>
      <c r="R1039" s="69"/>
      <c r="S1039" s="69"/>
      <c r="T1039" s="69"/>
      <c r="U1039" s="69"/>
      <c r="V1039" s="69"/>
      <c r="W1039" s="69"/>
      <c r="X1039" s="69"/>
      <c r="Y1039" s="69"/>
      <c r="Z1039" s="69"/>
    </row>
    <row r="1040" ht="15.75" customHeight="1" spans="1:26">
      <c r="A1040" s="125"/>
      <c r="B1040" s="125"/>
      <c r="C1040" s="126" t="e">
        <v>#REF!</v>
      </c>
      <c r="D1040" s="125"/>
      <c r="E1040" s="69"/>
      <c r="F1040" s="69"/>
      <c r="G1040" s="69"/>
      <c r="H1040" s="69"/>
      <c r="I1040" s="69"/>
      <c r="J1040" s="69"/>
      <c r="K1040" s="69"/>
      <c r="L1040" s="69"/>
      <c r="M1040" s="69"/>
      <c r="N1040" s="69"/>
      <c r="O1040" s="69"/>
      <c r="P1040" s="69"/>
      <c r="Q1040" s="69"/>
      <c r="R1040" s="69"/>
      <c r="S1040" s="69"/>
      <c r="T1040" s="69"/>
      <c r="U1040" s="69"/>
      <c r="V1040" s="69"/>
      <c r="W1040" s="69"/>
      <c r="X1040" s="69"/>
      <c r="Y1040" s="69"/>
      <c r="Z1040" s="69"/>
    </row>
    <row r="1041" ht="15.75" customHeight="1" spans="1:26">
      <c r="A1041" s="125"/>
      <c r="B1041" s="125"/>
      <c r="C1041" s="126" t="e">
        <v>#REF!</v>
      </c>
      <c r="D1041" s="125"/>
      <c r="E1041" s="69"/>
      <c r="F1041" s="69"/>
      <c r="G1041" s="69"/>
      <c r="H1041" s="69"/>
      <c r="I1041" s="69"/>
      <c r="J1041" s="69"/>
      <c r="K1041" s="69"/>
      <c r="L1041" s="69"/>
      <c r="M1041" s="69"/>
      <c r="N1041" s="69"/>
      <c r="O1041" s="69"/>
      <c r="P1041" s="69"/>
      <c r="Q1041" s="69"/>
      <c r="R1041" s="69"/>
      <c r="S1041" s="69"/>
      <c r="T1041" s="69"/>
      <c r="U1041" s="69"/>
      <c r="V1041" s="69"/>
      <c r="W1041" s="69"/>
      <c r="X1041" s="69"/>
      <c r="Y1041" s="69"/>
      <c r="Z1041" s="69"/>
    </row>
    <row r="1042" ht="15.75" customHeight="1" spans="1:26">
      <c r="A1042" s="125"/>
      <c r="B1042" s="125"/>
      <c r="C1042" s="126" t="e">
        <v>#REF!</v>
      </c>
      <c r="D1042" s="125"/>
      <c r="E1042" s="69"/>
      <c r="F1042" s="69"/>
      <c r="G1042" s="69"/>
      <c r="H1042" s="69"/>
      <c r="I1042" s="69"/>
      <c r="J1042" s="69"/>
      <c r="K1042" s="69"/>
      <c r="L1042" s="69"/>
      <c r="M1042" s="69"/>
      <c r="N1042" s="69"/>
      <c r="O1042" s="69"/>
      <c r="P1042" s="69"/>
      <c r="Q1042" s="69"/>
      <c r="R1042" s="69"/>
      <c r="S1042" s="69"/>
      <c r="T1042" s="69"/>
      <c r="U1042" s="69"/>
      <c r="V1042" s="69"/>
      <c r="W1042" s="69"/>
      <c r="X1042" s="69"/>
      <c r="Y1042" s="69"/>
      <c r="Z1042" s="69"/>
    </row>
    <row r="1043" ht="15.75" customHeight="1" spans="1:26">
      <c r="A1043" s="125"/>
      <c r="B1043" s="125"/>
      <c r="C1043" s="126" t="e">
        <v>#REF!</v>
      </c>
      <c r="D1043" s="125"/>
      <c r="E1043" s="69"/>
      <c r="F1043" s="69"/>
      <c r="G1043" s="69"/>
      <c r="H1043" s="69"/>
      <c r="I1043" s="69"/>
      <c r="J1043" s="69"/>
      <c r="K1043" s="69"/>
      <c r="L1043" s="69"/>
      <c r="M1043" s="69"/>
      <c r="N1043" s="69"/>
      <c r="O1043" s="69"/>
      <c r="P1043" s="69"/>
      <c r="Q1043" s="69"/>
      <c r="R1043" s="69"/>
      <c r="S1043" s="69"/>
      <c r="T1043" s="69"/>
      <c r="U1043" s="69"/>
      <c r="V1043" s="69"/>
      <c r="W1043" s="69"/>
      <c r="X1043" s="69"/>
      <c r="Y1043" s="69"/>
      <c r="Z1043" s="69"/>
    </row>
    <row r="1044" ht="15.75" customHeight="1" spans="1:26">
      <c r="A1044" s="125"/>
      <c r="B1044" s="125"/>
      <c r="C1044" s="126" t="e">
        <v>#REF!</v>
      </c>
      <c r="D1044" s="125"/>
      <c r="E1044" s="69"/>
      <c r="F1044" s="69"/>
      <c r="G1044" s="69"/>
      <c r="H1044" s="69"/>
      <c r="I1044" s="69"/>
      <c r="J1044" s="69"/>
      <c r="K1044" s="69"/>
      <c r="L1044" s="69"/>
      <c r="M1044" s="69"/>
      <c r="N1044" s="69"/>
      <c r="O1044" s="69"/>
      <c r="P1044" s="69"/>
      <c r="Q1044" s="69"/>
      <c r="R1044" s="69"/>
      <c r="S1044" s="69"/>
      <c r="T1044" s="69"/>
      <c r="U1044" s="69"/>
      <c r="V1044" s="69"/>
      <c r="W1044" s="69"/>
      <c r="X1044" s="69"/>
      <c r="Y1044" s="69"/>
      <c r="Z1044" s="69"/>
    </row>
    <row r="1045" ht="15.75" customHeight="1" spans="1:26">
      <c r="A1045" s="125"/>
      <c r="B1045" s="125"/>
      <c r="C1045" s="126" t="e">
        <v>#REF!</v>
      </c>
      <c r="D1045" s="125"/>
      <c r="E1045" s="69"/>
      <c r="F1045" s="69"/>
      <c r="G1045" s="69"/>
      <c r="H1045" s="69"/>
      <c r="I1045" s="69"/>
      <c r="J1045" s="69"/>
      <c r="K1045" s="69"/>
      <c r="L1045" s="69"/>
      <c r="M1045" s="69"/>
      <c r="N1045" s="69"/>
      <c r="O1045" s="69"/>
      <c r="P1045" s="69"/>
      <c r="Q1045" s="69"/>
      <c r="R1045" s="69"/>
      <c r="S1045" s="69"/>
      <c r="T1045" s="69"/>
      <c r="U1045" s="69"/>
      <c r="V1045" s="69"/>
      <c r="W1045" s="69"/>
      <c r="X1045" s="69"/>
      <c r="Y1045" s="69"/>
      <c r="Z1045" s="69"/>
    </row>
    <row r="1046" ht="15.75" customHeight="1" spans="1:26">
      <c r="A1046" s="125"/>
      <c r="B1046" s="125"/>
      <c r="C1046" s="126" t="e">
        <v>#REF!</v>
      </c>
      <c r="D1046" s="125"/>
      <c r="E1046" s="69"/>
      <c r="F1046" s="69"/>
      <c r="G1046" s="69"/>
      <c r="H1046" s="69"/>
      <c r="I1046" s="69"/>
      <c r="J1046" s="69"/>
      <c r="K1046" s="69"/>
      <c r="L1046" s="69"/>
      <c r="M1046" s="69"/>
      <c r="N1046" s="69"/>
      <c r="O1046" s="69"/>
      <c r="P1046" s="69"/>
      <c r="Q1046" s="69"/>
      <c r="R1046" s="69"/>
      <c r="S1046" s="69"/>
      <c r="T1046" s="69"/>
      <c r="U1046" s="69"/>
      <c r="V1046" s="69"/>
      <c r="W1046" s="69"/>
      <c r="X1046" s="69"/>
      <c r="Y1046" s="69"/>
      <c r="Z1046" s="69"/>
    </row>
    <row r="1047" ht="15.75" customHeight="1" spans="1:26">
      <c r="A1047" s="125"/>
      <c r="B1047" s="125"/>
      <c r="C1047" s="126" t="e">
        <v>#REF!</v>
      </c>
      <c r="D1047" s="125"/>
      <c r="E1047" s="69"/>
      <c r="F1047" s="69"/>
      <c r="G1047" s="69"/>
      <c r="H1047" s="69"/>
      <c r="I1047" s="69"/>
      <c r="J1047" s="69"/>
      <c r="K1047" s="69"/>
      <c r="L1047" s="69"/>
      <c r="M1047" s="69"/>
      <c r="N1047" s="69"/>
      <c r="O1047" s="69"/>
      <c r="P1047" s="69"/>
      <c r="Q1047" s="69"/>
      <c r="R1047" s="69"/>
      <c r="S1047" s="69"/>
      <c r="T1047" s="69"/>
      <c r="U1047" s="69"/>
      <c r="V1047" s="69"/>
      <c r="W1047" s="69"/>
      <c r="X1047" s="69"/>
      <c r="Y1047" s="69"/>
      <c r="Z1047" s="69"/>
    </row>
    <row r="1048" ht="15.75" customHeight="1" spans="1:26">
      <c r="A1048" s="125"/>
      <c r="B1048" s="125"/>
      <c r="C1048" s="126" t="e">
        <v>#REF!</v>
      </c>
      <c r="D1048" s="125"/>
      <c r="E1048" s="69"/>
      <c r="F1048" s="69"/>
      <c r="G1048" s="69"/>
      <c r="H1048" s="69"/>
      <c r="I1048" s="69"/>
      <c r="J1048" s="69"/>
      <c r="K1048" s="69"/>
      <c r="L1048" s="69"/>
      <c r="M1048" s="69"/>
      <c r="N1048" s="69"/>
      <c r="O1048" s="69"/>
      <c r="P1048" s="69"/>
      <c r="Q1048" s="69"/>
      <c r="R1048" s="69"/>
      <c r="S1048" s="69"/>
      <c r="T1048" s="69"/>
      <c r="U1048" s="69"/>
      <c r="V1048" s="69"/>
      <c r="W1048" s="69"/>
      <c r="X1048" s="69"/>
      <c r="Y1048" s="69"/>
      <c r="Z1048" s="69"/>
    </row>
    <row r="1049" ht="15.75" customHeight="1" spans="1:26">
      <c r="A1049" s="125"/>
      <c r="B1049" s="125"/>
      <c r="C1049" s="126" t="e">
        <v>#REF!</v>
      </c>
      <c r="D1049" s="125"/>
      <c r="E1049" s="69"/>
      <c r="F1049" s="69"/>
      <c r="G1049" s="69"/>
      <c r="H1049" s="69"/>
      <c r="I1049" s="69"/>
      <c r="J1049" s="69"/>
      <c r="K1049" s="69"/>
      <c r="L1049" s="69"/>
      <c r="M1049" s="69"/>
      <c r="N1049" s="69"/>
      <c r="O1049" s="69"/>
      <c r="P1049" s="69"/>
      <c r="Q1049" s="69"/>
      <c r="R1049" s="69"/>
      <c r="S1049" s="69"/>
      <c r="T1049" s="69"/>
      <c r="U1049" s="69"/>
      <c r="V1049" s="69"/>
      <c r="W1049" s="69"/>
      <c r="X1049" s="69"/>
      <c r="Y1049" s="69"/>
      <c r="Z1049" s="69"/>
    </row>
    <row r="1050" ht="15.75" customHeight="1" spans="1:26">
      <c r="A1050" s="125"/>
      <c r="B1050" s="125"/>
      <c r="C1050" s="126" t="e">
        <v>#REF!</v>
      </c>
      <c r="D1050" s="125"/>
      <c r="E1050" s="69"/>
      <c r="F1050" s="69"/>
      <c r="G1050" s="69"/>
      <c r="H1050" s="69"/>
      <c r="I1050" s="69"/>
      <c r="J1050" s="69"/>
      <c r="K1050" s="69"/>
      <c r="L1050" s="69"/>
      <c r="M1050" s="69"/>
      <c r="N1050" s="69"/>
      <c r="O1050" s="69"/>
      <c r="P1050" s="69"/>
      <c r="Q1050" s="69"/>
      <c r="R1050" s="69"/>
      <c r="S1050" s="69"/>
      <c r="T1050" s="69"/>
      <c r="U1050" s="69"/>
      <c r="V1050" s="69"/>
      <c r="W1050" s="69"/>
      <c r="X1050" s="69"/>
      <c r="Y1050" s="69"/>
      <c r="Z1050" s="69"/>
    </row>
    <row r="1051" ht="15.75" customHeight="1" spans="1:26">
      <c r="A1051" s="125"/>
      <c r="B1051" s="125"/>
      <c r="C1051" s="126" t="e">
        <v>#REF!</v>
      </c>
      <c r="D1051" s="125"/>
      <c r="E1051" s="69"/>
      <c r="F1051" s="69"/>
      <c r="G1051" s="69"/>
      <c r="H1051" s="69"/>
      <c r="I1051" s="69"/>
      <c r="J1051" s="69"/>
      <c r="K1051" s="69"/>
      <c r="L1051" s="69"/>
      <c r="M1051" s="69"/>
      <c r="N1051" s="69"/>
      <c r="O1051" s="69"/>
      <c r="P1051" s="69"/>
      <c r="Q1051" s="69"/>
      <c r="R1051" s="69"/>
      <c r="S1051" s="69"/>
      <c r="T1051" s="69"/>
      <c r="U1051" s="69"/>
      <c r="V1051" s="69"/>
      <c r="W1051" s="69"/>
      <c r="X1051" s="69"/>
      <c r="Y1051" s="69"/>
      <c r="Z1051" s="69"/>
    </row>
    <row r="1052" ht="15.75" customHeight="1" spans="1:26">
      <c r="A1052" s="125"/>
      <c r="B1052" s="125"/>
      <c r="C1052" s="126" t="e">
        <v>#REF!</v>
      </c>
      <c r="D1052" s="125"/>
      <c r="E1052" s="69"/>
      <c r="F1052" s="69"/>
      <c r="G1052" s="69"/>
      <c r="H1052" s="69"/>
      <c r="I1052" s="69"/>
      <c r="J1052" s="69"/>
      <c r="K1052" s="69"/>
      <c r="L1052" s="69"/>
      <c r="M1052" s="69"/>
      <c r="N1052" s="69"/>
      <c r="O1052" s="69"/>
      <c r="P1052" s="69"/>
      <c r="Q1052" s="69"/>
      <c r="R1052" s="69"/>
      <c r="S1052" s="69"/>
      <c r="T1052" s="69"/>
      <c r="U1052" s="69"/>
      <c r="V1052" s="69"/>
      <c r="W1052" s="69"/>
      <c r="X1052" s="69"/>
      <c r="Y1052" s="69"/>
      <c r="Z1052" s="69"/>
    </row>
    <row r="1053" ht="15.75" customHeight="1" spans="1:26">
      <c r="A1053" s="125"/>
      <c r="B1053" s="125"/>
      <c r="C1053" s="126" t="e">
        <v>#REF!</v>
      </c>
      <c r="D1053" s="125"/>
      <c r="E1053" s="69"/>
      <c r="F1053" s="69"/>
      <c r="G1053" s="69"/>
      <c r="H1053" s="69"/>
      <c r="I1053" s="69"/>
      <c r="J1053" s="69"/>
      <c r="K1053" s="69"/>
      <c r="L1053" s="69"/>
      <c r="M1053" s="69"/>
      <c r="N1053" s="69"/>
      <c r="O1053" s="69"/>
      <c r="P1053" s="69"/>
      <c r="Q1053" s="69"/>
      <c r="R1053" s="69"/>
      <c r="S1053" s="69"/>
      <c r="T1053" s="69"/>
      <c r="U1053" s="69"/>
      <c r="V1053" s="69"/>
      <c r="W1053" s="69"/>
      <c r="X1053" s="69"/>
      <c r="Y1053" s="69"/>
      <c r="Z1053" s="69"/>
    </row>
    <row r="1054" ht="15.75" customHeight="1" spans="1:26">
      <c r="A1054" s="125"/>
      <c r="B1054" s="125"/>
      <c r="C1054" s="126" t="e">
        <v>#REF!</v>
      </c>
      <c r="D1054" s="125"/>
      <c r="E1054" s="69"/>
      <c r="F1054" s="69"/>
      <c r="G1054" s="69"/>
      <c r="H1054" s="69"/>
      <c r="I1054" s="69"/>
      <c r="J1054" s="69"/>
      <c r="K1054" s="69"/>
      <c r="L1054" s="69"/>
      <c r="M1054" s="69"/>
      <c r="N1054" s="69"/>
      <c r="O1054" s="69"/>
      <c r="P1054" s="69"/>
      <c r="Q1054" s="69"/>
      <c r="R1054" s="69"/>
      <c r="S1054" s="69"/>
      <c r="T1054" s="69"/>
      <c r="U1054" s="69"/>
      <c r="V1054" s="69"/>
      <c r="W1054" s="69"/>
      <c r="X1054" s="69"/>
      <c r="Y1054" s="69"/>
      <c r="Z1054" s="69"/>
    </row>
    <row r="1055" ht="15.75" customHeight="1" spans="1:26">
      <c r="A1055" s="125"/>
      <c r="B1055" s="125"/>
      <c r="C1055" s="126" t="e">
        <v>#REF!</v>
      </c>
      <c r="D1055" s="125"/>
      <c r="E1055" s="69"/>
      <c r="F1055" s="69"/>
      <c r="G1055" s="69"/>
      <c r="H1055" s="69"/>
      <c r="I1055" s="69"/>
      <c r="J1055" s="69"/>
      <c r="K1055" s="69"/>
      <c r="L1055" s="69"/>
      <c r="M1055" s="69"/>
      <c r="N1055" s="69"/>
      <c r="O1055" s="69"/>
      <c r="P1055" s="69"/>
      <c r="Q1055" s="69"/>
      <c r="R1055" s="69"/>
      <c r="S1055" s="69"/>
      <c r="T1055" s="69"/>
      <c r="U1055" s="69"/>
      <c r="V1055" s="69"/>
      <c r="W1055" s="69"/>
      <c r="X1055" s="69"/>
      <c r="Y1055" s="69"/>
      <c r="Z1055" s="69"/>
    </row>
    <row r="1056" ht="15.75" customHeight="1" spans="1:26">
      <c r="A1056" s="125"/>
      <c r="B1056" s="125"/>
      <c r="C1056" s="126" t="e">
        <v>#REF!</v>
      </c>
      <c r="D1056" s="125"/>
      <c r="E1056" s="69"/>
      <c r="F1056" s="69"/>
      <c r="G1056" s="69"/>
      <c r="H1056" s="69"/>
      <c r="I1056" s="69"/>
      <c r="J1056" s="69"/>
      <c r="K1056" s="69"/>
      <c r="L1056" s="69"/>
      <c r="M1056" s="69"/>
      <c r="N1056" s="69"/>
      <c r="O1056" s="69"/>
      <c r="P1056" s="69"/>
      <c r="Q1056" s="69"/>
      <c r="R1056" s="69"/>
      <c r="S1056" s="69"/>
      <c r="T1056" s="69"/>
      <c r="U1056" s="69"/>
      <c r="V1056" s="69"/>
      <c r="W1056" s="69"/>
      <c r="X1056" s="69"/>
      <c r="Y1056" s="69"/>
      <c r="Z1056" s="69"/>
    </row>
    <row r="1057" ht="15.75" customHeight="1" spans="1:26">
      <c r="A1057" s="125"/>
      <c r="B1057" s="125"/>
      <c r="C1057" s="126" t="e">
        <v>#REF!</v>
      </c>
      <c r="D1057" s="125"/>
      <c r="E1057" s="69"/>
      <c r="F1057" s="69"/>
      <c r="G1057" s="69"/>
      <c r="H1057" s="69"/>
      <c r="I1057" s="69"/>
      <c r="J1057" s="69"/>
      <c r="K1057" s="69"/>
      <c r="L1057" s="69"/>
      <c r="M1057" s="69"/>
      <c r="N1057" s="69"/>
      <c r="O1057" s="69"/>
      <c r="P1057" s="69"/>
      <c r="Q1057" s="69"/>
      <c r="R1057" s="69"/>
      <c r="S1057" s="69"/>
      <c r="T1057" s="69"/>
      <c r="U1057" s="69"/>
      <c r="V1057" s="69"/>
      <c r="W1057" s="69"/>
      <c r="X1057" s="69"/>
      <c r="Y1057" s="69"/>
      <c r="Z1057" s="69"/>
    </row>
    <row r="1058" ht="15.75" customHeight="1" spans="1:26">
      <c r="A1058" s="125"/>
      <c r="B1058" s="125"/>
      <c r="C1058" s="126" t="e">
        <v>#REF!</v>
      </c>
      <c r="D1058" s="125"/>
      <c r="E1058" s="69"/>
      <c r="F1058" s="69"/>
      <c r="G1058" s="69"/>
      <c r="H1058" s="69"/>
      <c r="I1058" s="69"/>
      <c r="J1058" s="69"/>
      <c r="K1058" s="69"/>
      <c r="L1058" s="69"/>
      <c r="M1058" s="69"/>
      <c r="N1058" s="69"/>
      <c r="O1058" s="69"/>
      <c r="P1058" s="69"/>
      <c r="Q1058" s="69"/>
      <c r="R1058" s="69"/>
      <c r="S1058" s="69"/>
      <c r="T1058" s="69"/>
      <c r="U1058" s="69"/>
      <c r="V1058" s="69"/>
      <c r="W1058" s="69"/>
      <c r="X1058" s="69"/>
      <c r="Y1058" s="69"/>
      <c r="Z1058" s="69"/>
    </row>
    <row r="1059" ht="15.75" customHeight="1" spans="1:26">
      <c r="A1059" s="125"/>
      <c r="B1059" s="125"/>
      <c r="C1059" s="126" t="e">
        <v>#REF!</v>
      </c>
      <c r="D1059" s="125"/>
      <c r="E1059" s="69"/>
      <c r="F1059" s="69"/>
      <c r="G1059" s="69"/>
      <c r="H1059" s="69"/>
      <c r="I1059" s="69"/>
      <c r="J1059" s="69"/>
      <c r="K1059" s="69"/>
      <c r="L1059" s="69"/>
      <c r="M1059" s="69"/>
      <c r="N1059" s="69"/>
      <c r="O1059" s="69"/>
      <c r="P1059" s="69"/>
      <c r="Q1059" s="69"/>
      <c r="R1059" s="69"/>
      <c r="S1059" s="69"/>
      <c r="T1059" s="69"/>
      <c r="U1059" s="69"/>
      <c r="V1059" s="69"/>
      <c r="W1059" s="69"/>
      <c r="X1059" s="69"/>
      <c r="Y1059" s="69"/>
      <c r="Z1059" s="69"/>
    </row>
    <row r="1060" ht="15.75" customHeight="1" spans="1:26">
      <c r="A1060" s="125"/>
      <c r="B1060" s="125"/>
      <c r="C1060" s="126" t="e">
        <v>#REF!</v>
      </c>
      <c r="D1060" s="125"/>
      <c r="E1060" s="69"/>
      <c r="F1060" s="69"/>
      <c r="G1060" s="69"/>
      <c r="H1060" s="69"/>
      <c r="I1060" s="69"/>
      <c r="J1060" s="69"/>
      <c r="K1060" s="69"/>
      <c r="L1060" s="69"/>
      <c r="M1060" s="69"/>
      <c r="N1060" s="69"/>
      <c r="O1060" s="69"/>
      <c r="P1060" s="69"/>
      <c r="Q1060" s="69"/>
      <c r="R1060" s="69"/>
      <c r="S1060" s="69"/>
      <c r="T1060" s="69"/>
      <c r="U1060" s="69"/>
      <c r="V1060" s="69"/>
      <c r="W1060" s="69"/>
      <c r="X1060" s="69"/>
      <c r="Y1060" s="69"/>
      <c r="Z1060" s="69"/>
    </row>
    <row r="1061" ht="15.75" customHeight="1" spans="1:26">
      <c r="A1061" s="125"/>
      <c r="B1061" s="125"/>
      <c r="C1061" s="126" t="e">
        <v>#REF!</v>
      </c>
      <c r="D1061" s="125"/>
      <c r="E1061" s="69"/>
      <c r="F1061" s="69"/>
      <c r="G1061" s="69"/>
      <c r="H1061" s="69"/>
      <c r="I1061" s="69"/>
      <c r="J1061" s="69"/>
      <c r="K1061" s="69"/>
      <c r="L1061" s="69"/>
      <c r="M1061" s="69"/>
      <c r="N1061" s="69"/>
      <c r="O1061" s="69"/>
      <c r="P1061" s="69"/>
      <c r="Q1061" s="69"/>
      <c r="R1061" s="69"/>
      <c r="S1061" s="69"/>
      <c r="T1061" s="69"/>
      <c r="U1061" s="69"/>
      <c r="V1061" s="69"/>
      <c r="W1061" s="69"/>
      <c r="X1061" s="69"/>
      <c r="Y1061" s="69"/>
      <c r="Z1061" s="69"/>
    </row>
    <row r="1062" ht="15.75" customHeight="1" spans="1:26">
      <c r="A1062" s="125"/>
      <c r="B1062" s="125"/>
      <c r="C1062" s="126" t="e">
        <v>#REF!</v>
      </c>
      <c r="D1062" s="125"/>
      <c r="E1062" s="69"/>
      <c r="F1062" s="69"/>
      <c r="G1062" s="69"/>
      <c r="H1062" s="69"/>
      <c r="I1062" s="69"/>
      <c r="J1062" s="69"/>
      <c r="K1062" s="69"/>
      <c r="L1062" s="69"/>
      <c r="M1062" s="69"/>
      <c r="N1062" s="69"/>
      <c r="O1062" s="69"/>
      <c r="P1062" s="69"/>
      <c r="Q1062" s="69"/>
      <c r="R1062" s="69"/>
      <c r="S1062" s="69"/>
      <c r="T1062" s="69"/>
      <c r="U1062" s="69"/>
      <c r="V1062" s="69"/>
      <c r="W1062" s="69"/>
      <c r="X1062" s="69"/>
      <c r="Y1062" s="69"/>
      <c r="Z1062" s="69"/>
    </row>
    <row r="1063" ht="15.75" customHeight="1" spans="1:26">
      <c r="A1063" s="125"/>
      <c r="B1063" s="125"/>
      <c r="C1063" s="126" t="e">
        <v>#REF!</v>
      </c>
      <c r="D1063" s="125"/>
      <c r="E1063" s="69"/>
      <c r="F1063" s="69"/>
      <c r="G1063" s="69"/>
      <c r="H1063" s="69"/>
      <c r="I1063" s="69"/>
      <c r="J1063" s="69"/>
      <c r="K1063" s="69"/>
      <c r="L1063" s="69"/>
      <c r="M1063" s="69"/>
      <c r="N1063" s="69"/>
      <c r="O1063" s="69"/>
      <c r="P1063" s="69"/>
      <c r="Q1063" s="69"/>
      <c r="R1063" s="69"/>
      <c r="S1063" s="69"/>
      <c r="T1063" s="69"/>
      <c r="U1063" s="69"/>
      <c r="V1063" s="69"/>
      <c r="W1063" s="69"/>
      <c r="X1063" s="69"/>
      <c r="Y1063" s="69"/>
      <c r="Z1063" s="69"/>
    </row>
    <row r="1064" ht="15.75" customHeight="1" spans="1:26">
      <c r="A1064" s="125"/>
      <c r="B1064" s="125"/>
      <c r="C1064" s="126" t="e">
        <v>#REF!</v>
      </c>
      <c r="D1064" s="125"/>
      <c r="E1064" s="69"/>
      <c r="F1064" s="69"/>
      <c r="G1064" s="69"/>
      <c r="H1064" s="69"/>
      <c r="I1064" s="69"/>
      <c r="J1064" s="69"/>
      <c r="K1064" s="69"/>
      <c r="L1064" s="69"/>
      <c r="M1064" s="69"/>
      <c r="N1064" s="69"/>
      <c r="O1064" s="69"/>
      <c r="P1064" s="69"/>
      <c r="Q1064" s="69"/>
      <c r="R1064" s="69"/>
      <c r="S1064" s="69"/>
      <c r="T1064" s="69"/>
      <c r="U1064" s="69"/>
      <c r="V1064" s="69"/>
      <c r="W1064" s="69"/>
      <c r="X1064" s="69"/>
      <c r="Y1064" s="69"/>
      <c r="Z1064" s="69"/>
    </row>
    <row r="1065" ht="15.75" customHeight="1" spans="1:26">
      <c r="A1065" s="125"/>
      <c r="B1065" s="125"/>
      <c r="C1065" s="126" t="e">
        <v>#REF!</v>
      </c>
      <c r="D1065" s="125"/>
      <c r="E1065" s="69"/>
      <c r="F1065" s="69"/>
      <c r="G1065" s="69"/>
      <c r="H1065" s="69"/>
      <c r="I1065" s="69"/>
      <c r="J1065" s="69"/>
      <c r="K1065" s="69"/>
      <c r="L1065" s="69"/>
      <c r="M1065" s="69"/>
      <c r="N1065" s="69"/>
      <c r="O1065" s="69"/>
      <c r="P1065" s="69"/>
      <c r="Q1065" s="69"/>
      <c r="R1065" s="69"/>
      <c r="S1065" s="69"/>
      <c r="T1065" s="69"/>
      <c r="U1065" s="69"/>
      <c r="V1065" s="69"/>
      <c r="W1065" s="69"/>
      <c r="X1065" s="69"/>
      <c r="Y1065" s="69"/>
      <c r="Z1065" s="69"/>
    </row>
    <row r="1066" ht="15.75" customHeight="1" spans="1:26">
      <c r="A1066" s="125"/>
      <c r="B1066" s="125"/>
      <c r="C1066" s="126" t="e">
        <v>#REF!</v>
      </c>
      <c r="D1066" s="125"/>
      <c r="E1066" s="69"/>
      <c r="F1066" s="69"/>
      <c r="G1066" s="69"/>
      <c r="H1066" s="69"/>
      <c r="I1066" s="69"/>
      <c r="J1066" s="69"/>
      <c r="K1066" s="69"/>
      <c r="L1066" s="69"/>
      <c r="M1066" s="69"/>
      <c r="N1066" s="69"/>
      <c r="O1066" s="69"/>
      <c r="P1066" s="69"/>
      <c r="Q1066" s="69"/>
      <c r="R1066" s="69"/>
      <c r="S1066" s="69"/>
      <c r="T1066" s="69"/>
      <c r="U1066" s="69"/>
      <c r="V1066" s="69"/>
      <c r="W1066" s="69"/>
      <c r="X1066" s="69"/>
      <c r="Y1066" s="69"/>
      <c r="Z1066" s="69"/>
    </row>
    <row r="1067" ht="15.75" customHeight="1" spans="1:26">
      <c r="A1067" s="125"/>
      <c r="B1067" s="125"/>
      <c r="C1067" s="126" t="e">
        <v>#REF!</v>
      </c>
      <c r="D1067" s="125"/>
      <c r="E1067" s="69"/>
      <c r="F1067" s="69"/>
      <c r="G1067" s="69"/>
      <c r="H1067" s="69"/>
      <c r="I1067" s="69"/>
      <c r="J1067" s="69"/>
      <c r="K1067" s="69"/>
      <c r="L1067" s="69"/>
      <c r="M1067" s="69"/>
      <c r="N1067" s="69"/>
      <c r="O1067" s="69"/>
      <c r="P1067" s="69"/>
      <c r="Q1067" s="69"/>
      <c r="R1067" s="69"/>
      <c r="S1067" s="69"/>
      <c r="T1067" s="69"/>
      <c r="U1067" s="69"/>
      <c r="V1067" s="69"/>
      <c r="W1067" s="69"/>
      <c r="X1067" s="69"/>
      <c r="Y1067" s="69"/>
      <c r="Z1067" s="69"/>
    </row>
    <row r="1068" ht="15.75" customHeight="1" spans="1:26">
      <c r="A1068" s="125"/>
      <c r="B1068" s="125"/>
      <c r="C1068" s="126" t="e">
        <v>#REF!</v>
      </c>
      <c r="D1068" s="125"/>
      <c r="E1068" s="69"/>
      <c r="F1068" s="69"/>
      <c r="G1068" s="69"/>
      <c r="H1068" s="69"/>
      <c r="I1068" s="69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U1068" s="69"/>
      <c r="V1068" s="69"/>
      <c r="W1068" s="69"/>
      <c r="X1068" s="69"/>
      <c r="Y1068" s="69"/>
      <c r="Z1068" s="69"/>
    </row>
    <row r="1069" ht="15.75" customHeight="1" spans="1:26">
      <c r="A1069" s="125"/>
      <c r="B1069" s="125"/>
      <c r="C1069" s="126" t="e">
        <v>#REF!</v>
      </c>
      <c r="D1069" s="125"/>
      <c r="E1069" s="69"/>
      <c r="F1069" s="69"/>
      <c r="G1069" s="69"/>
      <c r="H1069" s="69"/>
      <c r="I1069" s="69"/>
      <c r="J1069" s="69"/>
      <c r="K1069" s="69"/>
      <c r="L1069" s="69"/>
      <c r="M1069" s="69"/>
      <c r="N1069" s="69"/>
      <c r="O1069" s="69"/>
      <c r="P1069" s="69"/>
      <c r="Q1069" s="69"/>
      <c r="R1069" s="69"/>
      <c r="S1069" s="69"/>
      <c r="T1069" s="69"/>
      <c r="U1069" s="69"/>
      <c r="V1069" s="69"/>
      <c r="W1069" s="69"/>
      <c r="X1069" s="69"/>
      <c r="Y1069" s="69"/>
      <c r="Z1069" s="69"/>
    </row>
    <row r="1070" ht="15.75" customHeight="1" spans="1:26">
      <c r="A1070" s="125"/>
      <c r="B1070" s="125"/>
      <c r="C1070" s="126" t="e">
        <v>#REF!</v>
      </c>
      <c r="D1070" s="125"/>
      <c r="E1070" s="69"/>
      <c r="F1070" s="69"/>
      <c r="G1070" s="69"/>
      <c r="H1070" s="69"/>
      <c r="I1070" s="69"/>
      <c r="J1070" s="69"/>
      <c r="K1070" s="69"/>
      <c r="L1070" s="69"/>
      <c r="M1070" s="69"/>
      <c r="N1070" s="69"/>
      <c r="O1070" s="69"/>
      <c r="P1070" s="69"/>
      <c r="Q1070" s="69"/>
      <c r="R1070" s="69"/>
      <c r="S1070" s="69"/>
      <c r="T1070" s="69"/>
      <c r="U1070" s="69"/>
      <c r="V1070" s="69"/>
      <c r="W1070" s="69"/>
      <c r="X1070" s="69"/>
      <c r="Y1070" s="69"/>
      <c r="Z1070" s="69"/>
    </row>
    <row r="1071" ht="15.75" customHeight="1" spans="1:26">
      <c r="A1071" s="125"/>
      <c r="B1071" s="125"/>
      <c r="C1071" s="126" t="e">
        <v>#REF!</v>
      </c>
      <c r="D1071" s="125"/>
      <c r="E1071" s="69"/>
      <c r="F1071" s="69"/>
      <c r="G1071" s="69"/>
      <c r="H1071" s="69"/>
      <c r="I1071" s="69"/>
      <c r="J1071" s="69"/>
      <c r="K1071" s="69"/>
      <c r="L1071" s="69"/>
      <c r="M1071" s="69"/>
      <c r="N1071" s="69"/>
      <c r="O1071" s="69"/>
      <c r="P1071" s="69"/>
      <c r="Q1071" s="69"/>
      <c r="R1071" s="69"/>
      <c r="S1071" s="69"/>
      <c r="T1071" s="69"/>
      <c r="U1071" s="69"/>
      <c r="V1071" s="69"/>
      <c r="W1071" s="69"/>
      <c r="X1071" s="69"/>
      <c r="Y1071" s="69"/>
      <c r="Z1071" s="69"/>
    </row>
    <row r="1072" ht="15.75" customHeight="1" spans="1:26">
      <c r="A1072" s="125"/>
      <c r="B1072" s="125"/>
      <c r="C1072" s="126" t="e">
        <v>#REF!</v>
      </c>
      <c r="D1072" s="125"/>
      <c r="E1072" s="69"/>
      <c r="F1072" s="69"/>
      <c r="G1072" s="69"/>
      <c r="H1072" s="69"/>
      <c r="I1072" s="69"/>
      <c r="J1072" s="69"/>
      <c r="K1072" s="69"/>
      <c r="L1072" s="69"/>
      <c r="M1072" s="69"/>
      <c r="N1072" s="69"/>
      <c r="O1072" s="69"/>
      <c r="P1072" s="69"/>
      <c r="Q1072" s="69"/>
      <c r="R1072" s="69"/>
      <c r="S1072" s="69"/>
      <c r="T1072" s="69"/>
      <c r="U1072" s="69"/>
      <c r="V1072" s="69"/>
      <c r="W1072" s="69"/>
      <c r="X1072" s="69"/>
      <c r="Y1072" s="69"/>
      <c r="Z1072" s="69"/>
    </row>
    <row r="1073" ht="15.75" customHeight="1" spans="1:26">
      <c r="A1073" s="125"/>
      <c r="B1073" s="125"/>
      <c r="C1073" s="126" t="e">
        <v>#REF!</v>
      </c>
      <c r="D1073" s="125"/>
      <c r="E1073" s="69"/>
      <c r="F1073" s="69"/>
      <c r="G1073" s="69"/>
      <c r="H1073" s="69"/>
      <c r="I1073" s="69"/>
      <c r="J1073" s="69"/>
      <c r="K1073" s="69"/>
      <c r="L1073" s="69"/>
      <c r="M1073" s="69"/>
      <c r="N1073" s="69"/>
      <c r="O1073" s="69"/>
      <c r="P1073" s="69"/>
      <c r="Q1073" s="69"/>
      <c r="R1073" s="69"/>
      <c r="S1073" s="69"/>
      <c r="T1073" s="69"/>
      <c r="U1073" s="69"/>
      <c r="V1073" s="69"/>
      <c r="W1073" s="69"/>
      <c r="X1073" s="69"/>
      <c r="Y1073" s="69"/>
      <c r="Z1073" s="69"/>
    </row>
    <row r="1074" ht="15.75" customHeight="1" spans="1:26">
      <c r="A1074" s="125"/>
      <c r="B1074" s="125"/>
      <c r="C1074" s="126" t="e">
        <v>#REF!</v>
      </c>
      <c r="D1074" s="125"/>
      <c r="E1074" s="69"/>
      <c r="F1074" s="69"/>
      <c r="G1074" s="69"/>
      <c r="H1074" s="69"/>
      <c r="I1074" s="69"/>
      <c r="J1074" s="69"/>
      <c r="K1074" s="69"/>
      <c r="L1074" s="69"/>
      <c r="M1074" s="69"/>
      <c r="N1074" s="69"/>
      <c r="O1074" s="69"/>
      <c r="P1074" s="69"/>
      <c r="Q1074" s="69"/>
      <c r="R1074" s="69"/>
      <c r="S1074" s="69"/>
      <c r="T1074" s="69"/>
      <c r="U1074" s="69"/>
      <c r="V1074" s="69"/>
      <c r="W1074" s="69"/>
      <c r="X1074" s="69"/>
      <c r="Y1074" s="69"/>
      <c r="Z1074" s="69"/>
    </row>
    <row r="1075" ht="15.75" customHeight="1" spans="1:26">
      <c r="A1075" s="125"/>
      <c r="B1075" s="125"/>
      <c r="C1075" s="126" t="e">
        <v>#REF!</v>
      </c>
      <c r="D1075" s="125"/>
      <c r="E1075" s="69"/>
      <c r="F1075" s="69"/>
      <c r="G1075" s="69"/>
      <c r="H1075" s="69"/>
      <c r="I1075" s="69"/>
      <c r="J1075" s="69"/>
      <c r="K1075" s="69"/>
      <c r="L1075" s="69"/>
      <c r="M1075" s="69"/>
      <c r="N1075" s="69"/>
      <c r="O1075" s="69"/>
      <c r="P1075" s="69"/>
      <c r="Q1075" s="69"/>
      <c r="R1075" s="69"/>
      <c r="S1075" s="69"/>
      <c r="T1075" s="69"/>
      <c r="U1075" s="69"/>
      <c r="V1075" s="69"/>
      <c r="W1075" s="69"/>
      <c r="X1075" s="69"/>
      <c r="Y1075" s="69"/>
      <c r="Z1075" s="69"/>
    </row>
    <row r="1076" ht="15.75" customHeight="1" spans="1:26">
      <c r="A1076" s="125"/>
      <c r="B1076" s="125"/>
      <c r="C1076" s="126" t="e">
        <v>#REF!</v>
      </c>
      <c r="D1076" s="125"/>
      <c r="E1076" s="69"/>
      <c r="F1076" s="69"/>
      <c r="G1076" s="69"/>
      <c r="H1076" s="69"/>
      <c r="I1076" s="69"/>
      <c r="J1076" s="69"/>
      <c r="K1076" s="69"/>
      <c r="L1076" s="69"/>
      <c r="M1076" s="69"/>
      <c r="N1076" s="69"/>
      <c r="O1076" s="69"/>
      <c r="P1076" s="69"/>
      <c r="Q1076" s="69"/>
      <c r="R1076" s="69"/>
      <c r="S1076" s="69"/>
      <c r="T1076" s="69"/>
      <c r="U1076" s="69"/>
      <c r="V1076" s="69"/>
      <c r="W1076" s="69"/>
      <c r="X1076" s="69"/>
      <c r="Y1076" s="69"/>
      <c r="Z1076" s="69"/>
    </row>
    <row r="1077" ht="15.75" customHeight="1" spans="1:26">
      <c r="A1077" s="125"/>
      <c r="B1077" s="125"/>
      <c r="C1077" s="126" t="e">
        <v>#REF!</v>
      </c>
      <c r="D1077" s="125"/>
      <c r="E1077" s="69"/>
      <c r="F1077" s="69"/>
      <c r="G1077" s="69"/>
      <c r="H1077" s="69"/>
      <c r="I1077" s="69"/>
      <c r="J1077" s="69"/>
      <c r="K1077" s="69"/>
      <c r="L1077" s="69"/>
      <c r="M1077" s="69"/>
      <c r="N1077" s="69"/>
      <c r="O1077" s="69"/>
      <c r="P1077" s="69"/>
      <c r="Q1077" s="69"/>
      <c r="R1077" s="69"/>
      <c r="S1077" s="69"/>
      <c r="T1077" s="69"/>
      <c r="U1077" s="69"/>
      <c r="V1077" s="69"/>
      <c r="W1077" s="69"/>
      <c r="X1077" s="69"/>
      <c r="Y1077" s="69"/>
      <c r="Z1077" s="69"/>
    </row>
    <row r="1078" ht="15.75" customHeight="1" spans="1:26">
      <c r="A1078" s="125"/>
      <c r="B1078" s="125"/>
      <c r="C1078" s="126" t="e">
        <v>#REF!</v>
      </c>
      <c r="D1078" s="125"/>
      <c r="E1078" s="69"/>
      <c r="F1078" s="69"/>
      <c r="G1078" s="69"/>
      <c r="H1078" s="69"/>
      <c r="I1078" s="69"/>
      <c r="J1078" s="69"/>
      <c r="K1078" s="69"/>
      <c r="L1078" s="69"/>
      <c r="M1078" s="69"/>
      <c r="N1078" s="69"/>
      <c r="O1078" s="69"/>
      <c r="P1078" s="69"/>
      <c r="Q1078" s="69"/>
      <c r="R1078" s="69"/>
      <c r="S1078" s="69"/>
      <c r="T1078" s="69"/>
      <c r="U1078" s="69"/>
      <c r="V1078" s="69"/>
      <c r="W1078" s="69"/>
      <c r="X1078" s="69"/>
      <c r="Y1078" s="69"/>
      <c r="Z1078" s="69"/>
    </row>
    <row r="1079" ht="15.75" customHeight="1" spans="1:26">
      <c r="A1079" s="125"/>
      <c r="B1079" s="125"/>
      <c r="C1079" s="126" t="e">
        <v>#REF!</v>
      </c>
      <c r="D1079" s="125"/>
      <c r="E1079" s="69"/>
      <c r="F1079" s="69"/>
      <c r="G1079" s="69"/>
      <c r="H1079" s="69"/>
      <c r="I1079" s="69"/>
      <c r="J1079" s="69"/>
      <c r="K1079" s="69"/>
      <c r="L1079" s="69"/>
      <c r="M1079" s="69"/>
      <c r="N1079" s="69"/>
      <c r="O1079" s="69"/>
      <c r="P1079" s="69"/>
      <c r="Q1079" s="69"/>
      <c r="R1079" s="69"/>
      <c r="S1079" s="69"/>
      <c r="T1079" s="69"/>
      <c r="U1079" s="69"/>
      <c r="V1079" s="69"/>
      <c r="W1079" s="69"/>
      <c r="X1079" s="69"/>
      <c r="Y1079" s="69"/>
      <c r="Z1079" s="69"/>
    </row>
    <row r="1080" ht="15.75" customHeight="1" spans="1:26">
      <c r="A1080" s="125"/>
      <c r="B1080" s="125"/>
      <c r="C1080" s="126" t="e">
        <v>#REF!</v>
      </c>
      <c r="D1080" s="125"/>
      <c r="E1080" s="69"/>
      <c r="F1080" s="69"/>
      <c r="G1080" s="69"/>
      <c r="H1080" s="69"/>
      <c r="I1080" s="69"/>
      <c r="J1080" s="69"/>
      <c r="K1080" s="69"/>
      <c r="L1080" s="69"/>
      <c r="M1080" s="69"/>
      <c r="N1080" s="69"/>
      <c r="O1080" s="69"/>
      <c r="P1080" s="69"/>
      <c r="Q1080" s="69"/>
      <c r="R1080" s="69"/>
      <c r="S1080" s="69"/>
      <c r="T1080" s="69"/>
      <c r="U1080" s="69"/>
      <c r="V1080" s="69"/>
      <c r="W1080" s="69"/>
      <c r="X1080" s="69"/>
      <c r="Y1080" s="69"/>
      <c r="Z1080" s="69"/>
    </row>
    <row r="1081" ht="15.75" customHeight="1" spans="1:26">
      <c r="A1081" s="125"/>
      <c r="B1081" s="125"/>
      <c r="C1081" s="126" t="e">
        <v>#REF!</v>
      </c>
      <c r="D1081" s="125"/>
      <c r="E1081" s="69"/>
      <c r="F1081" s="69"/>
      <c r="G1081" s="69"/>
      <c r="H1081" s="69"/>
      <c r="I1081" s="69"/>
      <c r="J1081" s="69"/>
      <c r="K1081" s="69"/>
      <c r="L1081" s="69"/>
      <c r="M1081" s="69"/>
      <c r="N1081" s="69"/>
      <c r="O1081" s="69"/>
      <c r="P1081" s="69"/>
      <c r="Q1081" s="69"/>
      <c r="R1081" s="69"/>
      <c r="S1081" s="69"/>
      <c r="T1081" s="69"/>
      <c r="U1081" s="69"/>
      <c r="V1081" s="69"/>
      <c r="W1081" s="69"/>
      <c r="X1081" s="69"/>
      <c r="Y1081" s="69"/>
      <c r="Z1081" s="69"/>
    </row>
    <row r="1082" ht="15.75" customHeight="1" spans="1:26">
      <c r="A1082" s="125"/>
      <c r="B1082" s="125"/>
      <c r="C1082" s="126" t="e">
        <v>#REF!</v>
      </c>
      <c r="D1082" s="125"/>
      <c r="E1082" s="69"/>
      <c r="F1082" s="69"/>
      <c r="G1082" s="69"/>
      <c r="H1082" s="69"/>
      <c r="I1082" s="69"/>
      <c r="J1082" s="69"/>
      <c r="K1082" s="69"/>
      <c r="L1082" s="69"/>
      <c r="M1082" s="69"/>
      <c r="N1082" s="69"/>
      <c r="O1082" s="69"/>
      <c r="P1082" s="69"/>
      <c r="Q1082" s="69"/>
      <c r="R1082" s="69"/>
      <c r="S1082" s="69"/>
      <c r="T1082" s="69"/>
      <c r="U1082" s="69"/>
      <c r="V1082" s="69"/>
      <c r="W1082" s="69"/>
      <c r="X1082" s="69"/>
      <c r="Y1082" s="69"/>
      <c r="Z1082" s="69"/>
    </row>
    <row r="1083" ht="15.75" customHeight="1" spans="1:26">
      <c r="A1083" s="125"/>
      <c r="B1083" s="125"/>
      <c r="C1083" s="126" t="e">
        <v>#REF!</v>
      </c>
      <c r="D1083" s="125"/>
      <c r="E1083" s="69"/>
      <c r="F1083" s="69"/>
      <c r="G1083" s="69"/>
      <c r="H1083" s="69"/>
      <c r="I1083" s="69"/>
      <c r="J1083" s="69"/>
      <c r="K1083" s="69"/>
      <c r="L1083" s="69"/>
      <c r="M1083" s="69"/>
      <c r="N1083" s="69"/>
      <c r="O1083" s="69"/>
      <c r="P1083" s="69"/>
      <c r="Q1083" s="69"/>
      <c r="R1083" s="69"/>
      <c r="S1083" s="69"/>
      <c r="T1083" s="69"/>
      <c r="U1083" s="69"/>
      <c r="V1083" s="69"/>
      <c r="W1083" s="69"/>
      <c r="X1083" s="69"/>
      <c r="Y1083" s="69"/>
      <c r="Z1083" s="69"/>
    </row>
    <row r="1084" ht="15.75" customHeight="1" spans="1:26">
      <c r="A1084" s="125"/>
      <c r="B1084" s="125"/>
      <c r="C1084" s="126" t="e">
        <v>#REF!</v>
      </c>
      <c r="D1084" s="125"/>
      <c r="E1084" s="69"/>
      <c r="F1084" s="69"/>
      <c r="G1084" s="69"/>
      <c r="H1084" s="69"/>
      <c r="I1084" s="69"/>
      <c r="J1084" s="69"/>
      <c r="K1084" s="69"/>
      <c r="L1084" s="69"/>
      <c r="M1084" s="69"/>
      <c r="N1084" s="69"/>
      <c r="O1084" s="69"/>
      <c r="P1084" s="69"/>
      <c r="Q1084" s="69"/>
      <c r="R1084" s="69"/>
      <c r="S1084" s="69"/>
      <c r="T1084" s="69"/>
      <c r="U1084" s="69"/>
      <c r="V1084" s="69"/>
      <c r="W1084" s="69"/>
      <c r="X1084" s="69"/>
      <c r="Y1084" s="69"/>
      <c r="Z1084" s="69"/>
    </row>
    <row r="1085" ht="15.75" customHeight="1" spans="1:26">
      <c r="A1085" s="125"/>
      <c r="B1085" s="125"/>
      <c r="C1085" s="126" t="e">
        <v>#REF!</v>
      </c>
      <c r="D1085" s="125"/>
      <c r="E1085" s="69"/>
      <c r="F1085" s="69"/>
      <c r="G1085" s="69"/>
      <c r="H1085" s="69"/>
      <c r="I1085" s="69"/>
      <c r="J1085" s="69"/>
      <c r="K1085" s="69"/>
      <c r="L1085" s="69"/>
      <c r="M1085" s="69"/>
      <c r="N1085" s="69"/>
      <c r="O1085" s="69"/>
      <c r="P1085" s="69"/>
      <c r="Q1085" s="69"/>
      <c r="R1085" s="69"/>
      <c r="S1085" s="69"/>
      <c r="T1085" s="69"/>
      <c r="U1085" s="69"/>
      <c r="V1085" s="69"/>
      <c r="W1085" s="69"/>
      <c r="X1085" s="69"/>
      <c r="Y1085" s="69"/>
      <c r="Z1085" s="69"/>
    </row>
    <row r="1086" ht="15.75" customHeight="1" spans="1:26">
      <c r="A1086" s="125"/>
      <c r="B1086" s="125"/>
      <c r="C1086" s="126" t="e">
        <v>#REF!</v>
      </c>
      <c r="D1086" s="125"/>
      <c r="E1086" s="69"/>
      <c r="F1086" s="69"/>
      <c r="G1086" s="69"/>
      <c r="H1086" s="69"/>
      <c r="I1086" s="69"/>
      <c r="J1086" s="69"/>
      <c r="K1086" s="69"/>
      <c r="L1086" s="69"/>
      <c r="M1086" s="69"/>
      <c r="N1086" s="69"/>
      <c r="O1086" s="69"/>
      <c r="P1086" s="69"/>
      <c r="Q1086" s="69"/>
      <c r="R1086" s="69"/>
      <c r="S1086" s="69"/>
      <c r="T1086" s="69"/>
      <c r="U1086" s="69"/>
      <c r="V1086" s="69"/>
      <c r="W1086" s="69"/>
      <c r="X1086" s="69"/>
      <c r="Y1086" s="69"/>
      <c r="Z1086" s="69"/>
    </row>
    <row r="1087" ht="15.75" customHeight="1" spans="1:26">
      <c r="A1087" s="125"/>
      <c r="B1087" s="125"/>
      <c r="C1087" s="126" t="e">
        <v>#REF!</v>
      </c>
      <c r="D1087" s="125"/>
      <c r="E1087" s="69"/>
      <c r="F1087" s="69"/>
      <c r="G1087" s="69"/>
      <c r="H1087" s="69"/>
      <c r="I1087" s="69"/>
      <c r="J1087" s="69"/>
      <c r="K1087" s="69"/>
      <c r="L1087" s="69"/>
      <c r="M1087" s="69"/>
      <c r="N1087" s="69"/>
      <c r="O1087" s="69"/>
      <c r="P1087" s="69"/>
      <c r="Q1087" s="69"/>
      <c r="R1087" s="69"/>
      <c r="S1087" s="69"/>
      <c r="T1087" s="69"/>
      <c r="U1087" s="69"/>
      <c r="V1087" s="69"/>
      <c r="W1087" s="69"/>
      <c r="X1087" s="69"/>
      <c r="Y1087" s="69"/>
      <c r="Z1087" s="69"/>
    </row>
    <row r="1088" ht="15.75" customHeight="1" spans="1:26">
      <c r="A1088" s="125"/>
      <c r="B1088" s="125"/>
      <c r="C1088" s="126" t="e">
        <v>#REF!</v>
      </c>
      <c r="D1088" s="125"/>
      <c r="E1088" s="69"/>
      <c r="F1088" s="69"/>
      <c r="G1088" s="69"/>
      <c r="H1088" s="69"/>
      <c r="I1088" s="69"/>
      <c r="J1088" s="69"/>
      <c r="K1088" s="69"/>
      <c r="L1088" s="69"/>
      <c r="M1088" s="69"/>
      <c r="N1088" s="69"/>
      <c r="O1088" s="69"/>
      <c r="P1088" s="69"/>
      <c r="Q1088" s="69"/>
      <c r="R1088" s="69"/>
      <c r="S1088" s="69"/>
      <c r="T1088" s="69"/>
      <c r="U1088" s="69"/>
      <c r="V1088" s="69"/>
      <c r="W1088" s="69"/>
      <c r="X1088" s="69"/>
      <c r="Y1088" s="69"/>
      <c r="Z1088" s="69"/>
    </row>
    <row r="1089" ht="15.75" customHeight="1" spans="1:26">
      <c r="A1089" s="125"/>
      <c r="B1089" s="125"/>
      <c r="C1089" s="126" t="e">
        <v>#REF!</v>
      </c>
      <c r="D1089" s="125"/>
      <c r="E1089" s="69"/>
      <c r="F1089" s="69"/>
      <c r="G1089" s="69"/>
      <c r="H1089" s="69"/>
      <c r="I1089" s="69"/>
      <c r="J1089" s="69"/>
      <c r="K1089" s="69"/>
      <c r="L1089" s="69"/>
      <c r="M1089" s="69"/>
      <c r="N1089" s="69"/>
      <c r="O1089" s="69"/>
      <c r="P1089" s="69"/>
      <c r="Q1089" s="69"/>
      <c r="R1089" s="69"/>
      <c r="S1089" s="69"/>
      <c r="T1089" s="69"/>
      <c r="U1089" s="69"/>
      <c r="V1089" s="69"/>
      <c r="W1089" s="69"/>
      <c r="X1089" s="69"/>
      <c r="Y1089" s="69"/>
      <c r="Z1089" s="69"/>
    </row>
    <row r="1090" ht="15.75" customHeight="1" spans="1:26">
      <c r="A1090" s="125"/>
      <c r="B1090" s="125"/>
      <c r="C1090" s="126" t="e">
        <v>#REF!</v>
      </c>
      <c r="D1090" s="125"/>
      <c r="E1090" s="69"/>
      <c r="F1090" s="69"/>
      <c r="G1090" s="69"/>
      <c r="H1090" s="69"/>
      <c r="I1090" s="69"/>
      <c r="J1090" s="69"/>
      <c r="K1090" s="69"/>
      <c r="L1090" s="69"/>
      <c r="M1090" s="69"/>
      <c r="N1090" s="69"/>
      <c r="O1090" s="69"/>
      <c r="P1090" s="69"/>
      <c r="Q1090" s="69"/>
      <c r="R1090" s="69"/>
      <c r="S1090" s="69"/>
      <c r="T1090" s="69"/>
      <c r="U1090" s="69"/>
      <c r="V1090" s="69"/>
      <c r="W1090" s="69"/>
      <c r="X1090" s="69"/>
      <c r="Y1090" s="69"/>
      <c r="Z1090" s="69"/>
    </row>
    <row r="1091" ht="15.75" customHeight="1" spans="1:26">
      <c r="A1091" s="125"/>
      <c r="B1091" s="125"/>
      <c r="C1091" s="126" t="e">
        <v>#REF!</v>
      </c>
      <c r="D1091" s="125"/>
      <c r="E1091" s="69"/>
      <c r="F1091" s="69"/>
      <c r="G1091" s="69"/>
      <c r="H1091" s="69"/>
      <c r="I1091" s="69"/>
      <c r="J1091" s="69"/>
      <c r="K1091" s="69"/>
      <c r="L1091" s="69"/>
      <c r="M1091" s="69"/>
      <c r="N1091" s="69"/>
      <c r="O1091" s="69"/>
      <c r="P1091" s="69"/>
      <c r="Q1091" s="69"/>
      <c r="R1091" s="69"/>
      <c r="S1091" s="69"/>
      <c r="T1091" s="69"/>
      <c r="U1091" s="69"/>
      <c r="V1091" s="69"/>
      <c r="W1091" s="69"/>
      <c r="X1091" s="69"/>
      <c r="Y1091" s="69"/>
      <c r="Z1091" s="69"/>
    </row>
    <row r="1092" ht="15.75" customHeight="1" spans="1:26">
      <c r="A1092" s="125"/>
      <c r="B1092" s="125"/>
      <c r="C1092" s="126" t="e">
        <v>#REF!</v>
      </c>
      <c r="D1092" s="125"/>
      <c r="E1092" s="69"/>
      <c r="F1092" s="69"/>
      <c r="G1092" s="69"/>
      <c r="H1092" s="69"/>
      <c r="I1092" s="69"/>
      <c r="J1092" s="69"/>
      <c r="K1092" s="69"/>
      <c r="L1092" s="69"/>
      <c r="M1092" s="69"/>
      <c r="N1092" s="69"/>
      <c r="O1092" s="69"/>
      <c r="P1092" s="69"/>
      <c r="Q1092" s="69"/>
      <c r="R1092" s="69"/>
      <c r="S1092" s="69"/>
      <c r="T1092" s="69"/>
      <c r="U1092" s="69"/>
      <c r="V1092" s="69"/>
      <c r="W1092" s="69"/>
      <c r="X1092" s="69"/>
      <c r="Y1092" s="69"/>
      <c r="Z1092" s="69"/>
    </row>
    <row r="1093" ht="15.75" customHeight="1" spans="1:26">
      <c r="A1093" s="125"/>
      <c r="B1093" s="125"/>
      <c r="C1093" s="126" t="e">
        <v>#REF!</v>
      </c>
      <c r="D1093" s="125"/>
      <c r="E1093" s="69"/>
      <c r="F1093" s="69"/>
      <c r="G1093" s="69"/>
      <c r="H1093" s="69"/>
      <c r="I1093" s="69"/>
      <c r="J1093" s="69"/>
      <c r="K1093" s="69"/>
      <c r="L1093" s="69"/>
      <c r="M1093" s="69"/>
      <c r="N1093" s="69"/>
      <c r="O1093" s="69"/>
      <c r="P1093" s="69"/>
      <c r="Q1093" s="69"/>
      <c r="R1093" s="69"/>
      <c r="S1093" s="69"/>
      <c r="T1093" s="69"/>
      <c r="U1093" s="69"/>
      <c r="V1093" s="69"/>
      <c r="W1093" s="69"/>
      <c r="X1093" s="69"/>
      <c r="Y1093" s="69"/>
      <c r="Z1093" s="69"/>
    </row>
    <row r="1094" ht="15.75" customHeight="1" spans="1:26">
      <c r="A1094" s="125"/>
      <c r="B1094" s="125"/>
      <c r="C1094" s="126" t="e">
        <v>#REF!</v>
      </c>
      <c r="D1094" s="125"/>
      <c r="E1094" s="69"/>
      <c r="F1094" s="69"/>
      <c r="G1094" s="69"/>
      <c r="H1094" s="69"/>
      <c r="I1094" s="69"/>
      <c r="J1094" s="69"/>
      <c r="K1094" s="69"/>
      <c r="L1094" s="69"/>
      <c r="M1094" s="69"/>
      <c r="N1094" s="69"/>
      <c r="O1094" s="69"/>
      <c r="P1094" s="69"/>
      <c r="Q1094" s="69"/>
      <c r="R1094" s="69"/>
      <c r="S1094" s="69"/>
      <c r="T1094" s="69"/>
      <c r="U1094" s="69"/>
      <c r="V1094" s="69"/>
      <c r="W1094" s="69"/>
      <c r="X1094" s="69"/>
      <c r="Y1094" s="69"/>
      <c r="Z1094" s="69"/>
    </row>
    <row r="1095" ht="15.75" customHeight="1" spans="1:26">
      <c r="A1095" s="125"/>
      <c r="B1095" s="125"/>
      <c r="C1095" s="126" t="e">
        <v>#REF!</v>
      </c>
      <c r="D1095" s="125"/>
      <c r="E1095" s="69"/>
      <c r="F1095" s="69"/>
      <c r="G1095" s="69"/>
      <c r="H1095" s="69"/>
      <c r="I1095" s="69"/>
      <c r="J1095" s="69"/>
      <c r="K1095" s="69"/>
      <c r="L1095" s="69"/>
      <c r="M1095" s="69"/>
      <c r="N1095" s="69"/>
      <c r="O1095" s="69"/>
      <c r="P1095" s="69"/>
      <c r="Q1095" s="69"/>
      <c r="R1095" s="69"/>
      <c r="S1095" s="69"/>
      <c r="T1095" s="69"/>
      <c r="U1095" s="69"/>
      <c r="V1095" s="69"/>
      <c r="W1095" s="69"/>
      <c r="X1095" s="69"/>
      <c r="Y1095" s="69"/>
      <c r="Z1095" s="69"/>
    </row>
    <row r="1096" ht="15.75" customHeight="1" spans="1:26">
      <c r="A1096" s="125"/>
      <c r="B1096" s="125"/>
      <c r="C1096" s="126" t="e">
        <v>#REF!</v>
      </c>
      <c r="D1096" s="125"/>
      <c r="E1096" s="69"/>
      <c r="F1096" s="69"/>
      <c r="G1096" s="69"/>
      <c r="H1096" s="69"/>
      <c r="I1096" s="69"/>
      <c r="J1096" s="69"/>
      <c r="K1096" s="69"/>
      <c r="L1096" s="69"/>
      <c r="M1096" s="69"/>
      <c r="N1096" s="69"/>
      <c r="O1096" s="69"/>
      <c r="P1096" s="69"/>
      <c r="Q1096" s="69"/>
      <c r="R1096" s="69"/>
      <c r="S1096" s="69"/>
      <c r="T1096" s="69"/>
      <c r="U1096" s="69"/>
      <c r="V1096" s="69"/>
      <c r="W1096" s="69"/>
      <c r="X1096" s="69"/>
      <c r="Y1096" s="69"/>
      <c r="Z1096" s="69"/>
    </row>
    <row r="1097" ht="15.75" customHeight="1" spans="1:26">
      <c r="A1097" s="125"/>
      <c r="B1097" s="125"/>
      <c r="C1097" s="126" t="e">
        <v>#REF!</v>
      </c>
      <c r="D1097" s="125"/>
      <c r="E1097" s="69"/>
      <c r="F1097" s="69"/>
      <c r="G1097" s="69"/>
      <c r="H1097" s="69"/>
      <c r="I1097" s="69"/>
      <c r="J1097" s="69"/>
      <c r="K1097" s="69"/>
      <c r="L1097" s="69"/>
      <c r="M1097" s="69"/>
      <c r="N1097" s="69"/>
      <c r="O1097" s="69"/>
      <c r="P1097" s="69"/>
      <c r="Q1097" s="69"/>
      <c r="R1097" s="69"/>
      <c r="S1097" s="69"/>
      <c r="T1097" s="69"/>
      <c r="U1097" s="69"/>
      <c r="V1097" s="69"/>
      <c r="W1097" s="69"/>
      <c r="X1097" s="69"/>
      <c r="Y1097" s="69"/>
      <c r="Z1097" s="69"/>
    </row>
    <row r="1098" ht="15.75" customHeight="1" spans="1:26">
      <c r="A1098" s="125"/>
      <c r="B1098" s="125"/>
      <c r="C1098" s="126" t="e">
        <v>#REF!</v>
      </c>
      <c r="D1098" s="125"/>
      <c r="E1098" s="69"/>
      <c r="F1098" s="69"/>
      <c r="G1098" s="69"/>
      <c r="H1098" s="69"/>
      <c r="I1098" s="69"/>
      <c r="J1098" s="69"/>
      <c r="K1098" s="69"/>
      <c r="L1098" s="69"/>
      <c r="M1098" s="69"/>
      <c r="N1098" s="69"/>
      <c r="O1098" s="69"/>
      <c r="P1098" s="69"/>
      <c r="Q1098" s="69"/>
      <c r="R1098" s="69"/>
      <c r="S1098" s="69"/>
      <c r="T1098" s="69"/>
      <c r="U1098" s="69"/>
      <c r="V1098" s="69"/>
      <c r="W1098" s="69"/>
      <c r="X1098" s="69"/>
      <c r="Y1098" s="69"/>
      <c r="Z1098" s="69"/>
    </row>
    <row r="1099" ht="15.75" customHeight="1" spans="1:26">
      <c r="A1099" s="125"/>
      <c r="B1099" s="125"/>
      <c r="C1099" s="126" t="e">
        <v>#REF!</v>
      </c>
      <c r="D1099" s="125"/>
      <c r="E1099" s="69"/>
      <c r="F1099" s="69"/>
      <c r="G1099" s="69"/>
      <c r="H1099" s="69"/>
      <c r="I1099" s="69"/>
      <c r="J1099" s="69"/>
      <c r="K1099" s="69"/>
      <c r="L1099" s="69"/>
      <c r="M1099" s="69"/>
      <c r="N1099" s="69"/>
      <c r="O1099" s="69"/>
      <c r="P1099" s="69"/>
      <c r="Q1099" s="69"/>
      <c r="R1099" s="69"/>
      <c r="S1099" s="69"/>
      <c r="T1099" s="69"/>
      <c r="U1099" s="69"/>
      <c r="V1099" s="69"/>
      <c r="W1099" s="69"/>
      <c r="X1099" s="69"/>
      <c r="Y1099" s="69"/>
      <c r="Z1099" s="69"/>
    </row>
    <row r="1100" ht="15.75" customHeight="1" spans="1:26">
      <c r="A1100" s="125"/>
      <c r="B1100" s="125"/>
      <c r="C1100" s="126" t="e">
        <v>#REF!</v>
      </c>
      <c r="D1100" s="125"/>
      <c r="E1100" s="69"/>
      <c r="F1100" s="69"/>
      <c r="G1100" s="69"/>
      <c r="H1100" s="69"/>
      <c r="I1100" s="69"/>
      <c r="J1100" s="69"/>
      <c r="K1100" s="69"/>
      <c r="L1100" s="69"/>
      <c r="M1100" s="69"/>
      <c r="N1100" s="69"/>
      <c r="O1100" s="69"/>
      <c r="P1100" s="69"/>
      <c r="Q1100" s="69"/>
      <c r="R1100" s="69"/>
      <c r="S1100" s="69"/>
      <c r="T1100" s="69"/>
      <c r="U1100" s="69"/>
      <c r="V1100" s="69"/>
      <c r="W1100" s="69"/>
      <c r="X1100" s="69"/>
      <c r="Y1100" s="69"/>
      <c r="Z1100" s="69"/>
    </row>
    <row r="1101" ht="15.75" customHeight="1" spans="1:26">
      <c r="A1101" s="125"/>
      <c r="B1101" s="125"/>
      <c r="C1101" s="126" t="e">
        <v>#REF!</v>
      </c>
      <c r="D1101" s="125"/>
      <c r="E1101" s="69"/>
      <c r="F1101" s="69"/>
      <c r="G1101" s="69"/>
      <c r="H1101" s="69"/>
      <c r="I1101" s="69"/>
      <c r="J1101" s="69"/>
      <c r="K1101" s="69"/>
      <c r="L1101" s="69"/>
      <c r="M1101" s="69"/>
      <c r="N1101" s="69"/>
      <c r="O1101" s="69"/>
      <c r="P1101" s="69"/>
      <c r="Q1101" s="69"/>
      <c r="R1101" s="69"/>
      <c r="S1101" s="69"/>
      <c r="T1101" s="69"/>
      <c r="U1101" s="69"/>
      <c r="V1101" s="69"/>
      <c r="W1101" s="69"/>
      <c r="X1101" s="69"/>
      <c r="Y1101" s="69"/>
      <c r="Z1101" s="69"/>
    </row>
    <row r="1102" ht="15.75" customHeight="1" spans="1:26">
      <c r="A1102" s="125"/>
      <c r="B1102" s="125"/>
      <c r="C1102" s="126" t="e">
        <v>#REF!</v>
      </c>
      <c r="D1102" s="125"/>
      <c r="E1102" s="69"/>
      <c r="F1102" s="69"/>
      <c r="G1102" s="69"/>
      <c r="H1102" s="69"/>
      <c r="I1102" s="69"/>
      <c r="J1102" s="69"/>
      <c r="K1102" s="69"/>
      <c r="L1102" s="69"/>
      <c r="M1102" s="69"/>
      <c r="N1102" s="69"/>
      <c r="O1102" s="69"/>
      <c r="P1102" s="69"/>
      <c r="Q1102" s="69"/>
      <c r="R1102" s="69"/>
      <c r="S1102" s="69"/>
      <c r="T1102" s="69"/>
      <c r="U1102" s="69"/>
      <c r="V1102" s="69"/>
      <c r="W1102" s="69"/>
      <c r="X1102" s="69"/>
      <c r="Y1102" s="69"/>
      <c r="Z1102" s="69"/>
    </row>
    <row r="1103" ht="15.75" customHeight="1" spans="1:26">
      <c r="A1103" s="125"/>
      <c r="B1103" s="125"/>
      <c r="C1103" s="126" t="e">
        <v>#REF!</v>
      </c>
      <c r="D1103" s="125"/>
      <c r="E1103" s="69"/>
      <c r="F1103" s="69"/>
      <c r="G1103" s="69"/>
      <c r="H1103" s="69"/>
      <c r="I1103" s="69"/>
      <c r="J1103" s="69"/>
      <c r="K1103" s="69"/>
      <c r="L1103" s="69"/>
      <c r="M1103" s="69"/>
      <c r="N1103" s="69"/>
      <c r="O1103" s="69"/>
      <c r="P1103" s="69"/>
      <c r="Q1103" s="69"/>
      <c r="R1103" s="69"/>
      <c r="S1103" s="69"/>
      <c r="T1103" s="69"/>
      <c r="U1103" s="69"/>
      <c r="V1103" s="69"/>
      <c r="W1103" s="69"/>
      <c r="X1103" s="69"/>
      <c r="Y1103" s="69"/>
      <c r="Z1103" s="69"/>
    </row>
    <row r="1104" ht="15.75" customHeight="1" spans="1:26">
      <c r="A1104" s="125"/>
      <c r="B1104" s="125"/>
      <c r="C1104" s="126" t="e">
        <v>#REF!</v>
      </c>
      <c r="D1104" s="125"/>
      <c r="E1104" s="69"/>
      <c r="F1104" s="69"/>
      <c r="G1104" s="69"/>
      <c r="H1104" s="69"/>
      <c r="I1104" s="69"/>
      <c r="J1104" s="69"/>
      <c r="K1104" s="69"/>
      <c r="L1104" s="69"/>
      <c r="M1104" s="69"/>
      <c r="N1104" s="69"/>
      <c r="O1104" s="69"/>
      <c r="P1104" s="69"/>
      <c r="Q1104" s="69"/>
      <c r="R1104" s="69"/>
      <c r="S1104" s="69"/>
      <c r="T1104" s="69"/>
      <c r="U1104" s="69"/>
      <c r="V1104" s="69"/>
      <c r="W1104" s="69"/>
      <c r="X1104" s="69"/>
      <c r="Y1104" s="69"/>
      <c r="Z1104" s="69"/>
    </row>
    <row r="1105" ht="15.75" customHeight="1" spans="1:26">
      <c r="A1105" s="125"/>
      <c r="B1105" s="125"/>
      <c r="C1105" s="126" t="e">
        <v>#REF!</v>
      </c>
      <c r="D1105" s="125"/>
      <c r="E1105" s="69"/>
      <c r="F1105" s="69"/>
      <c r="G1105" s="69"/>
      <c r="H1105" s="69"/>
      <c r="I1105" s="69"/>
      <c r="J1105" s="69"/>
      <c r="K1105" s="69"/>
      <c r="L1105" s="69"/>
      <c r="M1105" s="69"/>
      <c r="N1105" s="69"/>
      <c r="O1105" s="69"/>
      <c r="P1105" s="69"/>
      <c r="Q1105" s="69"/>
      <c r="R1105" s="69"/>
      <c r="S1105" s="69"/>
      <c r="T1105" s="69"/>
      <c r="U1105" s="69"/>
      <c r="V1105" s="69"/>
      <c r="W1105" s="69"/>
      <c r="X1105" s="69"/>
      <c r="Y1105" s="69"/>
      <c r="Z1105" s="69"/>
    </row>
    <row r="1106" ht="15.75" customHeight="1" spans="1:26">
      <c r="A1106" s="125"/>
      <c r="B1106" s="125"/>
      <c r="C1106" s="126" t="e">
        <v>#REF!</v>
      </c>
      <c r="D1106" s="125"/>
      <c r="E1106" s="69"/>
      <c r="F1106" s="69"/>
      <c r="G1106" s="69"/>
      <c r="H1106" s="69"/>
      <c r="I1106" s="69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U1106" s="69"/>
      <c r="V1106" s="69"/>
      <c r="W1106" s="69"/>
      <c r="X1106" s="69"/>
      <c r="Y1106" s="69"/>
      <c r="Z1106" s="69"/>
    </row>
    <row r="1107" ht="15.75" customHeight="1" spans="1:26">
      <c r="A1107" s="125"/>
      <c r="B1107" s="125"/>
      <c r="C1107" s="126" t="e">
        <v>#REF!</v>
      </c>
      <c r="D1107" s="125"/>
      <c r="E1107" s="69"/>
      <c r="F1107" s="69"/>
      <c r="G1107" s="69"/>
      <c r="H1107" s="69"/>
      <c r="I1107" s="69"/>
      <c r="J1107" s="69"/>
      <c r="K1107" s="69"/>
      <c r="L1107" s="69"/>
      <c r="M1107" s="69"/>
      <c r="N1107" s="69"/>
      <c r="O1107" s="69"/>
      <c r="P1107" s="69"/>
      <c r="Q1107" s="69"/>
      <c r="R1107" s="69"/>
      <c r="S1107" s="69"/>
      <c r="T1107" s="69"/>
      <c r="U1107" s="69"/>
      <c r="V1107" s="69"/>
      <c r="W1107" s="69"/>
      <c r="X1107" s="69"/>
      <c r="Y1107" s="69"/>
      <c r="Z1107" s="69"/>
    </row>
    <row r="1108" ht="15.75" customHeight="1" spans="1:26">
      <c r="A1108" s="125"/>
      <c r="B1108" s="125"/>
      <c r="C1108" s="126" t="e">
        <v>#REF!</v>
      </c>
      <c r="D1108" s="125"/>
      <c r="E1108" s="69"/>
      <c r="F1108" s="69"/>
      <c r="G1108" s="69"/>
      <c r="H1108" s="69"/>
      <c r="I1108" s="69"/>
      <c r="J1108" s="69"/>
      <c r="K1108" s="69"/>
      <c r="L1108" s="69"/>
      <c r="M1108" s="69"/>
      <c r="N1108" s="69"/>
      <c r="O1108" s="69"/>
      <c r="P1108" s="69"/>
      <c r="Q1108" s="69"/>
      <c r="R1108" s="69"/>
      <c r="S1108" s="69"/>
      <c r="T1108" s="69"/>
      <c r="U1108" s="69"/>
      <c r="V1108" s="69"/>
      <c r="W1108" s="69"/>
      <c r="X1108" s="69"/>
      <c r="Y1108" s="69"/>
      <c r="Z1108" s="69"/>
    </row>
    <row r="1109" ht="15.75" customHeight="1" spans="1:26">
      <c r="A1109" s="125"/>
      <c r="B1109" s="125"/>
      <c r="C1109" s="126" t="e">
        <v>#REF!</v>
      </c>
      <c r="D1109" s="125"/>
      <c r="E1109" s="69"/>
      <c r="F1109" s="69"/>
      <c r="G1109" s="69"/>
      <c r="H1109" s="69"/>
      <c r="I1109" s="69"/>
      <c r="J1109" s="69"/>
      <c r="K1109" s="69"/>
      <c r="L1109" s="69"/>
      <c r="M1109" s="69"/>
      <c r="N1109" s="69"/>
      <c r="O1109" s="69"/>
      <c r="P1109" s="69"/>
      <c r="Q1109" s="69"/>
      <c r="R1109" s="69"/>
      <c r="S1109" s="69"/>
      <c r="T1109" s="69"/>
      <c r="U1109" s="69"/>
      <c r="V1109" s="69"/>
      <c r="W1109" s="69"/>
      <c r="X1109" s="69"/>
      <c r="Y1109" s="69"/>
      <c r="Z1109" s="69"/>
    </row>
    <row r="1110" ht="15.75" customHeight="1" spans="1:26">
      <c r="A1110" s="125"/>
      <c r="B1110" s="125"/>
      <c r="C1110" s="126" t="e">
        <v>#REF!</v>
      </c>
      <c r="D1110" s="125"/>
      <c r="E1110" s="69"/>
      <c r="F1110" s="69"/>
      <c r="G1110" s="69"/>
      <c r="H1110" s="69"/>
      <c r="I1110" s="69"/>
      <c r="J1110" s="69"/>
      <c r="K1110" s="69"/>
      <c r="L1110" s="69"/>
      <c r="M1110" s="69"/>
      <c r="N1110" s="69"/>
      <c r="O1110" s="69"/>
      <c r="P1110" s="69"/>
      <c r="Q1110" s="69"/>
      <c r="R1110" s="69"/>
      <c r="S1110" s="69"/>
      <c r="T1110" s="69"/>
      <c r="U1110" s="69"/>
      <c r="V1110" s="69"/>
      <c r="W1110" s="69"/>
      <c r="X1110" s="69"/>
      <c r="Y1110" s="69"/>
      <c r="Z1110" s="69"/>
    </row>
    <row r="1111" ht="15.75" customHeight="1" spans="1:26">
      <c r="A1111" s="125"/>
      <c r="B1111" s="125"/>
      <c r="C1111" s="126" t="e">
        <v>#REF!</v>
      </c>
      <c r="D1111" s="125"/>
      <c r="E1111" s="69"/>
      <c r="F1111" s="69"/>
      <c r="G1111" s="69"/>
      <c r="H1111" s="69"/>
      <c r="I1111" s="69"/>
      <c r="J1111" s="69"/>
      <c r="K1111" s="69"/>
      <c r="L1111" s="69"/>
      <c r="M1111" s="69"/>
      <c r="N1111" s="69"/>
      <c r="O1111" s="69"/>
      <c r="P1111" s="69"/>
      <c r="Q1111" s="69"/>
      <c r="R1111" s="69"/>
      <c r="S1111" s="69"/>
      <c r="T1111" s="69"/>
      <c r="U1111" s="69"/>
      <c r="V1111" s="69"/>
      <c r="W1111" s="69"/>
      <c r="X1111" s="69"/>
      <c r="Y1111" s="69"/>
      <c r="Z1111" s="69"/>
    </row>
    <row r="1112" ht="15.75" customHeight="1" spans="1:26">
      <c r="A1112" s="125"/>
      <c r="B1112" s="125"/>
      <c r="C1112" s="126" t="e">
        <v>#REF!</v>
      </c>
      <c r="D1112" s="125"/>
      <c r="E1112" s="69"/>
      <c r="F1112" s="69"/>
      <c r="G1112" s="69"/>
      <c r="H1112" s="69"/>
      <c r="I1112" s="69"/>
      <c r="J1112" s="69"/>
      <c r="K1112" s="69"/>
      <c r="L1112" s="69"/>
      <c r="M1112" s="69"/>
      <c r="N1112" s="69"/>
      <c r="O1112" s="69"/>
      <c r="P1112" s="69"/>
      <c r="Q1112" s="69"/>
      <c r="R1112" s="69"/>
      <c r="S1112" s="69"/>
      <c r="T1112" s="69"/>
      <c r="U1112" s="69"/>
      <c r="V1112" s="69"/>
      <c r="W1112" s="69"/>
      <c r="X1112" s="69"/>
      <c r="Y1112" s="69"/>
      <c r="Z1112" s="69"/>
    </row>
    <row r="1113" ht="15.75" customHeight="1" spans="1:26">
      <c r="A1113" s="125"/>
      <c r="B1113" s="125"/>
      <c r="C1113" s="126" t="e">
        <v>#REF!</v>
      </c>
      <c r="D1113" s="125"/>
      <c r="E1113" s="69"/>
      <c r="F1113" s="69"/>
      <c r="G1113" s="69"/>
      <c r="H1113" s="69"/>
      <c r="I1113" s="69"/>
      <c r="J1113" s="69"/>
      <c r="K1113" s="69"/>
      <c r="L1113" s="69"/>
      <c r="M1113" s="69"/>
      <c r="N1113" s="69"/>
      <c r="O1113" s="69"/>
      <c r="P1113" s="69"/>
      <c r="Q1113" s="69"/>
      <c r="R1113" s="69"/>
      <c r="S1113" s="69"/>
      <c r="T1113" s="69"/>
      <c r="U1113" s="69"/>
      <c r="V1113" s="69"/>
      <c r="W1113" s="69"/>
      <c r="X1113" s="69"/>
      <c r="Y1113" s="69"/>
      <c r="Z1113" s="69"/>
    </row>
    <row r="1114" ht="15.75" customHeight="1" spans="1:26">
      <c r="A1114" s="125"/>
      <c r="B1114" s="125"/>
      <c r="C1114" s="126" t="e">
        <v>#REF!</v>
      </c>
      <c r="D1114" s="125"/>
      <c r="E1114" s="69"/>
      <c r="F1114" s="69"/>
      <c r="G1114" s="69"/>
      <c r="H1114" s="69"/>
      <c r="I1114" s="69"/>
      <c r="J1114" s="69"/>
      <c r="K1114" s="69"/>
      <c r="L1114" s="69"/>
      <c r="M1114" s="69"/>
      <c r="N1114" s="69"/>
      <c r="O1114" s="69"/>
      <c r="P1114" s="69"/>
      <c r="Q1114" s="69"/>
      <c r="R1114" s="69"/>
      <c r="S1114" s="69"/>
      <c r="T1114" s="69"/>
      <c r="U1114" s="69"/>
      <c r="V1114" s="69"/>
      <c r="W1114" s="69"/>
      <c r="X1114" s="69"/>
      <c r="Y1114" s="69"/>
      <c r="Z1114" s="69"/>
    </row>
    <row r="1115" ht="15.75" customHeight="1" spans="1:26">
      <c r="A1115" s="125"/>
      <c r="B1115" s="125"/>
      <c r="C1115" s="126" t="e">
        <v>#REF!</v>
      </c>
      <c r="D1115" s="125"/>
      <c r="E1115" s="69"/>
      <c r="F1115" s="69"/>
      <c r="G1115" s="69"/>
      <c r="H1115" s="69"/>
      <c r="I1115" s="69"/>
      <c r="J1115" s="69"/>
      <c r="K1115" s="69"/>
      <c r="L1115" s="69"/>
      <c r="M1115" s="69"/>
      <c r="N1115" s="69"/>
      <c r="O1115" s="69"/>
      <c r="P1115" s="69"/>
      <c r="Q1115" s="69"/>
      <c r="R1115" s="69"/>
      <c r="S1115" s="69"/>
      <c r="T1115" s="69"/>
      <c r="U1115" s="69"/>
      <c r="V1115" s="69"/>
      <c r="W1115" s="69"/>
      <c r="X1115" s="69"/>
      <c r="Y1115" s="69"/>
      <c r="Z1115" s="69"/>
    </row>
    <row r="1116" ht="15.75" customHeight="1" spans="1:26">
      <c r="A1116" s="125"/>
      <c r="B1116" s="125"/>
      <c r="C1116" s="126" t="e">
        <v>#REF!</v>
      </c>
      <c r="D1116" s="125"/>
      <c r="E1116" s="69"/>
      <c r="F1116" s="69"/>
      <c r="G1116" s="69"/>
      <c r="H1116" s="69"/>
      <c r="I1116" s="69"/>
      <c r="J1116" s="69"/>
      <c r="K1116" s="69"/>
      <c r="L1116" s="69"/>
      <c r="M1116" s="69"/>
      <c r="N1116" s="69"/>
      <c r="O1116" s="69"/>
      <c r="P1116" s="69"/>
      <c r="Q1116" s="69"/>
      <c r="R1116" s="69"/>
      <c r="S1116" s="69"/>
      <c r="T1116" s="69"/>
      <c r="U1116" s="69"/>
      <c r="V1116" s="69"/>
      <c r="W1116" s="69"/>
      <c r="X1116" s="69"/>
      <c r="Y1116" s="69"/>
      <c r="Z1116" s="69"/>
    </row>
    <row r="1117" ht="15.75" customHeight="1" spans="1:26">
      <c r="A1117" s="125"/>
      <c r="B1117" s="125"/>
      <c r="C1117" s="126" t="e">
        <v>#REF!</v>
      </c>
      <c r="D1117" s="125"/>
      <c r="E1117" s="69"/>
      <c r="F1117" s="69"/>
      <c r="G1117" s="69"/>
      <c r="H1117" s="69"/>
      <c r="I1117" s="69"/>
      <c r="J1117" s="69"/>
      <c r="K1117" s="69"/>
      <c r="L1117" s="69"/>
      <c r="M1117" s="69"/>
      <c r="N1117" s="69"/>
      <c r="O1117" s="69"/>
      <c r="P1117" s="69"/>
      <c r="Q1117" s="69"/>
      <c r="R1117" s="69"/>
      <c r="S1117" s="69"/>
      <c r="T1117" s="69"/>
      <c r="U1117" s="69"/>
      <c r="V1117" s="69"/>
      <c r="W1117" s="69"/>
      <c r="X1117" s="69"/>
      <c r="Y1117" s="69"/>
      <c r="Z1117" s="69"/>
    </row>
    <row r="1118" ht="15.75" customHeight="1" spans="1:26">
      <c r="A1118" s="125"/>
      <c r="B1118" s="125"/>
      <c r="C1118" s="126" t="e">
        <v>#REF!</v>
      </c>
      <c r="D1118" s="125"/>
      <c r="E1118" s="69"/>
      <c r="F1118" s="69"/>
      <c r="G1118" s="69"/>
      <c r="H1118" s="69"/>
      <c r="I1118" s="69"/>
      <c r="J1118" s="69"/>
      <c r="K1118" s="69"/>
      <c r="L1118" s="69"/>
      <c r="M1118" s="69"/>
      <c r="N1118" s="69"/>
      <c r="O1118" s="69"/>
      <c r="P1118" s="69"/>
      <c r="Q1118" s="69"/>
      <c r="R1118" s="69"/>
      <c r="S1118" s="69"/>
      <c r="T1118" s="69"/>
      <c r="U1118" s="69"/>
      <c r="V1118" s="69"/>
      <c r="W1118" s="69"/>
      <c r="X1118" s="69"/>
      <c r="Y1118" s="69"/>
      <c r="Z1118" s="69"/>
    </row>
    <row r="1119" ht="15.75" customHeight="1" spans="1:26">
      <c r="A1119" s="125"/>
      <c r="B1119" s="125"/>
      <c r="C1119" s="126" t="e">
        <v>#REF!</v>
      </c>
      <c r="D1119" s="125"/>
      <c r="E1119" s="69"/>
      <c r="F1119" s="69"/>
      <c r="G1119" s="69"/>
      <c r="H1119" s="69"/>
      <c r="I1119" s="69"/>
      <c r="J1119" s="69"/>
      <c r="K1119" s="69"/>
      <c r="L1119" s="69"/>
      <c r="M1119" s="69"/>
      <c r="N1119" s="69"/>
      <c r="O1119" s="69"/>
      <c r="P1119" s="69"/>
      <c r="Q1119" s="69"/>
      <c r="R1119" s="69"/>
      <c r="S1119" s="69"/>
      <c r="T1119" s="69"/>
      <c r="U1119" s="69"/>
      <c r="V1119" s="69"/>
      <c r="W1119" s="69"/>
      <c r="X1119" s="69"/>
      <c r="Y1119" s="69"/>
      <c r="Z1119" s="69"/>
    </row>
    <row r="1120" ht="15.75" customHeight="1" spans="1:26">
      <c r="A1120" s="125"/>
      <c r="B1120" s="125"/>
      <c r="C1120" s="126" t="e">
        <v>#REF!</v>
      </c>
      <c r="D1120" s="125"/>
      <c r="E1120" s="69"/>
      <c r="F1120" s="69"/>
      <c r="G1120" s="69"/>
      <c r="H1120" s="69"/>
      <c r="I1120" s="69"/>
      <c r="J1120" s="69"/>
      <c r="K1120" s="69"/>
      <c r="L1120" s="69"/>
      <c r="M1120" s="69"/>
      <c r="N1120" s="69"/>
      <c r="O1120" s="69"/>
      <c r="P1120" s="69"/>
      <c r="Q1120" s="69"/>
      <c r="R1120" s="69"/>
      <c r="S1120" s="69"/>
      <c r="T1120" s="69"/>
      <c r="U1120" s="69"/>
      <c r="V1120" s="69"/>
      <c r="W1120" s="69"/>
      <c r="X1120" s="69"/>
      <c r="Y1120" s="69"/>
      <c r="Z1120" s="69"/>
    </row>
    <row r="1121" ht="15.75" customHeight="1" spans="1:26">
      <c r="A1121" s="125"/>
      <c r="B1121" s="125"/>
      <c r="C1121" s="126" t="e">
        <v>#REF!</v>
      </c>
      <c r="D1121" s="125"/>
      <c r="E1121" s="69"/>
      <c r="F1121" s="69"/>
      <c r="G1121" s="69"/>
      <c r="H1121" s="69"/>
      <c r="I1121" s="69"/>
      <c r="J1121" s="69"/>
      <c r="K1121" s="69"/>
      <c r="L1121" s="69"/>
      <c r="M1121" s="69"/>
      <c r="N1121" s="69"/>
      <c r="O1121" s="69"/>
      <c r="P1121" s="69"/>
      <c r="Q1121" s="69"/>
      <c r="R1121" s="69"/>
      <c r="S1121" s="69"/>
      <c r="T1121" s="69"/>
      <c r="U1121" s="69"/>
      <c r="V1121" s="69"/>
      <c r="W1121" s="69"/>
      <c r="X1121" s="69"/>
      <c r="Y1121" s="69"/>
      <c r="Z1121" s="69"/>
    </row>
    <row r="1122" ht="15.75" customHeight="1" spans="1:26">
      <c r="A1122" s="125"/>
      <c r="B1122" s="125"/>
      <c r="C1122" s="126" t="e">
        <v>#REF!</v>
      </c>
      <c r="D1122" s="125"/>
      <c r="E1122" s="69"/>
      <c r="F1122" s="69"/>
      <c r="G1122" s="69"/>
      <c r="H1122" s="69"/>
      <c r="I1122" s="69"/>
      <c r="J1122" s="69"/>
      <c r="K1122" s="69"/>
      <c r="L1122" s="69"/>
      <c r="M1122" s="69"/>
      <c r="N1122" s="69"/>
      <c r="O1122" s="69"/>
      <c r="P1122" s="69"/>
      <c r="Q1122" s="69"/>
      <c r="R1122" s="69"/>
      <c r="S1122" s="69"/>
      <c r="T1122" s="69"/>
      <c r="U1122" s="69"/>
      <c r="V1122" s="69"/>
      <c r="W1122" s="69"/>
      <c r="X1122" s="69"/>
      <c r="Y1122" s="69"/>
      <c r="Z1122" s="69"/>
    </row>
    <row r="1123" ht="15.75" customHeight="1" spans="1:26">
      <c r="A1123" s="125"/>
      <c r="B1123" s="125"/>
      <c r="C1123" s="126" t="e">
        <v>#REF!</v>
      </c>
      <c r="D1123" s="125"/>
      <c r="E1123" s="69"/>
      <c r="F1123" s="69"/>
      <c r="G1123" s="69"/>
      <c r="H1123" s="69"/>
      <c r="I1123" s="69"/>
      <c r="J1123" s="69"/>
      <c r="K1123" s="69"/>
      <c r="L1123" s="69"/>
      <c r="M1123" s="69"/>
      <c r="N1123" s="69"/>
      <c r="O1123" s="69"/>
      <c r="P1123" s="69"/>
      <c r="Q1123" s="69"/>
      <c r="R1123" s="69"/>
      <c r="S1123" s="69"/>
      <c r="T1123" s="69"/>
      <c r="U1123" s="69"/>
      <c r="V1123" s="69"/>
      <c r="W1123" s="69"/>
      <c r="X1123" s="69"/>
      <c r="Y1123" s="69"/>
      <c r="Z1123" s="69"/>
    </row>
    <row r="1124" ht="15.75" customHeight="1" spans="1:26">
      <c r="A1124" s="125"/>
      <c r="B1124" s="125"/>
      <c r="C1124" s="126" t="e">
        <v>#REF!</v>
      </c>
      <c r="D1124" s="125"/>
      <c r="E1124" s="69"/>
      <c r="F1124" s="69"/>
      <c r="G1124" s="69"/>
      <c r="H1124" s="69"/>
      <c r="I1124" s="69"/>
      <c r="J1124" s="69"/>
      <c r="K1124" s="69"/>
      <c r="L1124" s="69"/>
      <c r="M1124" s="69"/>
      <c r="N1124" s="69"/>
      <c r="O1124" s="69"/>
      <c r="P1124" s="69"/>
      <c r="Q1124" s="69"/>
      <c r="R1124" s="69"/>
      <c r="S1124" s="69"/>
      <c r="T1124" s="69"/>
      <c r="U1124" s="69"/>
      <c r="V1124" s="69"/>
      <c r="W1124" s="69"/>
      <c r="X1124" s="69"/>
      <c r="Y1124" s="69"/>
      <c r="Z1124" s="69"/>
    </row>
    <row r="1125" ht="15.75" customHeight="1" spans="1:26">
      <c r="A1125" s="125"/>
      <c r="B1125" s="125"/>
      <c r="C1125" s="126" t="e">
        <v>#REF!</v>
      </c>
      <c r="D1125" s="125"/>
      <c r="E1125" s="69"/>
      <c r="F1125" s="69"/>
      <c r="G1125" s="69"/>
      <c r="H1125" s="69"/>
      <c r="I1125" s="69"/>
      <c r="J1125" s="69"/>
      <c r="K1125" s="69"/>
      <c r="L1125" s="69"/>
      <c r="M1125" s="69"/>
      <c r="N1125" s="69"/>
      <c r="O1125" s="69"/>
      <c r="P1125" s="69"/>
      <c r="Q1125" s="69"/>
      <c r="R1125" s="69"/>
      <c r="S1125" s="69"/>
      <c r="T1125" s="69"/>
      <c r="U1125" s="69"/>
      <c r="V1125" s="69"/>
      <c r="W1125" s="69"/>
      <c r="X1125" s="69"/>
      <c r="Y1125" s="69"/>
      <c r="Z1125" s="69"/>
    </row>
    <row r="1126" ht="15.75" customHeight="1" spans="1:26">
      <c r="A1126" s="125"/>
      <c r="B1126" s="125"/>
      <c r="C1126" s="126" t="e">
        <v>#REF!</v>
      </c>
      <c r="D1126" s="125"/>
      <c r="E1126" s="69"/>
      <c r="F1126" s="69"/>
      <c r="G1126" s="69"/>
      <c r="H1126" s="69"/>
      <c r="I1126" s="69"/>
      <c r="J1126" s="69"/>
      <c r="K1126" s="69"/>
      <c r="L1126" s="69"/>
      <c r="M1126" s="69"/>
      <c r="N1126" s="69"/>
      <c r="O1126" s="69"/>
      <c r="P1126" s="69"/>
      <c r="Q1126" s="69"/>
      <c r="R1126" s="69"/>
      <c r="S1126" s="69"/>
      <c r="T1126" s="69"/>
      <c r="U1126" s="69"/>
      <c r="V1126" s="69"/>
      <c r="W1126" s="69"/>
      <c r="X1126" s="69"/>
      <c r="Y1126" s="69"/>
      <c r="Z1126" s="69"/>
    </row>
    <row r="1127" ht="15.75" customHeight="1" spans="1:26">
      <c r="A1127" s="125"/>
      <c r="B1127" s="125"/>
      <c r="C1127" s="126" t="e">
        <v>#REF!</v>
      </c>
      <c r="D1127" s="125"/>
      <c r="E1127" s="69"/>
      <c r="F1127" s="69"/>
      <c r="G1127" s="69"/>
      <c r="H1127" s="69"/>
      <c r="I1127" s="69"/>
      <c r="J1127" s="69"/>
      <c r="K1127" s="69"/>
      <c r="L1127" s="69"/>
      <c r="M1127" s="69"/>
      <c r="N1127" s="69"/>
      <c r="O1127" s="69"/>
      <c r="P1127" s="69"/>
      <c r="Q1127" s="69"/>
      <c r="R1127" s="69"/>
      <c r="S1127" s="69"/>
      <c r="T1127" s="69"/>
      <c r="U1127" s="69"/>
      <c r="V1127" s="69"/>
      <c r="W1127" s="69"/>
      <c r="X1127" s="69"/>
      <c r="Y1127" s="69"/>
      <c r="Z1127" s="69"/>
    </row>
    <row r="1128" ht="15.75" customHeight="1" spans="1:26">
      <c r="A1128" s="125"/>
      <c r="B1128" s="125"/>
      <c r="C1128" s="126" t="e">
        <v>#REF!</v>
      </c>
      <c r="D1128" s="125"/>
      <c r="E1128" s="69"/>
      <c r="F1128" s="69"/>
      <c r="G1128" s="69"/>
      <c r="H1128" s="69"/>
      <c r="I1128" s="69"/>
      <c r="J1128" s="69"/>
      <c r="K1128" s="69"/>
      <c r="L1128" s="69"/>
      <c r="M1128" s="69"/>
      <c r="N1128" s="69"/>
      <c r="O1128" s="69"/>
      <c r="P1128" s="69"/>
      <c r="Q1128" s="69"/>
      <c r="R1128" s="69"/>
      <c r="S1128" s="69"/>
      <c r="T1128" s="69"/>
      <c r="U1128" s="69"/>
      <c r="V1128" s="69"/>
      <c r="W1128" s="69"/>
      <c r="X1128" s="69"/>
      <c r="Y1128" s="69"/>
      <c r="Z1128" s="69"/>
    </row>
    <row r="1129" ht="15.75" customHeight="1" spans="1:26">
      <c r="A1129" s="125"/>
      <c r="B1129" s="125"/>
      <c r="C1129" s="126" t="e">
        <v>#REF!</v>
      </c>
      <c r="D1129" s="125"/>
      <c r="E1129" s="69"/>
      <c r="F1129" s="69"/>
      <c r="G1129" s="69"/>
      <c r="H1129" s="69"/>
      <c r="I1129" s="69"/>
      <c r="J1129" s="69"/>
      <c r="K1129" s="69"/>
      <c r="L1129" s="69"/>
      <c r="M1129" s="69"/>
      <c r="N1129" s="69"/>
      <c r="O1129" s="69"/>
      <c r="P1129" s="69"/>
      <c r="Q1129" s="69"/>
      <c r="R1129" s="69"/>
      <c r="S1129" s="69"/>
      <c r="T1129" s="69"/>
      <c r="U1129" s="69"/>
      <c r="V1129" s="69"/>
      <c r="W1129" s="69"/>
      <c r="X1129" s="69"/>
      <c r="Y1129" s="69"/>
      <c r="Z1129" s="69"/>
    </row>
    <row r="1130" ht="15.75" customHeight="1" spans="1:26">
      <c r="A1130" s="125"/>
      <c r="B1130" s="125"/>
      <c r="C1130" s="126" t="e">
        <v>#REF!</v>
      </c>
      <c r="D1130" s="125"/>
      <c r="E1130" s="69"/>
      <c r="F1130" s="69"/>
      <c r="G1130" s="69"/>
      <c r="H1130" s="69"/>
      <c r="I1130" s="69"/>
      <c r="J1130" s="69"/>
      <c r="K1130" s="69"/>
      <c r="L1130" s="69"/>
      <c r="M1130" s="69"/>
      <c r="N1130" s="69"/>
      <c r="O1130" s="69"/>
      <c r="P1130" s="69"/>
      <c r="Q1130" s="69"/>
      <c r="R1130" s="69"/>
      <c r="S1130" s="69"/>
      <c r="T1130" s="69"/>
      <c r="U1130" s="69"/>
      <c r="V1130" s="69"/>
      <c r="W1130" s="69"/>
      <c r="X1130" s="69"/>
      <c r="Y1130" s="69"/>
      <c r="Z1130" s="69"/>
    </row>
    <row r="1131" ht="15.75" customHeight="1" spans="1:26">
      <c r="A1131" s="125"/>
      <c r="B1131" s="125"/>
      <c r="C1131" s="126" t="e">
        <v>#REF!</v>
      </c>
      <c r="D1131" s="125"/>
      <c r="E1131" s="69"/>
      <c r="F1131" s="69"/>
      <c r="G1131" s="69"/>
      <c r="H1131" s="69"/>
      <c r="I1131" s="69"/>
      <c r="J1131" s="69"/>
      <c r="K1131" s="69"/>
      <c r="L1131" s="69"/>
      <c r="M1131" s="69"/>
      <c r="N1131" s="69"/>
      <c r="O1131" s="69"/>
      <c r="P1131" s="69"/>
      <c r="Q1131" s="69"/>
      <c r="R1131" s="69"/>
      <c r="S1131" s="69"/>
      <c r="T1131" s="69"/>
      <c r="U1131" s="69"/>
      <c r="V1131" s="69"/>
      <c r="W1131" s="69"/>
      <c r="X1131" s="69"/>
      <c r="Y1131" s="69"/>
      <c r="Z1131" s="69"/>
    </row>
    <row r="1132" ht="15.75" customHeight="1" spans="1:26">
      <c r="A1132" s="125"/>
      <c r="B1132" s="125"/>
      <c r="C1132" s="126" t="e">
        <v>#REF!</v>
      </c>
      <c r="D1132" s="125"/>
      <c r="E1132" s="69"/>
      <c r="F1132" s="69"/>
      <c r="G1132" s="69"/>
      <c r="H1132" s="69"/>
      <c r="I1132" s="69"/>
      <c r="J1132" s="69"/>
      <c r="K1132" s="69"/>
      <c r="L1132" s="69"/>
      <c r="M1132" s="69"/>
      <c r="N1132" s="69"/>
      <c r="O1132" s="69"/>
      <c r="P1132" s="69"/>
      <c r="Q1132" s="69"/>
      <c r="R1132" s="69"/>
      <c r="S1132" s="69"/>
      <c r="T1132" s="69"/>
      <c r="U1132" s="69"/>
      <c r="V1132" s="69"/>
      <c r="W1132" s="69"/>
      <c r="X1132" s="69"/>
      <c r="Y1132" s="69"/>
      <c r="Z1132" s="69"/>
    </row>
    <row r="1133" ht="15.75" customHeight="1" spans="1:26">
      <c r="A1133" s="125"/>
      <c r="B1133" s="125"/>
      <c r="C1133" s="126" t="e">
        <v>#REF!</v>
      </c>
      <c r="D1133" s="125"/>
      <c r="E1133" s="69"/>
      <c r="F1133" s="69"/>
      <c r="G1133" s="69"/>
      <c r="H1133" s="69"/>
      <c r="I1133" s="69"/>
      <c r="J1133" s="69"/>
      <c r="K1133" s="69"/>
      <c r="L1133" s="69"/>
      <c r="M1133" s="69"/>
      <c r="N1133" s="69"/>
      <c r="O1133" s="69"/>
      <c r="P1133" s="69"/>
      <c r="Q1133" s="69"/>
      <c r="R1133" s="69"/>
      <c r="S1133" s="69"/>
      <c r="T1133" s="69"/>
      <c r="U1133" s="69"/>
      <c r="V1133" s="69"/>
      <c r="W1133" s="69"/>
      <c r="X1133" s="69"/>
      <c r="Y1133" s="69"/>
      <c r="Z1133" s="69"/>
    </row>
    <row r="1134" ht="15.75" customHeight="1" spans="1:26">
      <c r="A1134" s="125"/>
      <c r="B1134" s="125"/>
      <c r="C1134" s="126" t="e">
        <v>#REF!</v>
      </c>
      <c r="D1134" s="125"/>
      <c r="E1134" s="69"/>
      <c r="F1134" s="69"/>
      <c r="G1134" s="69"/>
      <c r="H1134" s="69"/>
      <c r="I1134" s="69"/>
      <c r="J1134" s="69"/>
      <c r="K1134" s="69"/>
      <c r="L1134" s="69"/>
      <c r="M1134" s="69"/>
      <c r="N1134" s="69"/>
      <c r="O1134" s="69"/>
      <c r="P1134" s="69"/>
      <c r="Q1134" s="69"/>
      <c r="R1134" s="69"/>
      <c r="S1134" s="69"/>
      <c r="T1134" s="69"/>
      <c r="U1134" s="69"/>
      <c r="V1134" s="69"/>
      <c r="W1134" s="69"/>
      <c r="X1134" s="69"/>
      <c r="Y1134" s="69"/>
      <c r="Z1134" s="69"/>
    </row>
    <row r="1135" ht="15.75" customHeight="1" spans="1:26">
      <c r="A1135" s="125"/>
      <c r="B1135" s="125"/>
      <c r="C1135" s="126" t="e">
        <v>#REF!</v>
      </c>
      <c r="D1135" s="125"/>
      <c r="E1135" s="69"/>
      <c r="F1135" s="69"/>
      <c r="G1135" s="69"/>
      <c r="H1135" s="69"/>
      <c r="I1135" s="69"/>
      <c r="J1135" s="69"/>
      <c r="K1135" s="69"/>
      <c r="L1135" s="69"/>
      <c r="M1135" s="69"/>
      <c r="N1135" s="69"/>
      <c r="O1135" s="69"/>
      <c r="P1135" s="69"/>
      <c r="Q1135" s="69"/>
      <c r="R1135" s="69"/>
      <c r="S1135" s="69"/>
      <c r="T1135" s="69"/>
      <c r="U1135" s="69"/>
      <c r="V1135" s="69"/>
      <c r="W1135" s="69"/>
      <c r="X1135" s="69"/>
      <c r="Y1135" s="69"/>
      <c r="Z1135" s="69"/>
    </row>
    <row r="1136" ht="15.75" customHeight="1" spans="1:26">
      <c r="A1136" s="125"/>
      <c r="B1136" s="125"/>
      <c r="C1136" s="126" t="e">
        <v>#REF!</v>
      </c>
      <c r="D1136" s="125"/>
      <c r="E1136" s="69"/>
      <c r="F1136" s="69"/>
      <c r="G1136" s="69"/>
      <c r="H1136" s="69"/>
      <c r="I1136" s="69"/>
      <c r="J1136" s="69"/>
      <c r="K1136" s="69"/>
      <c r="L1136" s="69"/>
      <c r="M1136" s="69"/>
      <c r="N1136" s="69"/>
      <c r="O1136" s="69"/>
      <c r="P1136" s="69"/>
      <c r="Q1136" s="69"/>
      <c r="R1136" s="69"/>
      <c r="S1136" s="69"/>
      <c r="T1136" s="69"/>
      <c r="U1136" s="69"/>
      <c r="V1136" s="69"/>
      <c r="W1136" s="69"/>
      <c r="X1136" s="69"/>
      <c r="Y1136" s="69"/>
      <c r="Z1136" s="69"/>
    </row>
    <row r="1137" ht="15.75" customHeight="1" spans="1:26">
      <c r="A1137" s="125"/>
      <c r="B1137" s="125"/>
      <c r="C1137" s="126" t="e">
        <v>#REF!</v>
      </c>
      <c r="D1137" s="125"/>
      <c r="E1137" s="69"/>
      <c r="F1137" s="69"/>
      <c r="G1137" s="69"/>
      <c r="H1137" s="69"/>
      <c r="I1137" s="69"/>
      <c r="J1137" s="69"/>
      <c r="K1137" s="69"/>
      <c r="L1137" s="69"/>
      <c r="M1137" s="69"/>
      <c r="N1137" s="69"/>
      <c r="O1137" s="69"/>
      <c r="P1137" s="69"/>
      <c r="Q1137" s="69"/>
      <c r="R1137" s="69"/>
      <c r="S1137" s="69"/>
      <c r="T1137" s="69"/>
      <c r="U1137" s="69"/>
      <c r="V1137" s="69"/>
      <c r="W1137" s="69"/>
      <c r="X1137" s="69"/>
      <c r="Y1137" s="69"/>
      <c r="Z1137" s="69"/>
    </row>
    <row r="1138" ht="15.75" customHeight="1" spans="1:26">
      <c r="A1138" s="125"/>
      <c r="B1138" s="125"/>
      <c r="C1138" s="126" t="e">
        <v>#REF!</v>
      </c>
      <c r="D1138" s="125"/>
      <c r="E1138" s="69"/>
      <c r="F1138" s="69"/>
      <c r="G1138" s="69"/>
      <c r="H1138" s="69"/>
      <c r="I1138" s="69"/>
      <c r="J1138" s="69"/>
      <c r="K1138" s="69"/>
      <c r="L1138" s="69"/>
      <c r="M1138" s="69"/>
      <c r="N1138" s="69"/>
      <c r="O1138" s="69"/>
      <c r="P1138" s="69"/>
      <c r="Q1138" s="69"/>
      <c r="R1138" s="69"/>
      <c r="S1138" s="69"/>
      <c r="T1138" s="69"/>
      <c r="U1138" s="69"/>
      <c r="V1138" s="69"/>
      <c r="W1138" s="69"/>
      <c r="X1138" s="69"/>
      <c r="Y1138" s="69"/>
      <c r="Z1138" s="69"/>
    </row>
    <row r="1139" ht="15.75" customHeight="1" spans="1:26">
      <c r="A1139" s="125"/>
      <c r="B1139" s="125"/>
      <c r="C1139" s="126" t="e">
        <v>#REF!</v>
      </c>
      <c r="D1139" s="125"/>
      <c r="E1139" s="69"/>
      <c r="F1139" s="69"/>
      <c r="G1139" s="69"/>
      <c r="H1139" s="69"/>
      <c r="I1139" s="69"/>
      <c r="J1139" s="69"/>
      <c r="K1139" s="69"/>
      <c r="L1139" s="69"/>
      <c r="M1139" s="69"/>
      <c r="N1139" s="69"/>
      <c r="O1139" s="69"/>
      <c r="P1139" s="69"/>
      <c r="Q1139" s="69"/>
      <c r="R1139" s="69"/>
      <c r="S1139" s="69"/>
      <c r="T1139" s="69"/>
      <c r="U1139" s="69"/>
      <c r="V1139" s="69"/>
      <c r="W1139" s="69"/>
      <c r="X1139" s="69"/>
      <c r="Y1139" s="69"/>
      <c r="Z1139" s="69"/>
    </row>
    <row r="1140" ht="15.75" customHeight="1" spans="1:26">
      <c r="A1140" s="125"/>
      <c r="B1140" s="125"/>
      <c r="C1140" s="126" t="e">
        <v>#REF!</v>
      </c>
      <c r="D1140" s="125"/>
      <c r="E1140" s="69"/>
      <c r="F1140" s="69"/>
      <c r="G1140" s="69"/>
      <c r="H1140" s="69"/>
      <c r="I1140" s="69"/>
      <c r="J1140" s="69"/>
      <c r="K1140" s="69"/>
      <c r="L1140" s="69"/>
      <c r="M1140" s="69"/>
      <c r="N1140" s="69"/>
      <c r="O1140" s="69"/>
      <c r="P1140" s="69"/>
      <c r="Q1140" s="69"/>
      <c r="R1140" s="69"/>
      <c r="S1140" s="69"/>
      <c r="T1140" s="69"/>
      <c r="U1140" s="69"/>
      <c r="V1140" s="69"/>
      <c r="W1140" s="69"/>
      <c r="X1140" s="69"/>
      <c r="Y1140" s="69"/>
      <c r="Z1140" s="69"/>
    </row>
    <row r="1141" ht="15.75" customHeight="1" spans="1:26">
      <c r="A1141" s="125"/>
      <c r="B1141" s="125"/>
      <c r="C1141" s="126" t="e">
        <v>#REF!</v>
      </c>
      <c r="D1141" s="125"/>
      <c r="E1141" s="69"/>
      <c r="F1141" s="69"/>
      <c r="G1141" s="69"/>
      <c r="H1141" s="69"/>
      <c r="I1141" s="69"/>
      <c r="J1141" s="69"/>
      <c r="K1141" s="69"/>
      <c r="L1141" s="69"/>
      <c r="M1141" s="69"/>
      <c r="N1141" s="69"/>
      <c r="O1141" s="69"/>
      <c r="P1141" s="69"/>
      <c r="Q1141" s="69"/>
      <c r="R1141" s="69"/>
      <c r="S1141" s="69"/>
      <c r="T1141" s="69"/>
      <c r="U1141" s="69"/>
      <c r="V1141" s="69"/>
      <c r="W1141" s="69"/>
      <c r="X1141" s="69"/>
      <c r="Y1141" s="69"/>
      <c r="Z1141" s="69"/>
    </row>
    <row r="1142" ht="15.75" customHeight="1" spans="1:26">
      <c r="A1142" s="125"/>
      <c r="B1142" s="125"/>
      <c r="C1142" s="126" t="e">
        <v>#REF!</v>
      </c>
      <c r="D1142" s="125"/>
      <c r="E1142" s="69"/>
      <c r="F1142" s="69"/>
      <c r="G1142" s="69"/>
      <c r="H1142" s="69"/>
      <c r="I1142" s="69"/>
      <c r="J1142" s="69"/>
      <c r="K1142" s="69"/>
      <c r="L1142" s="69"/>
      <c r="M1142" s="69"/>
      <c r="N1142" s="69"/>
      <c r="O1142" s="69"/>
      <c r="P1142" s="69"/>
      <c r="Q1142" s="69"/>
      <c r="R1142" s="69"/>
      <c r="S1142" s="69"/>
      <c r="T1142" s="69"/>
      <c r="U1142" s="69"/>
      <c r="V1142" s="69"/>
      <c r="W1142" s="69"/>
      <c r="X1142" s="69"/>
      <c r="Y1142" s="69"/>
      <c r="Z1142" s="69"/>
    </row>
    <row r="1143" ht="15.75" customHeight="1" spans="1:26">
      <c r="A1143" s="125"/>
      <c r="B1143" s="125"/>
      <c r="C1143" s="126" t="e">
        <v>#REF!</v>
      </c>
      <c r="D1143" s="125"/>
      <c r="E1143" s="69"/>
      <c r="F1143" s="69"/>
      <c r="G1143" s="69"/>
      <c r="H1143" s="69"/>
      <c r="I1143" s="69"/>
      <c r="J1143" s="69"/>
      <c r="K1143" s="69"/>
      <c r="L1143" s="69"/>
      <c r="M1143" s="69"/>
      <c r="N1143" s="69"/>
      <c r="O1143" s="69"/>
      <c r="P1143" s="69"/>
      <c r="Q1143" s="69"/>
      <c r="R1143" s="69"/>
      <c r="S1143" s="69"/>
      <c r="T1143" s="69"/>
      <c r="U1143" s="69"/>
      <c r="V1143" s="69"/>
      <c r="W1143" s="69"/>
      <c r="X1143" s="69"/>
      <c r="Y1143" s="69"/>
      <c r="Z1143" s="69"/>
    </row>
    <row r="1144" ht="15.75" customHeight="1" spans="1:26">
      <c r="A1144" s="125"/>
      <c r="B1144" s="125"/>
      <c r="C1144" s="126" t="e">
        <v>#REF!</v>
      </c>
      <c r="D1144" s="125"/>
      <c r="E1144" s="69"/>
      <c r="F1144" s="69"/>
      <c r="G1144" s="69"/>
      <c r="H1144" s="69"/>
      <c r="I1144" s="69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U1144" s="69"/>
      <c r="V1144" s="69"/>
      <c r="W1144" s="69"/>
      <c r="X1144" s="69"/>
      <c r="Y1144" s="69"/>
      <c r="Z1144" s="69"/>
    </row>
    <row r="1145" ht="15.75" customHeight="1" spans="1:26">
      <c r="A1145" s="125"/>
      <c r="B1145" s="125"/>
      <c r="C1145" s="126" t="e">
        <v>#REF!</v>
      </c>
      <c r="D1145" s="125"/>
      <c r="E1145" s="69"/>
      <c r="F1145" s="69"/>
      <c r="G1145" s="69"/>
      <c r="H1145" s="69"/>
      <c r="I1145" s="69"/>
      <c r="J1145" s="69"/>
      <c r="K1145" s="69"/>
      <c r="L1145" s="69"/>
      <c r="M1145" s="69"/>
      <c r="N1145" s="69"/>
      <c r="O1145" s="69"/>
      <c r="P1145" s="69"/>
      <c r="Q1145" s="69"/>
      <c r="R1145" s="69"/>
      <c r="S1145" s="69"/>
      <c r="T1145" s="69"/>
      <c r="U1145" s="69"/>
      <c r="V1145" s="69"/>
      <c r="W1145" s="69"/>
      <c r="X1145" s="69"/>
      <c r="Y1145" s="69"/>
      <c r="Z1145" s="69"/>
    </row>
    <row r="1146" ht="15.75" customHeight="1" spans="1:26">
      <c r="A1146" s="125"/>
      <c r="B1146" s="125"/>
      <c r="C1146" s="126" t="e">
        <v>#REF!</v>
      </c>
      <c r="D1146" s="125"/>
      <c r="E1146" s="69"/>
      <c r="F1146" s="69"/>
      <c r="G1146" s="69"/>
      <c r="H1146" s="69"/>
      <c r="I1146" s="69"/>
      <c r="J1146" s="69"/>
      <c r="K1146" s="69"/>
      <c r="L1146" s="69"/>
      <c r="M1146" s="69"/>
      <c r="N1146" s="69"/>
      <c r="O1146" s="69"/>
      <c r="P1146" s="69"/>
      <c r="Q1146" s="69"/>
      <c r="R1146" s="69"/>
      <c r="S1146" s="69"/>
      <c r="T1146" s="69"/>
      <c r="U1146" s="69"/>
      <c r="V1146" s="69"/>
      <c r="W1146" s="69"/>
      <c r="X1146" s="69"/>
      <c r="Y1146" s="69"/>
      <c r="Z1146" s="69"/>
    </row>
    <row r="1147" ht="15.75" customHeight="1" spans="1:26">
      <c r="A1147" s="125"/>
      <c r="B1147" s="125"/>
      <c r="C1147" s="126" t="e">
        <v>#REF!</v>
      </c>
      <c r="D1147" s="125"/>
      <c r="E1147" s="69"/>
      <c r="F1147" s="69"/>
      <c r="G1147" s="69"/>
      <c r="H1147" s="69"/>
      <c r="I1147" s="69"/>
      <c r="J1147" s="69"/>
      <c r="K1147" s="69"/>
      <c r="L1147" s="69"/>
      <c r="M1147" s="69"/>
      <c r="N1147" s="69"/>
      <c r="O1147" s="69"/>
      <c r="P1147" s="69"/>
      <c r="Q1147" s="69"/>
      <c r="R1147" s="69"/>
      <c r="S1147" s="69"/>
      <c r="T1147" s="69"/>
      <c r="U1147" s="69"/>
      <c r="V1147" s="69"/>
      <c r="W1147" s="69"/>
      <c r="X1147" s="69"/>
      <c r="Y1147" s="69"/>
      <c r="Z1147" s="69"/>
    </row>
    <row r="1148" ht="15.75" customHeight="1" spans="1:26">
      <c r="A1148" s="125"/>
      <c r="B1148" s="125"/>
      <c r="C1148" s="126" t="e">
        <v>#REF!</v>
      </c>
      <c r="D1148" s="125"/>
      <c r="E1148" s="69"/>
      <c r="F1148" s="69"/>
      <c r="G1148" s="69"/>
      <c r="H1148" s="69"/>
      <c r="I1148" s="69"/>
      <c r="J1148" s="69"/>
      <c r="K1148" s="69"/>
      <c r="L1148" s="69"/>
      <c r="M1148" s="69"/>
      <c r="N1148" s="69"/>
      <c r="O1148" s="69"/>
      <c r="P1148" s="69"/>
      <c r="Q1148" s="69"/>
      <c r="R1148" s="69"/>
      <c r="S1148" s="69"/>
      <c r="T1148" s="69"/>
      <c r="U1148" s="69"/>
      <c r="V1148" s="69"/>
      <c r="W1148" s="69"/>
      <c r="X1148" s="69"/>
      <c r="Y1148" s="69"/>
      <c r="Z1148" s="69"/>
    </row>
    <row r="1149" ht="15.75" customHeight="1" spans="1:26">
      <c r="A1149" s="125"/>
      <c r="B1149" s="125"/>
      <c r="C1149" s="126" t="e">
        <v>#REF!</v>
      </c>
      <c r="D1149" s="125"/>
      <c r="E1149" s="69"/>
      <c r="F1149" s="69"/>
      <c r="G1149" s="69"/>
      <c r="H1149" s="69"/>
      <c r="I1149" s="69"/>
      <c r="J1149" s="69"/>
      <c r="K1149" s="69"/>
      <c r="L1149" s="69"/>
      <c r="M1149" s="69"/>
      <c r="N1149" s="69"/>
      <c r="O1149" s="69"/>
      <c r="P1149" s="69"/>
      <c r="Q1149" s="69"/>
      <c r="R1149" s="69"/>
      <c r="S1149" s="69"/>
      <c r="T1149" s="69"/>
      <c r="U1149" s="69"/>
      <c r="V1149" s="69"/>
      <c r="W1149" s="69"/>
      <c r="X1149" s="69"/>
      <c r="Y1149" s="69"/>
      <c r="Z1149" s="69"/>
    </row>
    <row r="1150" ht="15.75" customHeight="1" spans="1:26">
      <c r="A1150" s="125"/>
      <c r="B1150" s="125"/>
      <c r="C1150" s="126" t="e">
        <v>#REF!</v>
      </c>
      <c r="D1150" s="125"/>
      <c r="E1150" s="69"/>
      <c r="F1150" s="69"/>
      <c r="G1150" s="69"/>
      <c r="H1150" s="69"/>
      <c r="I1150" s="69"/>
      <c r="J1150" s="69"/>
      <c r="K1150" s="69"/>
      <c r="L1150" s="69"/>
      <c r="M1150" s="69"/>
      <c r="N1150" s="69"/>
      <c r="O1150" s="69"/>
      <c r="P1150" s="69"/>
      <c r="Q1150" s="69"/>
      <c r="R1150" s="69"/>
      <c r="S1150" s="69"/>
      <c r="T1150" s="69"/>
      <c r="U1150" s="69"/>
      <c r="V1150" s="69"/>
      <c r="W1150" s="69"/>
      <c r="X1150" s="69"/>
      <c r="Y1150" s="69"/>
      <c r="Z1150" s="69"/>
    </row>
    <row r="1151" ht="15.75" customHeight="1" spans="1:26">
      <c r="A1151" s="125"/>
      <c r="B1151" s="125"/>
      <c r="C1151" s="126" t="e">
        <v>#REF!</v>
      </c>
      <c r="D1151" s="125"/>
      <c r="E1151" s="69"/>
      <c r="F1151" s="69"/>
      <c r="G1151" s="69"/>
      <c r="H1151" s="69"/>
      <c r="I1151" s="69"/>
      <c r="J1151" s="69"/>
      <c r="K1151" s="69"/>
      <c r="L1151" s="69"/>
      <c r="M1151" s="69"/>
      <c r="N1151" s="69"/>
      <c r="O1151" s="69"/>
      <c r="P1151" s="69"/>
      <c r="Q1151" s="69"/>
      <c r="R1151" s="69"/>
      <c r="S1151" s="69"/>
      <c r="T1151" s="69"/>
      <c r="U1151" s="69"/>
      <c r="V1151" s="69"/>
      <c r="W1151" s="69"/>
      <c r="X1151" s="69"/>
      <c r="Y1151" s="69"/>
      <c r="Z1151" s="69"/>
    </row>
    <row r="1152" ht="15.75" customHeight="1" spans="1:26">
      <c r="A1152" s="125"/>
      <c r="B1152" s="125"/>
      <c r="C1152" s="126" t="e">
        <v>#REF!</v>
      </c>
      <c r="D1152" s="125"/>
      <c r="E1152" s="69"/>
      <c r="F1152" s="69"/>
      <c r="G1152" s="69"/>
      <c r="H1152" s="69"/>
      <c r="I1152" s="69"/>
      <c r="J1152" s="69"/>
      <c r="K1152" s="69"/>
      <c r="L1152" s="69"/>
      <c r="M1152" s="69"/>
      <c r="N1152" s="69"/>
      <c r="O1152" s="69"/>
      <c r="P1152" s="69"/>
      <c r="Q1152" s="69"/>
      <c r="R1152" s="69"/>
      <c r="S1152" s="69"/>
      <c r="T1152" s="69"/>
      <c r="U1152" s="69"/>
      <c r="V1152" s="69"/>
      <c r="W1152" s="69"/>
      <c r="X1152" s="69"/>
      <c r="Y1152" s="69"/>
      <c r="Z1152" s="69"/>
    </row>
    <row r="1153" ht="15.75" customHeight="1" spans="1:26">
      <c r="A1153" s="125"/>
      <c r="B1153" s="125"/>
      <c r="C1153" s="126" t="e">
        <v>#REF!</v>
      </c>
      <c r="D1153" s="125"/>
      <c r="E1153" s="69"/>
      <c r="F1153" s="69"/>
      <c r="G1153" s="69"/>
      <c r="H1153" s="69"/>
      <c r="I1153" s="69"/>
      <c r="J1153" s="69"/>
      <c r="K1153" s="69"/>
      <c r="L1153" s="69"/>
      <c r="M1153" s="69"/>
      <c r="N1153" s="69"/>
      <c r="O1153" s="69"/>
      <c r="P1153" s="69"/>
      <c r="Q1153" s="69"/>
      <c r="R1153" s="69"/>
      <c r="S1153" s="69"/>
      <c r="T1153" s="69"/>
      <c r="U1153" s="69"/>
      <c r="V1153" s="69"/>
      <c r="W1153" s="69"/>
      <c r="X1153" s="69"/>
      <c r="Y1153" s="69"/>
      <c r="Z1153" s="69"/>
    </row>
    <row r="1154" ht="15.75" customHeight="1" spans="1:26">
      <c r="A1154" s="125"/>
      <c r="B1154" s="125"/>
      <c r="C1154" s="126" t="e">
        <v>#REF!</v>
      </c>
      <c r="D1154" s="125"/>
      <c r="E1154" s="69"/>
      <c r="F1154" s="69"/>
      <c r="G1154" s="69"/>
      <c r="H1154" s="69"/>
      <c r="I1154" s="69"/>
      <c r="J1154" s="69"/>
      <c r="K1154" s="69"/>
      <c r="L1154" s="69"/>
      <c r="M1154" s="69"/>
      <c r="N1154" s="69"/>
      <c r="O1154" s="69"/>
      <c r="P1154" s="69"/>
      <c r="Q1154" s="69"/>
      <c r="R1154" s="69"/>
      <c r="S1154" s="69"/>
      <c r="T1154" s="69"/>
      <c r="U1154" s="69"/>
      <c r="V1154" s="69"/>
      <c r="W1154" s="69"/>
      <c r="X1154" s="69"/>
      <c r="Y1154" s="69"/>
      <c r="Z1154" s="69"/>
    </row>
    <row r="1155" ht="15.75" customHeight="1" spans="1:26">
      <c r="A1155" s="125"/>
      <c r="B1155" s="125"/>
      <c r="C1155" s="126" t="e">
        <v>#REF!</v>
      </c>
      <c r="D1155" s="125"/>
      <c r="E1155" s="69"/>
      <c r="F1155" s="69"/>
      <c r="G1155" s="69"/>
      <c r="H1155" s="69"/>
      <c r="I1155" s="69"/>
      <c r="J1155" s="69"/>
      <c r="K1155" s="69"/>
      <c r="L1155" s="69"/>
      <c r="M1155" s="69"/>
      <c r="N1155" s="69"/>
      <c r="O1155" s="69"/>
      <c r="P1155" s="69"/>
      <c r="Q1155" s="69"/>
      <c r="R1155" s="69"/>
      <c r="S1155" s="69"/>
      <c r="T1155" s="69"/>
      <c r="U1155" s="69"/>
      <c r="V1155" s="69"/>
      <c r="W1155" s="69"/>
      <c r="X1155" s="69"/>
      <c r="Y1155" s="69"/>
      <c r="Z1155" s="69"/>
    </row>
    <row r="1156" ht="15.75" customHeight="1" spans="1:26">
      <c r="A1156" s="125"/>
      <c r="B1156" s="125"/>
      <c r="C1156" s="126" t="e">
        <v>#REF!</v>
      </c>
      <c r="D1156" s="125"/>
      <c r="E1156" s="69"/>
      <c r="F1156" s="69"/>
      <c r="G1156" s="69"/>
      <c r="H1156" s="69"/>
      <c r="I1156" s="69"/>
      <c r="J1156" s="69"/>
      <c r="K1156" s="69"/>
      <c r="L1156" s="69"/>
      <c r="M1156" s="69"/>
      <c r="N1156" s="69"/>
      <c r="O1156" s="69"/>
      <c r="P1156" s="69"/>
      <c r="Q1156" s="69"/>
      <c r="R1156" s="69"/>
      <c r="S1156" s="69"/>
      <c r="T1156" s="69"/>
      <c r="U1156" s="69"/>
      <c r="V1156" s="69"/>
      <c r="W1156" s="69"/>
      <c r="X1156" s="69"/>
      <c r="Y1156" s="69"/>
      <c r="Z1156" s="69"/>
    </row>
    <row r="1157" ht="15.75" customHeight="1" spans="1:26">
      <c r="A1157" s="125"/>
      <c r="B1157" s="125"/>
      <c r="C1157" s="126" t="e">
        <v>#REF!</v>
      </c>
      <c r="D1157" s="125"/>
      <c r="E1157" s="69"/>
      <c r="F1157" s="69"/>
      <c r="G1157" s="69"/>
      <c r="H1157" s="69"/>
      <c r="I1157" s="69"/>
      <c r="J1157" s="69"/>
      <c r="K1157" s="69"/>
      <c r="L1157" s="69"/>
      <c r="M1157" s="69"/>
      <c r="N1157" s="69"/>
      <c r="O1157" s="69"/>
      <c r="P1157" s="69"/>
      <c r="Q1157" s="69"/>
      <c r="R1157" s="69"/>
      <c r="S1157" s="69"/>
      <c r="T1157" s="69"/>
      <c r="U1157" s="69"/>
      <c r="V1157" s="69"/>
      <c r="W1157" s="69"/>
      <c r="X1157" s="69"/>
      <c r="Y1157" s="69"/>
      <c r="Z1157" s="69"/>
    </row>
    <row r="1158" ht="15.75" customHeight="1" spans="1:26">
      <c r="A1158" s="125"/>
      <c r="B1158" s="125"/>
      <c r="C1158" s="126" t="e">
        <v>#REF!</v>
      </c>
      <c r="D1158" s="125"/>
      <c r="E1158" s="69"/>
      <c r="F1158" s="69"/>
      <c r="G1158" s="69"/>
      <c r="H1158" s="69"/>
      <c r="I1158" s="69"/>
      <c r="J1158" s="69"/>
      <c r="K1158" s="69"/>
      <c r="L1158" s="69"/>
      <c r="M1158" s="69"/>
      <c r="N1158" s="69"/>
      <c r="O1158" s="69"/>
      <c r="P1158" s="69"/>
      <c r="Q1158" s="69"/>
      <c r="R1158" s="69"/>
      <c r="S1158" s="69"/>
      <c r="T1158" s="69"/>
      <c r="U1158" s="69"/>
      <c r="V1158" s="69"/>
      <c r="W1158" s="69"/>
      <c r="X1158" s="69"/>
      <c r="Y1158" s="69"/>
      <c r="Z1158" s="69"/>
    </row>
    <row r="1159" ht="15.75" customHeight="1" spans="1:26">
      <c r="A1159" s="125"/>
      <c r="B1159" s="125"/>
      <c r="C1159" s="126" t="e">
        <v>#REF!</v>
      </c>
      <c r="D1159" s="125"/>
      <c r="E1159" s="69"/>
      <c r="F1159" s="69"/>
      <c r="G1159" s="69"/>
      <c r="H1159" s="69"/>
      <c r="I1159" s="69"/>
      <c r="J1159" s="69"/>
      <c r="K1159" s="69"/>
      <c r="L1159" s="69"/>
      <c r="M1159" s="69"/>
      <c r="N1159" s="69"/>
      <c r="O1159" s="69"/>
      <c r="P1159" s="69"/>
      <c r="Q1159" s="69"/>
      <c r="R1159" s="69"/>
      <c r="S1159" s="69"/>
      <c r="T1159" s="69"/>
      <c r="U1159" s="69"/>
      <c r="V1159" s="69"/>
      <c r="W1159" s="69"/>
      <c r="X1159" s="69"/>
      <c r="Y1159" s="69"/>
      <c r="Z1159" s="69"/>
    </row>
    <row r="1160" ht="15.75" customHeight="1" spans="1:26">
      <c r="A1160" s="125"/>
      <c r="B1160" s="125"/>
      <c r="C1160" s="126" t="e">
        <v>#REF!</v>
      </c>
      <c r="D1160" s="125"/>
      <c r="E1160" s="69"/>
      <c r="F1160" s="69"/>
      <c r="G1160" s="69"/>
      <c r="H1160" s="69"/>
      <c r="I1160" s="69"/>
      <c r="J1160" s="69"/>
      <c r="K1160" s="69"/>
      <c r="L1160" s="69"/>
      <c r="M1160" s="69"/>
      <c r="N1160" s="69"/>
      <c r="O1160" s="69"/>
      <c r="P1160" s="69"/>
      <c r="Q1160" s="69"/>
      <c r="R1160" s="69"/>
      <c r="S1160" s="69"/>
      <c r="T1160" s="69"/>
      <c r="U1160" s="69"/>
      <c r="V1160" s="69"/>
      <c r="W1160" s="69"/>
      <c r="X1160" s="69"/>
      <c r="Y1160" s="69"/>
      <c r="Z1160" s="69"/>
    </row>
    <row r="1161" ht="15.75" customHeight="1" spans="1:26">
      <c r="A1161" s="125"/>
      <c r="B1161" s="125"/>
      <c r="C1161" s="126" t="e">
        <v>#REF!</v>
      </c>
      <c r="D1161" s="125"/>
      <c r="E1161" s="69"/>
      <c r="F1161" s="69"/>
      <c r="G1161" s="69"/>
      <c r="H1161" s="69"/>
      <c r="I1161" s="69"/>
      <c r="J1161" s="69"/>
      <c r="K1161" s="69"/>
      <c r="L1161" s="69"/>
      <c r="M1161" s="69"/>
      <c r="N1161" s="69"/>
      <c r="O1161" s="69"/>
      <c r="P1161" s="69"/>
      <c r="Q1161" s="69"/>
      <c r="R1161" s="69"/>
      <c r="S1161" s="69"/>
      <c r="T1161" s="69"/>
      <c r="U1161" s="69"/>
      <c r="V1161" s="69"/>
      <c r="W1161" s="69"/>
      <c r="X1161" s="69"/>
      <c r="Y1161" s="69"/>
      <c r="Z1161" s="69"/>
    </row>
    <row r="1162" ht="15.75" customHeight="1" spans="1:26">
      <c r="A1162" s="125"/>
      <c r="B1162" s="125"/>
      <c r="C1162" s="126" t="e">
        <v>#REF!</v>
      </c>
      <c r="D1162" s="125"/>
      <c r="E1162" s="69"/>
      <c r="F1162" s="69"/>
      <c r="G1162" s="69"/>
      <c r="H1162" s="69"/>
      <c r="I1162" s="69"/>
      <c r="J1162" s="69"/>
      <c r="K1162" s="69"/>
      <c r="L1162" s="69"/>
      <c r="M1162" s="69"/>
      <c r="N1162" s="69"/>
      <c r="O1162" s="69"/>
      <c r="P1162" s="69"/>
      <c r="Q1162" s="69"/>
      <c r="R1162" s="69"/>
      <c r="S1162" s="69"/>
      <c r="T1162" s="69"/>
      <c r="U1162" s="69"/>
      <c r="V1162" s="69"/>
      <c r="W1162" s="69"/>
      <c r="X1162" s="69"/>
      <c r="Y1162" s="69"/>
      <c r="Z1162" s="69"/>
    </row>
    <row r="1163" ht="15.75" customHeight="1" spans="1:26">
      <c r="A1163" s="125"/>
      <c r="B1163" s="125"/>
      <c r="C1163" s="126" t="e">
        <v>#REF!</v>
      </c>
      <c r="D1163" s="125"/>
      <c r="E1163" s="69"/>
      <c r="F1163" s="69"/>
      <c r="G1163" s="69"/>
      <c r="H1163" s="69"/>
      <c r="I1163" s="69"/>
      <c r="J1163" s="69"/>
      <c r="K1163" s="69"/>
      <c r="L1163" s="69"/>
      <c r="M1163" s="69"/>
      <c r="N1163" s="69"/>
      <c r="O1163" s="69"/>
      <c r="P1163" s="69"/>
      <c r="Q1163" s="69"/>
      <c r="R1163" s="69"/>
      <c r="S1163" s="69"/>
      <c r="T1163" s="69"/>
      <c r="U1163" s="69"/>
      <c r="V1163" s="69"/>
      <c r="W1163" s="69"/>
      <c r="X1163" s="69"/>
      <c r="Y1163" s="69"/>
      <c r="Z1163" s="69"/>
    </row>
    <row r="1164" ht="15.75" customHeight="1" spans="1:26">
      <c r="A1164" s="125"/>
      <c r="B1164" s="125"/>
      <c r="C1164" s="126" t="e">
        <v>#REF!</v>
      </c>
      <c r="D1164" s="125"/>
      <c r="E1164" s="69"/>
      <c r="F1164" s="69"/>
      <c r="G1164" s="69"/>
      <c r="H1164" s="69"/>
      <c r="I1164" s="69"/>
      <c r="J1164" s="69"/>
      <c r="K1164" s="69"/>
      <c r="L1164" s="69"/>
      <c r="M1164" s="69"/>
      <c r="N1164" s="69"/>
      <c r="O1164" s="69"/>
      <c r="P1164" s="69"/>
      <c r="Q1164" s="69"/>
      <c r="R1164" s="69"/>
      <c r="S1164" s="69"/>
      <c r="T1164" s="69"/>
      <c r="U1164" s="69"/>
      <c r="V1164" s="69"/>
      <c r="W1164" s="69"/>
      <c r="X1164" s="69"/>
      <c r="Y1164" s="69"/>
      <c r="Z1164" s="69"/>
    </row>
    <row r="1165" ht="15.75" customHeight="1" spans="1:26">
      <c r="A1165" s="125"/>
      <c r="B1165" s="125"/>
      <c r="C1165" s="126" t="e">
        <v>#REF!</v>
      </c>
      <c r="D1165" s="125"/>
      <c r="E1165" s="69"/>
      <c r="F1165" s="69"/>
      <c r="G1165" s="69"/>
      <c r="H1165" s="69"/>
      <c r="I1165" s="69"/>
      <c r="J1165" s="69"/>
      <c r="K1165" s="69"/>
      <c r="L1165" s="69"/>
      <c r="M1165" s="69"/>
      <c r="N1165" s="69"/>
      <c r="O1165" s="69"/>
      <c r="P1165" s="69"/>
      <c r="Q1165" s="69"/>
      <c r="R1165" s="69"/>
      <c r="S1165" s="69"/>
      <c r="T1165" s="69"/>
      <c r="U1165" s="69"/>
      <c r="V1165" s="69"/>
      <c r="W1165" s="69"/>
      <c r="X1165" s="69"/>
      <c r="Y1165" s="69"/>
      <c r="Z1165" s="69"/>
    </row>
    <row r="1166" ht="15.75" customHeight="1" spans="1:26">
      <c r="A1166" s="125"/>
      <c r="B1166" s="125"/>
      <c r="C1166" s="126" t="e">
        <v>#REF!</v>
      </c>
      <c r="D1166" s="125"/>
      <c r="E1166" s="69"/>
      <c r="F1166" s="69"/>
      <c r="G1166" s="69"/>
      <c r="H1166" s="69"/>
      <c r="I1166" s="69"/>
      <c r="J1166" s="69"/>
      <c r="K1166" s="69"/>
      <c r="L1166" s="69"/>
      <c r="M1166" s="69"/>
      <c r="N1166" s="69"/>
      <c r="O1166" s="69"/>
      <c r="P1166" s="69"/>
      <c r="Q1166" s="69"/>
      <c r="R1166" s="69"/>
      <c r="S1166" s="69"/>
      <c r="T1166" s="69"/>
      <c r="U1166" s="69"/>
      <c r="V1166" s="69"/>
      <c r="W1166" s="69"/>
      <c r="X1166" s="69"/>
      <c r="Y1166" s="69"/>
      <c r="Z1166" s="69"/>
    </row>
    <row r="1167" ht="15.75" customHeight="1" spans="1:26">
      <c r="A1167" s="125"/>
      <c r="B1167" s="125"/>
      <c r="C1167" s="126" t="e">
        <v>#REF!</v>
      </c>
      <c r="D1167" s="125"/>
      <c r="E1167" s="69"/>
      <c r="F1167" s="69"/>
      <c r="G1167" s="69"/>
      <c r="H1167" s="69"/>
      <c r="I1167" s="69"/>
      <c r="J1167" s="69"/>
      <c r="K1167" s="69"/>
      <c r="L1167" s="69"/>
      <c r="M1167" s="69"/>
      <c r="N1167" s="69"/>
      <c r="O1167" s="69"/>
      <c r="P1167" s="69"/>
      <c r="Q1167" s="69"/>
      <c r="R1167" s="69"/>
      <c r="S1167" s="69"/>
      <c r="T1167" s="69"/>
      <c r="U1167" s="69"/>
      <c r="V1167" s="69"/>
      <c r="W1167" s="69"/>
      <c r="X1167" s="69"/>
      <c r="Y1167" s="69"/>
      <c r="Z1167" s="69"/>
    </row>
    <row r="1168" ht="15.75" customHeight="1" spans="1:26">
      <c r="A1168" s="125"/>
      <c r="B1168" s="125"/>
      <c r="C1168" s="126" t="e">
        <v>#REF!</v>
      </c>
      <c r="D1168" s="125"/>
      <c r="E1168" s="69"/>
      <c r="F1168" s="69"/>
      <c r="G1168" s="69"/>
      <c r="H1168" s="69"/>
      <c r="I1168" s="69"/>
      <c r="J1168" s="69"/>
      <c r="K1168" s="69"/>
      <c r="L1168" s="69"/>
      <c r="M1168" s="69"/>
      <c r="N1168" s="69"/>
      <c r="O1168" s="69"/>
      <c r="P1168" s="69"/>
      <c r="Q1168" s="69"/>
      <c r="R1168" s="69"/>
      <c r="S1168" s="69"/>
      <c r="T1168" s="69"/>
      <c r="U1168" s="69"/>
      <c r="V1168" s="69"/>
      <c r="W1168" s="69"/>
      <c r="X1168" s="69"/>
      <c r="Y1168" s="69"/>
      <c r="Z1168" s="69"/>
    </row>
    <row r="1169" ht="15.75" customHeight="1" spans="1:26">
      <c r="A1169" s="125"/>
      <c r="B1169" s="125"/>
      <c r="C1169" s="126" t="e">
        <v>#REF!</v>
      </c>
      <c r="D1169" s="125"/>
      <c r="E1169" s="69"/>
      <c r="F1169" s="69"/>
      <c r="G1169" s="69"/>
      <c r="H1169" s="69"/>
      <c r="I1169" s="69"/>
      <c r="J1169" s="69"/>
      <c r="K1169" s="69"/>
      <c r="L1169" s="69"/>
      <c r="M1169" s="69"/>
      <c r="N1169" s="69"/>
      <c r="O1169" s="69"/>
      <c r="P1169" s="69"/>
      <c r="Q1169" s="69"/>
      <c r="R1169" s="69"/>
      <c r="S1169" s="69"/>
      <c r="T1169" s="69"/>
      <c r="U1169" s="69"/>
      <c r="V1169" s="69"/>
      <c r="W1169" s="69"/>
      <c r="X1169" s="69"/>
      <c r="Y1169" s="69"/>
      <c r="Z1169" s="69"/>
    </row>
    <row r="1170" ht="15.75" customHeight="1" spans="1:26">
      <c r="A1170" s="125"/>
      <c r="B1170" s="125"/>
      <c r="C1170" s="126" t="e">
        <v>#REF!</v>
      </c>
      <c r="D1170" s="125"/>
      <c r="E1170" s="69"/>
      <c r="F1170" s="69"/>
      <c r="G1170" s="69"/>
      <c r="H1170" s="69"/>
      <c r="I1170" s="69"/>
      <c r="J1170" s="69"/>
      <c r="K1170" s="69"/>
      <c r="L1170" s="69"/>
      <c r="M1170" s="69"/>
      <c r="N1170" s="69"/>
      <c r="O1170" s="69"/>
      <c r="P1170" s="69"/>
      <c r="Q1170" s="69"/>
      <c r="R1170" s="69"/>
      <c r="S1170" s="69"/>
      <c r="T1170" s="69"/>
      <c r="U1170" s="69"/>
      <c r="V1170" s="69"/>
      <c r="W1170" s="69"/>
      <c r="X1170" s="69"/>
      <c r="Y1170" s="69"/>
      <c r="Z1170" s="69"/>
    </row>
    <row r="1171" ht="15.75" customHeight="1" spans="1:26">
      <c r="A1171" s="125"/>
      <c r="B1171" s="125"/>
      <c r="C1171" s="126" t="e">
        <v>#REF!</v>
      </c>
      <c r="D1171" s="125"/>
      <c r="E1171" s="69"/>
      <c r="F1171" s="69"/>
      <c r="G1171" s="69"/>
      <c r="H1171" s="69"/>
      <c r="I1171" s="69"/>
      <c r="J1171" s="69"/>
      <c r="K1171" s="69"/>
      <c r="L1171" s="69"/>
      <c r="M1171" s="69"/>
      <c r="N1171" s="69"/>
      <c r="O1171" s="69"/>
      <c r="P1171" s="69"/>
      <c r="Q1171" s="69"/>
      <c r="R1171" s="69"/>
      <c r="S1171" s="69"/>
      <c r="T1171" s="69"/>
      <c r="U1171" s="69"/>
      <c r="V1171" s="69"/>
      <c r="W1171" s="69"/>
      <c r="X1171" s="69"/>
      <c r="Y1171" s="69"/>
      <c r="Z1171" s="69"/>
    </row>
    <row r="1172" ht="15.75" customHeight="1" spans="1:26">
      <c r="A1172" s="125"/>
      <c r="B1172" s="125"/>
      <c r="C1172" s="126" t="e">
        <v>#REF!</v>
      </c>
      <c r="D1172" s="125"/>
      <c r="E1172" s="69"/>
      <c r="F1172" s="69"/>
      <c r="G1172" s="69"/>
      <c r="H1172" s="69"/>
      <c r="I1172" s="69"/>
      <c r="J1172" s="69"/>
      <c r="K1172" s="69"/>
      <c r="L1172" s="69"/>
      <c r="M1172" s="69"/>
      <c r="N1172" s="69"/>
      <c r="O1172" s="69"/>
      <c r="P1172" s="69"/>
      <c r="Q1172" s="69"/>
      <c r="R1172" s="69"/>
      <c r="S1172" s="69"/>
      <c r="T1172" s="69"/>
      <c r="U1172" s="69"/>
      <c r="V1172" s="69"/>
      <c r="W1172" s="69"/>
      <c r="X1172" s="69"/>
      <c r="Y1172" s="69"/>
      <c r="Z1172" s="69"/>
    </row>
    <row r="1173" ht="15.75" customHeight="1" spans="1:26">
      <c r="A1173" s="125"/>
      <c r="B1173" s="125"/>
      <c r="C1173" s="126" t="e">
        <v>#REF!</v>
      </c>
      <c r="D1173" s="125"/>
      <c r="E1173" s="69"/>
      <c r="F1173" s="69"/>
      <c r="G1173" s="69"/>
      <c r="H1173" s="69"/>
      <c r="I1173" s="69"/>
      <c r="J1173" s="69"/>
      <c r="K1173" s="69"/>
      <c r="L1173" s="69"/>
      <c r="M1173" s="69"/>
      <c r="N1173" s="69"/>
      <c r="O1173" s="69"/>
      <c r="P1173" s="69"/>
      <c r="Q1173" s="69"/>
      <c r="R1173" s="69"/>
      <c r="S1173" s="69"/>
      <c r="T1173" s="69"/>
      <c r="U1173" s="69"/>
      <c r="V1173" s="69"/>
      <c r="W1173" s="69"/>
      <c r="X1173" s="69"/>
      <c r="Y1173" s="69"/>
      <c r="Z1173" s="69"/>
    </row>
    <row r="1174" ht="15.75" customHeight="1" spans="1:26">
      <c r="A1174" s="125"/>
      <c r="B1174" s="125"/>
      <c r="C1174" s="126" t="e">
        <v>#REF!</v>
      </c>
      <c r="D1174" s="125"/>
      <c r="E1174" s="69"/>
      <c r="F1174" s="69"/>
      <c r="G1174" s="69"/>
      <c r="H1174" s="69"/>
      <c r="I1174" s="69"/>
      <c r="J1174" s="69"/>
      <c r="K1174" s="69"/>
      <c r="L1174" s="69"/>
      <c r="M1174" s="69"/>
      <c r="N1174" s="69"/>
      <c r="O1174" s="69"/>
      <c r="P1174" s="69"/>
      <c r="Q1174" s="69"/>
      <c r="R1174" s="69"/>
      <c r="S1174" s="69"/>
      <c r="T1174" s="69"/>
      <c r="U1174" s="69"/>
      <c r="V1174" s="69"/>
      <c r="W1174" s="69"/>
      <c r="X1174" s="69"/>
      <c r="Y1174" s="69"/>
      <c r="Z1174" s="69"/>
    </row>
    <row r="1175" ht="15.75" customHeight="1" spans="1:26">
      <c r="A1175" s="125"/>
      <c r="B1175" s="125"/>
      <c r="C1175" s="126" t="e">
        <v>#REF!</v>
      </c>
      <c r="D1175" s="125"/>
      <c r="E1175" s="69"/>
      <c r="F1175" s="69"/>
      <c r="G1175" s="69"/>
      <c r="H1175" s="69"/>
      <c r="I1175" s="69"/>
      <c r="J1175" s="69"/>
      <c r="K1175" s="69"/>
      <c r="L1175" s="69"/>
      <c r="M1175" s="69"/>
      <c r="N1175" s="69"/>
      <c r="O1175" s="69"/>
      <c r="P1175" s="69"/>
      <c r="Q1175" s="69"/>
      <c r="R1175" s="69"/>
      <c r="S1175" s="69"/>
      <c r="T1175" s="69"/>
      <c r="U1175" s="69"/>
      <c r="V1175" s="69"/>
      <c r="W1175" s="69"/>
      <c r="X1175" s="69"/>
      <c r="Y1175" s="69"/>
      <c r="Z1175" s="69"/>
    </row>
    <row r="1176" ht="15.75" customHeight="1" spans="1:26">
      <c r="A1176" s="125"/>
      <c r="B1176" s="125"/>
      <c r="C1176" s="126" t="e">
        <v>#REF!</v>
      </c>
      <c r="D1176" s="125"/>
      <c r="E1176" s="69"/>
      <c r="F1176" s="69"/>
      <c r="G1176" s="69"/>
      <c r="H1176" s="69"/>
      <c r="I1176" s="69"/>
      <c r="J1176" s="69"/>
      <c r="K1176" s="69"/>
      <c r="L1176" s="69"/>
      <c r="M1176" s="69"/>
      <c r="N1176" s="69"/>
      <c r="O1176" s="69"/>
      <c r="P1176" s="69"/>
      <c r="Q1176" s="69"/>
      <c r="R1176" s="69"/>
      <c r="S1176" s="69"/>
      <c r="T1176" s="69"/>
      <c r="U1176" s="69"/>
      <c r="V1176" s="69"/>
      <c r="W1176" s="69"/>
      <c r="X1176" s="69"/>
      <c r="Y1176" s="69"/>
      <c r="Z1176" s="69"/>
    </row>
    <row r="1177" ht="15.75" customHeight="1" spans="1:26">
      <c r="A1177" s="125"/>
      <c r="B1177" s="125"/>
      <c r="C1177" s="126" t="e">
        <v>#REF!</v>
      </c>
      <c r="D1177" s="125"/>
      <c r="E1177" s="69"/>
      <c r="F1177" s="69"/>
      <c r="G1177" s="69"/>
      <c r="H1177" s="69"/>
      <c r="I1177" s="69"/>
      <c r="J1177" s="69"/>
      <c r="K1177" s="69"/>
      <c r="L1177" s="69"/>
      <c r="M1177" s="69"/>
      <c r="N1177" s="69"/>
      <c r="O1177" s="69"/>
      <c r="P1177" s="69"/>
      <c r="Q1177" s="69"/>
      <c r="R1177" s="69"/>
      <c r="S1177" s="69"/>
      <c r="T1177" s="69"/>
      <c r="U1177" s="69"/>
      <c r="V1177" s="69"/>
      <c r="W1177" s="69"/>
      <c r="X1177" s="69"/>
      <c r="Y1177" s="69"/>
      <c r="Z1177" s="69"/>
    </row>
    <row r="1178" ht="15.75" customHeight="1" spans="1:26">
      <c r="A1178" s="125"/>
      <c r="B1178" s="125"/>
      <c r="C1178" s="126" t="e">
        <v>#REF!</v>
      </c>
      <c r="D1178" s="125"/>
      <c r="E1178" s="69"/>
      <c r="F1178" s="69"/>
      <c r="G1178" s="69"/>
      <c r="H1178" s="69"/>
      <c r="I1178" s="69"/>
      <c r="J1178" s="69"/>
      <c r="K1178" s="69"/>
      <c r="L1178" s="69"/>
      <c r="M1178" s="69"/>
      <c r="N1178" s="69"/>
      <c r="O1178" s="69"/>
      <c r="P1178" s="69"/>
      <c r="Q1178" s="69"/>
      <c r="R1178" s="69"/>
      <c r="S1178" s="69"/>
      <c r="T1178" s="69"/>
      <c r="U1178" s="69"/>
      <c r="V1178" s="69"/>
      <c r="W1178" s="69"/>
      <c r="X1178" s="69"/>
      <c r="Y1178" s="69"/>
      <c r="Z1178" s="69"/>
    </row>
    <row r="1179" ht="15.75" customHeight="1" spans="1:26">
      <c r="A1179" s="125"/>
      <c r="B1179" s="125"/>
      <c r="C1179" s="126" t="e">
        <v>#REF!</v>
      </c>
      <c r="D1179" s="125"/>
      <c r="E1179" s="69"/>
      <c r="F1179" s="69"/>
      <c r="G1179" s="69"/>
      <c r="H1179" s="69"/>
      <c r="I1179" s="69"/>
      <c r="J1179" s="69"/>
      <c r="K1179" s="69"/>
      <c r="L1179" s="69"/>
      <c r="M1179" s="69"/>
      <c r="N1179" s="69"/>
      <c r="O1179" s="69"/>
      <c r="P1179" s="69"/>
      <c r="Q1179" s="69"/>
      <c r="R1179" s="69"/>
      <c r="S1179" s="69"/>
      <c r="T1179" s="69"/>
      <c r="U1179" s="69"/>
      <c r="V1179" s="69"/>
      <c r="W1179" s="69"/>
      <c r="X1179" s="69"/>
      <c r="Y1179" s="69"/>
      <c r="Z1179" s="69"/>
    </row>
    <row r="1180" ht="15.75" customHeight="1" spans="1:26">
      <c r="A1180" s="125"/>
      <c r="B1180" s="125"/>
      <c r="C1180" s="126" t="e">
        <v>#REF!</v>
      </c>
      <c r="D1180" s="125"/>
      <c r="E1180" s="69"/>
      <c r="F1180" s="69"/>
      <c r="G1180" s="69"/>
      <c r="H1180" s="69"/>
      <c r="I1180" s="69"/>
      <c r="J1180" s="69"/>
      <c r="K1180" s="69"/>
      <c r="L1180" s="69"/>
      <c r="M1180" s="69"/>
      <c r="N1180" s="69"/>
      <c r="O1180" s="69"/>
      <c r="P1180" s="69"/>
      <c r="Q1180" s="69"/>
      <c r="R1180" s="69"/>
      <c r="S1180" s="69"/>
      <c r="T1180" s="69"/>
      <c r="U1180" s="69"/>
      <c r="V1180" s="69"/>
      <c r="W1180" s="69"/>
      <c r="X1180" s="69"/>
      <c r="Y1180" s="69"/>
      <c r="Z1180" s="69"/>
    </row>
    <row r="1181" ht="15.75" customHeight="1" spans="1:26">
      <c r="A1181" s="125"/>
      <c r="B1181" s="125"/>
      <c r="C1181" s="126" t="e">
        <v>#REF!</v>
      </c>
      <c r="D1181" s="125"/>
      <c r="E1181" s="69"/>
      <c r="F1181" s="69"/>
      <c r="G1181" s="69"/>
      <c r="H1181" s="69"/>
      <c r="I1181" s="69"/>
      <c r="J1181" s="69"/>
      <c r="K1181" s="69"/>
      <c r="L1181" s="69"/>
      <c r="M1181" s="69"/>
      <c r="N1181" s="69"/>
      <c r="O1181" s="69"/>
      <c r="P1181" s="69"/>
      <c r="Q1181" s="69"/>
      <c r="R1181" s="69"/>
      <c r="S1181" s="69"/>
      <c r="T1181" s="69"/>
      <c r="U1181" s="69"/>
      <c r="V1181" s="69"/>
      <c r="W1181" s="69"/>
      <c r="X1181" s="69"/>
      <c r="Y1181" s="69"/>
      <c r="Z1181" s="69"/>
    </row>
    <row r="1182" ht="15.75" customHeight="1" spans="1:26">
      <c r="A1182" s="125"/>
      <c r="B1182" s="125"/>
      <c r="C1182" s="126" t="e">
        <v>#REF!</v>
      </c>
      <c r="D1182" s="125"/>
      <c r="E1182" s="69"/>
      <c r="F1182" s="69"/>
      <c r="G1182" s="69"/>
      <c r="H1182" s="69"/>
      <c r="I1182" s="69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U1182" s="69"/>
      <c r="V1182" s="69"/>
      <c r="W1182" s="69"/>
      <c r="X1182" s="69"/>
      <c r="Y1182" s="69"/>
      <c r="Z1182" s="69"/>
    </row>
    <row r="1183" ht="15.75" customHeight="1" spans="1:26">
      <c r="A1183" s="125"/>
      <c r="B1183" s="125"/>
      <c r="C1183" s="126" t="e">
        <v>#REF!</v>
      </c>
      <c r="D1183" s="125"/>
      <c r="E1183" s="69"/>
      <c r="F1183" s="69"/>
      <c r="G1183" s="69"/>
      <c r="H1183" s="69"/>
      <c r="I1183" s="69"/>
      <c r="J1183" s="69"/>
      <c r="K1183" s="69"/>
      <c r="L1183" s="69"/>
      <c r="M1183" s="69"/>
      <c r="N1183" s="69"/>
      <c r="O1183" s="69"/>
      <c r="P1183" s="69"/>
      <c r="Q1183" s="69"/>
      <c r="R1183" s="69"/>
      <c r="S1183" s="69"/>
      <c r="T1183" s="69"/>
      <c r="U1183" s="69"/>
      <c r="V1183" s="69"/>
      <c r="W1183" s="69"/>
      <c r="X1183" s="69"/>
      <c r="Y1183" s="69"/>
      <c r="Z1183" s="69"/>
    </row>
    <row r="1184" ht="15.75" customHeight="1" spans="1:26">
      <c r="A1184" s="125"/>
      <c r="B1184" s="125"/>
      <c r="C1184" s="126" t="e">
        <v>#REF!</v>
      </c>
      <c r="D1184" s="125"/>
      <c r="E1184" s="69"/>
      <c r="F1184" s="69"/>
      <c r="G1184" s="69"/>
      <c r="H1184" s="69"/>
      <c r="I1184" s="69"/>
      <c r="J1184" s="69"/>
      <c r="K1184" s="69"/>
      <c r="L1184" s="69"/>
      <c r="M1184" s="69"/>
      <c r="N1184" s="69"/>
      <c r="O1184" s="69"/>
      <c r="P1184" s="69"/>
      <c r="Q1184" s="69"/>
      <c r="R1184" s="69"/>
      <c r="S1184" s="69"/>
      <c r="T1184" s="69"/>
      <c r="U1184" s="69"/>
      <c r="V1184" s="69"/>
      <c r="W1184" s="69"/>
      <c r="X1184" s="69"/>
      <c r="Y1184" s="69"/>
      <c r="Z1184" s="69"/>
    </row>
    <row r="1185" ht="15.75" customHeight="1" spans="1:26">
      <c r="A1185" s="125"/>
      <c r="B1185" s="125"/>
      <c r="C1185" s="126" t="e">
        <v>#REF!</v>
      </c>
      <c r="D1185" s="125"/>
      <c r="E1185" s="69"/>
      <c r="F1185" s="69"/>
      <c r="G1185" s="69"/>
      <c r="H1185" s="69"/>
      <c r="I1185" s="69"/>
      <c r="J1185" s="69"/>
      <c r="K1185" s="69"/>
      <c r="L1185" s="69"/>
      <c r="M1185" s="69"/>
      <c r="N1185" s="69"/>
      <c r="O1185" s="69"/>
      <c r="P1185" s="69"/>
      <c r="Q1185" s="69"/>
      <c r="R1185" s="69"/>
      <c r="S1185" s="69"/>
      <c r="T1185" s="69"/>
      <c r="U1185" s="69"/>
      <c r="V1185" s="69"/>
      <c r="W1185" s="69"/>
      <c r="X1185" s="69"/>
      <c r="Y1185" s="69"/>
      <c r="Z1185" s="69"/>
    </row>
    <row r="1186" ht="15.75" customHeight="1" spans="1:26">
      <c r="A1186" s="125"/>
      <c r="B1186" s="125"/>
      <c r="C1186" s="126" t="e">
        <v>#REF!</v>
      </c>
      <c r="D1186" s="125"/>
      <c r="E1186" s="69"/>
      <c r="F1186" s="69"/>
      <c r="G1186" s="69"/>
      <c r="H1186" s="69"/>
      <c r="I1186" s="69"/>
      <c r="J1186" s="69"/>
      <c r="K1186" s="69"/>
      <c r="L1186" s="69"/>
      <c r="M1186" s="69"/>
      <c r="N1186" s="69"/>
      <c r="O1186" s="69"/>
      <c r="P1186" s="69"/>
      <c r="Q1186" s="69"/>
      <c r="R1186" s="69"/>
      <c r="S1186" s="69"/>
      <c r="T1186" s="69"/>
      <c r="U1186" s="69"/>
      <c r="V1186" s="69"/>
      <c r="W1186" s="69"/>
      <c r="X1186" s="69"/>
      <c r="Y1186" s="69"/>
      <c r="Z1186" s="69"/>
    </row>
    <row r="1187" ht="15.75" customHeight="1" spans="1:26">
      <c r="A1187" s="125"/>
      <c r="B1187" s="125"/>
      <c r="C1187" s="126" t="e">
        <v>#REF!</v>
      </c>
      <c r="D1187" s="125"/>
      <c r="E1187" s="69"/>
      <c r="F1187" s="69"/>
      <c r="G1187" s="69"/>
      <c r="H1187" s="69"/>
      <c r="I1187" s="69"/>
      <c r="J1187" s="69"/>
      <c r="K1187" s="69"/>
      <c r="L1187" s="69"/>
      <c r="M1187" s="69"/>
      <c r="N1187" s="69"/>
      <c r="O1187" s="69"/>
      <c r="P1187" s="69"/>
      <c r="Q1187" s="69"/>
      <c r="R1187" s="69"/>
      <c r="S1187" s="69"/>
      <c r="T1187" s="69"/>
      <c r="U1187" s="69"/>
      <c r="V1187" s="69"/>
      <c r="W1187" s="69"/>
      <c r="X1187" s="69"/>
      <c r="Y1187" s="69"/>
      <c r="Z1187" s="69"/>
    </row>
    <row r="1188" ht="15.75" customHeight="1" spans="1:26">
      <c r="A1188" s="125"/>
      <c r="B1188" s="125"/>
      <c r="C1188" s="126" t="e">
        <v>#REF!</v>
      </c>
      <c r="D1188" s="125"/>
      <c r="E1188" s="69"/>
      <c r="F1188" s="69"/>
      <c r="G1188" s="69"/>
      <c r="H1188" s="69"/>
      <c r="I1188" s="69"/>
      <c r="J1188" s="69"/>
      <c r="K1188" s="69"/>
      <c r="L1188" s="69"/>
      <c r="M1188" s="69"/>
      <c r="N1188" s="69"/>
      <c r="O1188" s="69"/>
      <c r="P1188" s="69"/>
      <c r="Q1188" s="69"/>
      <c r="R1188" s="69"/>
      <c r="S1188" s="69"/>
      <c r="T1188" s="69"/>
      <c r="U1188" s="69"/>
      <c r="V1188" s="69"/>
      <c r="W1188" s="69"/>
      <c r="X1188" s="69"/>
      <c r="Y1188" s="69"/>
      <c r="Z1188" s="69"/>
    </row>
    <row r="1189" ht="15.75" customHeight="1" spans="1:26">
      <c r="A1189" s="125"/>
      <c r="B1189" s="125"/>
      <c r="C1189" s="126" t="e">
        <v>#REF!</v>
      </c>
      <c r="D1189" s="125"/>
      <c r="E1189" s="69"/>
      <c r="F1189" s="69"/>
      <c r="G1189" s="69"/>
      <c r="H1189" s="69"/>
      <c r="I1189" s="69"/>
      <c r="J1189" s="69"/>
      <c r="K1189" s="69"/>
      <c r="L1189" s="69"/>
      <c r="M1189" s="69"/>
      <c r="N1189" s="69"/>
      <c r="O1189" s="69"/>
      <c r="P1189" s="69"/>
      <c r="Q1189" s="69"/>
      <c r="R1189" s="69"/>
      <c r="S1189" s="69"/>
      <c r="T1189" s="69"/>
      <c r="U1189" s="69"/>
      <c r="V1189" s="69"/>
      <c r="W1189" s="69"/>
      <c r="X1189" s="69"/>
      <c r="Y1189" s="69"/>
      <c r="Z1189" s="69"/>
    </row>
    <row r="1190" ht="15.75" customHeight="1" spans="1:26">
      <c r="A1190" s="125"/>
      <c r="B1190" s="125"/>
      <c r="C1190" s="126" t="e">
        <v>#REF!</v>
      </c>
      <c r="D1190" s="125"/>
      <c r="E1190" s="69"/>
      <c r="F1190" s="69"/>
      <c r="G1190" s="69"/>
      <c r="H1190" s="69"/>
      <c r="I1190" s="69"/>
      <c r="J1190" s="69"/>
      <c r="K1190" s="69"/>
      <c r="L1190" s="69"/>
      <c r="M1190" s="69"/>
      <c r="N1190" s="69"/>
      <c r="O1190" s="69"/>
      <c r="P1190" s="69"/>
      <c r="Q1190" s="69"/>
      <c r="R1190" s="69"/>
      <c r="S1190" s="69"/>
      <c r="T1190" s="69"/>
      <c r="U1190" s="69"/>
      <c r="V1190" s="69"/>
      <c r="W1190" s="69"/>
      <c r="X1190" s="69"/>
      <c r="Y1190" s="69"/>
      <c r="Z1190" s="69"/>
    </row>
    <row r="1191" ht="15.75" customHeight="1" spans="1:26">
      <c r="A1191" s="125"/>
      <c r="B1191" s="125"/>
      <c r="C1191" s="126" t="e">
        <v>#REF!</v>
      </c>
      <c r="D1191" s="125"/>
      <c r="E1191" s="69"/>
      <c r="F1191" s="69"/>
      <c r="G1191" s="69"/>
      <c r="H1191" s="69"/>
      <c r="I1191" s="69"/>
      <c r="J1191" s="69"/>
      <c r="K1191" s="69"/>
      <c r="L1191" s="69"/>
      <c r="M1191" s="69"/>
      <c r="N1191" s="69"/>
      <c r="O1191" s="69"/>
      <c r="P1191" s="69"/>
      <c r="Q1191" s="69"/>
      <c r="R1191" s="69"/>
      <c r="S1191" s="69"/>
      <c r="T1191" s="69"/>
      <c r="U1191" s="69"/>
      <c r="V1191" s="69"/>
      <c r="W1191" s="69"/>
      <c r="X1191" s="69"/>
      <c r="Y1191" s="69"/>
      <c r="Z1191" s="69"/>
    </row>
    <row r="1192" ht="15.75" customHeight="1" spans="1:26">
      <c r="A1192" s="125"/>
      <c r="B1192" s="125"/>
      <c r="C1192" s="126" t="e">
        <v>#REF!</v>
      </c>
      <c r="D1192" s="125"/>
      <c r="E1192" s="69"/>
      <c r="F1192" s="69"/>
      <c r="G1192" s="69"/>
      <c r="H1192" s="69"/>
      <c r="I1192" s="69"/>
      <c r="J1192" s="69"/>
      <c r="K1192" s="69"/>
      <c r="L1192" s="69"/>
      <c r="M1192" s="69"/>
      <c r="N1192" s="69"/>
      <c r="O1192" s="69"/>
      <c r="P1192" s="69"/>
      <c r="Q1192" s="69"/>
      <c r="R1192" s="69"/>
      <c r="S1192" s="69"/>
      <c r="T1192" s="69"/>
      <c r="U1192" s="69"/>
      <c r="V1192" s="69"/>
      <c r="W1192" s="69"/>
      <c r="X1192" s="69"/>
      <c r="Y1192" s="69"/>
      <c r="Z1192" s="69"/>
    </row>
    <row r="1193" ht="15.75" customHeight="1" spans="1:26">
      <c r="A1193" s="125"/>
      <c r="B1193" s="125"/>
      <c r="C1193" s="126" t="e">
        <v>#REF!</v>
      </c>
      <c r="D1193" s="125"/>
      <c r="E1193" s="69"/>
      <c r="F1193" s="69"/>
      <c r="G1193" s="69"/>
      <c r="H1193" s="69"/>
      <c r="I1193" s="69"/>
      <c r="J1193" s="69"/>
      <c r="K1193" s="69"/>
      <c r="L1193" s="69"/>
      <c r="M1193" s="69"/>
      <c r="N1193" s="69"/>
      <c r="O1193" s="69"/>
      <c r="P1193" s="69"/>
      <c r="Q1193" s="69"/>
      <c r="R1193" s="69"/>
      <c r="S1193" s="69"/>
      <c r="T1193" s="69"/>
      <c r="U1193" s="69"/>
      <c r="V1193" s="69"/>
      <c r="W1193" s="69"/>
      <c r="X1193" s="69"/>
      <c r="Y1193" s="69"/>
      <c r="Z1193" s="69"/>
    </row>
    <row r="1194" ht="15.75" customHeight="1" spans="1:26">
      <c r="A1194" s="125"/>
      <c r="B1194" s="125"/>
      <c r="C1194" s="126" t="e">
        <v>#REF!</v>
      </c>
      <c r="D1194" s="125"/>
      <c r="E1194" s="69"/>
      <c r="F1194" s="69"/>
      <c r="G1194" s="69"/>
      <c r="H1194" s="69"/>
      <c r="I1194" s="69"/>
      <c r="J1194" s="69"/>
      <c r="K1194" s="69"/>
      <c r="L1194" s="69"/>
      <c r="M1194" s="69"/>
      <c r="N1194" s="69"/>
      <c r="O1194" s="69"/>
      <c r="P1194" s="69"/>
      <c r="Q1194" s="69"/>
      <c r="R1194" s="69"/>
      <c r="S1194" s="69"/>
      <c r="T1194" s="69"/>
      <c r="U1194" s="69"/>
      <c r="V1194" s="69"/>
      <c r="W1194" s="69"/>
      <c r="X1194" s="69"/>
      <c r="Y1194" s="69"/>
      <c r="Z1194" s="69"/>
    </row>
    <row r="1195" ht="15.75" customHeight="1" spans="1:26">
      <c r="A1195" s="125"/>
      <c r="B1195" s="125"/>
      <c r="C1195" s="126" t="e">
        <v>#REF!</v>
      </c>
      <c r="D1195" s="125"/>
      <c r="E1195" s="69"/>
      <c r="F1195" s="69"/>
      <c r="G1195" s="69"/>
      <c r="H1195" s="69"/>
      <c r="I1195" s="69"/>
      <c r="J1195" s="69"/>
      <c r="K1195" s="69"/>
      <c r="L1195" s="69"/>
      <c r="M1195" s="69"/>
      <c r="N1195" s="69"/>
      <c r="O1195" s="69"/>
      <c r="P1195" s="69"/>
      <c r="Q1195" s="69"/>
      <c r="R1195" s="69"/>
      <c r="S1195" s="69"/>
      <c r="T1195" s="69"/>
      <c r="U1195" s="69"/>
      <c r="V1195" s="69"/>
      <c r="W1195" s="69"/>
      <c r="X1195" s="69"/>
      <c r="Y1195" s="69"/>
      <c r="Z1195" s="69"/>
    </row>
    <row r="1196" ht="15.75" customHeight="1" spans="1:26">
      <c r="A1196" s="125"/>
      <c r="B1196" s="125"/>
      <c r="C1196" s="126" t="e">
        <v>#REF!</v>
      </c>
      <c r="D1196" s="125"/>
      <c r="E1196" s="69"/>
      <c r="F1196" s="69"/>
      <c r="G1196" s="69"/>
      <c r="H1196" s="69"/>
      <c r="I1196" s="69"/>
      <c r="J1196" s="69"/>
      <c r="K1196" s="69"/>
      <c r="L1196" s="69"/>
      <c r="M1196" s="69"/>
      <c r="N1196" s="69"/>
      <c r="O1196" s="69"/>
      <c r="P1196" s="69"/>
      <c r="Q1196" s="69"/>
      <c r="R1196" s="69"/>
      <c r="S1196" s="69"/>
      <c r="T1196" s="69"/>
      <c r="U1196" s="69"/>
      <c r="V1196" s="69"/>
      <c r="W1196" s="69"/>
      <c r="X1196" s="69"/>
      <c r="Y1196" s="69"/>
      <c r="Z1196" s="69"/>
    </row>
    <row r="1197" ht="15.75" customHeight="1" spans="1:26">
      <c r="A1197" s="125"/>
      <c r="B1197" s="125"/>
      <c r="C1197" s="126" t="e">
        <v>#REF!</v>
      </c>
      <c r="D1197" s="125"/>
      <c r="E1197" s="69"/>
      <c r="F1197" s="69"/>
      <c r="G1197" s="69"/>
      <c r="H1197" s="69"/>
      <c r="I1197" s="69"/>
      <c r="J1197" s="69"/>
      <c r="K1197" s="69"/>
      <c r="L1197" s="69"/>
      <c r="M1197" s="69"/>
      <c r="N1197" s="69"/>
      <c r="O1197" s="69"/>
      <c r="P1197" s="69"/>
      <c r="Q1197" s="69"/>
      <c r="R1197" s="69"/>
      <c r="S1197" s="69"/>
      <c r="T1197" s="69"/>
      <c r="U1197" s="69"/>
      <c r="V1197" s="69"/>
      <c r="W1197" s="69"/>
      <c r="X1197" s="69"/>
      <c r="Y1197" s="69"/>
      <c r="Z1197" s="69"/>
    </row>
    <row r="1198" ht="15.75" customHeight="1" spans="1:26">
      <c r="A1198" s="125"/>
      <c r="B1198" s="125"/>
      <c r="C1198" s="126" t="e">
        <v>#REF!</v>
      </c>
      <c r="D1198" s="125"/>
      <c r="E1198" s="69"/>
      <c r="F1198" s="69"/>
      <c r="G1198" s="69"/>
      <c r="H1198" s="69"/>
      <c r="I1198" s="69"/>
      <c r="J1198" s="69"/>
      <c r="K1198" s="69"/>
      <c r="L1198" s="69"/>
      <c r="M1198" s="69"/>
      <c r="N1198" s="69"/>
      <c r="O1198" s="69"/>
      <c r="P1198" s="69"/>
      <c r="Q1198" s="69"/>
      <c r="R1198" s="69"/>
      <c r="S1198" s="69"/>
      <c r="T1198" s="69"/>
      <c r="U1198" s="69"/>
      <c r="V1198" s="69"/>
      <c r="W1198" s="69"/>
      <c r="X1198" s="69"/>
      <c r="Y1198" s="69"/>
      <c r="Z1198" s="69"/>
    </row>
    <row r="1199" ht="15.75" customHeight="1" spans="1:26">
      <c r="A1199" s="125"/>
      <c r="B1199" s="125"/>
      <c r="C1199" s="126" t="e">
        <v>#REF!</v>
      </c>
      <c r="D1199" s="125"/>
      <c r="E1199" s="69"/>
      <c r="F1199" s="69"/>
      <c r="G1199" s="69"/>
      <c r="H1199" s="69"/>
      <c r="I1199" s="69"/>
      <c r="J1199" s="69"/>
      <c r="K1199" s="69"/>
      <c r="L1199" s="69"/>
      <c r="M1199" s="69"/>
      <c r="N1199" s="69"/>
      <c r="O1199" s="69"/>
      <c r="P1199" s="69"/>
      <c r="Q1199" s="69"/>
      <c r="R1199" s="69"/>
      <c r="S1199" s="69"/>
      <c r="T1199" s="69"/>
      <c r="U1199" s="69"/>
      <c r="V1199" s="69"/>
      <c r="W1199" s="69"/>
      <c r="X1199" s="69"/>
      <c r="Y1199" s="69"/>
      <c r="Z1199" s="69"/>
    </row>
    <row r="1200" ht="15.75" customHeight="1" spans="1:26">
      <c r="A1200" s="125"/>
      <c r="B1200" s="125"/>
      <c r="C1200" s="126" t="e">
        <v>#REF!</v>
      </c>
      <c r="D1200" s="125"/>
      <c r="E1200" s="69"/>
      <c r="F1200" s="69"/>
      <c r="G1200" s="69"/>
      <c r="H1200" s="69"/>
      <c r="I1200" s="69"/>
      <c r="J1200" s="69"/>
      <c r="K1200" s="69"/>
      <c r="L1200" s="69"/>
      <c r="M1200" s="69"/>
      <c r="N1200" s="69"/>
      <c r="O1200" s="69"/>
      <c r="P1200" s="69"/>
      <c r="Q1200" s="69"/>
      <c r="R1200" s="69"/>
      <c r="S1200" s="69"/>
      <c r="T1200" s="69"/>
      <c r="U1200" s="69"/>
      <c r="V1200" s="69"/>
      <c r="W1200" s="69"/>
      <c r="X1200" s="69"/>
      <c r="Y1200" s="69"/>
      <c r="Z1200" s="69"/>
    </row>
    <row r="1201" ht="15.75" customHeight="1" spans="1:26">
      <c r="A1201" s="125"/>
      <c r="B1201" s="125"/>
      <c r="C1201" s="126" t="e">
        <v>#REF!</v>
      </c>
      <c r="D1201" s="125"/>
      <c r="E1201" s="69"/>
      <c r="F1201" s="69"/>
      <c r="G1201" s="69"/>
      <c r="H1201" s="69"/>
      <c r="I1201" s="69"/>
      <c r="J1201" s="69"/>
      <c r="K1201" s="69"/>
      <c r="L1201" s="69"/>
      <c r="M1201" s="69"/>
      <c r="N1201" s="69"/>
      <c r="O1201" s="69"/>
      <c r="P1201" s="69"/>
      <c r="Q1201" s="69"/>
      <c r="R1201" s="69"/>
      <c r="S1201" s="69"/>
      <c r="T1201" s="69"/>
      <c r="U1201" s="69"/>
      <c r="V1201" s="69"/>
      <c r="W1201" s="69"/>
      <c r="X1201" s="69"/>
      <c r="Y1201" s="69"/>
      <c r="Z1201" s="69"/>
    </row>
    <row r="1202" ht="15.75" customHeight="1" spans="1:26">
      <c r="A1202" s="125"/>
      <c r="B1202" s="125"/>
      <c r="C1202" s="126" t="e">
        <v>#REF!</v>
      </c>
      <c r="D1202" s="125"/>
      <c r="E1202" s="69"/>
      <c r="F1202" s="69"/>
      <c r="G1202" s="69"/>
      <c r="H1202" s="69"/>
      <c r="I1202" s="69"/>
      <c r="J1202" s="69"/>
      <c r="K1202" s="69"/>
      <c r="L1202" s="69"/>
      <c r="M1202" s="69"/>
      <c r="N1202" s="69"/>
      <c r="O1202" s="69"/>
      <c r="P1202" s="69"/>
      <c r="Q1202" s="69"/>
      <c r="R1202" s="69"/>
      <c r="S1202" s="69"/>
      <c r="T1202" s="69"/>
      <c r="U1202" s="69"/>
      <c r="V1202" s="69"/>
      <c r="W1202" s="69"/>
      <c r="X1202" s="69"/>
      <c r="Y1202" s="69"/>
      <c r="Z1202" s="69"/>
    </row>
    <row r="1203" ht="15.75" customHeight="1" spans="1:26">
      <c r="A1203" s="125"/>
      <c r="B1203" s="125"/>
      <c r="C1203" s="126" t="e">
        <v>#REF!</v>
      </c>
      <c r="D1203" s="125"/>
      <c r="E1203" s="69"/>
      <c r="F1203" s="69"/>
      <c r="G1203" s="69"/>
      <c r="H1203" s="69"/>
      <c r="I1203" s="69"/>
      <c r="J1203" s="69"/>
      <c r="K1203" s="69"/>
      <c r="L1203" s="69"/>
      <c r="M1203" s="69"/>
      <c r="N1203" s="69"/>
      <c r="O1203" s="69"/>
      <c r="P1203" s="69"/>
      <c r="Q1203" s="69"/>
      <c r="R1203" s="69"/>
      <c r="S1203" s="69"/>
      <c r="T1203" s="69"/>
      <c r="U1203" s="69"/>
      <c r="V1203" s="69"/>
      <c r="W1203" s="69"/>
      <c r="X1203" s="69"/>
      <c r="Y1203" s="69"/>
      <c r="Z1203" s="69"/>
    </row>
    <row r="1204" ht="15.75" customHeight="1" spans="1:26">
      <c r="A1204" s="125"/>
      <c r="B1204" s="125"/>
      <c r="C1204" s="126" t="e">
        <v>#REF!</v>
      </c>
      <c r="D1204" s="125"/>
      <c r="E1204" s="69"/>
      <c r="F1204" s="69"/>
      <c r="G1204" s="69"/>
      <c r="H1204" s="69"/>
      <c r="I1204" s="69"/>
      <c r="J1204" s="69"/>
      <c r="K1204" s="69"/>
      <c r="L1204" s="69"/>
      <c r="M1204" s="69"/>
      <c r="N1204" s="69"/>
      <c r="O1204" s="69"/>
      <c r="P1204" s="69"/>
      <c r="Q1204" s="69"/>
      <c r="R1204" s="69"/>
      <c r="S1204" s="69"/>
      <c r="T1204" s="69"/>
      <c r="U1204" s="69"/>
      <c r="V1204" s="69"/>
      <c r="W1204" s="69"/>
      <c r="X1204" s="69"/>
      <c r="Y1204" s="69"/>
      <c r="Z1204" s="69"/>
    </row>
    <row r="1205" ht="15.75" customHeight="1" spans="1:26">
      <c r="A1205" s="125"/>
      <c r="B1205" s="125"/>
      <c r="C1205" s="126" t="e">
        <v>#REF!</v>
      </c>
      <c r="D1205" s="125"/>
      <c r="E1205" s="69"/>
      <c r="F1205" s="69"/>
      <c r="G1205" s="69"/>
      <c r="H1205" s="69"/>
      <c r="I1205" s="69"/>
      <c r="J1205" s="69"/>
      <c r="K1205" s="69"/>
      <c r="L1205" s="69"/>
      <c r="M1205" s="69"/>
      <c r="N1205" s="69"/>
      <c r="O1205" s="69"/>
      <c r="P1205" s="69"/>
      <c r="Q1205" s="69"/>
      <c r="R1205" s="69"/>
      <c r="S1205" s="69"/>
      <c r="T1205" s="69"/>
      <c r="U1205" s="69"/>
      <c r="V1205" s="69"/>
      <c r="W1205" s="69"/>
      <c r="X1205" s="69"/>
      <c r="Y1205" s="69"/>
      <c r="Z1205" s="69"/>
    </row>
    <row r="1206" ht="15.75" customHeight="1" spans="1:26">
      <c r="A1206" s="125"/>
      <c r="B1206" s="125"/>
      <c r="C1206" s="126" t="e">
        <v>#REF!</v>
      </c>
      <c r="D1206" s="125"/>
      <c r="E1206" s="69"/>
      <c r="F1206" s="69"/>
      <c r="G1206" s="69"/>
      <c r="H1206" s="69"/>
      <c r="I1206" s="69"/>
      <c r="J1206" s="69"/>
      <c r="K1206" s="69"/>
      <c r="L1206" s="69"/>
      <c r="M1206" s="69"/>
      <c r="N1206" s="69"/>
      <c r="O1206" s="69"/>
      <c r="P1206" s="69"/>
      <c r="Q1206" s="69"/>
      <c r="R1206" s="69"/>
      <c r="S1206" s="69"/>
      <c r="T1206" s="69"/>
      <c r="U1206" s="69"/>
      <c r="V1206" s="69"/>
      <c r="W1206" s="69"/>
      <c r="X1206" s="69"/>
      <c r="Y1206" s="69"/>
      <c r="Z1206" s="69"/>
    </row>
    <row r="1207" ht="15.75" customHeight="1" spans="1:26">
      <c r="A1207" s="125"/>
      <c r="B1207" s="125"/>
      <c r="C1207" s="126" t="e">
        <v>#REF!</v>
      </c>
      <c r="D1207" s="125"/>
      <c r="E1207" s="69"/>
      <c r="F1207" s="69"/>
      <c r="G1207" s="69"/>
      <c r="H1207" s="69"/>
      <c r="I1207" s="69"/>
      <c r="J1207" s="69"/>
      <c r="K1207" s="69"/>
      <c r="L1207" s="69"/>
      <c r="M1207" s="69"/>
      <c r="N1207" s="69"/>
      <c r="O1207" s="69"/>
      <c r="P1207" s="69"/>
      <c r="Q1207" s="69"/>
      <c r="R1207" s="69"/>
      <c r="S1207" s="69"/>
      <c r="T1207" s="69"/>
      <c r="U1207" s="69"/>
      <c r="V1207" s="69"/>
      <c r="W1207" s="69"/>
      <c r="X1207" s="69"/>
      <c r="Y1207" s="69"/>
      <c r="Z1207" s="69"/>
    </row>
    <row r="1208" ht="15.75" customHeight="1" spans="1:26">
      <c r="A1208" s="125"/>
      <c r="B1208" s="125"/>
      <c r="C1208" s="126" t="e">
        <v>#REF!</v>
      </c>
      <c r="D1208" s="125"/>
      <c r="E1208" s="69"/>
      <c r="F1208" s="69"/>
      <c r="G1208" s="69"/>
      <c r="H1208" s="69"/>
      <c r="I1208" s="69"/>
      <c r="J1208" s="69"/>
      <c r="K1208" s="69"/>
      <c r="L1208" s="69"/>
      <c r="M1208" s="69"/>
      <c r="N1208" s="69"/>
      <c r="O1208" s="69"/>
      <c r="P1208" s="69"/>
      <c r="Q1208" s="69"/>
      <c r="R1208" s="69"/>
      <c r="S1208" s="69"/>
      <c r="T1208" s="69"/>
      <c r="U1208" s="69"/>
      <c r="V1208" s="69"/>
      <c r="W1208" s="69"/>
      <c r="X1208" s="69"/>
      <c r="Y1208" s="69"/>
      <c r="Z1208" s="69"/>
    </row>
    <row r="1209" ht="15.75" customHeight="1" spans="1:26">
      <c r="A1209" s="125"/>
      <c r="B1209" s="125"/>
      <c r="C1209" s="126" t="e">
        <v>#REF!</v>
      </c>
      <c r="D1209" s="125"/>
      <c r="E1209" s="69"/>
      <c r="F1209" s="69"/>
      <c r="G1209" s="69"/>
      <c r="H1209" s="69"/>
      <c r="I1209" s="69"/>
      <c r="J1209" s="69"/>
      <c r="K1209" s="69"/>
      <c r="L1209" s="69"/>
      <c r="M1209" s="69"/>
      <c r="N1209" s="69"/>
      <c r="O1209" s="69"/>
      <c r="P1209" s="69"/>
      <c r="Q1209" s="69"/>
      <c r="R1209" s="69"/>
      <c r="S1209" s="69"/>
      <c r="T1209" s="69"/>
      <c r="U1209" s="69"/>
      <c r="V1209" s="69"/>
      <c r="W1209" s="69"/>
      <c r="X1209" s="69"/>
      <c r="Y1209" s="69"/>
      <c r="Z1209" s="69"/>
    </row>
    <row r="1210" ht="15.75" customHeight="1" spans="1:26">
      <c r="A1210" s="125"/>
      <c r="B1210" s="125"/>
      <c r="C1210" s="126" t="e">
        <v>#REF!</v>
      </c>
      <c r="D1210" s="125"/>
      <c r="E1210" s="69"/>
      <c r="F1210" s="69"/>
      <c r="G1210" s="69"/>
      <c r="H1210" s="69"/>
      <c r="I1210" s="69"/>
      <c r="J1210" s="69"/>
      <c r="K1210" s="69"/>
      <c r="L1210" s="69"/>
      <c r="M1210" s="69"/>
      <c r="N1210" s="69"/>
      <c r="O1210" s="69"/>
      <c r="P1210" s="69"/>
      <c r="Q1210" s="69"/>
      <c r="R1210" s="69"/>
      <c r="S1210" s="69"/>
      <c r="T1210" s="69"/>
      <c r="U1210" s="69"/>
      <c r="V1210" s="69"/>
      <c r="W1210" s="69"/>
      <c r="X1210" s="69"/>
      <c r="Y1210" s="69"/>
      <c r="Z1210" s="69"/>
    </row>
    <row r="1211" ht="15.75" customHeight="1" spans="1:26">
      <c r="A1211" s="125"/>
      <c r="B1211" s="125"/>
      <c r="C1211" s="126" t="e">
        <v>#REF!</v>
      </c>
      <c r="D1211" s="125"/>
      <c r="E1211" s="69"/>
      <c r="F1211" s="69"/>
      <c r="G1211" s="69"/>
      <c r="H1211" s="69"/>
      <c r="I1211" s="69"/>
      <c r="J1211" s="69"/>
      <c r="K1211" s="69"/>
      <c r="L1211" s="69"/>
      <c r="M1211" s="69"/>
      <c r="N1211" s="69"/>
      <c r="O1211" s="69"/>
      <c r="P1211" s="69"/>
      <c r="Q1211" s="69"/>
      <c r="R1211" s="69"/>
      <c r="S1211" s="69"/>
      <c r="T1211" s="69"/>
      <c r="U1211" s="69"/>
      <c r="V1211" s="69"/>
      <c r="W1211" s="69"/>
      <c r="X1211" s="69"/>
      <c r="Y1211" s="69"/>
      <c r="Z1211" s="69"/>
    </row>
    <row r="1212" ht="15.75" customHeight="1" spans="1:26">
      <c r="A1212" s="125"/>
      <c r="B1212" s="125"/>
      <c r="C1212" s="126" t="e">
        <v>#REF!</v>
      </c>
      <c r="D1212" s="125"/>
      <c r="E1212" s="69"/>
      <c r="F1212" s="69"/>
      <c r="G1212" s="69"/>
      <c r="H1212" s="69"/>
      <c r="I1212" s="69"/>
      <c r="J1212" s="69"/>
      <c r="K1212" s="69"/>
      <c r="L1212" s="69"/>
      <c r="M1212" s="69"/>
      <c r="N1212" s="69"/>
      <c r="O1212" s="69"/>
      <c r="P1212" s="69"/>
      <c r="Q1212" s="69"/>
      <c r="R1212" s="69"/>
      <c r="S1212" s="69"/>
      <c r="T1212" s="69"/>
      <c r="U1212" s="69"/>
      <c r="V1212" s="69"/>
      <c r="W1212" s="69"/>
      <c r="X1212" s="69"/>
      <c r="Y1212" s="69"/>
      <c r="Z1212" s="69"/>
    </row>
    <row r="1213" ht="15.75" customHeight="1" spans="1:26">
      <c r="A1213" s="125"/>
      <c r="B1213" s="125"/>
      <c r="C1213" s="126" t="e">
        <v>#REF!</v>
      </c>
      <c r="D1213" s="125"/>
      <c r="E1213" s="69"/>
      <c r="F1213" s="69"/>
      <c r="G1213" s="69"/>
      <c r="H1213" s="69"/>
      <c r="I1213" s="69"/>
      <c r="J1213" s="69"/>
      <c r="K1213" s="69"/>
      <c r="L1213" s="69"/>
      <c r="M1213" s="69"/>
      <c r="N1213" s="69"/>
      <c r="O1213" s="69"/>
      <c r="P1213" s="69"/>
      <c r="Q1213" s="69"/>
      <c r="R1213" s="69"/>
      <c r="S1213" s="69"/>
      <c r="T1213" s="69"/>
      <c r="U1213" s="69"/>
      <c r="V1213" s="69"/>
      <c r="W1213" s="69"/>
      <c r="X1213" s="69"/>
      <c r="Y1213" s="69"/>
      <c r="Z1213" s="69"/>
    </row>
    <row r="1214" ht="15.75" customHeight="1" spans="1:26">
      <c r="A1214" s="125"/>
      <c r="B1214" s="125"/>
      <c r="C1214" s="126" t="e">
        <v>#REF!</v>
      </c>
      <c r="D1214" s="125"/>
      <c r="E1214" s="69"/>
      <c r="F1214" s="69"/>
      <c r="G1214" s="69"/>
      <c r="H1214" s="69"/>
      <c r="I1214" s="69"/>
      <c r="J1214" s="69"/>
      <c r="K1214" s="69"/>
      <c r="L1214" s="69"/>
      <c r="M1214" s="69"/>
      <c r="N1214" s="69"/>
      <c r="O1214" s="69"/>
      <c r="P1214" s="69"/>
      <c r="Q1214" s="69"/>
      <c r="R1214" s="69"/>
      <c r="S1214" s="69"/>
      <c r="T1214" s="69"/>
      <c r="U1214" s="69"/>
      <c r="V1214" s="69"/>
      <c r="W1214" s="69"/>
      <c r="X1214" s="69"/>
      <c r="Y1214" s="69"/>
      <c r="Z1214" s="69"/>
    </row>
    <row r="1215" ht="15.75" customHeight="1" spans="1:26">
      <c r="A1215" s="125"/>
      <c r="B1215" s="125"/>
      <c r="C1215" s="126" t="e">
        <v>#REF!</v>
      </c>
      <c r="D1215" s="125"/>
      <c r="E1215" s="69"/>
      <c r="F1215" s="69"/>
      <c r="G1215" s="69"/>
      <c r="H1215" s="69"/>
      <c r="I1215" s="69"/>
      <c r="J1215" s="69"/>
      <c r="K1215" s="69"/>
      <c r="L1215" s="69"/>
      <c r="M1215" s="69"/>
      <c r="N1215" s="69"/>
      <c r="O1215" s="69"/>
      <c r="P1215" s="69"/>
      <c r="Q1215" s="69"/>
      <c r="R1215" s="69"/>
      <c r="S1215" s="69"/>
      <c r="T1215" s="69"/>
      <c r="U1215" s="69"/>
      <c r="V1215" s="69"/>
      <c r="W1215" s="69"/>
      <c r="X1215" s="69"/>
      <c r="Y1215" s="69"/>
      <c r="Z1215" s="69"/>
    </row>
    <row r="1216" ht="15.75" customHeight="1" spans="1:26">
      <c r="A1216" s="125"/>
      <c r="B1216" s="125"/>
      <c r="C1216" s="126" t="e">
        <v>#REF!</v>
      </c>
      <c r="D1216" s="125"/>
      <c r="E1216" s="69"/>
      <c r="F1216" s="69"/>
      <c r="G1216" s="69"/>
      <c r="H1216" s="69"/>
      <c r="I1216" s="69"/>
      <c r="J1216" s="69"/>
      <c r="K1216" s="69"/>
      <c r="L1216" s="69"/>
      <c r="M1216" s="69"/>
      <c r="N1216" s="69"/>
      <c r="O1216" s="69"/>
      <c r="P1216" s="69"/>
      <c r="Q1216" s="69"/>
      <c r="R1216" s="69"/>
      <c r="S1216" s="69"/>
      <c r="T1216" s="69"/>
      <c r="U1216" s="69"/>
      <c r="V1216" s="69"/>
      <c r="W1216" s="69"/>
      <c r="X1216" s="69"/>
      <c r="Y1216" s="69"/>
      <c r="Z1216" s="69"/>
    </row>
    <row r="1217" ht="15.75" customHeight="1" spans="1:26">
      <c r="A1217" s="125"/>
      <c r="B1217" s="125"/>
      <c r="C1217" s="126" t="e">
        <v>#REF!</v>
      </c>
      <c r="D1217" s="125"/>
      <c r="E1217" s="69"/>
      <c r="F1217" s="69"/>
      <c r="G1217" s="69"/>
      <c r="H1217" s="69"/>
      <c r="I1217" s="69"/>
      <c r="J1217" s="69"/>
      <c r="K1217" s="69"/>
      <c r="L1217" s="69"/>
      <c r="M1217" s="69"/>
      <c r="N1217" s="69"/>
      <c r="O1217" s="69"/>
      <c r="P1217" s="69"/>
      <c r="Q1217" s="69"/>
      <c r="R1217" s="69"/>
      <c r="S1217" s="69"/>
      <c r="T1217" s="69"/>
      <c r="U1217" s="69"/>
      <c r="V1217" s="69"/>
      <c r="W1217" s="69"/>
      <c r="X1217" s="69"/>
      <c r="Y1217" s="69"/>
      <c r="Z1217" s="69"/>
    </row>
    <row r="1218" ht="15.75" customHeight="1" spans="1:26">
      <c r="A1218" s="125"/>
      <c r="B1218" s="125"/>
      <c r="C1218" s="126" t="e">
        <v>#REF!</v>
      </c>
      <c r="D1218" s="125"/>
      <c r="E1218" s="69"/>
      <c r="F1218" s="69"/>
      <c r="G1218" s="69"/>
      <c r="H1218" s="69"/>
      <c r="I1218" s="69"/>
      <c r="J1218" s="69"/>
      <c r="K1218" s="69"/>
      <c r="L1218" s="69"/>
      <c r="M1218" s="69"/>
      <c r="N1218" s="69"/>
      <c r="O1218" s="69"/>
      <c r="P1218" s="69"/>
      <c r="Q1218" s="69"/>
      <c r="R1218" s="69"/>
      <c r="S1218" s="69"/>
      <c r="T1218" s="69"/>
      <c r="U1218" s="69"/>
      <c r="V1218" s="69"/>
      <c r="W1218" s="69"/>
      <c r="X1218" s="69"/>
      <c r="Y1218" s="69"/>
      <c r="Z1218" s="69"/>
    </row>
    <row r="1219" ht="15.75" customHeight="1" spans="1:26">
      <c r="A1219" s="125"/>
      <c r="B1219" s="125"/>
      <c r="C1219" s="126" t="e">
        <v>#REF!</v>
      </c>
      <c r="D1219" s="125"/>
      <c r="E1219" s="69"/>
      <c r="F1219" s="69"/>
      <c r="G1219" s="69"/>
      <c r="H1219" s="69"/>
      <c r="I1219" s="69"/>
      <c r="J1219" s="69"/>
      <c r="K1219" s="69"/>
      <c r="L1219" s="69"/>
      <c r="M1219" s="69"/>
      <c r="N1219" s="69"/>
      <c r="O1219" s="69"/>
      <c r="P1219" s="69"/>
      <c r="Q1219" s="69"/>
      <c r="R1219" s="69"/>
      <c r="S1219" s="69"/>
      <c r="T1219" s="69"/>
      <c r="U1219" s="69"/>
      <c r="V1219" s="69"/>
      <c r="W1219" s="69"/>
      <c r="X1219" s="69"/>
      <c r="Y1219" s="69"/>
      <c r="Z1219" s="69"/>
    </row>
    <row r="1220" ht="15.75" customHeight="1" spans="1:26">
      <c r="A1220" s="125"/>
      <c r="B1220" s="125"/>
      <c r="C1220" s="126" t="e">
        <v>#REF!</v>
      </c>
      <c r="D1220" s="125"/>
      <c r="E1220" s="69"/>
      <c r="F1220" s="69"/>
      <c r="G1220" s="69"/>
      <c r="H1220" s="69"/>
      <c r="I1220" s="69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U1220" s="69"/>
      <c r="V1220" s="69"/>
      <c r="W1220" s="69"/>
      <c r="X1220" s="69"/>
      <c r="Y1220" s="69"/>
      <c r="Z1220" s="69"/>
    </row>
    <row r="1221" ht="15.75" customHeight="1" spans="1:26">
      <c r="A1221" s="125"/>
      <c r="B1221" s="125"/>
      <c r="C1221" s="126" t="e">
        <v>#REF!</v>
      </c>
      <c r="D1221" s="125"/>
      <c r="E1221" s="69"/>
      <c r="F1221" s="69"/>
      <c r="G1221" s="69"/>
      <c r="H1221" s="69"/>
      <c r="I1221" s="69"/>
      <c r="J1221" s="69"/>
      <c r="K1221" s="69"/>
      <c r="L1221" s="69"/>
      <c r="M1221" s="69"/>
      <c r="N1221" s="69"/>
      <c r="O1221" s="69"/>
      <c r="P1221" s="69"/>
      <c r="Q1221" s="69"/>
      <c r="R1221" s="69"/>
      <c r="S1221" s="69"/>
      <c r="T1221" s="69"/>
      <c r="U1221" s="69"/>
      <c r="V1221" s="69"/>
      <c r="W1221" s="69"/>
      <c r="X1221" s="69"/>
      <c r="Y1221" s="69"/>
      <c r="Z1221" s="69"/>
    </row>
    <row r="1222" ht="15.75" customHeight="1" spans="1:26">
      <c r="A1222" s="125"/>
      <c r="B1222" s="125"/>
      <c r="C1222" s="126" t="e">
        <v>#REF!</v>
      </c>
      <c r="D1222" s="125"/>
      <c r="E1222" s="69"/>
      <c r="F1222" s="69"/>
      <c r="G1222" s="69"/>
      <c r="H1222" s="69"/>
      <c r="I1222" s="69"/>
      <c r="J1222" s="69"/>
      <c r="K1222" s="69"/>
      <c r="L1222" s="69"/>
      <c r="M1222" s="69"/>
      <c r="N1222" s="69"/>
      <c r="O1222" s="69"/>
      <c r="P1222" s="69"/>
      <c r="Q1222" s="69"/>
      <c r="R1222" s="69"/>
      <c r="S1222" s="69"/>
      <c r="T1222" s="69"/>
      <c r="U1222" s="69"/>
      <c r="V1222" s="69"/>
      <c r="W1222" s="69"/>
      <c r="X1222" s="69"/>
      <c r="Y1222" s="69"/>
      <c r="Z1222" s="69"/>
    </row>
    <row r="1223" ht="15.75" customHeight="1" spans="1:26">
      <c r="A1223" s="125"/>
      <c r="B1223" s="125"/>
      <c r="C1223" s="126" t="e">
        <v>#REF!</v>
      </c>
      <c r="D1223" s="125"/>
      <c r="E1223" s="69"/>
      <c r="F1223" s="69"/>
      <c r="G1223" s="69"/>
      <c r="H1223" s="69"/>
      <c r="I1223" s="69"/>
      <c r="J1223" s="69"/>
      <c r="K1223" s="69"/>
      <c r="L1223" s="69"/>
      <c r="M1223" s="69"/>
      <c r="N1223" s="69"/>
      <c r="O1223" s="69"/>
      <c r="P1223" s="69"/>
      <c r="Q1223" s="69"/>
      <c r="R1223" s="69"/>
      <c r="S1223" s="69"/>
      <c r="T1223" s="69"/>
      <c r="U1223" s="69"/>
      <c r="V1223" s="69"/>
      <c r="W1223" s="69"/>
      <c r="X1223" s="69"/>
      <c r="Y1223" s="69"/>
      <c r="Z1223" s="69"/>
    </row>
    <row r="1224" ht="15.75" customHeight="1" spans="1:26">
      <c r="A1224" s="125"/>
      <c r="B1224" s="125"/>
      <c r="C1224" s="126" t="e">
        <v>#REF!</v>
      </c>
      <c r="D1224" s="125"/>
      <c r="E1224" s="69"/>
      <c r="F1224" s="69"/>
      <c r="G1224" s="69"/>
      <c r="H1224" s="69"/>
      <c r="I1224" s="69"/>
      <c r="J1224" s="69"/>
      <c r="K1224" s="69"/>
      <c r="L1224" s="69"/>
      <c r="M1224" s="69"/>
      <c r="N1224" s="69"/>
      <c r="O1224" s="69"/>
      <c r="P1224" s="69"/>
      <c r="Q1224" s="69"/>
      <c r="R1224" s="69"/>
      <c r="S1224" s="69"/>
      <c r="T1224" s="69"/>
      <c r="U1224" s="69"/>
      <c r="V1224" s="69"/>
      <c r="W1224" s="69"/>
      <c r="X1224" s="69"/>
      <c r="Y1224" s="69"/>
      <c r="Z1224" s="69"/>
    </row>
    <row r="1225" ht="15.75" customHeight="1" spans="1:26">
      <c r="A1225" s="125"/>
      <c r="B1225" s="125"/>
      <c r="C1225" s="126" t="e">
        <v>#REF!</v>
      </c>
      <c r="D1225" s="125"/>
      <c r="E1225" s="69"/>
      <c r="F1225" s="69"/>
      <c r="G1225" s="69"/>
      <c r="H1225" s="69"/>
      <c r="I1225" s="69"/>
      <c r="J1225" s="69"/>
      <c r="K1225" s="69"/>
      <c r="L1225" s="69"/>
      <c r="M1225" s="69"/>
      <c r="N1225" s="69"/>
      <c r="O1225" s="69"/>
      <c r="P1225" s="69"/>
      <c r="Q1225" s="69"/>
      <c r="R1225" s="69"/>
      <c r="S1225" s="69"/>
      <c r="T1225" s="69"/>
      <c r="U1225" s="69"/>
      <c r="V1225" s="69"/>
      <c r="W1225" s="69"/>
      <c r="X1225" s="69"/>
      <c r="Y1225" s="69"/>
      <c r="Z1225" s="69"/>
    </row>
    <row r="1226" ht="15.75" customHeight="1" spans="1:26">
      <c r="A1226" s="125"/>
      <c r="B1226" s="125"/>
      <c r="C1226" s="126" t="e">
        <v>#REF!</v>
      </c>
      <c r="D1226" s="125"/>
      <c r="E1226" s="69"/>
      <c r="F1226" s="69"/>
      <c r="G1226" s="69"/>
      <c r="H1226" s="69"/>
      <c r="I1226" s="69"/>
      <c r="J1226" s="69"/>
      <c r="K1226" s="69"/>
      <c r="L1226" s="69"/>
      <c r="M1226" s="69"/>
      <c r="N1226" s="69"/>
      <c r="O1226" s="69"/>
      <c r="P1226" s="69"/>
      <c r="Q1226" s="69"/>
      <c r="R1226" s="69"/>
      <c r="S1226" s="69"/>
      <c r="T1226" s="69"/>
      <c r="U1226" s="69"/>
      <c r="V1226" s="69"/>
      <c r="W1226" s="69"/>
      <c r="X1226" s="69"/>
      <c r="Y1226" s="69"/>
      <c r="Z1226" s="69"/>
    </row>
    <row r="1227" ht="15.75" customHeight="1" spans="1:26">
      <c r="A1227" s="125"/>
      <c r="B1227" s="125"/>
      <c r="C1227" s="126" t="e">
        <v>#REF!</v>
      </c>
      <c r="D1227" s="125"/>
      <c r="E1227" s="69"/>
      <c r="F1227" s="69"/>
      <c r="G1227" s="69"/>
      <c r="H1227" s="69"/>
      <c r="I1227" s="69"/>
      <c r="J1227" s="69"/>
      <c r="K1227" s="69"/>
      <c r="L1227" s="69"/>
      <c r="M1227" s="69"/>
      <c r="N1227" s="69"/>
      <c r="O1227" s="69"/>
      <c r="P1227" s="69"/>
      <c r="Q1227" s="69"/>
      <c r="R1227" s="69"/>
      <c r="S1227" s="69"/>
      <c r="T1227" s="69"/>
      <c r="U1227" s="69"/>
      <c r="V1227" s="69"/>
      <c r="W1227" s="69"/>
      <c r="X1227" s="69"/>
      <c r="Y1227" s="69"/>
      <c r="Z1227" s="69"/>
    </row>
    <row r="1228" ht="15.75" customHeight="1" spans="1:26">
      <c r="A1228" s="125"/>
      <c r="B1228" s="125"/>
      <c r="C1228" s="126" t="e">
        <v>#REF!</v>
      </c>
      <c r="D1228" s="125"/>
      <c r="E1228" s="69"/>
      <c r="F1228" s="69"/>
      <c r="G1228" s="69"/>
      <c r="H1228" s="69"/>
      <c r="I1228" s="69"/>
      <c r="J1228" s="69"/>
      <c r="K1228" s="69"/>
      <c r="L1228" s="69"/>
      <c r="M1228" s="69"/>
      <c r="N1228" s="69"/>
      <c r="O1228" s="69"/>
      <c r="P1228" s="69"/>
      <c r="Q1228" s="69"/>
      <c r="R1228" s="69"/>
      <c r="S1228" s="69"/>
      <c r="T1228" s="69"/>
      <c r="U1228" s="69"/>
      <c r="V1228" s="69"/>
      <c r="W1228" s="69"/>
      <c r="X1228" s="69"/>
      <c r="Y1228" s="69"/>
      <c r="Z1228" s="69"/>
    </row>
    <row r="1229" ht="15.75" customHeight="1" spans="1:26">
      <c r="A1229" s="125"/>
      <c r="B1229" s="125"/>
      <c r="C1229" s="126" t="e">
        <v>#REF!</v>
      </c>
      <c r="D1229" s="125"/>
      <c r="E1229" s="69"/>
      <c r="F1229" s="69"/>
      <c r="G1229" s="69"/>
      <c r="H1229" s="69"/>
      <c r="I1229" s="69"/>
      <c r="J1229" s="69"/>
      <c r="K1229" s="69"/>
      <c r="L1229" s="69"/>
      <c r="M1229" s="69"/>
      <c r="N1229" s="69"/>
      <c r="O1229" s="69"/>
      <c r="P1229" s="69"/>
      <c r="Q1229" s="69"/>
      <c r="R1229" s="69"/>
      <c r="S1229" s="69"/>
      <c r="T1229" s="69"/>
      <c r="U1229" s="69"/>
      <c r="V1229" s="69"/>
      <c r="W1229" s="69"/>
      <c r="X1229" s="69"/>
      <c r="Y1229" s="69"/>
      <c r="Z1229" s="69"/>
    </row>
    <row r="1230" ht="15.75" customHeight="1" spans="1:26">
      <c r="A1230" s="125"/>
      <c r="B1230" s="125"/>
      <c r="C1230" s="126" t="e">
        <v>#REF!</v>
      </c>
      <c r="D1230" s="125"/>
      <c r="E1230" s="69"/>
      <c r="F1230" s="69"/>
      <c r="G1230" s="69"/>
      <c r="H1230" s="69"/>
      <c r="I1230" s="69"/>
      <c r="J1230" s="69"/>
      <c r="K1230" s="69"/>
      <c r="L1230" s="69"/>
      <c r="M1230" s="69"/>
      <c r="N1230" s="69"/>
      <c r="O1230" s="69"/>
      <c r="P1230" s="69"/>
      <c r="Q1230" s="69"/>
      <c r="R1230" s="69"/>
      <c r="S1230" s="69"/>
      <c r="T1230" s="69"/>
      <c r="U1230" s="69"/>
      <c r="V1230" s="69"/>
      <c r="W1230" s="69"/>
      <c r="X1230" s="69"/>
      <c r="Y1230" s="69"/>
      <c r="Z1230" s="69"/>
    </row>
    <row r="1231" ht="15.75" customHeight="1" spans="1:26">
      <c r="A1231" s="125"/>
      <c r="B1231" s="125"/>
      <c r="C1231" s="126" t="e">
        <v>#REF!</v>
      </c>
      <c r="D1231" s="125"/>
      <c r="E1231" s="69"/>
      <c r="F1231" s="69"/>
      <c r="G1231" s="69"/>
      <c r="H1231" s="69"/>
      <c r="I1231" s="69"/>
      <c r="J1231" s="69"/>
      <c r="K1231" s="69"/>
      <c r="L1231" s="69"/>
      <c r="M1231" s="69"/>
      <c r="N1231" s="69"/>
      <c r="O1231" s="69"/>
      <c r="P1231" s="69"/>
      <c r="Q1231" s="69"/>
      <c r="R1231" s="69"/>
      <c r="S1231" s="69"/>
      <c r="T1231" s="69"/>
      <c r="U1231" s="69"/>
      <c r="V1231" s="69"/>
      <c r="W1231" s="69"/>
      <c r="X1231" s="69"/>
      <c r="Y1231" s="69"/>
      <c r="Z1231" s="69"/>
    </row>
    <row r="1232" ht="15.75" customHeight="1" spans="1:26">
      <c r="A1232" s="125"/>
      <c r="B1232" s="125"/>
      <c r="C1232" s="126" t="e">
        <v>#REF!</v>
      </c>
      <c r="D1232" s="125"/>
      <c r="E1232" s="69"/>
      <c r="F1232" s="69"/>
      <c r="G1232" s="69"/>
      <c r="H1232" s="69"/>
      <c r="I1232" s="69"/>
      <c r="J1232" s="69"/>
      <c r="K1232" s="69"/>
      <c r="L1232" s="69"/>
      <c r="M1232" s="69"/>
      <c r="N1232" s="69"/>
      <c r="O1232" s="69"/>
      <c r="P1232" s="69"/>
      <c r="Q1232" s="69"/>
      <c r="R1232" s="69"/>
      <c r="S1232" s="69"/>
      <c r="T1232" s="69"/>
      <c r="U1232" s="69"/>
      <c r="V1232" s="69"/>
      <c r="W1232" s="69"/>
      <c r="X1232" s="69"/>
      <c r="Y1232" s="69"/>
      <c r="Z1232" s="69"/>
    </row>
    <row r="1233" ht="15.75" customHeight="1" spans="1:26">
      <c r="A1233" s="125"/>
      <c r="B1233" s="125"/>
      <c r="C1233" s="126" t="e">
        <v>#REF!</v>
      </c>
      <c r="D1233" s="125"/>
      <c r="E1233" s="69"/>
      <c r="F1233" s="69"/>
      <c r="G1233" s="69"/>
      <c r="H1233" s="69"/>
      <c r="I1233" s="69"/>
      <c r="J1233" s="69"/>
      <c r="K1233" s="69"/>
      <c r="L1233" s="69"/>
      <c r="M1233" s="69"/>
      <c r="N1233" s="69"/>
      <c r="O1233" s="69"/>
      <c r="P1233" s="69"/>
      <c r="Q1233" s="69"/>
      <c r="R1233" s="69"/>
      <c r="S1233" s="69"/>
      <c r="T1233" s="69"/>
      <c r="U1233" s="69"/>
      <c r="V1233" s="69"/>
      <c r="W1233" s="69"/>
      <c r="X1233" s="69"/>
      <c r="Y1233" s="69"/>
      <c r="Z1233" s="69"/>
    </row>
    <row r="1234" ht="15.75" customHeight="1" spans="1:26">
      <c r="A1234" s="125"/>
      <c r="B1234" s="125"/>
      <c r="C1234" s="126" t="e">
        <v>#REF!</v>
      </c>
      <c r="D1234" s="125"/>
      <c r="E1234" s="69"/>
      <c r="F1234" s="69"/>
      <c r="G1234" s="69"/>
      <c r="H1234" s="69"/>
      <c r="I1234" s="69"/>
      <c r="J1234" s="69"/>
      <c r="K1234" s="69"/>
      <c r="L1234" s="69"/>
      <c r="M1234" s="69"/>
      <c r="N1234" s="69"/>
      <c r="O1234" s="69"/>
      <c r="P1234" s="69"/>
      <c r="Q1234" s="69"/>
      <c r="R1234" s="69"/>
      <c r="S1234" s="69"/>
      <c r="T1234" s="69"/>
      <c r="U1234" s="69"/>
      <c r="V1234" s="69"/>
      <c r="W1234" s="69"/>
      <c r="X1234" s="69"/>
      <c r="Y1234" s="69"/>
      <c r="Z1234" s="69"/>
    </row>
    <row r="1235" ht="15.75" customHeight="1" spans="1:26">
      <c r="A1235" s="125"/>
      <c r="B1235" s="125"/>
      <c r="C1235" s="126" t="e">
        <v>#REF!</v>
      </c>
      <c r="D1235" s="125"/>
      <c r="E1235" s="69"/>
      <c r="F1235" s="69"/>
      <c r="G1235" s="69"/>
      <c r="H1235" s="69"/>
      <c r="I1235" s="69"/>
      <c r="J1235" s="69"/>
      <c r="K1235" s="69"/>
      <c r="L1235" s="69"/>
      <c r="M1235" s="69"/>
      <c r="N1235" s="69"/>
      <c r="O1235" s="69"/>
      <c r="P1235" s="69"/>
      <c r="Q1235" s="69"/>
      <c r="R1235" s="69"/>
      <c r="S1235" s="69"/>
      <c r="T1235" s="69"/>
      <c r="U1235" s="69"/>
      <c r="V1235" s="69"/>
      <c r="W1235" s="69"/>
      <c r="X1235" s="69"/>
      <c r="Y1235" s="69"/>
      <c r="Z1235" s="69"/>
    </row>
    <row r="1236" ht="15.75" customHeight="1" spans="1:26">
      <c r="A1236" s="125"/>
      <c r="B1236" s="125"/>
      <c r="C1236" s="126" t="e">
        <v>#REF!</v>
      </c>
      <c r="D1236" s="125"/>
      <c r="E1236" s="69"/>
      <c r="F1236" s="69"/>
      <c r="G1236" s="69"/>
      <c r="H1236" s="69"/>
      <c r="I1236" s="69"/>
      <c r="J1236" s="69"/>
      <c r="K1236" s="69"/>
      <c r="L1236" s="69"/>
      <c r="M1236" s="69"/>
      <c r="N1236" s="69"/>
      <c r="O1236" s="69"/>
      <c r="P1236" s="69"/>
      <c r="Q1236" s="69"/>
      <c r="R1236" s="69"/>
      <c r="S1236" s="69"/>
      <c r="T1236" s="69"/>
      <c r="U1236" s="69"/>
      <c r="V1236" s="69"/>
      <c r="W1236" s="69"/>
      <c r="X1236" s="69"/>
      <c r="Y1236" s="69"/>
      <c r="Z1236" s="69"/>
    </row>
    <row r="1237" ht="15.75" customHeight="1" spans="1:26">
      <c r="A1237" s="125"/>
      <c r="B1237" s="125"/>
      <c r="C1237" s="126" t="e">
        <v>#REF!</v>
      </c>
      <c r="D1237" s="125"/>
      <c r="E1237" s="69"/>
      <c r="F1237" s="69"/>
      <c r="G1237" s="69"/>
      <c r="H1237" s="69"/>
      <c r="I1237" s="69"/>
      <c r="J1237" s="69"/>
      <c r="K1237" s="69"/>
      <c r="L1237" s="69"/>
      <c r="M1237" s="69"/>
      <c r="N1237" s="69"/>
      <c r="O1237" s="69"/>
      <c r="P1237" s="69"/>
      <c r="Q1237" s="69"/>
      <c r="R1237" s="69"/>
      <c r="S1237" s="69"/>
      <c r="T1237" s="69"/>
      <c r="U1237" s="69"/>
      <c r="V1237" s="69"/>
      <c r="W1237" s="69"/>
      <c r="X1237" s="69"/>
      <c r="Y1237" s="69"/>
      <c r="Z1237" s="69"/>
    </row>
    <row r="1238" ht="15.75" customHeight="1" spans="1:26">
      <c r="A1238" s="125"/>
      <c r="B1238" s="125"/>
      <c r="C1238" s="126" t="e">
        <v>#REF!</v>
      </c>
      <c r="D1238" s="125"/>
      <c r="E1238" s="69"/>
      <c r="F1238" s="69"/>
      <c r="G1238" s="69"/>
      <c r="H1238" s="69"/>
      <c r="I1238" s="69"/>
      <c r="J1238" s="69"/>
      <c r="K1238" s="69"/>
      <c r="L1238" s="69"/>
      <c r="M1238" s="69"/>
      <c r="N1238" s="69"/>
      <c r="O1238" s="69"/>
      <c r="P1238" s="69"/>
      <c r="Q1238" s="69"/>
      <c r="R1238" s="69"/>
      <c r="S1238" s="69"/>
      <c r="T1238" s="69"/>
      <c r="U1238" s="69"/>
      <c r="V1238" s="69"/>
      <c r="W1238" s="69"/>
      <c r="X1238" s="69"/>
      <c r="Y1238" s="69"/>
      <c r="Z1238" s="69"/>
    </row>
    <row r="1239" ht="15.75" customHeight="1" spans="1:26">
      <c r="A1239" s="125"/>
      <c r="B1239" s="125"/>
      <c r="C1239" s="126" t="e">
        <v>#REF!</v>
      </c>
      <c r="D1239" s="125"/>
      <c r="E1239" s="69"/>
      <c r="F1239" s="69"/>
      <c r="G1239" s="69"/>
      <c r="H1239" s="69"/>
      <c r="I1239" s="69"/>
      <c r="J1239" s="69"/>
      <c r="K1239" s="69"/>
      <c r="L1239" s="69"/>
      <c r="M1239" s="69"/>
      <c r="N1239" s="69"/>
      <c r="O1239" s="69"/>
      <c r="P1239" s="69"/>
      <c r="Q1239" s="69"/>
      <c r="R1239" s="69"/>
      <c r="S1239" s="69"/>
      <c r="T1239" s="69"/>
      <c r="U1239" s="69"/>
      <c r="V1239" s="69"/>
      <c r="W1239" s="69"/>
      <c r="X1239" s="69"/>
      <c r="Y1239" s="69"/>
      <c r="Z1239" s="69"/>
    </row>
    <row r="1240" ht="15.75" customHeight="1" spans="1:26">
      <c r="A1240" s="125"/>
      <c r="B1240" s="125"/>
      <c r="C1240" s="126" t="e">
        <v>#REF!</v>
      </c>
      <c r="D1240" s="125"/>
      <c r="E1240" s="69"/>
      <c r="F1240" s="69"/>
      <c r="G1240" s="69"/>
      <c r="H1240" s="69"/>
      <c r="I1240" s="69"/>
      <c r="J1240" s="69"/>
      <c r="K1240" s="69"/>
      <c r="L1240" s="69"/>
      <c r="M1240" s="69"/>
      <c r="N1240" s="69"/>
      <c r="O1240" s="69"/>
      <c r="P1240" s="69"/>
      <c r="Q1240" s="69"/>
      <c r="R1240" s="69"/>
      <c r="S1240" s="69"/>
      <c r="T1240" s="69"/>
      <c r="U1240" s="69"/>
      <c r="V1240" s="69"/>
      <c r="W1240" s="69"/>
      <c r="X1240" s="69"/>
      <c r="Y1240" s="69"/>
      <c r="Z1240" s="69"/>
    </row>
    <row r="1241" ht="15.75" customHeight="1" spans="1:26">
      <c r="A1241" s="125"/>
      <c r="B1241" s="125"/>
      <c r="C1241" s="126" t="e">
        <v>#REF!</v>
      </c>
      <c r="D1241" s="125"/>
      <c r="E1241" s="69"/>
      <c r="F1241" s="69"/>
      <c r="G1241" s="69"/>
      <c r="H1241" s="69"/>
      <c r="I1241" s="69"/>
      <c r="J1241" s="69"/>
      <c r="K1241" s="69"/>
      <c r="L1241" s="69"/>
      <c r="M1241" s="69"/>
      <c r="N1241" s="69"/>
      <c r="O1241" s="69"/>
      <c r="P1241" s="69"/>
      <c r="Q1241" s="69"/>
      <c r="R1241" s="69"/>
      <c r="S1241" s="69"/>
      <c r="T1241" s="69"/>
      <c r="U1241" s="69"/>
      <c r="V1241" s="69"/>
      <c r="W1241" s="69"/>
      <c r="X1241" s="69"/>
      <c r="Y1241" s="69"/>
      <c r="Z1241" s="69"/>
    </row>
    <row r="1242" ht="15.75" customHeight="1" spans="1:26">
      <c r="A1242" s="125"/>
      <c r="B1242" s="125"/>
      <c r="C1242" s="126" t="e">
        <v>#REF!</v>
      </c>
      <c r="D1242" s="125"/>
      <c r="E1242" s="69"/>
      <c r="F1242" s="69"/>
      <c r="G1242" s="69"/>
      <c r="H1242" s="69"/>
      <c r="I1242" s="69"/>
      <c r="J1242" s="69"/>
      <c r="K1242" s="69"/>
      <c r="L1242" s="69"/>
      <c r="M1242" s="69"/>
      <c r="N1242" s="69"/>
      <c r="O1242" s="69"/>
      <c r="P1242" s="69"/>
      <c r="Q1242" s="69"/>
      <c r="R1242" s="69"/>
      <c r="S1242" s="69"/>
      <c r="T1242" s="69"/>
      <c r="U1242" s="69"/>
      <c r="V1242" s="69"/>
      <c r="W1242" s="69"/>
      <c r="X1242" s="69"/>
      <c r="Y1242" s="69"/>
      <c r="Z1242" s="69"/>
    </row>
    <row r="1243" ht="15.75" customHeight="1" spans="1:26">
      <c r="A1243" s="125"/>
      <c r="B1243" s="125"/>
      <c r="C1243" s="126" t="e">
        <v>#REF!</v>
      </c>
      <c r="D1243" s="125"/>
      <c r="E1243" s="69"/>
      <c r="F1243" s="69"/>
      <c r="G1243" s="69"/>
      <c r="H1243" s="69"/>
      <c r="I1243" s="69"/>
      <c r="J1243" s="69"/>
      <c r="K1243" s="69"/>
      <c r="L1243" s="69"/>
      <c r="M1243" s="69"/>
      <c r="N1243" s="69"/>
      <c r="O1243" s="69"/>
      <c r="P1243" s="69"/>
      <c r="Q1243" s="69"/>
      <c r="R1243" s="69"/>
      <c r="S1243" s="69"/>
      <c r="T1243" s="69"/>
      <c r="U1243" s="69"/>
      <c r="V1243" s="69"/>
      <c r="W1243" s="69"/>
      <c r="X1243" s="69"/>
      <c r="Y1243" s="69"/>
      <c r="Z1243" s="69"/>
    </row>
    <row r="1244" ht="15.75" customHeight="1" spans="1:26">
      <c r="A1244" s="125"/>
      <c r="B1244" s="125"/>
      <c r="C1244" s="126" t="e">
        <v>#REF!</v>
      </c>
      <c r="D1244" s="125"/>
      <c r="E1244" s="69"/>
      <c r="F1244" s="69"/>
      <c r="G1244" s="69"/>
      <c r="H1244" s="69"/>
      <c r="I1244" s="69"/>
      <c r="J1244" s="69"/>
      <c r="K1244" s="69"/>
      <c r="L1244" s="69"/>
      <c r="M1244" s="69"/>
      <c r="N1244" s="69"/>
      <c r="O1244" s="69"/>
      <c r="P1244" s="69"/>
      <c r="Q1244" s="69"/>
      <c r="R1244" s="69"/>
      <c r="S1244" s="69"/>
      <c r="T1244" s="69"/>
      <c r="U1244" s="69"/>
      <c r="V1244" s="69"/>
      <c r="W1244" s="69"/>
      <c r="X1244" s="69"/>
      <c r="Y1244" s="69"/>
      <c r="Z1244" s="69"/>
    </row>
    <row r="1245" ht="15.75" customHeight="1" spans="1:26">
      <c r="A1245" s="125"/>
      <c r="B1245" s="125"/>
      <c r="C1245" s="126" t="e">
        <v>#REF!</v>
      </c>
      <c r="D1245" s="125"/>
      <c r="E1245" s="69"/>
      <c r="F1245" s="69"/>
      <c r="G1245" s="69"/>
      <c r="H1245" s="69"/>
      <c r="I1245" s="69"/>
      <c r="J1245" s="69"/>
      <c r="K1245" s="69"/>
      <c r="L1245" s="69"/>
      <c r="M1245" s="69"/>
      <c r="N1245" s="69"/>
      <c r="O1245" s="69"/>
      <c r="P1245" s="69"/>
      <c r="Q1245" s="69"/>
      <c r="R1245" s="69"/>
      <c r="S1245" s="69"/>
      <c r="T1245" s="69"/>
      <c r="U1245" s="69"/>
      <c r="V1245" s="69"/>
      <c r="W1245" s="69"/>
      <c r="X1245" s="69"/>
      <c r="Y1245" s="69"/>
      <c r="Z1245" s="69"/>
    </row>
    <row r="1246" ht="15.75" customHeight="1" spans="1:26">
      <c r="A1246" s="125"/>
      <c r="B1246" s="125"/>
      <c r="C1246" s="126" t="e">
        <v>#REF!</v>
      </c>
      <c r="D1246" s="125"/>
      <c r="E1246" s="69"/>
      <c r="F1246" s="69"/>
      <c r="G1246" s="69"/>
      <c r="H1246" s="69"/>
      <c r="I1246" s="69"/>
      <c r="J1246" s="69"/>
      <c r="K1246" s="69"/>
      <c r="L1246" s="69"/>
      <c r="M1246" s="69"/>
      <c r="N1246" s="69"/>
      <c r="O1246" s="69"/>
      <c r="P1246" s="69"/>
      <c r="Q1246" s="69"/>
      <c r="R1246" s="69"/>
      <c r="S1246" s="69"/>
      <c r="T1246" s="69"/>
      <c r="U1246" s="69"/>
      <c r="V1246" s="69"/>
      <c r="W1246" s="69"/>
      <c r="X1246" s="69"/>
      <c r="Y1246" s="69"/>
      <c r="Z1246" s="69"/>
    </row>
    <row r="1247" ht="15.75" customHeight="1" spans="1:26">
      <c r="A1247" s="125"/>
      <c r="B1247" s="125"/>
      <c r="C1247" s="126" t="e">
        <v>#REF!</v>
      </c>
      <c r="D1247" s="125"/>
      <c r="E1247" s="69"/>
      <c r="F1247" s="69"/>
      <c r="G1247" s="69"/>
      <c r="H1247" s="69"/>
      <c r="I1247" s="69"/>
      <c r="J1247" s="69"/>
      <c r="K1247" s="69"/>
      <c r="L1247" s="69"/>
      <c r="M1247" s="69"/>
      <c r="N1247" s="69"/>
      <c r="O1247" s="69"/>
      <c r="P1247" s="69"/>
      <c r="Q1247" s="69"/>
      <c r="R1247" s="69"/>
      <c r="S1247" s="69"/>
      <c r="T1247" s="69"/>
      <c r="U1247" s="69"/>
      <c r="V1247" s="69"/>
      <c r="W1247" s="69"/>
      <c r="X1247" s="69"/>
      <c r="Y1247" s="69"/>
      <c r="Z1247" s="69"/>
    </row>
    <row r="1248" ht="15.75" customHeight="1" spans="1:26">
      <c r="A1248" s="125"/>
      <c r="B1248" s="125"/>
      <c r="C1248" s="126" t="e">
        <v>#REF!</v>
      </c>
      <c r="D1248" s="125"/>
      <c r="E1248" s="69"/>
      <c r="F1248" s="69"/>
      <c r="G1248" s="69"/>
      <c r="H1248" s="69"/>
      <c r="I1248" s="69"/>
      <c r="J1248" s="69"/>
      <c r="K1248" s="69"/>
      <c r="L1248" s="69"/>
      <c r="M1248" s="69"/>
      <c r="N1248" s="69"/>
      <c r="O1248" s="69"/>
      <c r="P1248" s="69"/>
      <c r="Q1248" s="69"/>
      <c r="R1248" s="69"/>
      <c r="S1248" s="69"/>
      <c r="T1248" s="69"/>
      <c r="U1248" s="69"/>
      <c r="V1248" s="69"/>
      <c r="W1248" s="69"/>
      <c r="X1248" s="69"/>
      <c r="Y1248" s="69"/>
      <c r="Z1248" s="69"/>
    </row>
    <row r="1249" ht="15.75" customHeight="1" spans="1:26">
      <c r="A1249" s="125"/>
      <c r="B1249" s="125"/>
      <c r="C1249" s="126" t="e">
        <v>#REF!</v>
      </c>
      <c r="D1249" s="125"/>
      <c r="E1249" s="69"/>
      <c r="F1249" s="69"/>
      <c r="G1249" s="69"/>
      <c r="H1249" s="69"/>
      <c r="I1249" s="69"/>
      <c r="J1249" s="69"/>
      <c r="K1249" s="69"/>
      <c r="L1249" s="69"/>
      <c r="M1249" s="69"/>
      <c r="N1249" s="69"/>
      <c r="O1249" s="69"/>
      <c r="P1249" s="69"/>
      <c r="Q1249" s="69"/>
      <c r="R1249" s="69"/>
      <c r="S1249" s="69"/>
      <c r="T1249" s="69"/>
      <c r="U1249" s="69"/>
      <c r="V1249" s="69"/>
      <c r="W1249" s="69"/>
      <c r="X1249" s="69"/>
      <c r="Y1249" s="69"/>
      <c r="Z1249" s="69"/>
    </row>
    <row r="1250" ht="15.75" customHeight="1" spans="1:26">
      <c r="A1250" s="125"/>
      <c r="B1250" s="125"/>
      <c r="C1250" s="126" t="e">
        <v>#REF!</v>
      </c>
      <c r="D1250" s="125"/>
      <c r="E1250" s="69"/>
      <c r="F1250" s="69"/>
      <c r="G1250" s="69"/>
      <c r="H1250" s="69"/>
      <c r="I1250" s="69"/>
      <c r="J1250" s="69"/>
      <c r="K1250" s="69"/>
      <c r="L1250" s="69"/>
      <c r="M1250" s="69"/>
      <c r="N1250" s="69"/>
      <c r="O1250" s="69"/>
      <c r="P1250" s="69"/>
      <c r="Q1250" s="69"/>
      <c r="R1250" s="69"/>
      <c r="S1250" s="69"/>
      <c r="T1250" s="69"/>
      <c r="U1250" s="69"/>
      <c r="V1250" s="69"/>
      <c r="W1250" s="69"/>
      <c r="X1250" s="69"/>
      <c r="Y1250" s="69"/>
      <c r="Z1250" s="69"/>
    </row>
    <row r="1251" ht="15.75" customHeight="1" spans="1:26">
      <c r="A1251" s="125"/>
      <c r="B1251" s="125"/>
      <c r="C1251" s="126" t="e">
        <v>#REF!</v>
      </c>
      <c r="D1251" s="125"/>
      <c r="E1251" s="69"/>
      <c r="F1251" s="69"/>
      <c r="G1251" s="69"/>
      <c r="H1251" s="69"/>
      <c r="I1251" s="69"/>
      <c r="J1251" s="69"/>
      <c r="K1251" s="69"/>
      <c r="L1251" s="69"/>
      <c r="M1251" s="69"/>
      <c r="N1251" s="69"/>
      <c r="O1251" s="69"/>
      <c r="P1251" s="69"/>
      <c r="Q1251" s="69"/>
      <c r="R1251" s="69"/>
      <c r="S1251" s="69"/>
      <c r="T1251" s="69"/>
      <c r="U1251" s="69"/>
      <c r="V1251" s="69"/>
      <c r="W1251" s="69"/>
      <c r="X1251" s="69"/>
      <c r="Y1251" s="69"/>
      <c r="Z1251" s="69"/>
    </row>
    <row r="1252" ht="15.75" customHeight="1" spans="1:26">
      <c r="A1252" s="125"/>
      <c r="B1252" s="125"/>
      <c r="C1252" s="126" t="e">
        <v>#REF!</v>
      </c>
      <c r="D1252" s="125"/>
      <c r="E1252" s="69"/>
      <c r="F1252" s="69"/>
      <c r="G1252" s="69"/>
      <c r="H1252" s="69"/>
      <c r="I1252" s="69"/>
      <c r="J1252" s="69"/>
      <c r="K1252" s="69"/>
      <c r="L1252" s="69"/>
      <c r="M1252" s="69"/>
      <c r="N1252" s="69"/>
      <c r="O1252" s="69"/>
      <c r="P1252" s="69"/>
      <c r="Q1252" s="69"/>
      <c r="R1252" s="69"/>
      <c r="S1252" s="69"/>
      <c r="T1252" s="69"/>
      <c r="U1252" s="69"/>
      <c r="V1252" s="69"/>
      <c r="W1252" s="69"/>
      <c r="X1252" s="69"/>
      <c r="Y1252" s="69"/>
      <c r="Z1252" s="69"/>
    </row>
    <row r="1253" ht="15.75" customHeight="1" spans="1:26">
      <c r="A1253" s="125"/>
      <c r="B1253" s="125"/>
      <c r="C1253" s="126" t="e">
        <v>#REF!</v>
      </c>
      <c r="D1253" s="125"/>
      <c r="E1253" s="69"/>
      <c r="F1253" s="69"/>
      <c r="G1253" s="69"/>
      <c r="H1253" s="69"/>
      <c r="I1253" s="69"/>
      <c r="J1253" s="69"/>
      <c r="K1253" s="69"/>
      <c r="L1253" s="69"/>
      <c r="M1253" s="69"/>
      <c r="N1253" s="69"/>
      <c r="O1253" s="69"/>
      <c r="P1253" s="69"/>
      <c r="Q1253" s="69"/>
      <c r="R1253" s="69"/>
      <c r="S1253" s="69"/>
      <c r="T1253" s="69"/>
      <c r="U1253" s="69"/>
      <c r="V1253" s="69"/>
      <c r="W1253" s="69"/>
      <c r="X1253" s="69"/>
      <c r="Y1253" s="69"/>
      <c r="Z1253" s="69"/>
    </row>
    <row r="1254" ht="15.75" customHeight="1" spans="1:26">
      <c r="A1254" s="125"/>
      <c r="B1254" s="125"/>
      <c r="C1254" s="126" t="e">
        <v>#REF!</v>
      </c>
      <c r="D1254" s="125"/>
      <c r="E1254" s="69"/>
      <c r="F1254" s="69"/>
      <c r="G1254" s="69"/>
      <c r="H1254" s="69"/>
      <c r="I1254" s="69"/>
      <c r="J1254" s="69"/>
      <c r="K1254" s="69"/>
      <c r="L1254" s="69"/>
      <c r="M1254" s="69"/>
      <c r="N1254" s="69"/>
      <c r="O1254" s="69"/>
      <c r="P1254" s="69"/>
      <c r="Q1254" s="69"/>
      <c r="R1254" s="69"/>
      <c r="S1254" s="69"/>
      <c r="T1254" s="69"/>
      <c r="U1254" s="69"/>
      <c r="V1254" s="69"/>
      <c r="W1254" s="69"/>
      <c r="X1254" s="69"/>
      <c r="Y1254" s="69"/>
      <c r="Z1254" s="69"/>
    </row>
    <row r="1255" ht="15.75" customHeight="1" spans="1:26">
      <c r="A1255" s="125"/>
      <c r="B1255" s="125"/>
      <c r="C1255" s="126" t="e">
        <v>#REF!</v>
      </c>
      <c r="D1255" s="125"/>
      <c r="E1255" s="69"/>
      <c r="F1255" s="69"/>
      <c r="G1255" s="69"/>
      <c r="H1255" s="69"/>
      <c r="I1255" s="69"/>
      <c r="J1255" s="69"/>
      <c r="K1255" s="69"/>
      <c r="L1255" s="69"/>
      <c r="M1255" s="69"/>
      <c r="N1255" s="69"/>
      <c r="O1255" s="69"/>
      <c r="P1255" s="69"/>
      <c r="Q1255" s="69"/>
      <c r="R1255" s="69"/>
      <c r="S1255" s="69"/>
      <c r="T1255" s="69"/>
      <c r="U1255" s="69"/>
      <c r="V1255" s="69"/>
      <c r="W1255" s="69"/>
      <c r="X1255" s="69"/>
      <c r="Y1255" s="69"/>
      <c r="Z1255" s="69"/>
    </row>
    <row r="1256" ht="15.75" customHeight="1" spans="1:26">
      <c r="A1256" s="125"/>
      <c r="B1256" s="125"/>
      <c r="C1256" s="126" t="e">
        <v>#REF!</v>
      </c>
      <c r="D1256" s="125"/>
      <c r="E1256" s="69"/>
      <c r="F1256" s="69"/>
      <c r="G1256" s="69"/>
      <c r="H1256" s="69"/>
      <c r="I1256" s="69"/>
      <c r="J1256" s="69"/>
      <c r="K1256" s="69"/>
      <c r="L1256" s="69"/>
      <c r="M1256" s="69"/>
      <c r="N1256" s="69"/>
      <c r="O1256" s="69"/>
      <c r="P1256" s="69"/>
      <c r="Q1256" s="69"/>
      <c r="R1256" s="69"/>
      <c r="S1256" s="69"/>
      <c r="T1256" s="69"/>
      <c r="U1256" s="69"/>
      <c r="V1256" s="69"/>
      <c r="W1256" s="69"/>
      <c r="X1256" s="69"/>
      <c r="Y1256" s="69"/>
      <c r="Z1256" s="69"/>
    </row>
    <row r="1257" ht="15.75" customHeight="1" spans="1:26">
      <c r="A1257" s="125"/>
      <c r="B1257" s="125"/>
      <c r="C1257" s="126" t="e">
        <v>#REF!</v>
      </c>
      <c r="D1257" s="125"/>
      <c r="E1257" s="69"/>
      <c r="F1257" s="69"/>
      <c r="G1257" s="69"/>
      <c r="H1257" s="69"/>
      <c r="I1257" s="69"/>
      <c r="J1257" s="69"/>
      <c r="K1257" s="69"/>
      <c r="L1257" s="69"/>
      <c r="M1257" s="69"/>
      <c r="N1257" s="69"/>
      <c r="O1257" s="69"/>
      <c r="P1257" s="69"/>
      <c r="Q1257" s="69"/>
      <c r="R1257" s="69"/>
      <c r="S1257" s="69"/>
      <c r="T1257" s="69"/>
      <c r="U1257" s="69"/>
      <c r="V1257" s="69"/>
      <c r="W1257" s="69"/>
      <c r="X1257" s="69"/>
      <c r="Y1257" s="69"/>
      <c r="Z1257" s="69"/>
    </row>
    <row r="1258" ht="15.75" customHeight="1" spans="1:26">
      <c r="A1258" s="125"/>
      <c r="B1258" s="125"/>
      <c r="C1258" s="126" t="e">
        <v>#REF!</v>
      </c>
      <c r="D1258" s="125"/>
      <c r="E1258" s="69"/>
      <c r="F1258" s="69"/>
      <c r="G1258" s="69"/>
      <c r="H1258" s="69"/>
      <c r="I1258" s="69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69"/>
      <c r="U1258" s="69"/>
      <c r="V1258" s="69"/>
      <c r="W1258" s="69"/>
      <c r="X1258" s="69"/>
      <c r="Y1258" s="69"/>
      <c r="Z1258" s="69"/>
    </row>
    <row r="1259" ht="15.75" customHeight="1" spans="1:26">
      <c r="A1259" s="125"/>
      <c r="B1259" s="125"/>
      <c r="C1259" s="126" t="e">
        <v>#REF!</v>
      </c>
      <c r="D1259" s="125"/>
      <c r="E1259" s="69"/>
      <c r="F1259" s="69"/>
      <c r="G1259" s="69"/>
      <c r="H1259" s="69"/>
      <c r="I1259" s="69"/>
      <c r="J1259" s="69"/>
      <c r="K1259" s="69"/>
      <c r="L1259" s="69"/>
      <c r="M1259" s="69"/>
      <c r="N1259" s="69"/>
      <c r="O1259" s="69"/>
      <c r="P1259" s="69"/>
      <c r="Q1259" s="69"/>
      <c r="R1259" s="69"/>
      <c r="S1259" s="69"/>
      <c r="T1259" s="69"/>
      <c r="U1259" s="69"/>
      <c r="V1259" s="69"/>
      <c r="W1259" s="69"/>
      <c r="X1259" s="69"/>
      <c r="Y1259" s="69"/>
      <c r="Z1259" s="69"/>
    </row>
    <row r="1260" ht="15.75" customHeight="1" spans="1:26">
      <c r="A1260" s="125"/>
      <c r="B1260" s="125"/>
      <c r="C1260" s="126" t="e">
        <v>#REF!</v>
      </c>
      <c r="D1260" s="125"/>
      <c r="E1260" s="69"/>
      <c r="F1260" s="69"/>
      <c r="G1260" s="69"/>
      <c r="H1260" s="69"/>
      <c r="I1260" s="69"/>
      <c r="J1260" s="69"/>
      <c r="K1260" s="69"/>
      <c r="L1260" s="69"/>
      <c r="M1260" s="69"/>
      <c r="N1260" s="69"/>
      <c r="O1260" s="69"/>
      <c r="P1260" s="69"/>
      <c r="Q1260" s="69"/>
      <c r="R1260" s="69"/>
      <c r="S1260" s="69"/>
      <c r="T1260" s="69"/>
      <c r="U1260" s="69"/>
      <c r="V1260" s="69"/>
      <c r="W1260" s="69"/>
      <c r="X1260" s="69"/>
      <c r="Y1260" s="69"/>
      <c r="Z1260" s="69"/>
    </row>
    <row r="1261" ht="15.75" customHeight="1" spans="1:26">
      <c r="A1261" s="125"/>
      <c r="B1261" s="125"/>
      <c r="C1261" s="126" t="e">
        <v>#REF!</v>
      </c>
      <c r="D1261" s="125"/>
      <c r="E1261" s="69"/>
      <c r="F1261" s="69"/>
      <c r="G1261" s="69"/>
      <c r="H1261" s="69"/>
      <c r="I1261" s="69"/>
      <c r="J1261" s="69"/>
      <c r="K1261" s="69"/>
      <c r="L1261" s="69"/>
      <c r="M1261" s="69"/>
      <c r="N1261" s="69"/>
      <c r="O1261" s="69"/>
      <c r="P1261" s="69"/>
      <c r="Q1261" s="69"/>
      <c r="R1261" s="69"/>
      <c r="S1261" s="69"/>
      <c r="T1261" s="69"/>
      <c r="U1261" s="69"/>
      <c r="V1261" s="69"/>
      <c r="W1261" s="69"/>
      <c r="X1261" s="69"/>
      <c r="Y1261" s="69"/>
      <c r="Z1261" s="69"/>
    </row>
    <row r="1262" ht="15.75" customHeight="1" spans="1:26">
      <c r="A1262" s="125"/>
      <c r="B1262" s="125"/>
      <c r="C1262" s="126" t="e">
        <v>#REF!</v>
      </c>
      <c r="D1262" s="125"/>
      <c r="E1262" s="69"/>
      <c r="F1262" s="69"/>
      <c r="G1262" s="69"/>
      <c r="H1262" s="69"/>
      <c r="I1262" s="69"/>
      <c r="J1262" s="69"/>
      <c r="K1262" s="69"/>
      <c r="L1262" s="69"/>
      <c r="M1262" s="69"/>
      <c r="N1262" s="69"/>
      <c r="O1262" s="69"/>
      <c r="P1262" s="69"/>
      <c r="Q1262" s="69"/>
      <c r="R1262" s="69"/>
      <c r="S1262" s="69"/>
      <c r="T1262" s="69"/>
      <c r="U1262" s="69"/>
      <c r="V1262" s="69"/>
      <c r="W1262" s="69"/>
      <c r="X1262" s="69"/>
      <c r="Y1262" s="69"/>
      <c r="Z1262" s="69"/>
    </row>
    <row r="1263" ht="15.75" customHeight="1" spans="1:26">
      <c r="A1263" s="125"/>
      <c r="B1263" s="125"/>
      <c r="C1263" s="126" t="e">
        <v>#REF!</v>
      </c>
      <c r="D1263" s="125"/>
      <c r="E1263" s="69"/>
      <c r="F1263" s="69"/>
      <c r="G1263" s="69"/>
      <c r="H1263" s="69"/>
      <c r="I1263" s="69"/>
      <c r="J1263" s="69"/>
      <c r="K1263" s="69"/>
      <c r="L1263" s="69"/>
      <c r="M1263" s="69"/>
      <c r="N1263" s="69"/>
      <c r="O1263" s="69"/>
      <c r="P1263" s="69"/>
      <c r="Q1263" s="69"/>
      <c r="R1263" s="69"/>
      <c r="S1263" s="69"/>
      <c r="T1263" s="69"/>
      <c r="U1263" s="69"/>
      <c r="V1263" s="69"/>
      <c r="W1263" s="69"/>
      <c r="X1263" s="69"/>
      <c r="Y1263" s="69"/>
      <c r="Z1263" s="69"/>
    </row>
    <row r="1264" ht="15.75" customHeight="1" spans="1:26">
      <c r="A1264" s="125"/>
      <c r="B1264" s="125"/>
      <c r="C1264" s="126" t="e">
        <v>#REF!</v>
      </c>
      <c r="D1264" s="125"/>
      <c r="E1264" s="69"/>
      <c r="F1264" s="69"/>
      <c r="G1264" s="69"/>
      <c r="H1264" s="69"/>
      <c r="I1264" s="69"/>
      <c r="J1264" s="69"/>
      <c r="K1264" s="69"/>
      <c r="L1264" s="69"/>
      <c r="M1264" s="69"/>
      <c r="N1264" s="69"/>
      <c r="O1264" s="69"/>
      <c r="P1264" s="69"/>
      <c r="Q1264" s="69"/>
      <c r="R1264" s="69"/>
      <c r="S1264" s="69"/>
      <c r="T1264" s="69"/>
      <c r="U1264" s="69"/>
      <c r="V1264" s="69"/>
      <c r="W1264" s="69"/>
      <c r="X1264" s="69"/>
      <c r="Y1264" s="69"/>
      <c r="Z1264" s="69"/>
    </row>
    <row r="1265" ht="15.75" customHeight="1" spans="1:26">
      <c r="A1265" s="125"/>
      <c r="B1265" s="125"/>
      <c r="C1265" s="126" t="e">
        <v>#REF!</v>
      </c>
      <c r="D1265" s="125"/>
      <c r="E1265" s="69"/>
      <c r="F1265" s="69"/>
      <c r="G1265" s="69"/>
      <c r="H1265" s="69"/>
      <c r="I1265" s="69"/>
      <c r="J1265" s="69"/>
      <c r="K1265" s="69"/>
      <c r="L1265" s="69"/>
      <c r="M1265" s="69"/>
      <c r="N1265" s="69"/>
      <c r="O1265" s="69"/>
      <c r="P1265" s="69"/>
      <c r="Q1265" s="69"/>
      <c r="R1265" s="69"/>
      <c r="S1265" s="69"/>
      <c r="T1265" s="69"/>
      <c r="U1265" s="69"/>
      <c r="V1265" s="69"/>
      <c r="W1265" s="69"/>
      <c r="X1265" s="69"/>
      <c r="Y1265" s="69"/>
      <c r="Z1265" s="69"/>
    </row>
    <row r="1266" ht="15.75" customHeight="1" spans="1:26">
      <c r="A1266" s="125"/>
      <c r="B1266" s="125"/>
      <c r="C1266" s="126" t="e">
        <v>#REF!</v>
      </c>
      <c r="D1266" s="125"/>
      <c r="E1266" s="69"/>
      <c r="F1266" s="69"/>
      <c r="G1266" s="69"/>
      <c r="H1266" s="69"/>
      <c r="I1266" s="69"/>
      <c r="J1266" s="69"/>
      <c r="K1266" s="69"/>
      <c r="L1266" s="69"/>
      <c r="M1266" s="69"/>
      <c r="N1266" s="69"/>
      <c r="O1266" s="69"/>
      <c r="P1266" s="69"/>
      <c r="Q1266" s="69"/>
      <c r="R1266" s="69"/>
      <c r="S1266" s="69"/>
      <c r="T1266" s="69"/>
      <c r="U1266" s="69"/>
      <c r="V1266" s="69"/>
      <c r="W1266" s="69"/>
      <c r="X1266" s="69"/>
      <c r="Y1266" s="69"/>
      <c r="Z1266" s="69"/>
    </row>
    <row r="1267" ht="15.75" customHeight="1" spans="1:26">
      <c r="A1267" s="125"/>
      <c r="B1267" s="125"/>
      <c r="C1267" s="126" t="e">
        <v>#REF!</v>
      </c>
      <c r="D1267" s="125"/>
      <c r="E1267" s="69"/>
      <c r="F1267" s="69"/>
      <c r="G1267" s="69"/>
      <c r="H1267" s="69"/>
      <c r="I1267" s="69"/>
      <c r="J1267" s="69"/>
      <c r="K1267" s="69"/>
      <c r="L1267" s="69"/>
      <c r="M1267" s="69"/>
      <c r="N1267" s="69"/>
      <c r="O1267" s="69"/>
      <c r="P1267" s="69"/>
      <c r="Q1267" s="69"/>
      <c r="R1267" s="69"/>
      <c r="S1267" s="69"/>
      <c r="T1267" s="69"/>
      <c r="U1267" s="69"/>
      <c r="V1267" s="69"/>
      <c r="W1267" s="69"/>
      <c r="X1267" s="69"/>
      <c r="Y1267" s="69"/>
      <c r="Z1267" s="69"/>
    </row>
    <row r="1268" ht="15.75" customHeight="1" spans="1:26">
      <c r="A1268" s="125"/>
      <c r="B1268" s="125"/>
      <c r="C1268" s="126" t="e">
        <v>#REF!</v>
      </c>
      <c r="D1268" s="125"/>
      <c r="E1268" s="69"/>
      <c r="F1268" s="69"/>
      <c r="G1268" s="69"/>
      <c r="H1268" s="69"/>
      <c r="I1268" s="69"/>
      <c r="J1268" s="69"/>
      <c r="K1268" s="69"/>
      <c r="L1268" s="69"/>
      <c r="M1268" s="69"/>
      <c r="N1268" s="69"/>
      <c r="O1268" s="69"/>
      <c r="P1268" s="69"/>
      <c r="Q1268" s="69"/>
      <c r="R1268" s="69"/>
      <c r="S1268" s="69"/>
      <c r="T1268" s="69"/>
      <c r="U1268" s="69"/>
      <c r="V1268" s="69"/>
      <c r="W1268" s="69"/>
      <c r="X1268" s="69"/>
      <c r="Y1268" s="69"/>
      <c r="Z1268" s="69"/>
    </row>
    <row r="1269" ht="15.75" customHeight="1" spans="1:26">
      <c r="A1269" s="125"/>
      <c r="B1269" s="125"/>
      <c r="C1269" s="126" t="e">
        <v>#REF!</v>
      </c>
      <c r="D1269" s="125"/>
      <c r="E1269" s="69"/>
      <c r="F1269" s="69"/>
      <c r="G1269" s="69"/>
      <c r="H1269" s="69"/>
      <c r="I1269" s="69"/>
      <c r="J1269" s="69"/>
      <c r="K1269" s="69"/>
      <c r="L1269" s="69"/>
      <c r="M1269" s="69"/>
      <c r="N1269" s="69"/>
      <c r="O1269" s="69"/>
      <c r="P1269" s="69"/>
      <c r="Q1269" s="69"/>
      <c r="R1269" s="69"/>
      <c r="S1269" s="69"/>
      <c r="T1269" s="69"/>
      <c r="U1269" s="69"/>
      <c r="V1269" s="69"/>
      <c r="W1269" s="69"/>
      <c r="X1269" s="69"/>
      <c r="Y1269" s="69"/>
      <c r="Z1269" s="69"/>
    </row>
    <row r="1270" ht="15.75" customHeight="1" spans="1:26">
      <c r="A1270" s="125"/>
      <c r="B1270" s="125"/>
      <c r="C1270" s="126" t="e">
        <v>#REF!</v>
      </c>
      <c r="D1270" s="125"/>
      <c r="E1270" s="69"/>
      <c r="F1270" s="69"/>
      <c r="G1270" s="69"/>
      <c r="H1270" s="69"/>
      <c r="I1270" s="69"/>
      <c r="J1270" s="69"/>
      <c r="K1270" s="69"/>
      <c r="L1270" s="69"/>
      <c r="M1270" s="69"/>
      <c r="N1270" s="69"/>
      <c r="O1270" s="69"/>
      <c r="P1270" s="69"/>
      <c r="Q1270" s="69"/>
      <c r="R1270" s="69"/>
      <c r="S1270" s="69"/>
      <c r="T1270" s="69"/>
      <c r="U1270" s="69"/>
      <c r="V1270" s="69"/>
      <c r="W1270" s="69"/>
      <c r="X1270" s="69"/>
      <c r="Y1270" s="69"/>
      <c r="Z1270" s="69"/>
    </row>
    <row r="1271" ht="15.75" customHeight="1" spans="1:26">
      <c r="A1271" s="125"/>
      <c r="B1271" s="125"/>
      <c r="C1271" s="126" t="e">
        <v>#REF!</v>
      </c>
      <c r="D1271" s="125"/>
      <c r="E1271" s="69"/>
      <c r="F1271" s="69"/>
      <c r="G1271" s="69"/>
      <c r="H1271" s="69"/>
      <c r="I1271" s="69"/>
      <c r="J1271" s="69"/>
      <c r="K1271" s="69"/>
      <c r="L1271" s="69"/>
      <c r="M1271" s="69"/>
      <c r="N1271" s="69"/>
      <c r="O1271" s="69"/>
      <c r="P1271" s="69"/>
      <c r="Q1271" s="69"/>
      <c r="R1271" s="69"/>
      <c r="S1271" s="69"/>
      <c r="T1271" s="69"/>
      <c r="U1271" s="69"/>
      <c r="V1271" s="69"/>
      <c r="W1271" s="69"/>
      <c r="X1271" s="69"/>
      <c r="Y1271" s="69"/>
      <c r="Z1271" s="69"/>
    </row>
    <row r="1272" ht="15.75" customHeight="1" spans="1:26">
      <c r="A1272" s="125"/>
      <c r="B1272" s="125"/>
      <c r="C1272" s="126" t="e">
        <v>#REF!</v>
      </c>
      <c r="D1272" s="125"/>
      <c r="E1272" s="69"/>
      <c r="F1272" s="69"/>
      <c r="G1272" s="69"/>
      <c r="H1272" s="69"/>
      <c r="I1272" s="69"/>
      <c r="J1272" s="69"/>
      <c r="K1272" s="69"/>
      <c r="L1272" s="69"/>
      <c r="M1272" s="69"/>
      <c r="N1272" s="69"/>
      <c r="O1272" s="69"/>
      <c r="P1272" s="69"/>
      <c r="Q1272" s="69"/>
      <c r="R1272" s="69"/>
      <c r="S1272" s="69"/>
      <c r="T1272" s="69"/>
      <c r="U1272" s="69"/>
      <c r="V1272" s="69"/>
      <c r="W1272" s="69"/>
      <c r="X1272" s="69"/>
      <c r="Y1272" s="69"/>
      <c r="Z1272" s="69"/>
    </row>
    <row r="1273" ht="15.75" customHeight="1" spans="1:26">
      <c r="A1273" s="125"/>
      <c r="B1273" s="125"/>
      <c r="C1273" s="126" t="e">
        <v>#REF!</v>
      </c>
      <c r="D1273" s="125"/>
      <c r="E1273" s="69"/>
      <c r="F1273" s="69"/>
      <c r="G1273" s="69"/>
      <c r="H1273" s="69"/>
      <c r="I1273" s="69"/>
      <c r="J1273" s="69"/>
      <c r="K1273" s="69"/>
      <c r="L1273" s="69"/>
      <c r="M1273" s="69"/>
      <c r="N1273" s="69"/>
      <c r="O1273" s="69"/>
      <c r="P1273" s="69"/>
      <c r="Q1273" s="69"/>
      <c r="R1273" s="69"/>
      <c r="S1273" s="69"/>
      <c r="T1273" s="69"/>
      <c r="U1273" s="69"/>
      <c r="V1273" s="69"/>
      <c r="W1273" s="69"/>
      <c r="X1273" s="69"/>
      <c r="Y1273" s="69"/>
      <c r="Z1273" s="69"/>
    </row>
    <row r="1274" ht="15.75" customHeight="1" spans="1:26">
      <c r="A1274" s="125"/>
      <c r="B1274" s="125"/>
      <c r="C1274" s="126" t="e">
        <v>#REF!</v>
      </c>
      <c r="D1274" s="125"/>
      <c r="E1274" s="69"/>
      <c r="F1274" s="69"/>
      <c r="G1274" s="69"/>
      <c r="H1274" s="69"/>
      <c r="I1274" s="69"/>
      <c r="J1274" s="69"/>
      <c r="K1274" s="69"/>
      <c r="L1274" s="69"/>
      <c r="M1274" s="69"/>
      <c r="N1274" s="69"/>
      <c r="O1274" s="69"/>
      <c r="P1274" s="69"/>
      <c r="Q1274" s="69"/>
      <c r="R1274" s="69"/>
      <c r="S1274" s="69"/>
      <c r="T1274" s="69"/>
      <c r="U1274" s="69"/>
      <c r="V1274" s="69"/>
      <c r="W1274" s="69"/>
      <c r="X1274" s="69"/>
      <c r="Y1274" s="69"/>
      <c r="Z1274" s="69"/>
    </row>
    <row r="1275" ht="15.75" customHeight="1" spans="1:26">
      <c r="A1275" s="125"/>
      <c r="B1275" s="125"/>
      <c r="C1275" s="126" t="e">
        <v>#REF!</v>
      </c>
      <c r="D1275" s="125"/>
      <c r="E1275" s="69"/>
      <c r="F1275" s="69"/>
      <c r="G1275" s="69"/>
      <c r="H1275" s="69"/>
      <c r="I1275" s="69"/>
      <c r="J1275" s="69"/>
      <c r="K1275" s="69"/>
      <c r="L1275" s="69"/>
      <c r="M1275" s="69"/>
      <c r="N1275" s="69"/>
      <c r="O1275" s="69"/>
      <c r="P1275" s="69"/>
      <c r="Q1275" s="69"/>
      <c r="R1275" s="69"/>
      <c r="S1275" s="69"/>
      <c r="T1275" s="69"/>
      <c r="U1275" s="69"/>
      <c r="V1275" s="69"/>
      <c r="W1275" s="69"/>
      <c r="X1275" s="69"/>
      <c r="Y1275" s="69"/>
      <c r="Z1275" s="69"/>
    </row>
    <row r="1276" ht="15.75" customHeight="1" spans="1:26">
      <c r="A1276" s="125"/>
      <c r="B1276" s="125"/>
      <c r="C1276" s="126" t="e">
        <v>#REF!</v>
      </c>
      <c r="D1276" s="125"/>
      <c r="E1276" s="69"/>
      <c r="F1276" s="69"/>
      <c r="G1276" s="69"/>
      <c r="H1276" s="69"/>
      <c r="I1276" s="69"/>
      <c r="J1276" s="69"/>
      <c r="K1276" s="69"/>
      <c r="L1276" s="69"/>
      <c r="M1276" s="69"/>
      <c r="N1276" s="69"/>
      <c r="O1276" s="69"/>
      <c r="P1276" s="69"/>
      <c r="Q1276" s="69"/>
      <c r="R1276" s="69"/>
      <c r="S1276" s="69"/>
      <c r="T1276" s="69"/>
      <c r="U1276" s="69"/>
      <c r="V1276" s="69"/>
      <c r="W1276" s="69"/>
      <c r="X1276" s="69"/>
      <c r="Y1276" s="69"/>
      <c r="Z1276" s="69"/>
    </row>
    <row r="1277" ht="15.75" customHeight="1" spans="1:26">
      <c r="A1277" s="125"/>
      <c r="B1277" s="125"/>
      <c r="C1277" s="126" t="e">
        <v>#REF!</v>
      </c>
      <c r="D1277" s="125"/>
      <c r="E1277" s="69"/>
      <c r="F1277" s="69"/>
      <c r="G1277" s="69"/>
      <c r="H1277" s="69"/>
      <c r="I1277" s="69"/>
      <c r="J1277" s="69"/>
      <c r="K1277" s="69"/>
      <c r="L1277" s="69"/>
      <c r="M1277" s="69"/>
      <c r="N1277" s="69"/>
      <c r="O1277" s="69"/>
      <c r="P1277" s="69"/>
      <c r="Q1277" s="69"/>
      <c r="R1277" s="69"/>
      <c r="S1277" s="69"/>
      <c r="T1277" s="69"/>
      <c r="U1277" s="69"/>
      <c r="V1277" s="69"/>
      <c r="W1277" s="69"/>
      <c r="X1277" s="69"/>
      <c r="Y1277" s="69"/>
      <c r="Z1277" s="69"/>
    </row>
    <row r="1278" ht="15.75" customHeight="1" spans="1:26">
      <c r="A1278" s="125"/>
      <c r="B1278" s="125"/>
      <c r="C1278" s="126" t="e">
        <v>#REF!</v>
      </c>
      <c r="D1278" s="125"/>
      <c r="E1278" s="69"/>
      <c r="F1278" s="69"/>
      <c r="G1278" s="69"/>
      <c r="H1278" s="69"/>
      <c r="I1278" s="69"/>
      <c r="J1278" s="69"/>
      <c r="K1278" s="69"/>
      <c r="L1278" s="69"/>
      <c r="M1278" s="69"/>
      <c r="N1278" s="69"/>
      <c r="O1278" s="69"/>
      <c r="P1278" s="69"/>
      <c r="Q1278" s="69"/>
      <c r="R1278" s="69"/>
      <c r="S1278" s="69"/>
      <c r="T1278" s="69"/>
      <c r="U1278" s="69"/>
      <c r="V1278" s="69"/>
      <c r="W1278" s="69"/>
      <c r="X1278" s="69"/>
      <c r="Y1278" s="69"/>
      <c r="Z1278" s="69"/>
    </row>
    <row r="1279" ht="15.75" customHeight="1" spans="1:26">
      <c r="A1279" s="125"/>
      <c r="B1279" s="125"/>
      <c r="C1279" s="126" t="e">
        <v>#REF!</v>
      </c>
      <c r="D1279" s="125"/>
      <c r="E1279" s="69"/>
      <c r="F1279" s="69"/>
      <c r="G1279" s="69"/>
      <c r="H1279" s="69"/>
      <c r="I1279" s="69"/>
      <c r="J1279" s="69"/>
      <c r="K1279" s="69"/>
      <c r="L1279" s="69"/>
      <c r="M1279" s="69"/>
      <c r="N1279" s="69"/>
      <c r="O1279" s="69"/>
      <c r="P1279" s="69"/>
      <c r="Q1279" s="69"/>
      <c r="R1279" s="69"/>
      <c r="S1279" s="69"/>
      <c r="T1279" s="69"/>
      <c r="U1279" s="69"/>
      <c r="V1279" s="69"/>
      <c r="W1279" s="69"/>
      <c r="X1279" s="69"/>
      <c r="Y1279" s="69"/>
      <c r="Z1279" s="69"/>
    </row>
    <row r="1280" ht="15.75" customHeight="1" spans="1:26">
      <c r="A1280" s="125"/>
      <c r="B1280" s="125"/>
      <c r="C1280" s="126" t="e">
        <v>#REF!</v>
      </c>
      <c r="D1280" s="125"/>
      <c r="E1280" s="69"/>
      <c r="F1280" s="69"/>
      <c r="G1280" s="69"/>
      <c r="H1280" s="69"/>
      <c r="I1280" s="69"/>
      <c r="J1280" s="69"/>
      <c r="K1280" s="69"/>
      <c r="L1280" s="69"/>
      <c r="M1280" s="69"/>
      <c r="N1280" s="69"/>
      <c r="O1280" s="69"/>
      <c r="P1280" s="69"/>
      <c r="Q1280" s="69"/>
      <c r="R1280" s="69"/>
      <c r="S1280" s="69"/>
      <c r="T1280" s="69"/>
      <c r="U1280" s="69"/>
      <c r="V1280" s="69"/>
      <c r="W1280" s="69"/>
      <c r="X1280" s="69"/>
      <c r="Y1280" s="69"/>
      <c r="Z1280" s="69"/>
    </row>
    <row r="1281" ht="15.75" customHeight="1" spans="1:26">
      <c r="A1281" s="125"/>
      <c r="B1281" s="125"/>
      <c r="C1281" s="126" t="e">
        <v>#REF!</v>
      </c>
      <c r="D1281" s="125"/>
      <c r="E1281" s="69"/>
      <c r="F1281" s="69"/>
      <c r="G1281" s="69"/>
      <c r="H1281" s="69"/>
      <c r="I1281" s="69"/>
      <c r="J1281" s="69"/>
      <c r="K1281" s="69"/>
      <c r="L1281" s="69"/>
      <c r="M1281" s="69"/>
      <c r="N1281" s="69"/>
      <c r="O1281" s="69"/>
      <c r="P1281" s="69"/>
      <c r="Q1281" s="69"/>
      <c r="R1281" s="69"/>
      <c r="S1281" s="69"/>
      <c r="T1281" s="69"/>
      <c r="U1281" s="69"/>
      <c r="V1281" s="69"/>
      <c r="W1281" s="69"/>
      <c r="X1281" s="69"/>
      <c r="Y1281" s="69"/>
      <c r="Z1281" s="69"/>
    </row>
    <row r="1282" ht="15.75" customHeight="1" spans="1:26">
      <c r="A1282" s="125"/>
      <c r="B1282" s="125"/>
      <c r="C1282" s="126" t="e">
        <v>#REF!</v>
      </c>
      <c r="D1282" s="125"/>
      <c r="E1282" s="69"/>
      <c r="F1282" s="69"/>
      <c r="G1282" s="69"/>
      <c r="H1282" s="69"/>
      <c r="I1282" s="69"/>
      <c r="J1282" s="69"/>
      <c r="K1282" s="69"/>
      <c r="L1282" s="69"/>
      <c r="M1282" s="69"/>
      <c r="N1282" s="69"/>
      <c r="O1282" s="69"/>
      <c r="P1282" s="69"/>
      <c r="Q1282" s="69"/>
      <c r="R1282" s="69"/>
      <c r="S1282" s="69"/>
      <c r="T1282" s="69"/>
      <c r="U1282" s="69"/>
      <c r="V1282" s="69"/>
      <c r="W1282" s="69"/>
      <c r="X1282" s="69"/>
      <c r="Y1282" s="69"/>
      <c r="Z1282" s="69"/>
    </row>
    <row r="1283" ht="15.75" customHeight="1" spans="1:26">
      <c r="A1283" s="125"/>
      <c r="B1283" s="125"/>
      <c r="C1283" s="126" t="e">
        <v>#REF!</v>
      </c>
      <c r="D1283" s="125"/>
      <c r="E1283" s="69"/>
      <c r="F1283" s="69"/>
      <c r="G1283" s="69"/>
      <c r="H1283" s="69"/>
      <c r="I1283" s="69"/>
      <c r="J1283" s="69"/>
      <c r="K1283" s="69"/>
      <c r="L1283" s="69"/>
      <c r="M1283" s="69"/>
      <c r="N1283" s="69"/>
      <c r="O1283" s="69"/>
      <c r="P1283" s="69"/>
      <c r="Q1283" s="69"/>
      <c r="R1283" s="69"/>
      <c r="S1283" s="69"/>
      <c r="T1283" s="69"/>
      <c r="U1283" s="69"/>
      <c r="V1283" s="69"/>
      <c r="W1283" s="69"/>
      <c r="X1283" s="69"/>
      <c r="Y1283" s="69"/>
      <c r="Z1283" s="69"/>
    </row>
    <row r="1284" ht="15.75" customHeight="1" spans="1:26">
      <c r="A1284" s="125"/>
      <c r="B1284" s="125"/>
      <c r="C1284" s="126" t="e">
        <v>#REF!</v>
      </c>
      <c r="D1284" s="125"/>
      <c r="E1284" s="69"/>
      <c r="F1284" s="69"/>
      <c r="G1284" s="69"/>
      <c r="H1284" s="69"/>
      <c r="I1284" s="69"/>
      <c r="J1284" s="69"/>
      <c r="K1284" s="69"/>
      <c r="L1284" s="69"/>
      <c r="M1284" s="69"/>
      <c r="N1284" s="69"/>
      <c r="O1284" s="69"/>
      <c r="P1284" s="69"/>
      <c r="Q1284" s="69"/>
      <c r="R1284" s="69"/>
      <c r="S1284" s="69"/>
      <c r="T1284" s="69"/>
      <c r="U1284" s="69"/>
      <c r="V1284" s="69"/>
      <c r="W1284" s="69"/>
      <c r="X1284" s="69"/>
      <c r="Y1284" s="69"/>
      <c r="Z1284" s="69"/>
    </row>
    <row r="1285" ht="15.75" customHeight="1" spans="1:26">
      <c r="A1285" s="125"/>
      <c r="B1285" s="125"/>
      <c r="C1285" s="126" t="e">
        <v>#REF!</v>
      </c>
      <c r="D1285" s="125"/>
      <c r="E1285" s="69"/>
      <c r="F1285" s="69"/>
      <c r="G1285" s="69"/>
      <c r="H1285" s="69"/>
      <c r="I1285" s="69"/>
      <c r="J1285" s="69"/>
      <c r="K1285" s="69"/>
      <c r="L1285" s="69"/>
      <c r="M1285" s="69"/>
      <c r="N1285" s="69"/>
      <c r="O1285" s="69"/>
      <c r="P1285" s="69"/>
      <c r="Q1285" s="69"/>
      <c r="R1285" s="69"/>
      <c r="S1285" s="69"/>
      <c r="T1285" s="69"/>
      <c r="U1285" s="69"/>
      <c r="V1285" s="69"/>
      <c r="W1285" s="69"/>
      <c r="X1285" s="69"/>
      <c r="Y1285" s="69"/>
      <c r="Z1285" s="69"/>
    </row>
    <row r="1286" ht="15.75" customHeight="1" spans="1:26">
      <c r="A1286" s="125"/>
      <c r="B1286" s="125"/>
      <c r="C1286" s="126" t="e">
        <v>#REF!</v>
      </c>
      <c r="D1286" s="125"/>
      <c r="E1286" s="69"/>
      <c r="F1286" s="69"/>
      <c r="G1286" s="69"/>
      <c r="H1286" s="69"/>
      <c r="I1286" s="69"/>
      <c r="J1286" s="69"/>
      <c r="K1286" s="69"/>
      <c r="L1286" s="69"/>
      <c r="M1286" s="69"/>
      <c r="N1286" s="69"/>
      <c r="O1286" s="69"/>
      <c r="P1286" s="69"/>
      <c r="Q1286" s="69"/>
      <c r="R1286" s="69"/>
      <c r="S1286" s="69"/>
      <c r="T1286" s="69"/>
      <c r="U1286" s="69"/>
      <c r="V1286" s="69"/>
      <c r="W1286" s="69"/>
      <c r="X1286" s="69"/>
      <c r="Y1286" s="69"/>
      <c r="Z1286" s="69"/>
    </row>
    <row r="1287" ht="15.75" customHeight="1" spans="1:26">
      <c r="A1287" s="125"/>
      <c r="B1287" s="125"/>
      <c r="C1287" s="126" t="e">
        <v>#REF!</v>
      </c>
      <c r="D1287" s="125"/>
      <c r="E1287" s="69"/>
      <c r="F1287" s="69"/>
      <c r="G1287" s="69"/>
      <c r="H1287" s="69"/>
      <c r="I1287" s="69"/>
      <c r="J1287" s="69"/>
      <c r="K1287" s="69"/>
      <c r="L1287" s="69"/>
      <c r="M1287" s="69"/>
      <c r="N1287" s="69"/>
      <c r="O1287" s="69"/>
      <c r="P1287" s="69"/>
      <c r="Q1287" s="69"/>
      <c r="R1287" s="69"/>
      <c r="S1287" s="69"/>
      <c r="T1287" s="69"/>
      <c r="U1287" s="69"/>
      <c r="V1287" s="69"/>
      <c r="W1287" s="69"/>
      <c r="X1287" s="69"/>
      <c r="Y1287" s="69"/>
      <c r="Z1287" s="69"/>
    </row>
    <row r="1288" ht="15.75" customHeight="1" spans="1:26">
      <c r="A1288" s="125"/>
      <c r="B1288" s="125"/>
      <c r="C1288" s="126" t="e">
        <v>#REF!</v>
      </c>
      <c r="D1288" s="125"/>
      <c r="E1288" s="69"/>
      <c r="F1288" s="69"/>
      <c r="G1288" s="69"/>
      <c r="H1288" s="69"/>
      <c r="I1288" s="69"/>
      <c r="J1288" s="69"/>
      <c r="K1288" s="69"/>
      <c r="L1288" s="69"/>
      <c r="M1288" s="69"/>
      <c r="N1288" s="69"/>
      <c r="O1288" s="69"/>
      <c r="P1288" s="69"/>
      <c r="Q1288" s="69"/>
      <c r="R1288" s="69"/>
      <c r="S1288" s="69"/>
      <c r="T1288" s="69"/>
      <c r="U1288" s="69"/>
      <c r="V1288" s="69"/>
      <c r="W1288" s="69"/>
      <c r="X1288" s="69"/>
      <c r="Y1288" s="69"/>
      <c r="Z1288" s="69"/>
    </row>
    <row r="1289" ht="15.75" customHeight="1" spans="1:26">
      <c r="A1289" s="125"/>
      <c r="B1289" s="125"/>
      <c r="C1289" s="126" t="e">
        <v>#REF!</v>
      </c>
      <c r="D1289" s="125"/>
      <c r="E1289" s="69"/>
      <c r="F1289" s="69"/>
      <c r="G1289" s="69"/>
      <c r="H1289" s="69"/>
      <c r="I1289" s="69"/>
      <c r="J1289" s="69"/>
      <c r="K1289" s="69"/>
      <c r="L1289" s="69"/>
      <c r="M1289" s="69"/>
      <c r="N1289" s="69"/>
      <c r="O1289" s="69"/>
      <c r="P1289" s="69"/>
      <c r="Q1289" s="69"/>
      <c r="R1289" s="69"/>
      <c r="S1289" s="69"/>
      <c r="T1289" s="69"/>
      <c r="U1289" s="69"/>
      <c r="V1289" s="69"/>
      <c r="W1289" s="69"/>
      <c r="X1289" s="69"/>
      <c r="Y1289" s="69"/>
      <c r="Z1289" s="69"/>
    </row>
    <row r="1290" ht="15.75" customHeight="1" spans="1:26">
      <c r="A1290" s="125"/>
      <c r="B1290" s="125"/>
      <c r="C1290" s="126" t="e">
        <v>#REF!</v>
      </c>
      <c r="D1290" s="125"/>
      <c r="E1290" s="69"/>
      <c r="F1290" s="69"/>
      <c r="G1290" s="69"/>
      <c r="H1290" s="69"/>
      <c r="I1290" s="69"/>
      <c r="J1290" s="69"/>
      <c r="K1290" s="69"/>
      <c r="L1290" s="69"/>
      <c r="M1290" s="69"/>
      <c r="N1290" s="69"/>
      <c r="O1290" s="69"/>
      <c r="P1290" s="69"/>
      <c r="Q1290" s="69"/>
      <c r="R1290" s="69"/>
      <c r="S1290" s="69"/>
      <c r="T1290" s="69"/>
      <c r="U1290" s="69"/>
      <c r="V1290" s="69"/>
      <c r="W1290" s="69"/>
      <c r="X1290" s="69"/>
      <c r="Y1290" s="69"/>
      <c r="Z1290" s="69"/>
    </row>
    <row r="1291" ht="15.75" customHeight="1" spans="1:26">
      <c r="A1291" s="125"/>
      <c r="B1291" s="125"/>
      <c r="C1291" s="126" t="e">
        <v>#REF!</v>
      </c>
      <c r="D1291" s="125"/>
      <c r="E1291" s="69"/>
      <c r="F1291" s="69"/>
      <c r="G1291" s="69"/>
      <c r="H1291" s="69"/>
      <c r="I1291" s="69"/>
      <c r="J1291" s="69"/>
      <c r="K1291" s="69"/>
      <c r="L1291" s="69"/>
      <c r="M1291" s="69"/>
      <c r="N1291" s="69"/>
      <c r="O1291" s="69"/>
      <c r="P1291" s="69"/>
      <c r="Q1291" s="69"/>
      <c r="R1291" s="69"/>
      <c r="S1291" s="69"/>
      <c r="T1291" s="69"/>
      <c r="U1291" s="69"/>
      <c r="V1291" s="69"/>
      <c r="W1291" s="69"/>
      <c r="X1291" s="69"/>
      <c r="Y1291" s="69"/>
      <c r="Z1291" s="69"/>
    </row>
    <row r="1292" ht="15.75" customHeight="1" spans="1:26">
      <c r="A1292" s="125"/>
      <c r="B1292" s="125"/>
      <c r="C1292" s="126" t="e">
        <v>#REF!</v>
      </c>
      <c r="D1292" s="125"/>
      <c r="E1292" s="69"/>
      <c r="F1292" s="69"/>
      <c r="G1292" s="69"/>
      <c r="H1292" s="69"/>
      <c r="I1292" s="69"/>
      <c r="J1292" s="69"/>
      <c r="K1292" s="69"/>
      <c r="L1292" s="69"/>
      <c r="M1292" s="69"/>
      <c r="N1292" s="69"/>
      <c r="O1292" s="69"/>
      <c r="P1292" s="69"/>
      <c r="Q1292" s="69"/>
      <c r="R1292" s="69"/>
      <c r="S1292" s="69"/>
      <c r="T1292" s="69"/>
      <c r="U1292" s="69"/>
      <c r="V1292" s="69"/>
      <c r="W1292" s="69"/>
      <c r="X1292" s="69"/>
      <c r="Y1292" s="69"/>
      <c r="Z1292" s="69"/>
    </row>
    <row r="1293" ht="15.75" customHeight="1" spans="1:26">
      <c r="A1293" s="125"/>
      <c r="B1293" s="125"/>
      <c r="C1293" s="126" t="e">
        <v>#REF!</v>
      </c>
      <c r="D1293" s="125"/>
      <c r="E1293" s="69"/>
      <c r="F1293" s="69"/>
      <c r="G1293" s="69"/>
      <c r="H1293" s="69"/>
      <c r="I1293" s="69"/>
      <c r="J1293" s="69"/>
      <c r="K1293" s="69"/>
      <c r="L1293" s="69"/>
      <c r="M1293" s="69"/>
      <c r="N1293" s="69"/>
      <c r="O1293" s="69"/>
      <c r="P1293" s="69"/>
      <c r="Q1293" s="69"/>
      <c r="R1293" s="69"/>
      <c r="S1293" s="69"/>
      <c r="T1293" s="69"/>
      <c r="U1293" s="69"/>
      <c r="V1293" s="69"/>
      <c r="W1293" s="69"/>
      <c r="X1293" s="69"/>
      <c r="Y1293" s="69"/>
      <c r="Z1293" s="69"/>
    </row>
    <row r="1294" ht="15.75" customHeight="1" spans="1:26">
      <c r="A1294" s="125"/>
      <c r="B1294" s="125"/>
      <c r="C1294" s="126" t="e">
        <v>#REF!</v>
      </c>
      <c r="D1294" s="125"/>
      <c r="E1294" s="69"/>
      <c r="F1294" s="69"/>
      <c r="G1294" s="69"/>
      <c r="H1294" s="69"/>
      <c r="I1294" s="69"/>
      <c r="J1294" s="69"/>
      <c r="K1294" s="69"/>
      <c r="L1294" s="69"/>
      <c r="M1294" s="69"/>
      <c r="N1294" s="69"/>
      <c r="O1294" s="69"/>
      <c r="P1294" s="69"/>
      <c r="Q1294" s="69"/>
      <c r="R1294" s="69"/>
      <c r="S1294" s="69"/>
      <c r="T1294" s="69"/>
      <c r="U1294" s="69"/>
      <c r="V1294" s="69"/>
      <c r="W1294" s="69"/>
      <c r="X1294" s="69"/>
      <c r="Y1294" s="69"/>
      <c r="Z1294" s="69"/>
    </row>
    <row r="1295" ht="15.75" customHeight="1" spans="1:26">
      <c r="A1295" s="125"/>
      <c r="B1295" s="125"/>
      <c r="C1295" s="126" t="e">
        <v>#REF!</v>
      </c>
      <c r="D1295" s="125"/>
      <c r="E1295" s="69"/>
      <c r="F1295" s="69"/>
      <c r="G1295" s="69"/>
      <c r="H1295" s="69"/>
      <c r="I1295" s="69"/>
      <c r="J1295" s="69"/>
      <c r="K1295" s="69"/>
      <c r="L1295" s="69"/>
      <c r="M1295" s="69"/>
      <c r="N1295" s="69"/>
      <c r="O1295" s="69"/>
      <c r="P1295" s="69"/>
      <c r="Q1295" s="69"/>
      <c r="R1295" s="69"/>
      <c r="S1295" s="69"/>
      <c r="T1295" s="69"/>
      <c r="U1295" s="69"/>
      <c r="V1295" s="69"/>
      <c r="W1295" s="69"/>
      <c r="X1295" s="69"/>
      <c r="Y1295" s="69"/>
      <c r="Z1295" s="69"/>
    </row>
    <row r="1296" ht="15.75" customHeight="1" spans="1:26">
      <c r="A1296" s="125"/>
      <c r="B1296" s="125"/>
      <c r="C1296" s="126" t="e">
        <v>#REF!</v>
      </c>
      <c r="D1296" s="125"/>
      <c r="E1296" s="69"/>
      <c r="F1296" s="69"/>
      <c r="G1296" s="69"/>
      <c r="H1296" s="69"/>
      <c r="I1296" s="69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  <c r="T1296" s="69"/>
      <c r="U1296" s="69"/>
      <c r="V1296" s="69"/>
      <c r="W1296" s="69"/>
      <c r="X1296" s="69"/>
      <c r="Y1296" s="69"/>
      <c r="Z1296" s="69"/>
    </row>
    <row r="1297" ht="15.75" customHeight="1" spans="1:26">
      <c r="A1297" s="125"/>
      <c r="B1297" s="125"/>
      <c r="C1297" s="126" t="e">
        <v>#REF!</v>
      </c>
      <c r="D1297" s="125"/>
      <c r="E1297" s="69"/>
      <c r="F1297" s="69"/>
      <c r="G1297" s="69"/>
      <c r="H1297" s="69"/>
      <c r="I1297" s="69"/>
      <c r="J1297" s="69"/>
      <c r="K1297" s="69"/>
      <c r="L1297" s="69"/>
      <c r="M1297" s="69"/>
      <c r="N1297" s="69"/>
      <c r="O1297" s="69"/>
      <c r="P1297" s="69"/>
      <c r="Q1297" s="69"/>
      <c r="R1297" s="69"/>
      <c r="S1297" s="69"/>
      <c r="T1297" s="69"/>
      <c r="U1297" s="69"/>
      <c r="V1297" s="69"/>
      <c r="W1297" s="69"/>
      <c r="X1297" s="69"/>
      <c r="Y1297" s="69"/>
      <c r="Z1297" s="69"/>
    </row>
    <row r="1298" ht="15.75" customHeight="1" spans="1:26">
      <c r="A1298" s="125"/>
      <c r="B1298" s="125"/>
      <c r="C1298" s="126" t="e">
        <v>#REF!</v>
      </c>
      <c r="D1298" s="125"/>
      <c r="E1298" s="69"/>
      <c r="F1298" s="69"/>
      <c r="G1298" s="69"/>
      <c r="H1298" s="69"/>
      <c r="I1298" s="69"/>
      <c r="J1298" s="69"/>
      <c r="K1298" s="69"/>
      <c r="L1298" s="69"/>
      <c r="M1298" s="69"/>
      <c r="N1298" s="69"/>
      <c r="O1298" s="69"/>
      <c r="P1298" s="69"/>
      <c r="Q1298" s="69"/>
      <c r="R1298" s="69"/>
      <c r="S1298" s="69"/>
      <c r="T1298" s="69"/>
      <c r="U1298" s="69"/>
      <c r="V1298" s="69"/>
      <c r="W1298" s="69"/>
      <c r="X1298" s="69"/>
      <c r="Y1298" s="69"/>
      <c r="Z1298" s="69"/>
    </row>
    <row r="1299" ht="15.75" customHeight="1" spans="1:26">
      <c r="A1299" s="125"/>
      <c r="B1299" s="125"/>
      <c r="C1299" s="126" t="e">
        <v>#REF!</v>
      </c>
      <c r="D1299" s="125"/>
      <c r="E1299" s="69"/>
      <c r="F1299" s="69"/>
      <c r="G1299" s="69"/>
      <c r="H1299" s="69"/>
      <c r="I1299" s="69"/>
      <c r="J1299" s="69"/>
      <c r="K1299" s="69"/>
      <c r="L1299" s="69"/>
      <c r="M1299" s="69"/>
      <c r="N1299" s="69"/>
      <c r="O1299" s="69"/>
      <c r="P1299" s="69"/>
      <c r="Q1299" s="69"/>
      <c r="R1299" s="69"/>
      <c r="S1299" s="69"/>
      <c r="T1299" s="69"/>
      <c r="U1299" s="69"/>
      <c r="V1299" s="69"/>
      <c r="W1299" s="69"/>
      <c r="X1299" s="69"/>
      <c r="Y1299" s="69"/>
      <c r="Z1299" s="69"/>
    </row>
    <row r="1300" ht="15.75" customHeight="1" spans="1:26">
      <c r="A1300" s="125"/>
      <c r="B1300" s="125"/>
      <c r="C1300" s="126" t="e">
        <v>#REF!</v>
      </c>
      <c r="D1300" s="125"/>
      <c r="E1300" s="69"/>
      <c r="F1300" s="69"/>
      <c r="G1300" s="69"/>
      <c r="H1300" s="69"/>
      <c r="I1300" s="69"/>
      <c r="J1300" s="69"/>
      <c r="K1300" s="69"/>
      <c r="L1300" s="69"/>
      <c r="M1300" s="69"/>
      <c r="N1300" s="69"/>
      <c r="O1300" s="69"/>
      <c r="P1300" s="69"/>
      <c r="Q1300" s="69"/>
      <c r="R1300" s="69"/>
      <c r="S1300" s="69"/>
      <c r="T1300" s="69"/>
      <c r="U1300" s="69"/>
      <c r="V1300" s="69"/>
      <c r="W1300" s="69"/>
      <c r="X1300" s="69"/>
      <c r="Y1300" s="69"/>
      <c r="Z1300" s="69"/>
    </row>
    <row r="1301" ht="15.75" customHeight="1" spans="1:26">
      <c r="A1301" s="125"/>
      <c r="B1301" s="125"/>
      <c r="C1301" s="126" t="e">
        <v>#REF!</v>
      </c>
      <c r="D1301" s="125"/>
      <c r="E1301" s="69"/>
      <c r="F1301" s="69"/>
      <c r="G1301" s="69"/>
      <c r="H1301" s="69"/>
      <c r="I1301" s="69"/>
      <c r="J1301" s="69"/>
      <c r="K1301" s="69"/>
      <c r="L1301" s="69"/>
      <c r="M1301" s="69"/>
      <c r="N1301" s="69"/>
      <c r="O1301" s="69"/>
      <c r="P1301" s="69"/>
      <c r="Q1301" s="69"/>
      <c r="R1301" s="69"/>
      <c r="S1301" s="69"/>
      <c r="T1301" s="69"/>
      <c r="U1301" s="69"/>
      <c r="V1301" s="69"/>
      <c r="W1301" s="69"/>
      <c r="X1301" s="69"/>
      <c r="Y1301" s="69"/>
      <c r="Z1301" s="69"/>
    </row>
    <row r="1302" ht="15.75" customHeight="1" spans="1:26">
      <c r="A1302" s="125"/>
      <c r="B1302" s="125"/>
      <c r="C1302" s="126" t="e">
        <v>#REF!</v>
      </c>
      <c r="D1302" s="125"/>
      <c r="E1302" s="69"/>
      <c r="F1302" s="69"/>
      <c r="G1302" s="69"/>
      <c r="H1302" s="69"/>
      <c r="I1302" s="69"/>
      <c r="J1302" s="69"/>
      <c r="K1302" s="69"/>
      <c r="L1302" s="69"/>
      <c r="M1302" s="69"/>
      <c r="N1302" s="69"/>
      <c r="O1302" s="69"/>
      <c r="P1302" s="69"/>
      <c r="Q1302" s="69"/>
      <c r="R1302" s="69"/>
      <c r="S1302" s="69"/>
      <c r="T1302" s="69"/>
      <c r="U1302" s="69"/>
      <c r="V1302" s="69"/>
      <c r="W1302" s="69"/>
      <c r="X1302" s="69"/>
      <c r="Y1302" s="69"/>
      <c r="Z1302" s="69"/>
    </row>
    <row r="1303" ht="15.75" customHeight="1" spans="1:26">
      <c r="A1303" s="125"/>
      <c r="B1303" s="125"/>
      <c r="C1303" s="126" t="e">
        <v>#REF!</v>
      </c>
      <c r="D1303" s="125"/>
      <c r="E1303" s="69"/>
      <c r="F1303" s="69"/>
      <c r="G1303" s="69"/>
      <c r="H1303" s="69"/>
      <c r="I1303" s="69"/>
      <c r="J1303" s="69"/>
      <c r="K1303" s="69"/>
      <c r="L1303" s="69"/>
      <c r="M1303" s="69"/>
      <c r="N1303" s="69"/>
      <c r="O1303" s="69"/>
      <c r="P1303" s="69"/>
      <c r="Q1303" s="69"/>
      <c r="R1303" s="69"/>
      <c r="S1303" s="69"/>
      <c r="T1303" s="69"/>
      <c r="U1303" s="69"/>
      <c r="V1303" s="69"/>
      <c r="W1303" s="69"/>
      <c r="X1303" s="69"/>
      <c r="Y1303" s="69"/>
      <c r="Z1303" s="69"/>
    </row>
    <row r="1304" ht="15.75" customHeight="1" spans="1:26">
      <c r="A1304" s="125"/>
      <c r="B1304" s="125"/>
      <c r="C1304" s="126" t="e">
        <v>#REF!</v>
      </c>
      <c r="D1304" s="125"/>
      <c r="E1304" s="69"/>
      <c r="F1304" s="69"/>
      <c r="G1304" s="69"/>
      <c r="H1304" s="69"/>
      <c r="I1304" s="69"/>
      <c r="J1304" s="69"/>
      <c r="K1304" s="69"/>
      <c r="L1304" s="69"/>
      <c r="M1304" s="69"/>
      <c r="N1304" s="69"/>
      <c r="O1304" s="69"/>
      <c r="P1304" s="69"/>
      <c r="Q1304" s="69"/>
      <c r="R1304" s="69"/>
      <c r="S1304" s="69"/>
      <c r="T1304" s="69"/>
      <c r="U1304" s="69"/>
      <c r="V1304" s="69"/>
      <c r="W1304" s="69"/>
      <c r="X1304" s="69"/>
      <c r="Y1304" s="69"/>
      <c r="Z1304" s="69"/>
    </row>
    <row r="1305" ht="15.75" customHeight="1" spans="1:26">
      <c r="A1305" s="125"/>
      <c r="B1305" s="125"/>
      <c r="C1305" s="126" t="e">
        <v>#REF!</v>
      </c>
      <c r="D1305" s="125"/>
      <c r="E1305" s="69"/>
      <c r="F1305" s="69"/>
      <c r="G1305" s="69"/>
      <c r="H1305" s="69"/>
      <c r="I1305" s="69"/>
      <c r="J1305" s="69"/>
      <c r="K1305" s="69"/>
      <c r="L1305" s="69"/>
      <c r="M1305" s="69"/>
      <c r="N1305" s="69"/>
      <c r="O1305" s="69"/>
      <c r="P1305" s="69"/>
      <c r="Q1305" s="69"/>
      <c r="R1305" s="69"/>
      <c r="S1305" s="69"/>
      <c r="T1305" s="69"/>
      <c r="U1305" s="69"/>
      <c r="V1305" s="69"/>
      <c r="W1305" s="69"/>
      <c r="X1305" s="69"/>
      <c r="Y1305" s="69"/>
      <c r="Z1305" s="69"/>
    </row>
    <row r="1306" ht="15.75" customHeight="1" spans="1:26">
      <c r="A1306" s="125"/>
      <c r="B1306" s="125"/>
      <c r="C1306" s="126" t="e">
        <v>#REF!</v>
      </c>
      <c r="D1306" s="125"/>
      <c r="E1306" s="69"/>
      <c r="F1306" s="69"/>
      <c r="G1306" s="69"/>
      <c r="H1306" s="69"/>
      <c r="I1306" s="69"/>
      <c r="J1306" s="69"/>
      <c r="K1306" s="69"/>
      <c r="L1306" s="69"/>
      <c r="M1306" s="69"/>
      <c r="N1306" s="69"/>
      <c r="O1306" s="69"/>
      <c r="P1306" s="69"/>
      <c r="Q1306" s="69"/>
      <c r="R1306" s="69"/>
      <c r="S1306" s="69"/>
      <c r="T1306" s="69"/>
      <c r="U1306" s="69"/>
      <c r="V1306" s="69"/>
      <c r="W1306" s="69"/>
      <c r="X1306" s="69"/>
      <c r="Y1306" s="69"/>
      <c r="Z1306" s="69"/>
    </row>
    <row r="1307" ht="15.75" customHeight="1" spans="1:26">
      <c r="A1307" s="125"/>
      <c r="B1307" s="125"/>
      <c r="C1307" s="126" t="e">
        <v>#REF!</v>
      </c>
      <c r="D1307" s="125"/>
      <c r="E1307" s="69"/>
      <c r="F1307" s="69"/>
      <c r="G1307" s="69"/>
      <c r="H1307" s="69"/>
      <c r="I1307" s="69"/>
      <c r="J1307" s="69"/>
      <c r="K1307" s="69"/>
      <c r="L1307" s="69"/>
      <c r="M1307" s="69"/>
      <c r="N1307" s="69"/>
      <c r="O1307" s="69"/>
      <c r="P1307" s="69"/>
      <c r="Q1307" s="69"/>
      <c r="R1307" s="69"/>
      <c r="S1307" s="69"/>
      <c r="T1307" s="69"/>
      <c r="U1307" s="69"/>
      <c r="V1307" s="69"/>
      <c r="W1307" s="69"/>
      <c r="X1307" s="69"/>
      <c r="Y1307" s="69"/>
      <c r="Z1307" s="69"/>
    </row>
    <row r="1308" ht="15.75" customHeight="1" spans="1:26">
      <c r="A1308" s="125"/>
      <c r="B1308" s="125"/>
      <c r="C1308" s="126" t="e">
        <v>#REF!</v>
      </c>
      <c r="D1308" s="125"/>
      <c r="E1308" s="69"/>
      <c r="F1308" s="69"/>
      <c r="G1308" s="69"/>
      <c r="H1308" s="69"/>
      <c r="I1308" s="69"/>
      <c r="J1308" s="69"/>
      <c r="K1308" s="69"/>
      <c r="L1308" s="69"/>
      <c r="M1308" s="69"/>
      <c r="N1308" s="69"/>
      <c r="O1308" s="69"/>
      <c r="P1308" s="69"/>
      <c r="Q1308" s="69"/>
      <c r="R1308" s="69"/>
      <c r="S1308" s="69"/>
      <c r="T1308" s="69"/>
      <c r="U1308" s="69"/>
      <c r="V1308" s="69"/>
      <c r="W1308" s="69"/>
      <c r="X1308" s="69"/>
      <c r="Y1308" s="69"/>
      <c r="Z1308" s="69"/>
    </row>
    <row r="1309" ht="15.75" customHeight="1" spans="1:26">
      <c r="A1309" s="125"/>
      <c r="B1309" s="125"/>
      <c r="C1309" s="126" t="e">
        <v>#REF!</v>
      </c>
      <c r="D1309" s="125"/>
      <c r="E1309" s="69"/>
      <c r="F1309" s="69"/>
      <c r="G1309" s="69"/>
      <c r="H1309" s="69"/>
      <c r="I1309" s="69"/>
      <c r="J1309" s="69"/>
      <c r="K1309" s="69"/>
      <c r="L1309" s="69"/>
      <c r="M1309" s="69"/>
      <c r="N1309" s="69"/>
      <c r="O1309" s="69"/>
      <c r="P1309" s="69"/>
      <c r="Q1309" s="69"/>
      <c r="R1309" s="69"/>
      <c r="S1309" s="69"/>
      <c r="T1309" s="69"/>
      <c r="U1309" s="69"/>
      <c r="V1309" s="69"/>
      <c r="W1309" s="69"/>
      <c r="X1309" s="69"/>
      <c r="Y1309" s="69"/>
      <c r="Z1309" s="69"/>
    </row>
    <row r="1310" ht="15.75" customHeight="1" spans="1:26">
      <c r="A1310" s="125"/>
      <c r="B1310" s="125"/>
      <c r="C1310" s="126" t="e">
        <v>#REF!</v>
      </c>
      <c r="D1310" s="125"/>
      <c r="E1310" s="69"/>
      <c r="F1310" s="69"/>
      <c r="G1310" s="69"/>
      <c r="H1310" s="69"/>
      <c r="I1310" s="69"/>
      <c r="J1310" s="69"/>
      <c r="K1310" s="69"/>
      <c r="L1310" s="69"/>
      <c r="M1310" s="69"/>
      <c r="N1310" s="69"/>
      <c r="O1310" s="69"/>
      <c r="P1310" s="69"/>
      <c r="Q1310" s="69"/>
      <c r="R1310" s="69"/>
      <c r="S1310" s="69"/>
      <c r="T1310" s="69"/>
      <c r="U1310" s="69"/>
      <c r="V1310" s="69"/>
      <c r="W1310" s="69"/>
      <c r="X1310" s="69"/>
      <c r="Y1310" s="69"/>
      <c r="Z1310" s="69"/>
    </row>
    <row r="1311" ht="15.75" customHeight="1" spans="1:26">
      <c r="A1311" s="125"/>
      <c r="B1311" s="125"/>
      <c r="C1311" s="126" t="e">
        <v>#REF!</v>
      </c>
      <c r="D1311" s="125"/>
      <c r="E1311" s="69"/>
      <c r="F1311" s="69"/>
      <c r="G1311" s="69"/>
      <c r="H1311" s="69"/>
      <c r="I1311" s="69"/>
      <c r="J1311" s="69"/>
      <c r="K1311" s="69"/>
      <c r="L1311" s="69"/>
      <c r="M1311" s="69"/>
      <c r="N1311" s="69"/>
      <c r="O1311" s="69"/>
      <c r="P1311" s="69"/>
      <c r="Q1311" s="69"/>
      <c r="R1311" s="69"/>
      <c r="S1311" s="69"/>
      <c r="T1311" s="69"/>
      <c r="U1311" s="69"/>
      <c r="V1311" s="69"/>
      <c r="W1311" s="69"/>
      <c r="X1311" s="69"/>
      <c r="Y1311" s="69"/>
      <c r="Z1311" s="69"/>
    </row>
    <row r="1312" ht="15.75" customHeight="1" spans="1:26">
      <c r="A1312" s="125"/>
      <c r="B1312" s="125"/>
      <c r="C1312" s="126" t="e">
        <v>#REF!</v>
      </c>
      <c r="D1312" s="125"/>
      <c r="E1312" s="69"/>
      <c r="F1312" s="69"/>
      <c r="G1312" s="69"/>
      <c r="H1312" s="69"/>
      <c r="I1312" s="69"/>
      <c r="J1312" s="69"/>
      <c r="K1312" s="69"/>
      <c r="L1312" s="69"/>
      <c r="M1312" s="69"/>
      <c r="N1312" s="69"/>
      <c r="O1312" s="69"/>
      <c r="P1312" s="69"/>
      <c r="Q1312" s="69"/>
      <c r="R1312" s="69"/>
      <c r="S1312" s="69"/>
      <c r="T1312" s="69"/>
      <c r="U1312" s="69"/>
      <c r="V1312" s="69"/>
      <c r="W1312" s="69"/>
      <c r="X1312" s="69"/>
      <c r="Y1312" s="69"/>
      <c r="Z1312" s="69"/>
    </row>
    <row r="1313" ht="15.75" customHeight="1" spans="1:26">
      <c r="A1313" s="125"/>
      <c r="B1313" s="125"/>
      <c r="C1313" s="126" t="e">
        <v>#REF!</v>
      </c>
      <c r="D1313" s="125"/>
      <c r="E1313" s="69"/>
      <c r="F1313" s="69"/>
      <c r="G1313" s="69"/>
      <c r="H1313" s="69"/>
      <c r="I1313" s="69"/>
      <c r="J1313" s="69"/>
      <c r="K1313" s="69"/>
      <c r="L1313" s="69"/>
      <c r="M1313" s="69"/>
      <c r="N1313" s="69"/>
      <c r="O1313" s="69"/>
      <c r="P1313" s="69"/>
      <c r="Q1313" s="69"/>
      <c r="R1313" s="69"/>
      <c r="S1313" s="69"/>
      <c r="T1313" s="69"/>
      <c r="U1313" s="69"/>
      <c r="V1313" s="69"/>
      <c r="W1313" s="69"/>
      <c r="X1313" s="69"/>
      <c r="Y1313" s="69"/>
      <c r="Z1313" s="69"/>
    </row>
    <row r="1314" ht="15.75" customHeight="1" spans="1:26">
      <c r="A1314" s="125"/>
      <c r="B1314" s="125"/>
      <c r="C1314" s="126" t="e">
        <v>#REF!</v>
      </c>
      <c r="D1314" s="125"/>
      <c r="E1314" s="69"/>
      <c r="F1314" s="69"/>
      <c r="G1314" s="69"/>
      <c r="H1314" s="69"/>
      <c r="I1314" s="69"/>
      <c r="J1314" s="69"/>
      <c r="K1314" s="69"/>
      <c r="L1314" s="69"/>
      <c r="M1314" s="69"/>
      <c r="N1314" s="69"/>
      <c r="O1314" s="69"/>
      <c r="P1314" s="69"/>
      <c r="Q1314" s="69"/>
      <c r="R1314" s="69"/>
      <c r="S1314" s="69"/>
      <c r="T1314" s="69"/>
      <c r="U1314" s="69"/>
      <c r="V1314" s="69"/>
      <c r="W1314" s="69"/>
      <c r="X1314" s="69"/>
      <c r="Y1314" s="69"/>
      <c r="Z1314" s="69"/>
    </row>
    <row r="1315" ht="15.75" customHeight="1" spans="1:26">
      <c r="A1315" s="125"/>
      <c r="B1315" s="125"/>
      <c r="C1315" s="126" t="e">
        <v>#REF!</v>
      </c>
      <c r="D1315" s="125"/>
      <c r="E1315" s="69"/>
      <c r="F1315" s="69"/>
      <c r="G1315" s="69"/>
      <c r="H1315" s="69"/>
      <c r="I1315" s="69"/>
      <c r="J1315" s="69"/>
      <c r="K1315" s="69"/>
      <c r="L1315" s="69"/>
      <c r="M1315" s="69"/>
      <c r="N1315" s="69"/>
      <c r="O1315" s="69"/>
      <c r="P1315" s="69"/>
      <c r="Q1315" s="69"/>
      <c r="R1315" s="69"/>
      <c r="S1315" s="69"/>
      <c r="T1315" s="69"/>
      <c r="U1315" s="69"/>
      <c r="V1315" s="69"/>
      <c r="W1315" s="69"/>
      <c r="X1315" s="69"/>
      <c r="Y1315" s="69"/>
      <c r="Z1315" s="69"/>
    </row>
    <row r="1316" ht="15.75" customHeight="1" spans="1:26">
      <c r="A1316" s="125"/>
      <c r="B1316" s="125"/>
      <c r="C1316" s="126" t="e">
        <v>#REF!</v>
      </c>
      <c r="D1316" s="125"/>
      <c r="E1316" s="69"/>
      <c r="F1316" s="69"/>
      <c r="G1316" s="69"/>
      <c r="H1316" s="69"/>
      <c r="I1316" s="69"/>
      <c r="J1316" s="69"/>
      <c r="K1316" s="69"/>
      <c r="L1316" s="69"/>
      <c r="M1316" s="69"/>
      <c r="N1316" s="69"/>
      <c r="O1316" s="69"/>
      <c r="P1316" s="69"/>
      <c r="Q1316" s="69"/>
      <c r="R1316" s="69"/>
      <c r="S1316" s="69"/>
      <c r="T1316" s="69"/>
      <c r="U1316" s="69"/>
      <c r="V1316" s="69"/>
      <c r="W1316" s="69"/>
      <c r="X1316" s="69"/>
      <c r="Y1316" s="69"/>
      <c r="Z1316" s="69"/>
    </row>
    <row r="1317" ht="15.75" customHeight="1" spans="1:26">
      <c r="A1317" s="125"/>
      <c r="B1317" s="125"/>
      <c r="C1317" s="126" t="e">
        <v>#REF!</v>
      </c>
      <c r="D1317" s="125"/>
      <c r="E1317" s="69"/>
      <c r="F1317" s="69"/>
      <c r="G1317" s="69"/>
      <c r="H1317" s="69"/>
      <c r="I1317" s="69"/>
      <c r="J1317" s="69"/>
      <c r="K1317" s="69"/>
      <c r="L1317" s="69"/>
      <c r="M1317" s="69"/>
      <c r="N1317" s="69"/>
      <c r="O1317" s="69"/>
      <c r="P1317" s="69"/>
      <c r="Q1317" s="69"/>
      <c r="R1317" s="69"/>
      <c r="S1317" s="69"/>
      <c r="T1317" s="69"/>
      <c r="U1317" s="69"/>
      <c r="V1317" s="69"/>
      <c r="W1317" s="69"/>
      <c r="X1317" s="69"/>
      <c r="Y1317" s="69"/>
      <c r="Z1317" s="69"/>
    </row>
    <row r="1318" ht="15.75" customHeight="1" spans="1:26">
      <c r="A1318" s="125"/>
      <c r="B1318" s="125"/>
      <c r="C1318" s="126" t="e">
        <v>#REF!</v>
      </c>
      <c r="D1318" s="125"/>
      <c r="E1318" s="69"/>
      <c r="F1318" s="69"/>
      <c r="G1318" s="69"/>
      <c r="H1318" s="69"/>
      <c r="I1318" s="69"/>
      <c r="J1318" s="69"/>
      <c r="K1318" s="69"/>
      <c r="L1318" s="69"/>
      <c r="M1318" s="69"/>
      <c r="N1318" s="69"/>
      <c r="O1318" s="69"/>
      <c r="P1318" s="69"/>
      <c r="Q1318" s="69"/>
      <c r="R1318" s="69"/>
      <c r="S1318" s="69"/>
      <c r="T1318" s="69"/>
      <c r="U1318" s="69"/>
      <c r="V1318" s="69"/>
      <c r="W1318" s="69"/>
      <c r="X1318" s="69"/>
      <c r="Y1318" s="69"/>
      <c r="Z1318" s="69"/>
    </row>
    <row r="1319" ht="15.75" customHeight="1" spans="1:26">
      <c r="A1319" s="125"/>
      <c r="B1319" s="125"/>
      <c r="C1319" s="126" t="e">
        <v>#REF!</v>
      </c>
      <c r="D1319" s="125"/>
      <c r="E1319" s="69"/>
      <c r="F1319" s="69"/>
      <c r="G1319" s="69"/>
      <c r="H1319" s="69"/>
      <c r="I1319" s="69"/>
      <c r="J1319" s="69"/>
      <c r="K1319" s="69"/>
      <c r="L1319" s="69"/>
      <c r="M1319" s="69"/>
      <c r="N1319" s="69"/>
      <c r="O1319" s="69"/>
      <c r="P1319" s="69"/>
      <c r="Q1319" s="69"/>
      <c r="R1319" s="69"/>
      <c r="S1319" s="69"/>
      <c r="T1319" s="69"/>
      <c r="U1319" s="69"/>
      <c r="V1319" s="69"/>
      <c r="W1319" s="69"/>
      <c r="X1319" s="69"/>
      <c r="Y1319" s="69"/>
      <c r="Z1319" s="69"/>
    </row>
    <row r="1320" ht="15.75" customHeight="1" spans="1:26">
      <c r="A1320" s="125"/>
      <c r="B1320" s="125"/>
      <c r="C1320" s="126" t="e">
        <v>#REF!</v>
      </c>
      <c r="D1320" s="125"/>
      <c r="E1320" s="69"/>
      <c r="F1320" s="69"/>
      <c r="G1320" s="69"/>
      <c r="H1320" s="69"/>
      <c r="I1320" s="69"/>
      <c r="J1320" s="69"/>
      <c r="K1320" s="69"/>
      <c r="L1320" s="69"/>
      <c r="M1320" s="69"/>
      <c r="N1320" s="69"/>
      <c r="O1320" s="69"/>
      <c r="P1320" s="69"/>
      <c r="Q1320" s="69"/>
      <c r="R1320" s="69"/>
      <c r="S1320" s="69"/>
      <c r="T1320" s="69"/>
      <c r="U1320" s="69"/>
      <c r="V1320" s="69"/>
      <c r="W1320" s="69"/>
      <c r="X1320" s="69"/>
      <c r="Y1320" s="69"/>
      <c r="Z1320" s="69"/>
    </row>
    <row r="1321" ht="15.75" customHeight="1" spans="1:26">
      <c r="A1321" s="125"/>
      <c r="B1321" s="125"/>
      <c r="C1321" s="126" t="e">
        <v>#REF!</v>
      </c>
      <c r="D1321" s="125"/>
      <c r="E1321" s="69"/>
      <c r="F1321" s="69"/>
      <c r="G1321" s="69"/>
      <c r="H1321" s="69"/>
      <c r="I1321" s="69"/>
      <c r="J1321" s="69"/>
      <c r="K1321" s="69"/>
      <c r="L1321" s="69"/>
      <c r="M1321" s="69"/>
      <c r="N1321" s="69"/>
      <c r="O1321" s="69"/>
      <c r="P1321" s="69"/>
      <c r="Q1321" s="69"/>
      <c r="R1321" s="69"/>
      <c r="S1321" s="69"/>
      <c r="T1321" s="69"/>
      <c r="U1321" s="69"/>
      <c r="V1321" s="69"/>
      <c r="W1321" s="69"/>
      <c r="X1321" s="69"/>
      <c r="Y1321" s="69"/>
      <c r="Z1321" s="69"/>
    </row>
    <row r="1322" ht="15.75" customHeight="1" spans="1:26">
      <c r="A1322" s="125"/>
      <c r="B1322" s="125"/>
      <c r="C1322" s="126" t="e">
        <v>#REF!</v>
      </c>
      <c r="D1322" s="125"/>
      <c r="E1322" s="69"/>
      <c r="F1322" s="69"/>
      <c r="G1322" s="69"/>
      <c r="H1322" s="69"/>
      <c r="I1322" s="69"/>
      <c r="J1322" s="69"/>
      <c r="K1322" s="69"/>
      <c r="L1322" s="69"/>
      <c r="M1322" s="69"/>
      <c r="N1322" s="69"/>
      <c r="O1322" s="69"/>
      <c r="P1322" s="69"/>
      <c r="Q1322" s="69"/>
      <c r="R1322" s="69"/>
      <c r="S1322" s="69"/>
      <c r="T1322" s="69"/>
      <c r="U1322" s="69"/>
      <c r="V1322" s="69"/>
      <c r="W1322" s="69"/>
      <c r="X1322" s="69"/>
      <c r="Y1322" s="69"/>
      <c r="Z1322" s="69"/>
    </row>
    <row r="1323" ht="15.75" customHeight="1" spans="1:26">
      <c r="A1323" s="125"/>
      <c r="B1323" s="125"/>
      <c r="C1323" s="126" t="e">
        <v>#REF!</v>
      </c>
      <c r="D1323" s="125"/>
      <c r="E1323" s="69"/>
      <c r="F1323" s="69"/>
      <c r="G1323" s="69"/>
      <c r="H1323" s="69"/>
      <c r="I1323" s="69"/>
      <c r="J1323" s="69"/>
      <c r="K1323" s="69"/>
      <c r="L1323" s="69"/>
      <c r="M1323" s="69"/>
      <c r="N1323" s="69"/>
      <c r="O1323" s="69"/>
      <c r="P1323" s="69"/>
      <c r="Q1323" s="69"/>
      <c r="R1323" s="69"/>
      <c r="S1323" s="69"/>
      <c r="T1323" s="69"/>
      <c r="U1323" s="69"/>
      <c r="V1323" s="69"/>
      <c r="W1323" s="69"/>
      <c r="X1323" s="69"/>
      <c r="Y1323" s="69"/>
      <c r="Z1323" s="69"/>
    </row>
    <row r="1324" ht="15.75" customHeight="1" spans="1:26">
      <c r="A1324" s="125"/>
      <c r="B1324" s="125"/>
      <c r="C1324" s="126" t="e">
        <v>#REF!</v>
      </c>
      <c r="D1324" s="125"/>
      <c r="E1324" s="69"/>
      <c r="F1324" s="69"/>
      <c r="G1324" s="69"/>
      <c r="H1324" s="69"/>
      <c r="I1324" s="69"/>
      <c r="J1324" s="69"/>
      <c r="K1324" s="69"/>
      <c r="L1324" s="69"/>
      <c r="M1324" s="69"/>
      <c r="N1324" s="69"/>
      <c r="O1324" s="69"/>
      <c r="P1324" s="69"/>
      <c r="Q1324" s="69"/>
      <c r="R1324" s="69"/>
      <c r="S1324" s="69"/>
      <c r="T1324" s="69"/>
      <c r="U1324" s="69"/>
      <c r="V1324" s="69"/>
      <c r="W1324" s="69"/>
      <c r="X1324" s="69"/>
      <c r="Y1324" s="69"/>
      <c r="Z1324" s="69"/>
    </row>
    <row r="1325" ht="15.75" customHeight="1" spans="1:26">
      <c r="A1325" s="125"/>
      <c r="B1325" s="125"/>
      <c r="C1325" s="126" t="e">
        <v>#REF!</v>
      </c>
      <c r="D1325" s="125"/>
      <c r="E1325" s="69"/>
      <c r="F1325" s="69"/>
      <c r="G1325" s="69"/>
      <c r="H1325" s="69"/>
      <c r="I1325" s="69"/>
      <c r="J1325" s="69"/>
      <c r="K1325" s="69"/>
      <c r="L1325" s="69"/>
      <c r="M1325" s="69"/>
      <c r="N1325" s="69"/>
      <c r="O1325" s="69"/>
      <c r="P1325" s="69"/>
      <c r="Q1325" s="69"/>
      <c r="R1325" s="69"/>
      <c r="S1325" s="69"/>
      <c r="T1325" s="69"/>
      <c r="U1325" s="69"/>
      <c r="V1325" s="69"/>
      <c r="W1325" s="69"/>
      <c r="X1325" s="69"/>
      <c r="Y1325" s="69"/>
      <c r="Z1325" s="69"/>
    </row>
    <row r="1326" ht="15.75" customHeight="1" spans="1:26">
      <c r="A1326" s="125"/>
      <c r="B1326" s="125"/>
      <c r="C1326" s="126" t="e">
        <v>#REF!</v>
      </c>
      <c r="D1326" s="125"/>
      <c r="E1326" s="69"/>
      <c r="F1326" s="69"/>
      <c r="G1326" s="69"/>
      <c r="H1326" s="69"/>
      <c r="I1326" s="69"/>
      <c r="J1326" s="69"/>
      <c r="K1326" s="69"/>
      <c r="L1326" s="69"/>
      <c r="M1326" s="69"/>
      <c r="N1326" s="69"/>
      <c r="O1326" s="69"/>
      <c r="P1326" s="69"/>
      <c r="Q1326" s="69"/>
      <c r="R1326" s="69"/>
      <c r="S1326" s="69"/>
      <c r="T1326" s="69"/>
      <c r="U1326" s="69"/>
      <c r="V1326" s="69"/>
      <c r="W1326" s="69"/>
      <c r="X1326" s="69"/>
      <c r="Y1326" s="69"/>
      <c r="Z1326" s="69"/>
    </row>
    <row r="1327" ht="15.75" customHeight="1" spans="1:26">
      <c r="A1327" s="125"/>
      <c r="B1327" s="125"/>
      <c r="C1327" s="126" t="e">
        <v>#REF!</v>
      </c>
      <c r="D1327" s="125"/>
      <c r="E1327" s="69"/>
      <c r="F1327" s="69"/>
      <c r="G1327" s="69"/>
      <c r="H1327" s="69"/>
      <c r="I1327" s="69"/>
      <c r="J1327" s="69"/>
      <c r="K1327" s="69"/>
      <c r="L1327" s="69"/>
      <c r="M1327" s="69"/>
      <c r="N1327" s="69"/>
      <c r="O1327" s="69"/>
      <c r="P1327" s="69"/>
      <c r="Q1327" s="69"/>
      <c r="R1327" s="69"/>
      <c r="S1327" s="69"/>
      <c r="T1327" s="69"/>
      <c r="U1327" s="69"/>
      <c r="V1327" s="69"/>
      <c r="W1327" s="69"/>
      <c r="X1327" s="69"/>
      <c r="Y1327" s="69"/>
      <c r="Z1327" s="69"/>
    </row>
    <row r="1328" ht="15.75" customHeight="1" spans="1:26">
      <c r="A1328" s="125"/>
      <c r="B1328" s="125"/>
      <c r="C1328" s="126" t="e">
        <v>#REF!</v>
      </c>
      <c r="D1328" s="125"/>
      <c r="E1328" s="69"/>
      <c r="F1328" s="69"/>
      <c r="G1328" s="69"/>
      <c r="H1328" s="69"/>
      <c r="I1328" s="69"/>
      <c r="J1328" s="69"/>
      <c r="K1328" s="69"/>
      <c r="L1328" s="69"/>
      <c r="M1328" s="69"/>
      <c r="N1328" s="69"/>
      <c r="O1328" s="69"/>
      <c r="P1328" s="69"/>
      <c r="Q1328" s="69"/>
      <c r="R1328" s="69"/>
      <c r="S1328" s="69"/>
      <c r="T1328" s="69"/>
      <c r="U1328" s="69"/>
      <c r="V1328" s="69"/>
      <c r="W1328" s="69"/>
      <c r="X1328" s="69"/>
      <c r="Y1328" s="69"/>
      <c r="Z1328" s="69"/>
    </row>
    <row r="1329" ht="15.75" customHeight="1" spans="1:26">
      <c r="A1329" s="125"/>
      <c r="B1329" s="125"/>
      <c r="C1329" s="126" t="e">
        <v>#REF!</v>
      </c>
      <c r="D1329" s="125"/>
      <c r="E1329" s="69"/>
      <c r="F1329" s="69"/>
      <c r="G1329" s="69"/>
      <c r="H1329" s="69"/>
      <c r="I1329" s="69"/>
      <c r="J1329" s="69"/>
      <c r="K1329" s="69"/>
      <c r="L1329" s="69"/>
      <c r="M1329" s="69"/>
      <c r="N1329" s="69"/>
      <c r="O1329" s="69"/>
      <c r="P1329" s="69"/>
      <c r="Q1329" s="69"/>
      <c r="R1329" s="69"/>
      <c r="S1329" s="69"/>
      <c r="T1329" s="69"/>
      <c r="U1329" s="69"/>
      <c r="V1329" s="69"/>
      <c r="W1329" s="69"/>
      <c r="X1329" s="69"/>
      <c r="Y1329" s="69"/>
      <c r="Z1329" s="69"/>
    </row>
    <row r="1330" ht="15.75" customHeight="1" spans="1:26">
      <c r="A1330" s="125"/>
      <c r="B1330" s="125"/>
      <c r="C1330" s="126" t="e">
        <v>#REF!</v>
      </c>
      <c r="D1330" s="125"/>
      <c r="E1330" s="69"/>
      <c r="F1330" s="69"/>
      <c r="G1330" s="69"/>
      <c r="H1330" s="69"/>
      <c r="I1330" s="69"/>
      <c r="J1330" s="69"/>
      <c r="K1330" s="69"/>
      <c r="L1330" s="69"/>
      <c r="M1330" s="69"/>
      <c r="N1330" s="69"/>
      <c r="O1330" s="69"/>
      <c r="P1330" s="69"/>
      <c r="Q1330" s="69"/>
      <c r="R1330" s="69"/>
      <c r="S1330" s="69"/>
      <c r="T1330" s="69"/>
      <c r="U1330" s="69"/>
      <c r="V1330" s="69"/>
      <c r="W1330" s="69"/>
      <c r="X1330" s="69"/>
      <c r="Y1330" s="69"/>
      <c r="Z1330" s="69"/>
    </row>
    <row r="1331" ht="15.75" customHeight="1" spans="1:26">
      <c r="A1331" s="125"/>
      <c r="B1331" s="125"/>
      <c r="C1331" s="126" t="e">
        <v>#REF!</v>
      </c>
      <c r="D1331" s="125"/>
      <c r="E1331" s="69"/>
      <c r="F1331" s="69"/>
      <c r="G1331" s="69"/>
      <c r="H1331" s="69"/>
      <c r="I1331" s="69"/>
      <c r="J1331" s="69"/>
      <c r="K1331" s="69"/>
      <c r="L1331" s="69"/>
      <c r="M1331" s="69"/>
      <c r="N1331" s="69"/>
      <c r="O1331" s="69"/>
      <c r="P1331" s="69"/>
      <c r="Q1331" s="69"/>
      <c r="R1331" s="69"/>
      <c r="S1331" s="69"/>
      <c r="T1331" s="69"/>
      <c r="U1331" s="69"/>
      <c r="V1331" s="69"/>
      <c r="W1331" s="69"/>
      <c r="X1331" s="69"/>
      <c r="Y1331" s="69"/>
      <c r="Z1331" s="69"/>
    </row>
    <row r="1332" ht="15.75" customHeight="1" spans="1:26">
      <c r="A1332" s="125"/>
      <c r="B1332" s="125"/>
      <c r="C1332" s="126" t="e">
        <v>#REF!</v>
      </c>
      <c r="D1332" s="125"/>
      <c r="E1332" s="69"/>
      <c r="F1332" s="69"/>
      <c r="G1332" s="69"/>
      <c r="H1332" s="69"/>
      <c r="I1332" s="69"/>
      <c r="J1332" s="69"/>
      <c r="K1332" s="69"/>
      <c r="L1332" s="69"/>
      <c r="M1332" s="69"/>
      <c r="N1332" s="69"/>
      <c r="O1332" s="69"/>
      <c r="P1332" s="69"/>
      <c r="Q1332" s="69"/>
      <c r="R1332" s="69"/>
      <c r="S1332" s="69"/>
      <c r="T1332" s="69"/>
      <c r="U1332" s="69"/>
      <c r="V1332" s="69"/>
      <c r="W1332" s="69"/>
      <c r="X1332" s="69"/>
      <c r="Y1332" s="69"/>
      <c r="Z1332" s="69"/>
    </row>
    <row r="1333" ht="15.75" customHeight="1" spans="1:26">
      <c r="A1333" s="125"/>
      <c r="B1333" s="125"/>
      <c r="C1333" s="126" t="e">
        <v>#REF!</v>
      </c>
      <c r="D1333" s="125"/>
      <c r="E1333" s="69"/>
      <c r="F1333" s="69"/>
      <c r="G1333" s="69"/>
      <c r="H1333" s="69"/>
      <c r="I1333" s="69"/>
      <c r="J1333" s="69"/>
      <c r="K1333" s="69"/>
      <c r="L1333" s="69"/>
      <c r="M1333" s="69"/>
      <c r="N1333" s="69"/>
      <c r="O1333" s="69"/>
      <c r="P1333" s="69"/>
      <c r="Q1333" s="69"/>
      <c r="R1333" s="69"/>
      <c r="S1333" s="69"/>
      <c r="T1333" s="69"/>
      <c r="U1333" s="69"/>
      <c r="V1333" s="69"/>
      <c r="W1333" s="69"/>
      <c r="X1333" s="69"/>
      <c r="Y1333" s="69"/>
      <c r="Z1333" s="69"/>
    </row>
    <row r="1334" ht="15.75" customHeight="1" spans="1:26">
      <c r="A1334" s="125"/>
      <c r="B1334" s="125"/>
      <c r="C1334" s="126" t="e">
        <v>#REF!</v>
      </c>
      <c r="D1334" s="125"/>
      <c r="E1334" s="69"/>
      <c r="F1334" s="69"/>
      <c r="G1334" s="69"/>
      <c r="H1334" s="69"/>
      <c r="I1334" s="69"/>
      <c r="J1334" s="69"/>
      <c r="K1334" s="69"/>
      <c r="L1334" s="69"/>
      <c r="M1334" s="69"/>
      <c r="N1334" s="69"/>
      <c r="O1334" s="69"/>
      <c r="P1334" s="69"/>
      <c r="Q1334" s="69"/>
      <c r="R1334" s="69"/>
      <c r="S1334" s="69"/>
      <c r="T1334" s="69"/>
      <c r="U1334" s="69"/>
      <c r="V1334" s="69"/>
      <c r="W1334" s="69"/>
      <c r="X1334" s="69"/>
      <c r="Y1334" s="69"/>
      <c r="Z1334" s="69"/>
    </row>
    <row r="1335" ht="15.75" customHeight="1" spans="1:26">
      <c r="A1335" s="125"/>
      <c r="B1335" s="125"/>
      <c r="C1335" s="126" t="e">
        <v>#REF!</v>
      </c>
      <c r="D1335" s="125"/>
      <c r="E1335" s="69"/>
      <c r="F1335" s="69"/>
      <c r="G1335" s="69"/>
      <c r="H1335" s="69"/>
      <c r="I1335" s="69"/>
      <c r="J1335" s="69"/>
      <c r="K1335" s="69"/>
      <c r="L1335" s="69"/>
      <c r="M1335" s="69"/>
      <c r="N1335" s="69"/>
      <c r="O1335" s="69"/>
      <c r="P1335" s="69"/>
      <c r="Q1335" s="69"/>
      <c r="R1335" s="69"/>
      <c r="S1335" s="69"/>
      <c r="T1335" s="69"/>
      <c r="U1335" s="69"/>
      <c r="V1335" s="69"/>
      <c r="W1335" s="69"/>
      <c r="X1335" s="69"/>
      <c r="Y1335" s="69"/>
      <c r="Z1335" s="69"/>
    </row>
    <row r="1336" ht="15.75" customHeight="1" spans="1:26">
      <c r="A1336" s="125"/>
      <c r="B1336" s="125"/>
      <c r="C1336" s="126" t="e">
        <v>#REF!</v>
      </c>
      <c r="D1336" s="125"/>
      <c r="E1336" s="69"/>
      <c r="F1336" s="69"/>
      <c r="G1336" s="69"/>
      <c r="H1336" s="69"/>
      <c r="I1336" s="69"/>
      <c r="J1336" s="69"/>
      <c r="K1336" s="69"/>
      <c r="L1336" s="69"/>
      <c r="M1336" s="69"/>
      <c r="N1336" s="69"/>
      <c r="O1336" s="69"/>
      <c r="P1336" s="69"/>
      <c r="Q1336" s="69"/>
      <c r="R1336" s="69"/>
      <c r="S1336" s="69"/>
      <c r="T1336" s="69"/>
      <c r="U1336" s="69"/>
      <c r="V1336" s="69"/>
      <c r="W1336" s="69"/>
      <c r="X1336" s="69"/>
      <c r="Y1336" s="69"/>
      <c r="Z1336" s="69"/>
    </row>
    <row r="1337" ht="15.75" customHeight="1" spans="1:26">
      <c r="A1337" s="125"/>
      <c r="B1337" s="125"/>
      <c r="C1337" s="126" t="e">
        <v>#REF!</v>
      </c>
      <c r="D1337" s="125"/>
      <c r="E1337" s="69"/>
      <c r="F1337" s="69"/>
      <c r="G1337" s="69"/>
      <c r="H1337" s="69"/>
      <c r="I1337" s="69"/>
      <c r="J1337" s="69"/>
      <c r="K1337" s="69"/>
      <c r="L1337" s="69"/>
      <c r="M1337" s="69"/>
      <c r="N1337" s="69"/>
      <c r="O1337" s="69"/>
      <c r="P1337" s="69"/>
      <c r="Q1337" s="69"/>
      <c r="R1337" s="69"/>
      <c r="S1337" s="69"/>
      <c r="T1337" s="69"/>
      <c r="U1337" s="69"/>
      <c r="V1337" s="69"/>
      <c r="W1337" s="69"/>
      <c r="X1337" s="69"/>
      <c r="Y1337" s="69"/>
      <c r="Z1337" s="69"/>
    </row>
    <row r="1338" ht="15.75" customHeight="1" spans="1:26">
      <c r="A1338" s="125"/>
      <c r="B1338" s="125"/>
      <c r="C1338" s="126" t="e">
        <v>#REF!</v>
      </c>
      <c r="D1338" s="125"/>
      <c r="E1338" s="69"/>
      <c r="F1338" s="69"/>
      <c r="G1338" s="69"/>
      <c r="H1338" s="69"/>
      <c r="I1338" s="69"/>
      <c r="J1338" s="69"/>
      <c r="K1338" s="69"/>
      <c r="L1338" s="69"/>
      <c r="M1338" s="69"/>
      <c r="N1338" s="69"/>
      <c r="O1338" s="69"/>
      <c r="P1338" s="69"/>
      <c r="Q1338" s="69"/>
      <c r="R1338" s="69"/>
      <c r="S1338" s="69"/>
      <c r="T1338" s="69"/>
      <c r="U1338" s="69"/>
      <c r="V1338" s="69"/>
      <c r="W1338" s="69"/>
      <c r="X1338" s="69"/>
      <c r="Y1338" s="69"/>
      <c r="Z1338" s="69"/>
    </row>
    <row r="1339" ht="15.75" customHeight="1" spans="1:26">
      <c r="A1339" s="125"/>
      <c r="B1339" s="125"/>
      <c r="C1339" s="126" t="e">
        <v>#REF!</v>
      </c>
      <c r="D1339" s="125"/>
      <c r="E1339" s="69"/>
      <c r="F1339" s="69"/>
      <c r="G1339" s="69"/>
      <c r="H1339" s="69"/>
      <c r="I1339" s="69"/>
      <c r="J1339" s="69"/>
      <c r="K1339" s="69"/>
      <c r="L1339" s="69"/>
      <c r="M1339" s="69"/>
      <c r="N1339" s="69"/>
      <c r="O1339" s="69"/>
      <c r="P1339" s="69"/>
      <c r="Q1339" s="69"/>
      <c r="R1339" s="69"/>
      <c r="S1339" s="69"/>
      <c r="T1339" s="69"/>
      <c r="U1339" s="69"/>
      <c r="V1339" s="69"/>
      <c r="W1339" s="69"/>
      <c r="X1339" s="69"/>
      <c r="Y1339" s="69"/>
      <c r="Z1339" s="69"/>
    </row>
    <row r="1340" ht="15.75" customHeight="1" spans="1:26">
      <c r="A1340" s="125"/>
      <c r="B1340" s="125"/>
      <c r="C1340" s="126" t="e">
        <v>#REF!</v>
      </c>
      <c r="D1340" s="125"/>
      <c r="E1340" s="69"/>
      <c r="F1340" s="69"/>
      <c r="G1340" s="69"/>
      <c r="H1340" s="69"/>
      <c r="I1340" s="69"/>
      <c r="J1340" s="69"/>
      <c r="K1340" s="69"/>
      <c r="L1340" s="69"/>
      <c r="M1340" s="69"/>
      <c r="N1340" s="69"/>
      <c r="O1340" s="69"/>
      <c r="P1340" s="69"/>
      <c r="Q1340" s="69"/>
      <c r="R1340" s="69"/>
      <c r="S1340" s="69"/>
      <c r="T1340" s="69"/>
      <c r="U1340" s="69"/>
      <c r="V1340" s="69"/>
      <c r="W1340" s="69"/>
      <c r="X1340" s="69"/>
      <c r="Y1340" s="69"/>
      <c r="Z1340" s="69"/>
    </row>
    <row r="1341" ht="15.75" customHeight="1" spans="1:26">
      <c r="A1341" s="125"/>
      <c r="B1341" s="125"/>
      <c r="C1341" s="126" t="e">
        <v>#REF!</v>
      </c>
      <c r="D1341" s="125"/>
      <c r="E1341" s="69"/>
      <c r="F1341" s="69"/>
      <c r="G1341" s="69"/>
      <c r="H1341" s="69"/>
      <c r="I1341" s="69"/>
      <c r="J1341" s="69"/>
      <c r="K1341" s="69"/>
      <c r="L1341" s="69"/>
      <c r="M1341" s="69"/>
      <c r="N1341" s="69"/>
      <c r="O1341" s="69"/>
      <c r="P1341" s="69"/>
      <c r="Q1341" s="69"/>
      <c r="R1341" s="69"/>
      <c r="S1341" s="69"/>
      <c r="T1341" s="69"/>
      <c r="U1341" s="69"/>
      <c r="V1341" s="69"/>
      <c r="W1341" s="69"/>
      <c r="X1341" s="69"/>
      <c r="Y1341" s="69"/>
      <c r="Z1341" s="69"/>
    </row>
    <row r="1342" ht="15.75" customHeight="1" spans="1:26">
      <c r="A1342" s="125"/>
      <c r="B1342" s="125"/>
      <c r="C1342" s="126" t="e">
        <v>#REF!</v>
      </c>
      <c r="D1342" s="125"/>
      <c r="E1342" s="69"/>
      <c r="F1342" s="69"/>
      <c r="G1342" s="69"/>
      <c r="H1342" s="69"/>
      <c r="I1342" s="69"/>
      <c r="J1342" s="69"/>
      <c r="K1342" s="69"/>
      <c r="L1342" s="69"/>
      <c r="M1342" s="69"/>
      <c r="N1342" s="69"/>
      <c r="O1342" s="69"/>
      <c r="P1342" s="69"/>
      <c r="Q1342" s="69"/>
      <c r="R1342" s="69"/>
      <c r="S1342" s="69"/>
      <c r="T1342" s="69"/>
      <c r="U1342" s="69"/>
      <c r="V1342" s="69"/>
      <c r="W1342" s="69"/>
      <c r="X1342" s="69"/>
      <c r="Y1342" s="69"/>
      <c r="Z1342" s="69"/>
    </row>
    <row r="1343" ht="15.75" customHeight="1" spans="1:26">
      <c r="A1343" s="125"/>
      <c r="B1343" s="125"/>
      <c r="C1343" s="126" t="e">
        <v>#REF!</v>
      </c>
      <c r="D1343" s="125"/>
      <c r="E1343" s="69"/>
      <c r="F1343" s="69"/>
      <c r="G1343" s="69"/>
      <c r="H1343" s="69"/>
      <c r="I1343" s="69"/>
      <c r="J1343" s="69"/>
      <c r="K1343" s="69"/>
      <c r="L1343" s="69"/>
      <c r="M1343" s="69"/>
      <c r="N1343" s="69"/>
      <c r="O1343" s="69"/>
      <c r="P1343" s="69"/>
      <c r="Q1343" s="69"/>
      <c r="R1343" s="69"/>
      <c r="S1343" s="69"/>
      <c r="T1343" s="69"/>
      <c r="U1343" s="69"/>
      <c r="V1343" s="69"/>
      <c r="W1343" s="69"/>
      <c r="X1343" s="69"/>
      <c r="Y1343" s="69"/>
      <c r="Z1343" s="69"/>
    </row>
    <row r="1344" ht="15.75" customHeight="1" spans="1:26">
      <c r="A1344" s="125"/>
      <c r="B1344" s="125"/>
      <c r="C1344" s="126" t="e">
        <v>#REF!</v>
      </c>
      <c r="D1344" s="125"/>
      <c r="E1344" s="69"/>
      <c r="F1344" s="69"/>
      <c r="G1344" s="69"/>
      <c r="H1344" s="69"/>
      <c r="I1344" s="69"/>
      <c r="J1344" s="69"/>
      <c r="K1344" s="69"/>
      <c r="L1344" s="69"/>
      <c r="M1344" s="69"/>
      <c r="N1344" s="69"/>
      <c r="O1344" s="69"/>
      <c r="P1344" s="69"/>
      <c r="Q1344" s="69"/>
      <c r="R1344" s="69"/>
      <c r="S1344" s="69"/>
      <c r="T1344" s="69"/>
      <c r="U1344" s="69"/>
      <c r="V1344" s="69"/>
      <c r="W1344" s="69"/>
      <c r="X1344" s="69"/>
      <c r="Y1344" s="69"/>
      <c r="Z1344" s="69"/>
    </row>
    <row r="1345" ht="15.75" customHeight="1" spans="1:26">
      <c r="A1345" s="125"/>
      <c r="B1345" s="125"/>
      <c r="C1345" s="126" t="e">
        <v>#REF!</v>
      </c>
      <c r="D1345" s="125"/>
      <c r="E1345" s="69"/>
      <c r="F1345" s="69"/>
      <c r="G1345" s="69"/>
      <c r="H1345" s="69"/>
      <c r="I1345" s="69"/>
      <c r="J1345" s="69"/>
      <c r="K1345" s="69"/>
      <c r="L1345" s="69"/>
      <c r="M1345" s="69"/>
      <c r="N1345" s="69"/>
      <c r="O1345" s="69"/>
      <c r="P1345" s="69"/>
      <c r="Q1345" s="69"/>
      <c r="R1345" s="69"/>
      <c r="S1345" s="69"/>
      <c r="T1345" s="69"/>
      <c r="U1345" s="69"/>
      <c r="V1345" s="69"/>
      <c r="W1345" s="69"/>
      <c r="X1345" s="69"/>
      <c r="Y1345" s="69"/>
      <c r="Z1345" s="69"/>
    </row>
    <row r="1346" ht="15.75" customHeight="1" spans="1:26">
      <c r="A1346" s="125"/>
      <c r="B1346" s="125"/>
      <c r="C1346" s="126" t="e">
        <v>#REF!</v>
      </c>
      <c r="D1346" s="125"/>
      <c r="E1346" s="69"/>
      <c r="F1346" s="69"/>
      <c r="G1346" s="69"/>
      <c r="H1346" s="69"/>
      <c r="I1346" s="69"/>
      <c r="J1346" s="69"/>
      <c r="K1346" s="69"/>
      <c r="L1346" s="69"/>
      <c r="M1346" s="69"/>
      <c r="N1346" s="69"/>
      <c r="O1346" s="69"/>
      <c r="P1346" s="69"/>
      <c r="Q1346" s="69"/>
      <c r="R1346" s="69"/>
      <c r="S1346" s="69"/>
      <c r="T1346" s="69"/>
      <c r="U1346" s="69"/>
      <c r="V1346" s="69"/>
      <c r="W1346" s="69"/>
      <c r="X1346" s="69"/>
      <c r="Y1346" s="69"/>
      <c r="Z1346" s="69"/>
    </row>
    <row r="1347" ht="15.75" customHeight="1" spans="1:26">
      <c r="A1347" s="125"/>
      <c r="B1347" s="125"/>
      <c r="C1347" s="126" t="e">
        <v>#REF!</v>
      </c>
      <c r="D1347" s="125"/>
      <c r="E1347" s="69"/>
      <c r="F1347" s="69"/>
      <c r="G1347" s="69"/>
      <c r="H1347" s="69"/>
      <c r="I1347" s="69"/>
      <c r="J1347" s="69"/>
      <c r="K1347" s="69"/>
      <c r="L1347" s="69"/>
      <c r="M1347" s="69"/>
      <c r="N1347" s="69"/>
      <c r="O1347" s="69"/>
      <c r="P1347" s="69"/>
      <c r="Q1347" s="69"/>
      <c r="R1347" s="69"/>
      <c r="S1347" s="69"/>
      <c r="T1347" s="69"/>
      <c r="U1347" s="69"/>
      <c r="V1347" s="69"/>
      <c r="W1347" s="69"/>
      <c r="X1347" s="69"/>
      <c r="Y1347" s="69"/>
      <c r="Z1347" s="69"/>
    </row>
    <row r="1348" ht="15.75" customHeight="1" spans="1:26">
      <c r="A1348" s="125"/>
      <c r="B1348" s="125"/>
      <c r="C1348" s="126" t="e">
        <v>#REF!</v>
      </c>
      <c r="D1348" s="125"/>
      <c r="E1348" s="69"/>
      <c r="F1348" s="69"/>
      <c r="G1348" s="69"/>
      <c r="H1348" s="69"/>
      <c r="I1348" s="69"/>
      <c r="J1348" s="69"/>
      <c r="K1348" s="69"/>
      <c r="L1348" s="69"/>
      <c r="M1348" s="69"/>
      <c r="N1348" s="69"/>
      <c r="O1348" s="69"/>
      <c r="P1348" s="69"/>
      <c r="Q1348" s="69"/>
      <c r="R1348" s="69"/>
      <c r="S1348" s="69"/>
      <c r="T1348" s="69"/>
      <c r="U1348" s="69"/>
      <c r="V1348" s="69"/>
      <c r="W1348" s="69"/>
      <c r="X1348" s="69"/>
      <c r="Y1348" s="69"/>
      <c r="Z1348" s="69"/>
    </row>
    <row r="1349" ht="15.75" customHeight="1" spans="1:26">
      <c r="A1349" s="125"/>
      <c r="B1349" s="125"/>
      <c r="C1349" s="126" t="e">
        <v>#REF!</v>
      </c>
      <c r="D1349" s="125"/>
      <c r="E1349" s="69"/>
      <c r="F1349" s="69"/>
      <c r="G1349" s="69"/>
      <c r="H1349" s="69"/>
      <c r="I1349" s="69"/>
      <c r="J1349" s="69"/>
      <c r="K1349" s="69"/>
      <c r="L1349" s="69"/>
      <c r="M1349" s="69"/>
      <c r="N1349" s="69"/>
      <c r="O1349" s="69"/>
      <c r="P1349" s="69"/>
      <c r="Q1349" s="69"/>
      <c r="R1349" s="69"/>
      <c r="S1349" s="69"/>
      <c r="T1349" s="69"/>
      <c r="U1349" s="69"/>
      <c r="V1349" s="69"/>
      <c r="W1349" s="69"/>
      <c r="X1349" s="69"/>
      <c r="Y1349" s="69"/>
      <c r="Z1349" s="69"/>
    </row>
    <row r="1350" ht="15.75" customHeight="1" spans="1:26">
      <c r="A1350" s="125"/>
      <c r="B1350" s="125"/>
      <c r="C1350" s="126" t="e">
        <v>#REF!</v>
      </c>
      <c r="D1350" s="125"/>
      <c r="E1350" s="69"/>
      <c r="F1350" s="69"/>
      <c r="G1350" s="69"/>
      <c r="H1350" s="69"/>
      <c r="I1350" s="69"/>
      <c r="J1350" s="69"/>
      <c r="K1350" s="69"/>
      <c r="L1350" s="69"/>
      <c r="M1350" s="69"/>
      <c r="N1350" s="69"/>
      <c r="O1350" s="69"/>
      <c r="P1350" s="69"/>
      <c r="Q1350" s="69"/>
      <c r="R1350" s="69"/>
      <c r="S1350" s="69"/>
      <c r="T1350" s="69"/>
      <c r="U1350" s="69"/>
      <c r="V1350" s="69"/>
      <c r="W1350" s="69"/>
      <c r="X1350" s="69"/>
      <c r="Y1350" s="69"/>
      <c r="Z1350" s="69"/>
    </row>
    <row r="1351" ht="15.75" customHeight="1" spans="1:26">
      <c r="A1351" s="125"/>
      <c r="B1351" s="125"/>
      <c r="C1351" s="126" t="e">
        <v>#REF!</v>
      </c>
      <c r="D1351" s="125"/>
      <c r="E1351" s="69"/>
      <c r="F1351" s="69"/>
      <c r="G1351" s="69"/>
      <c r="H1351" s="69"/>
      <c r="I1351" s="69"/>
      <c r="J1351" s="69"/>
      <c r="K1351" s="69"/>
      <c r="L1351" s="69"/>
      <c r="M1351" s="69"/>
      <c r="N1351" s="69"/>
      <c r="O1351" s="69"/>
      <c r="P1351" s="69"/>
      <c r="Q1351" s="69"/>
      <c r="R1351" s="69"/>
      <c r="S1351" s="69"/>
      <c r="T1351" s="69"/>
      <c r="U1351" s="69"/>
      <c r="V1351" s="69"/>
      <c r="W1351" s="69"/>
      <c r="X1351" s="69"/>
      <c r="Y1351" s="69"/>
      <c r="Z1351" s="69"/>
    </row>
    <row r="1352" ht="15.75" customHeight="1" spans="1:26">
      <c r="A1352" s="125"/>
      <c r="B1352" s="125"/>
      <c r="C1352" s="126" t="e">
        <v>#REF!</v>
      </c>
      <c r="D1352" s="125"/>
      <c r="E1352" s="69"/>
      <c r="F1352" s="69"/>
      <c r="G1352" s="69"/>
      <c r="H1352" s="69"/>
      <c r="I1352" s="69"/>
      <c r="J1352" s="69"/>
      <c r="K1352" s="69"/>
      <c r="L1352" s="69"/>
      <c r="M1352" s="69"/>
      <c r="N1352" s="69"/>
      <c r="O1352" s="69"/>
      <c r="P1352" s="69"/>
      <c r="Q1352" s="69"/>
      <c r="R1352" s="69"/>
      <c r="S1352" s="69"/>
      <c r="T1352" s="69"/>
      <c r="U1352" s="69"/>
      <c r="V1352" s="69"/>
      <c r="W1352" s="69"/>
      <c r="X1352" s="69"/>
      <c r="Y1352" s="69"/>
      <c r="Z1352" s="69"/>
    </row>
    <row r="1353" ht="15.75" customHeight="1" spans="1:26">
      <c r="A1353" s="125"/>
      <c r="B1353" s="125"/>
      <c r="C1353" s="126" t="e">
        <v>#REF!</v>
      </c>
      <c r="D1353" s="125"/>
      <c r="E1353" s="69"/>
      <c r="F1353" s="69"/>
      <c r="G1353" s="69"/>
      <c r="H1353" s="69"/>
      <c r="I1353" s="69"/>
      <c r="J1353" s="69"/>
      <c r="K1353" s="69"/>
      <c r="L1353" s="69"/>
      <c r="M1353" s="69"/>
      <c r="N1353" s="69"/>
      <c r="O1353" s="69"/>
      <c r="P1353" s="69"/>
      <c r="Q1353" s="69"/>
      <c r="R1353" s="69"/>
      <c r="S1353" s="69"/>
      <c r="T1353" s="69"/>
      <c r="U1353" s="69"/>
      <c r="V1353" s="69"/>
      <c r="W1353" s="69"/>
      <c r="X1353" s="69"/>
      <c r="Y1353" s="69"/>
      <c r="Z1353" s="69"/>
    </row>
    <row r="1354" ht="15.75" customHeight="1" spans="1:26">
      <c r="A1354" s="125"/>
      <c r="B1354" s="125"/>
      <c r="C1354" s="126" t="e">
        <v>#REF!</v>
      </c>
      <c r="D1354" s="125"/>
      <c r="E1354" s="69"/>
      <c r="F1354" s="69"/>
      <c r="G1354" s="69"/>
      <c r="H1354" s="69"/>
      <c r="I1354" s="69"/>
      <c r="J1354" s="69"/>
      <c r="K1354" s="69"/>
      <c r="L1354" s="69"/>
      <c r="M1354" s="69"/>
      <c r="N1354" s="69"/>
      <c r="O1354" s="69"/>
      <c r="P1354" s="69"/>
      <c r="Q1354" s="69"/>
      <c r="R1354" s="69"/>
      <c r="S1354" s="69"/>
      <c r="T1354" s="69"/>
      <c r="U1354" s="69"/>
      <c r="V1354" s="69"/>
      <c r="W1354" s="69"/>
      <c r="X1354" s="69"/>
      <c r="Y1354" s="69"/>
      <c r="Z1354" s="69"/>
    </row>
    <row r="1355" ht="15.75" customHeight="1" spans="1:26">
      <c r="A1355" s="125"/>
      <c r="B1355" s="125"/>
      <c r="C1355" s="126" t="e">
        <v>#REF!</v>
      </c>
      <c r="D1355" s="125"/>
      <c r="E1355" s="69"/>
      <c r="F1355" s="69"/>
      <c r="G1355" s="69"/>
      <c r="H1355" s="69"/>
      <c r="I1355" s="69"/>
      <c r="J1355" s="69"/>
      <c r="K1355" s="69"/>
      <c r="L1355" s="69"/>
      <c r="M1355" s="69"/>
      <c r="N1355" s="69"/>
      <c r="O1355" s="69"/>
      <c r="P1355" s="69"/>
      <c r="Q1355" s="69"/>
      <c r="R1355" s="69"/>
      <c r="S1355" s="69"/>
      <c r="T1355" s="69"/>
      <c r="U1355" s="69"/>
      <c r="V1355" s="69"/>
      <c r="W1355" s="69"/>
      <c r="X1355" s="69"/>
      <c r="Y1355" s="69"/>
      <c r="Z1355" s="69"/>
    </row>
    <row r="1356" ht="15.75" customHeight="1" spans="1:26">
      <c r="A1356" s="125"/>
      <c r="B1356" s="125"/>
      <c r="C1356" s="126" t="e">
        <v>#REF!</v>
      </c>
      <c r="D1356" s="125"/>
      <c r="E1356" s="69"/>
      <c r="F1356" s="69"/>
      <c r="G1356" s="69"/>
      <c r="H1356" s="69"/>
      <c r="I1356" s="69"/>
      <c r="J1356" s="69"/>
      <c r="K1356" s="69"/>
      <c r="L1356" s="69"/>
      <c r="M1356" s="69"/>
      <c r="N1356" s="69"/>
      <c r="O1356" s="69"/>
      <c r="P1356" s="69"/>
      <c r="Q1356" s="69"/>
      <c r="R1356" s="69"/>
      <c r="S1356" s="69"/>
      <c r="T1356" s="69"/>
      <c r="U1356" s="69"/>
      <c r="V1356" s="69"/>
      <c r="W1356" s="69"/>
      <c r="X1356" s="69"/>
      <c r="Y1356" s="69"/>
      <c r="Z1356" s="69"/>
    </row>
    <row r="1357" ht="15.75" customHeight="1" spans="1:26">
      <c r="A1357" s="125"/>
      <c r="B1357" s="125"/>
      <c r="C1357" s="126" t="e">
        <v>#REF!</v>
      </c>
      <c r="D1357" s="125"/>
      <c r="E1357" s="69"/>
      <c r="F1357" s="69"/>
      <c r="G1357" s="69"/>
      <c r="H1357" s="69"/>
      <c r="I1357" s="69"/>
      <c r="J1357" s="69"/>
      <c r="K1357" s="69"/>
      <c r="L1357" s="69"/>
      <c r="M1357" s="69"/>
      <c r="N1357" s="69"/>
      <c r="O1357" s="69"/>
      <c r="P1357" s="69"/>
      <c r="Q1357" s="69"/>
      <c r="R1357" s="69"/>
      <c r="S1357" s="69"/>
      <c r="T1357" s="69"/>
      <c r="U1357" s="69"/>
      <c r="V1357" s="69"/>
      <c r="W1357" s="69"/>
      <c r="X1357" s="69"/>
      <c r="Y1357" s="69"/>
      <c r="Z1357" s="69"/>
    </row>
    <row r="1358" ht="15.75" customHeight="1" spans="1:26">
      <c r="A1358" s="125"/>
      <c r="B1358" s="125"/>
      <c r="C1358" s="126" t="e">
        <v>#REF!</v>
      </c>
      <c r="D1358" s="125"/>
      <c r="E1358" s="69"/>
      <c r="F1358" s="69"/>
      <c r="G1358" s="69"/>
      <c r="H1358" s="69"/>
      <c r="I1358" s="69"/>
      <c r="J1358" s="69"/>
      <c r="K1358" s="69"/>
      <c r="L1358" s="69"/>
      <c r="M1358" s="69"/>
      <c r="N1358" s="69"/>
      <c r="O1358" s="69"/>
      <c r="P1358" s="69"/>
      <c r="Q1358" s="69"/>
      <c r="R1358" s="69"/>
      <c r="S1358" s="69"/>
      <c r="T1358" s="69"/>
      <c r="U1358" s="69"/>
      <c r="V1358" s="69"/>
      <c r="W1358" s="69"/>
      <c r="X1358" s="69"/>
      <c r="Y1358" s="69"/>
      <c r="Z1358" s="69"/>
    </row>
    <row r="1359" ht="15.75" customHeight="1" spans="1:26">
      <c r="A1359" s="125"/>
      <c r="B1359" s="125"/>
      <c r="C1359" s="126" t="e">
        <v>#REF!</v>
      </c>
      <c r="D1359" s="125"/>
      <c r="E1359" s="69"/>
      <c r="F1359" s="69"/>
      <c r="G1359" s="69"/>
      <c r="H1359" s="69"/>
      <c r="I1359" s="69"/>
      <c r="J1359" s="69"/>
      <c r="K1359" s="69"/>
      <c r="L1359" s="69"/>
      <c r="M1359" s="69"/>
      <c r="N1359" s="69"/>
      <c r="O1359" s="69"/>
      <c r="P1359" s="69"/>
      <c r="Q1359" s="69"/>
      <c r="R1359" s="69"/>
      <c r="S1359" s="69"/>
      <c r="T1359" s="69"/>
      <c r="U1359" s="69"/>
      <c r="V1359" s="69"/>
      <c r="W1359" s="69"/>
      <c r="X1359" s="69"/>
      <c r="Y1359" s="69"/>
      <c r="Z1359" s="69"/>
    </row>
    <row r="1360" ht="15.75" customHeight="1" spans="1:26">
      <c r="A1360" s="125"/>
      <c r="B1360" s="125"/>
      <c r="C1360" s="126" t="e">
        <v>#REF!</v>
      </c>
      <c r="D1360" s="125"/>
      <c r="E1360" s="69"/>
      <c r="F1360" s="69"/>
      <c r="G1360" s="69"/>
      <c r="H1360" s="69"/>
      <c r="I1360" s="69"/>
      <c r="J1360" s="69"/>
      <c r="K1360" s="69"/>
      <c r="L1360" s="69"/>
      <c r="M1360" s="69"/>
      <c r="N1360" s="69"/>
      <c r="O1360" s="69"/>
      <c r="P1360" s="69"/>
      <c r="Q1360" s="69"/>
      <c r="R1360" s="69"/>
      <c r="S1360" s="69"/>
      <c r="T1360" s="69"/>
      <c r="U1360" s="69"/>
      <c r="V1360" s="69"/>
      <c r="W1360" s="69"/>
      <c r="X1360" s="69"/>
      <c r="Y1360" s="69"/>
      <c r="Z1360" s="69"/>
    </row>
    <row r="1361" ht="15.75" customHeight="1" spans="1:26">
      <c r="A1361" s="125"/>
      <c r="B1361" s="125"/>
      <c r="C1361" s="126" t="e">
        <v>#REF!</v>
      </c>
      <c r="D1361" s="125"/>
      <c r="E1361" s="69"/>
      <c r="F1361" s="69"/>
      <c r="G1361" s="69"/>
      <c r="H1361" s="69"/>
      <c r="I1361" s="69"/>
      <c r="J1361" s="69"/>
      <c r="K1361" s="69"/>
      <c r="L1361" s="69"/>
      <c r="M1361" s="69"/>
      <c r="N1361" s="69"/>
      <c r="O1361" s="69"/>
      <c r="P1361" s="69"/>
      <c r="Q1361" s="69"/>
      <c r="R1361" s="69"/>
      <c r="S1361" s="69"/>
      <c r="T1361" s="69"/>
      <c r="U1361" s="69"/>
      <c r="V1361" s="69"/>
      <c r="W1361" s="69"/>
      <c r="X1361" s="69"/>
      <c r="Y1361" s="69"/>
      <c r="Z1361" s="69"/>
    </row>
    <row r="1362" ht="15.75" customHeight="1" spans="1:26">
      <c r="A1362" s="125"/>
      <c r="B1362" s="125"/>
      <c r="C1362" s="126" t="e">
        <v>#REF!</v>
      </c>
      <c r="D1362" s="125"/>
      <c r="E1362" s="69"/>
      <c r="F1362" s="69"/>
      <c r="G1362" s="69"/>
      <c r="H1362" s="69"/>
      <c r="I1362" s="69"/>
      <c r="J1362" s="69"/>
      <c r="K1362" s="69"/>
      <c r="L1362" s="69"/>
      <c r="M1362" s="69"/>
      <c r="N1362" s="69"/>
      <c r="O1362" s="69"/>
      <c r="P1362" s="69"/>
      <c r="Q1362" s="69"/>
      <c r="R1362" s="69"/>
      <c r="S1362" s="69"/>
      <c r="T1362" s="69"/>
      <c r="U1362" s="69"/>
      <c r="V1362" s="69"/>
      <c r="W1362" s="69"/>
      <c r="X1362" s="69"/>
      <c r="Y1362" s="69"/>
      <c r="Z1362" s="69"/>
    </row>
    <row r="1363" ht="15.75" customHeight="1" spans="1:26">
      <c r="A1363" s="125"/>
      <c r="B1363" s="125"/>
      <c r="C1363" s="126" t="e">
        <v>#REF!</v>
      </c>
      <c r="D1363" s="125"/>
      <c r="E1363" s="69"/>
      <c r="F1363" s="69"/>
      <c r="G1363" s="69"/>
      <c r="H1363" s="69"/>
      <c r="I1363" s="69"/>
      <c r="J1363" s="69"/>
      <c r="K1363" s="69"/>
      <c r="L1363" s="69"/>
      <c r="M1363" s="69"/>
      <c r="N1363" s="69"/>
      <c r="O1363" s="69"/>
      <c r="P1363" s="69"/>
      <c r="Q1363" s="69"/>
      <c r="R1363" s="69"/>
      <c r="S1363" s="69"/>
      <c r="T1363" s="69"/>
      <c r="U1363" s="69"/>
      <c r="V1363" s="69"/>
      <c r="W1363" s="69"/>
      <c r="X1363" s="69"/>
      <c r="Y1363" s="69"/>
      <c r="Z1363" s="69"/>
    </row>
    <row r="1364" ht="15.75" customHeight="1" spans="1:26">
      <c r="A1364" s="125"/>
      <c r="B1364" s="125"/>
      <c r="C1364" s="126" t="e">
        <v>#REF!</v>
      </c>
      <c r="D1364" s="125"/>
      <c r="E1364" s="69"/>
      <c r="F1364" s="69"/>
      <c r="G1364" s="69"/>
      <c r="H1364" s="69"/>
      <c r="I1364" s="69"/>
      <c r="J1364" s="69"/>
      <c r="K1364" s="69"/>
      <c r="L1364" s="69"/>
      <c r="M1364" s="69"/>
      <c r="N1364" s="69"/>
      <c r="O1364" s="69"/>
      <c r="P1364" s="69"/>
      <c r="Q1364" s="69"/>
      <c r="R1364" s="69"/>
      <c r="S1364" s="69"/>
      <c r="T1364" s="69"/>
      <c r="U1364" s="69"/>
      <c r="V1364" s="69"/>
      <c r="W1364" s="69"/>
      <c r="X1364" s="69"/>
      <c r="Y1364" s="69"/>
      <c r="Z1364" s="69"/>
    </row>
    <row r="1365" ht="15.75" customHeight="1" spans="1:26">
      <c r="A1365" s="125"/>
      <c r="B1365" s="125"/>
      <c r="C1365" s="126" t="e">
        <v>#REF!</v>
      </c>
      <c r="D1365" s="125"/>
      <c r="E1365" s="69"/>
      <c r="F1365" s="69"/>
      <c r="G1365" s="69"/>
      <c r="H1365" s="69"/>
      <c r="I1365" s="69"/>
      <c r="J1365" s="69"/>
      <c r="K1365" s="69"/>
      <c r="L1365" s="69"/>
      <c r="M1365" s="69"/>
      <c r="N1365" s="69"/>
      <c r="O1365" s="69"/>
      <c r="P1365" s="69"/>
      <c r="Q1365" s="69"/>
      <c r="R1365" s="69"/>
      <c r="S1365" s="69"/>
      <c r="T1365" s="69"/>
      <c r="U1365" s="69"/>
      <c r="V1365" s="69"/>
      <c r="W1365" s="69"/>
      <c r="X1365" s="69"/>
      <c r="Y1365" s="69"/>
      <c r="Z1365" s="69"/>
    </row>
    <row r="1366" ht="15.75" customHeight="1" spans="1:26">
      <c r="A1366" s="125"/>
      <c r="B1366" s="125"/>
      <c r="C1366" s="126" t="e">
        <v>#REF!</v>
      </c>
      <c r="D1366" s="125"/>
      <c r="E1366" s="69"/>
      <c r="F1366" s="69"/>
      <c r="G1366" s="69"/>
      <c r="H1366" s="69"/>
      <c r="I1366" s="69"/>
      <c r="J1366" s="69"/>
      <c r="K1366" s="69"/>
      <c r="L1366" s="69"/>
      <c r="M1366" s="69"/>
      <c r="N1366" s="69"/>
      <c r="O1366" s="69"/>
      <c r="P1366" s="69"/>
      <c r="Q1366" s="69"/>
      <c r="R1366" s="69"/>
      <c r="S1366" s="69"/>
      <c r="T1366" s="69"/>
      <c r="U1366" s="69"/>
      <c r="V1366" s="69"/>
      <c r="W1366" s="69"/>
      <c r="X1366" s="69"/>
      <c r="Y1366" s="69"/>
      <c r="Z1366" s="69"/>
    </row>
    <row r="1367" ht="15.75" customHeight="1" spans="1:26">
      <c r="A1367" s="125"/>
      <c r="B1367" s="125"/>
      <c r="C1367" s="126" t="e">
        <v>#REF!</v>
      </c>
      <c r="D1367" s="125"/>
      <c r="E1367" s="69"/>
      <c r="F1367" s="69"/>
      <c r="G1367" s="69"/>
      <c r="H1367" s="69"/>
      <c r="I1367" s="69"/>
      <c r="J1367" s="69"/>
      <c r="K1367" s="69"/>
      <c r="L1367" s="69"/>
      <c r="M1367" s="69"/>
      <c r="N1367" s="69"/>
      <c r="O1367" s="69"/>
      <c r="P1367" s="69"/>
      <c r="Q1367" s="69"/>
      <c r="R1367" s="69"/>
      <c r="S1367" s="69"/>
      <c r="T1367" s="69"/>
      <c r="U1367" s="69"/>
      <c r="V1367" s="69"/>
      <c r="W1367" s="69"/>
      <c r="X1367" s="69"/>
      <c r="Y1367" s="69"/>
      <c r="Z1367" s="69"/>
    </row>
    <row r="1368" ht="15.75" customHeight="1" spans="1:26">
      <c r="A1368" s="125"/>
      <c r="B1368" s="125"/>
      <c r="C1368" s="126" t="e">
        <v>#REF!</v>
      </c>
      <c r="D1368" s="125"/>
      <c r="E1368" s="69"/>
      <c r="F1368" s="69"/>
      <c r="G1368" s="69"/>
      <c r="H1368" s="69"/>
      <c r="I1368" s="69"/>
      <c r="J1368" s="69"/>
      <c r="K1368" s="69"/>
      <c r="L1368" s="69"/>
      <c r="M1368" s="69"/>
      <c r="N1368" s="69"/>
      <c r="O1368" s="69"/>
      <c r="P1368" s="69"/>
      <c r="Q1368" s="69"/>
      <c r="R1368" s="69"/>
      <c r="S1368" s="69"/>
      <c r="T1368" s="69"/>
      <c r="U1368" s="69"/>
      <c r="V1368" s="69"/>
      <c r="W1368" s="69"/>
      <c r="X1368" s="69"/>
      <c r="Y1368" s="69"/>
      <c r="Z1368" s="69"/>
    </row>
    <row r="1369" ht="15.75" customHeight="1" spans="1:26">
      <c r="A1369" s="125"/>
      <c r="B1369" s="125"/>
      <c r="C1369" s="126" t="e">
        <v>#REF!</v>
      </c>
      <c r="D1369" s="125"/>
      <c r="E1369" s="69"/>
      <c r="F1369" s="69"/>
      <c r="G1369" s="69"/>
      <c r="H1369" s="69"/>
      <c r="I1369" s="69"/>
      <c r="J1369" s="69"/>
      <c r="K1369" s="69"/>
      <c r="L1369" s="69"/>
      <c r="M1369" s="69"/>
      <c r="N1369" s="69"/>
      <c r="O1369" s="69"/>
      <c r="P1369" s="69"/>
      <c r="Q1369" s="69"/>
      <c r="R1369" s="69"/>
      <c r="S1369" s="69"/>
      <c r="T1369" s="69"/>
      <c r="U1369" s="69"/>
      <c r="V1369" s="69"/>
      <c r="W1369" s="69"/>
      <c r="X1369" s="69"/>
      <c r="Y1369" s="69"/>
      <c r="Z1369" s="69"/>
    </row>
    <row r="1370" ht="15.75" customHeight="1" spans="1:26">
      <c r="A1370" s="125"/>
      <c r="B1370" s="125"/>
      <c r="C1370" s="126" t="e">
        <v>#REF!</v>
      </c>
      <c r="D1370" s="125"/>
      <c r="E1370" s="69"/>
      <c r="F1370" s="69"/>
      <c r="G1370" s="69"/>
      <c r="H1370" s="69"/>
      <c r="I1370" s="69"/>
      <c r="J1370" s="69"/>
      <c r="K1370" s="69"/>
      <c r="L1370" s="69"/>
      <c r="M1370" s="69"/>
      <c r="N1370" s="69"/>
      <c r="O1370" s="69"/>
      <c r="P1370" s="69"/>
      <c r="Q1370" s="69"/>
      <c r="R1370" s="69"/>
      <c r="S1370" s="69"/>
      <c r="T1370" s="69"/>
      <c r="U1370" s="69"/>
      <c r="V1370" s="69"/>
      <c r="W1370" s="69"/>
      <c r="X1370" s="69"/>
      <c r="Y1370" s="69"/>
      <c r="Z1370" s="69"/>
    </row>
    <row r="1371" ht="15.75" customHeight="1" spans="1:26">
      <c r="A1371" s="125"/>
      <c r="B1371" s="125"/>
      <c r="C1371" s="126" t="e">
        <v>#REF!</v>
      </c>
      <c r="D1371" s="125"/>
      <c r="E1371" s="69"/>
      <c r="F1371" s="69"/>
      <c r="G1371" s="69"/>
      <c r="H1371" s="69"/>
      <c r="I1371" s="69"/>
      <c r="J1371" s="69"/>
      <c r="K1371" s="69"/>
      <c r="L1371" s="69"/>
      <c r="M1371" s="69"/>
      <c r="N1371" s="69"/>
      <c r="O1371" s="69"/>
      <c r="P1371" s="69"/>
      <c r="Q1371" s="69"/>
      <c r="R1371" s="69"/>
      <c r="S1371" s="69"/>
      <c r="T1371" s="69"/>
      <c r="U1371" s="69"/>
      <c r="V1371" s="69"/>
      <c r="W1371" s="69"/>
      <c r="X1371" s="69"/>
      <c r="Y1371" s="69"/>
      <c r="Z1371" s="69"/>
    </row>
    <row r="1372" ht="15.75" customHeight="1" spans="1:26">
      <c r="A1372" s="125"/>
      <c r="B1372" s="125"/>
      <c r="C1372" s="126" t="e">
        <v>#REF!</v>
      </c>
      <c r="D1372" s="125"/>
      <c r="E1372" s="69"/>
      <c r="F1372" s="69"/>
      <c r="G1372" s="69"/>
      <c r="H1372" s="69"/>
      <c r="I1372" s="69"/>
      <c r="J1372" s="69"/>
      <c r="K1372" s="69"/>
      <c r="L1372" s="69"/>
      <c r="M1372" s="69"/>
      <c r="N1372" s="69"/>
      <c r="O1372" s="69"/>
      <c r="P1372" s="69"/>
      <c r="Q1372" s="69"/>
      <c r="R1372" s="69"/>
      <c r="S1372" s="69"/>
      <c r="T1372" s="69"/>
      <c r="U1372" s="69"/>
      <c r="V1372" s="69"/>
      <c r="W1372" s="69"/>
      <c r="X1372" s="69"/>
      <c r="Y1372" s="69"/>
      <c r="Z1372" s="69"/>
    </row>
    <row r="1373" ht="15.75" customHeight="1" spans="1:26">
      <c r="A1373" s="125"/>
      <c r="B1373" s="125"/>
      <c r="C1373" s="126" t="e">
        <v>#REF!</v>
      </c>
      <c r="D1373" s="125"/>
      <c r="E1373" s="69"/>
      <c r="F1373" s="69"/>
      <c r="G1373" s="69"/>
      <c r="H1373" s="69"/>
      <c r="I1373" s="69"/>
      <c r="J1373" s="69"/>
      <c r="K1373" s="69"/>
      <c r="L1373" s="69"/>
      <c r="M1373" s="69"/>
      <c r="N1373" s="69"/>
      <c r="O1373" s="69"/>
      <c r="P1373" s="69"/>
      <c r="Q1373" s="69"/>
      <c r="R1373" s="69"/>
      <c r="S1373" s="69"/>
      <c r="T1373" s="69"/>
      <c r="U1373" s="69"/>
      <c r="V1373" s="69"/>
      <c r="W1373" s="69"/>
      <c r="X1373" s="69"/>
      <c r="Y1373" s="69"/>
      <c r="Z1373" s="69"/>
    </row>
    <row r="1374" ht="15.75" customHeight="1" spans="1:26">
      <c r="A1374" s="125"/>
      <c r="B1374" s="125"/>
      <c r="C1374" s="126" t="e">
        <v>#REF!</v>
      </c>
      <c r="D1374" s="125"/>
      <c r="E1374" s="69"/>
      <c r="F1374" s="69"/>
      <c r="G1374" s="69"/>
      <c r="H1374" s="69"/>
      <c r="I1374" s="69"/>
      <c r="J1374" s="69"/>
      <c r="K1374" s="69"/>
      <c r="L1374" s="69"/>
      <c r="M1374" s="69"/>
      <c r="N1374" s="69"/>
      <c r="O1374" s="69"/>
      <c r="P1374" s="69"/>
      <c r="Q1374" s="69"/>
      <c r="R1374" s="69"/>
      <c r="S1374" s="69"/>
      <c r="T1374" s="69"/>
      <c r="U1374" s="69"/>
      <c r="V1374" s="69"/>
      <c r="W1374" s="69"/>
      <c r="X1374" s="69"/>
      <c r="Y1374" s="69"/>
      <c r="Z1374" s="69"/>
    </row>
    <row r="1375" ht="15.75" customHeight="1" spans="1:26">
      <c r="A1375" s="125"/>
      <c r="B1375" s="125"/>
      <c r="C1375" s="126" t="e">
        <v>#REF!</v>
      </c>
      <c r="D1375" s="125"/>
      <c r="E1375" s="69"/>
      <c r="F1375" s="69"/>
      <c r="G1375" s="69"/>
      <c r="H1375" s="69"/>
      <c r="I1375" s="69"/>
      <c r="J1375" s="69"/>
      <c r="K1375" s="69"/>
      <c r="L1375" s="69"/>
      <c r="M1375" s="69"/>
      <c r="N1375" s="69"/>
      <c r="O1375" s="69"/>
      <c r="P1375" s="69"/>
      <c r="Q1375" s="69"/>
      <c r="R1375" s="69"/>
      <c r="S1375" s="69"/>
      <c r="T1375" s="69"/>
      <c r="U1375" s="69"/>
      <c r="V1375" s="69"/>
      <c r="W1375" s="69"/>
      <c r="X1375" s="69"/>
      <c r="Y1375" s="69"/>
      <c r="Z1375" s="69"/>
    </row>
    <row r="1376" ht="15.75" customHeight="1" spans="1:26">
      <c r="A1376" s="125"/>
      <c r="B1376" s="125"/>
      <c r="C1376" s="126" t="e">
        <v>#REF!</v>
      </c>
      <c r="D1376" s="125"/>
      <c r="E1376" s="69"/>
      <c r="F1376" s="69"/>
      <c r="G1376" s="69"/>
      <c r="H1376" s="69"/>
      <c r="I1376" s="69"/>
      <c r="J1376" s="69"/>
      <c r="K1376" s="69"/>
      <c r="L1376" s="69"/>
      <c r="M1376" s="69"/>
      <c r="N1376" s="69"/>
      <c r="O1376" s="69"/>
      <c r="P1376" s="69"/>
      <c r="Q1376" s="69"/>
      <c r="R1376" s="69"/>
      <c r="S1376" s="69"/>
      <c r="T1376" s="69"/>
      <c r="U1376" s="69"/>
      <c r="V1376" s="69"/>
      <c r="W1376" s="69"/>
      <c r="X1376" s="69"/>
      <c r="Y1376" s="69"/>
      <c r="Z1376" s="69"/>
    </row>
    <row r="1377" ht="15.75" customHeight="1" spans="1:26">
      <c r="A1377" s="125"/>
      <c r="B1377" s="125"/>
      <c r="C1377" s="126" t="e">
        <v>#REF!</v>
      </c>
      <c r="D1377" s="125"/>
      <c r="E1377" s="69"/>
      <c r="F1377" s="69"/>
      <c r="G1377" s="69"/>
      <c r="H1377" s="69"/>
      <c r="I1377" s="69"/>
      <c r="J1377" s="69"/>
      <c r="K1377" s="69"/>
      <c r="L1377" s="69"/>
      <c r="M1377" s="69"/>
      <c r="N1377" s="69"/>
      <c r="O1377" s="69"/>
      <c r="P1377" s="69"/>
      <c r="Q1377" s="69"/>
      <c r="R1377" s="69"/>
      <c r="S1377" s="69"/>
      <c r="T1377" s="69"/>
      <c r="U1377" s="69"/>
      <c r="V1377" s="69"/>
      <c r="W1377" s="69"/>
      <c r="X1377" s="69"/>
      <c r="Y1377" s="69"/>
      <c r="Z1377" s="69"/>
    </row>
    <row r="1378" ht="15.75" customHeight="1" spans="1:26">
      <c r="A1378" s="125"/>
      <c r="B1378" s="125"/>
      <c r="C1378" s="126" t="e">
        <v>#REF!</v>
      </c>
      <c r="D1378" s="125"/>
      <c r="E1378" s="69"/>
      <c r="F1378" s="69"/>
      <c r="G1378" s="69"/>
      <c r="H1378" s="69"/>
      <c r="I1378" s="69"/>
      <c r="J1378" s="69"/>
      <c r="K1378" s="69"/>
      <c r="L1378" s="69"/>
      <c r="M1378" s="69"/>
      <c r="N1378" s="69"/>
      <c r="O1378" s="69"/>
      <c r="P1378" s="69"/>
      <c r="Q1378" s="69"/>
      <c r="R1378" s="69"/>
      <c r="S1378" s="69"/>
      <c r="T1378" s="69"/>
      <c r="U1378" s="69"/>
      <c r="V1378" s="69"/>
      <c r="W1378" s="69"/>
      <c r="X1378" s="69"/>
      <c r="Y1378" s="69"/>
      <c r="Z1378" s="69"/>
    </row>
    <row r="1379" ht="15.75" customHeight="1" spans="1:26">
      <c r="A1379" s="125"/>
      <c r="B1379" s="125"/>
      <c r="C1379" s="126" t="e">
        <v>#REF!</v>
      </c>
      <c r="D1379" s="125"/>
      <c r="E1379" s="69"/>
      <c r="F1379" s="69"/>
      <c r="G1379" s="69"/>
      <c r="H1379" s="69"/>
      <c r="I1379" s="69"/>
      <c r="J1379" s="69"/>
      <c r="K1379" s="69"/>
      <c r="L1379" s="69"/>
      <c r="M1379" s="69"/>
      <c r="N1379" s="69"/>
      <c r="O1379" s="69"/>
      <c r="P1379" s="69"/>
      <c r="Q1379" s="69"/>
      <c r="R1379" s="69"/>
      <c r="S1379" s="69"/>
      <c r="T1379" s="69"/>
      <c r="U1379" s="69"/>
      <c r="V1379" s="69"/>
      <c r="W1379" s="69"/>
      <c r="X1379" s="69"/>
      <c r="Y1379" s="69"/>
      <c r="Z1379" s="69"/>
    </row>
    <row r="1380" ht="15.75" customHeight="1" spans="1:26">
      <c r="A1380" s="125"/>
      <c r="B1380" s="125"/>
      <c r="C1380" s="126" t="e">
        <v>#REF!</v>
      </c>
      <c r="D1380" s="125"/>
      <c r="E1380" s="69"/>
      <c r="F1380" s="69"/>
      <c r="G1380" s="69"/>
      <c r="H1380" s="69"/>
      <c r="I1380" s="69"/>
      <c r="J1380" s="69"/>
      <c r="K1380" s="69"/>
      <c r="L1380" s="69"/>
      <c r="M1380" s="69"/>
      <c r="N1380" s="69"/>
      <c r="O1380" s="69"/>
      <c r="P1380" s="69"/>
      <c r="Q1380" s="69"/>
      <c r="R1380" s="69"/>
      <c r="S1380" s="69"/>
      <c r="T1380" s="69"/>
      <c r="U1380" s="69"/>
      <c r="V1380" s="69"/>
      <c r="W1380" s="69"/>
      <c r="X1380" s="69"/>
      <c r="Y1380" s="69"/>
      <c r="Z1380" s="69"/>
    </row>
    <row r="1381" ht="15.75" customHeight="1" spans="1:26">
      <c r="A1381" s="125"/>
      <c r="B1381" s="125"/>
      <c r="C1381" s="126" t="e">
        <v>#REF!</v>
      </c>
      <c r="D1381" s="125"/>
      <c r="E1381" s="69"/>
      <c r="F1381" s="69"/>
      <c r="G1381" s="69"/>
      <c r="H1381" s="69"/>
      <c r="I1381" s="69"/>
      <c r="J1381" s="69"/>
      <c r="K1381" s="69"/>
      <c r="L1381" s="69"/>
      <c r="M1381" s="69"/>
      <c r="N1381" s="69"/>
      <c r="O1381" s="69"/>
      <c r="P1381" s="69"/>
      <c r="Q1381" s="69"/>
      <c r="R1381" s="69"/>
      <c r="S1381" s="69"/>
      <c r="T1381" s="69"/>
      <c r="U1381" s="69"/>
      <c r="V1381" s="69"/>
      <c r="W1381" s="69"/>
      <c r="X1381" s="69"/>
      <c r="Y1381" s="69"/>
      <c r="Z1381" s="69"/>
    </row>
    <row r="1382" ht="15.75" customHeight="1" spans="1:26">
      <c r="A1382" s="125"/>
      <c r="B1382" s="125"/>
      <c r="C1382" s="126" t="e">
        <v>#REF!</v>
      </c>
      <c r="D1382" s="125"/>
      <c r="E1382" s="69"/>
      <c r="F1382" s="69"/>
      <c r="G1382" s="69"/>
      <c r="H1382" s="69"/>
      <c r="I1382" s="69"/>
      <c r="J1382" s="69"/>
      <c r="K1382" s="69"/>
      <c r="L1382" s="69"/>
      <c r="M1382" s="69"/>
      <c r="N1382" s="69"/>
      <c r="O1382" s="69"/>
      <c r="P1382" s="69"/>
      <c r="Q1382" s="69"/>
      <c r="R1382" s="69"/>
      <c r="S1382" s="69"/>
      <c r="T1382" s="69"/>
      <c r="U1382" s="69"/>
      <c r="V1382" s="69"/>
      <c r="W1382" s="69"/>
      <c r="X1382" s="69"/>
      <c r="Y1382" s="69"/>
      <c r="Z1382" s="69"/>
    </row>
    <row r="1383" ht="15.75" customHeight="1" spans="1:26">
      <c r="A1383" s="125"/>
      <c r="B1383" s="125"/>
      <c r="C1383" s="126" t="e">
        <v>#REF!</v>
      </c>
      <c r="D1383" s="125"/>
      <c r="E1383" s="69"/>
      <c r="F1383" s="69"/>
      <c r="G1383" s="69"/>
      <c r="H1383" s="69"/>
      <c r="I1383" s="69"/>
      <c r="J1383" s="69"/>
      <c r="K1383" s="69"/>
      <c r="L1383" s="69"/>
      <c r="M1383" s="69"/>
      <c r="N1383" s="69"/>
      <c r="O1383" s="69"/>
      <c r="P1383" s="69"/>
      <c r="Q1383" s="69"/>
      <c r="R1383" s="69"/>
      <c r="S1383" s="69"/>
      <c r="T1383" s="69"/>
      <c r="U1383" s="69"/>
      <c r="V1383" s="69"/>
      <c r="W1383" s="69"/>
      <c r="X1383" s="69"/>
      <c r="Y1383" s="69"/>
      <c r="Z1383" s="69"/>
    </row>
    <row r="1384" ht="15.75" customHeight="1" spans="1:26">
      <c r="A1384" s="125"/>
      <c r="B1384" s="125"/>
      <c r="C1384" s="126" t="e">
        <v>#REF!</v>
      </c>
      <c r="D1384" s="125"/>
      <c r="E1384" s="69"/>
      <c r="F1384" s="69"/>
      <c r="G1384" s="69"/>
      <c r="H1384" s="69"/>
      <c r="I1384" s="69"/>
      <c r="J1384" s="69"/>
      <c r="K1384" s="69"/>
      <c r="L1384" s="69"/>
      <c r="M1384" s="69"/>
      <c r="N1384" s="69"/>
      <c r="O1384" s="69"/>
      <c r="P1384" s="69"/>
      <c r="Q1384" s="69"/>
      <c r="R1384" s="69"/>
      <c r="S1384" s="69"/>
      <c r="T1384" s="69"/>
      <c r="U1384" s="69"/>
      <c r="V1384" s="69"/>
      <c r="W1384" s="69"/>
      <c r="X1384" s="69"/>
      <c r="Y1384" s="69"/>
      <c r="Z1384" s="69"/>
    </row>
    <row r="1385" ht="15.75" customHeight="1" spans="1:26">
      <c r="A1385" s="125"/>
      <c r="B1385" s="125"/>
      <c r="C1385" s="126" t="e">
        <v>#REF!</v>
      </c>
      <c r="D1385" s="125"/>
      <c r="E1385" s="69"/>
      <c r="F1385" s="69"/>
      <c r="G1385" s="69"/>
      <c r="H1385" s="69"/>
      <c r="I1385" s="69"/>
      <c r="J1385" s="69"/>
      <c r="K1385" s="69"/>
      <c r="L1385" s="69"/>
      <c r="M1385" s="69"/>
      <c r="N1385" s="69"/>
      <c r="O1385" s="69"/>
      <c r="P1385" s="69"/>
      <c r="Q1385" s="69"/>
      <c r="R1385" s="69"/>
      <c r="S1385" s="69"/>
      <c r="T1385" s="69"/>
      <c r="U1385" s="69"/>
      <c r="V1385" s="69"/>
      <c r="W1385" s="69"/>
      <c r="X1385" s="69"/>
      <c r="Y1385" s="69"/>
      <c r="Z1385" s="69"/>
    </row>
    <row r="1386" ht="15.75" customHeight="1" spans="1:26">
      <c r="A1386" s="125"/>
      <c r="B1386" s="125"/>
      <c r="C1386" s="126" t="e">
        <v>#REF!</v>
      </c>
      <c r="D1386" s="125"/>
      <c r="E1386" s="69"/>
      <c r="F1386" s="69"/>
      <c r="G1386" s="69"/>
      <c r="H1386" s="69"/>
      <c r="I1386" s="69"/>
      <c r="J1386" s="69"/>
      <c r="K1386" s="69"/>
      <c r="L1386" s="69"/>
      <c r="M1386" s="69"/>
      <c r="N1386" s="69"/>
      <c r="O1386" s="69"/>
      <c r="P1386" s="69"/>
      <c r="Q1386" s="69"/>
      <c r="R1386" s="69"/>
      <c r="S1386" s="69"/>
      <c r="T1386" s="69"/>
      <c r="U1386" s="69"/>
      <c r="V1386" s="69"/>
      <c r="W1386" s="69"/>
      <c r="X1386" s="69"/>
      <c r="Y1386" s="69"/>
      <c r="Z1386" s="69"/>
    </row>
    <row r="1387" ht="15.75" customHeight="1" spans="1:26">
      <c r="A1387" s="125"/>
      <c r="B1387" s="125"/>
      <c r="C1387" s="126" t="e">
        <v>#REF!</v>
      </c>
      <c r="D1387" s="125"/>
      <c r="E1387" s="69"/>
      <c r="F1387" s="69"/>
      <c r="G1387" s="69"/>
      <c r="H1387" s="69"/>
      <c r="I1387" s="69"/>
      <c r="J1387" s="69"/>
      <c r="K1387" s="69"/>
      <c r="L1387" s="69"/>
      <c r="M1387" s="69"/>
      <c r="N1387" s="69"/>
      <c r="O1387" s="69"/>
      <c r="P1387" s="69"/>
      <c r="Q1387" s="69"/>
      <c r="R1387" s="69"/>
      <c r="S1387" s="69"/>
      <c r="T1387" s="69"/>
      <c r="U1387" s="69"/>
      <c r="V1387" s="69"/>
      <c r="W1387" s="69"/>
      <c r="X1387" s="69"/>
      <c r="Y1387" s="69"/>
      <c r="Z1387" s="69"/>
    </row>
    <row r="1388" ht="15.75" customHeight="1" spans="1:26">
      <c r="A1388" s="125"/>
      <c r="B1388" s="125"/>
      <c r="C1388" s="126" t="e">
        <v>#REF!</v>
      </c>
      <c r="D1388" s="125"/>
      <c r="E1388" s="69"/>
      <c r="F1388" s="69"/>
      <c r="G1388" s="69"/>
      <c r="H1388" s="69"/>
      <c r="I1388" s="69"/>
      <c r="J1388" s="69"/>
      <c r="K1388" s="69"/>
      <c r="L1388" s="69"/>
      <c r="M1388" s="69"/>
      <c r="N1388" s="69"/>
      <c r="O1388" s="69"/>
      <c r="P1388" s="69"/>
      <c r="Q1388" s="69"/>
      <c r="R1388" s="69"/>
      <c r="S1388" s="69"/>
      <c r="T1388" s="69"/>
      <c r="U1388" s="69"/>
      <c r="V1388" s="69"/>
      <c r="W1388" s="69"/>
      <c r="X1388" s="69"/>
      <c r="Y1388" s="69"/>
      <c r="Z1388" s="69"/>
    </row>
    <row r="1389" ht="15.75" customHeight="1" spans="1:26">
      <c r="A1389" s="125"/>
      <c r="B1389" s="125"/>
      <c r="C1389" s="126" t="e">
        <v>#REF!</v>
      </c>
      <c r="D1389" s="125"/>
      <c r="E1389" s="69"/>
      <c r="F1389" s="69"/>
      <c r="G1389" s="69"/>
      <c r="H1389" s="69"/>
      <c r="I1389" s="69"/>
      <c r="J1389" s="69"/>
      <c r="K1389" s="69"/>
      <c r="L1389" s="69"/>
      <c r="M1389" s="69"/>
      <c r="N1389" s="69"/>
      <c r="O1389" s="69"/>
      <c r="P1389" s="69"/>
      <c r="Q1389" s="69"/>
      <c r="R1389" s="69"/>
      <c r="S1389" s="69"/>
      <c r="T1389" s="69"/>
      <c r="U1389" s="69"/>
      <c r="V1389" s="69"/>
      <c r="W1389" s="69"/>
      <c r="X1389" s="69"/>
      <c r="Y1389" s="69"/>
      <c r="Z1389" s="69"/>
    </row>
    <row r="1390" ht="15.75" customHeight="1" spans="1:26">
      <c r="A1390" s="125"/>
      <c r="B1390" s="125"/>
      <c r="C1390" s="126" t="e">
        <v>#REF!</v>
      </c>
      <c r="D1390" s="125"/>
      <c r="E1390" s="69"/>
      <c r="F1390" s="69"/>
      <c r="G1390" s="69"/>
      <c r="H1390" s="69"/>
      <c r="I1390" s="69"/>
      <c r="J1390" s="69"/>
      <c r="K1390" s="69"/>
      <c r="L1390" s="69"/>
      <c r="M1390" s="69"/>
      <c r="N1390" s="69"/>
      <c r="O1390" s="69"/>
      <c r="P1390" s="69"/>
      <c r="Q1390" s="69"/>
      <c r="R1390" s="69"/>
      <c r="S1390" s="69"/>
      <c r="T1390" s="69"/>
      <c r="U1390" s="69"/>
      <c r="V1390" s="69"/>
      <c r="W1390" s="69"/>
      <c r="X1390" s="69"/>
      <c r="Y1390" s="69"/>
      <c r="Z1390" s="69"/>
    </row>
    <row r="1391" ht="15.75" customHeight="1" spans="1:26">
      <c r="A1391" s="125"/>
      <c r="B1391" s="125"/>
      <c r="C1391" s="126" t="e">
        <v>#REF!</v>
      </c>
      <c r="D1391" s="125"/>
      <c r="E1391" s="69"/>
      <c r="F1391" s="69"/>
      <c r="G1391" s="69"/>
      <c r="H1391" s="69"/>
      <c r="I1391" s="69"/>
      <c r="J1391" s="69"/>
      <c r="K1391" s="69"/>
      <c r="L1391" s="69"/>
      <c r="M1391" s="69"/>
      <c r="N1391" s="69"/>
      <c r="O1391" s="69"/>
      <c r="P1391" s="69"/>
      <c r="Q1391" s="69"/>
      <c r="R1391" s="69"/>
      <c r="S1391" s="69"/>
      <c r="T1391" s="69"/>
      <c r="U1391" s="69"/>
      <c r="V1391" s="69"/>
      <c r="W1391" s="69"/>
      <c r="X1391" s="69"/>
      <c r="Y1391" s="69"/>
      <c r="Z1391" s="69"/>
    </row>
    <row r="1392" ht="15.75" customHeight="1" spans="1:26">
      <c r="A1392" s="125"/>
      <c r="B1392" s="125"/>
      <c r="C1392" s="126" t="e">
        <v>#REF!</v>
      </c>
      <c r="D1392" s="125"/>
      <c r="E1392" s="69"/>
      <c r="F1392" s="69"/>
      <c r="G1392" s="69"/>
      <c r="H1392" s="69"/>
      <c r="I1392" s="69"/>
      <c r="J1392" s="69"/>
      <c r="K1392" s="69"/>
      <c r="L1392" s="69"/>
      <c r="M1392" s="69"/>
      <c r="N1392" s="69"/>
      <c r="O1392" s="69"/>
      <c r="P1392" s="69"/>
      <c r="Q1392" s="69"/>
      <c r="R1392" s="69"/>
      <c r="S1392" s="69"/>
      <c r="T1392" s="69"/>
      <c r="U1392" s="69"/>
      <c r="V1392" s="69"/>
      <c r="W1392" s="69"/>
      <c r="X1392" s="69"/>
      <c r="Y1392" s="69"/>
      <c r="Z1392" s="69"/>
    </row>
    <row r="1393" ht="15.75" customHeight="1" spans="1:26">
      <c r="A1393" s="125"/>
      <c r="B1393" s="125"/>
      <c r="C1393" s="126" t="e">
        <v>#REF!</v>
      </c>
      <c r="D1393" s="125"/>
      <c r="E1393" s="69"/>
      <c r="F1393" s="69"/>
      <c r="G1393" s="69"/>
      <c r="H1393" s="69"/>
      <c r="I1393" s="69"/>
      <c r="J1393" s="69"/>
      <c r="K1393" s="69"/>
      <c r="L1393" s="69"/>
      <c r="M1393" s="69"/>
      <c r="N1393" s="69"/>
      <c r="O1393" s="69"/>
      <c r="P1393" s="69"/>
      <c r="Q1393" s="69"/>
      <c r="R1393" s="69"/>
      <c r="S1393" s="69"/>
      <c r="T1393" s="69"/>
      <c r="U1393" s="69"/>
      <c r="V1393" s="69"/>
      <c r="W1393" s="69"/>
      <c r="X1393" s="69"/>
      <c r="Y1393" s="69"/>
      <c r="Z1393" s="69"/>
    </row>
    <row r="1394" ht="15.75" customHeight="1" spans="1:26">
      <c r="A1394" s="125"/>
      <c r="B1394" s="125"/>
      <c r="C1394" s="126" t="e">
        <v>#REF!</v>
      </c>
      <c r="D1394" s="125"/>
      <c r="E1394" s="69"/>
      <c r="F1394" s="69"/>
      <c r="G1394" s="69"/>
      <c r="H1394" s="69"/>
      <c r="I1394" s="69"/>
      <c r="J1394" s="69"/>
      <c r="K1394" s="69"/>
      <c r="L1394" s="69"/>
      <c r="M1394" s="69"/>
      <c r="N1394" s="69"/>
      <c r="O1394" s="69"/>
      <c r="P1394" s="69"/>
      <c r="Q1394" s="69"/>
      <c r="R1394" s="69"/>
      <c r="S1394" s="69"/>
      <c r="T1394" s="69"/>
      <c r="U1394" s="69"/>
      <c r="V1394" s="69"/>
      <c r="W1394" s="69"/>
      <c r="X1394" s="69"/>
      <c r="Y1394" s="69"/>
      <c r="Z1394" s="69"/>
    </row>
    <row r="1395" ht="15.75" customHeight="1" spans="1:26">
      <c r="A1395" s="125"/>
      <c r="B1395" s="125"/>
      <c r="C1395" s="126" t="e">
        <v>#REF!</v>
      </c>
      <c r="D1395" s="125"/>
      <c r="E1395" s="69"/>
      <c r="F1395" s="69"/>
      <c r="G1395" s="69"/>
      <c r="H1395" s="69"/>
      <c r="I1395" s="69"/>
      <c r="J1395" s="69"/>
      <c r="K1395" s="69"/>
      <c r="L1395" s="69"/>
      <c r="M1395" s="69"/>
      <c r="N1395" s="69"/>
      <c r="O1395" s="69"/>
      <c r="P1395" s="69"/>
      <c r="Q1395" s="69"/>
      <c r="R1395" s="69"/>
      <c r="S1395" s="69"/>
      <c r="T1395" s="69"/>
      <c r="U1395" s="69"/>
      <c r="V1395" s="69"/>
      <c r="W1395" s="69"/>
      <c r="X1395" s="69"/>
      <c r="Y1395" s="69"/>
      <c r="Z1395" s="69"/>
    </row>
    <row r="1396" ht="15.75" customHeight="1" spans="1:26">
      <c r="A1396" s="125"/>
      <c r="B1396" s="125"/>
      <c r="C1396" s="126" t="e">
        <v>#REF!</v>
      </c>
      <c r="D1396" s="125"/>
      <c r="E1396" s="69"/>
      <c r="F1396" s="69"/>
      <c r="G1396" s="69"/>
      <c r="H1396" s="69"/>
      <c r="I1396" s="69"/>
      <c r="J1396" s="69"/>
      <c r="K1396" s="69"/>
      <c r="L1396" s="69"/>
      <c r="M1396" s="69"/>
      <c r="N1396" s="69"/>
      <c r="O1396" s="69"/>
      <c r="P1396" s="69"/>
      <c r="Q1396" s="69"/>
      <c r="R1396" s="69"/>
      <c r="S1396" s="69"/>
      <c r="T1396" s="69"/>
      <c r="U1396" s="69"/>
      <c r="V1396" s="69"/>
      <c r="W1396" s="69"/>
      <c r="X1396" s="69"/>
      <c r="Y1396" s="69"/>
      <c r="Z1396" s="69"/>
    </row>
    <row r="1397" ht="15.75" customHeight="1" spans="1:26">
      <c r="A1397" s="125"/>
      <c r="B1397" s="125"/>
      <c r="C1397" s="126" t="e">
        <v>#REF!</v>
      </c>
      <c r="D1397" s="125"/>
      <c r="E1397" s="69"/>
      <c r="F1397" s="69"/>
      <c r="G1397" s="69"/>
      <c r="H1397" s="69"/>
      <c r="I1397" s="69"/>
      <c r="J1397" s="69"/>
      <c r="K1397" s="69"/>
      <c r="L1397" s="69"/>
      <c r="M1397" s="69"/>
      <c r="N1397" s="69"/>
      <c r="O1397" s="69"/>
      <c r="P1397" s="69"/>
      <c r="Q1397" s="69"/>
      <c r="R1397" s="69"/>
      <c r="S1397" s="69"/>
      <c r="T1397" s="69"/>
      <c r="U1397" s="69"/>
      <c r="V1397" s="69"/>
      <c r="W1397" s="69"/>
      <c r="X1397" s="69"/>
      <c r="Y1397" s="69"/>
      <c r="Z1397" s="69"/>
    </row>
    <row r="1398" ht="15.75" customHeight="1" spans="1:26">
      <c r="A1398" s="125"/>
      <c r="B1398" s="125"/>
      <c r="C1398" s="126" t="e">
        <v>#REF!</v>
      </c>
      <c r="D1398" s="125"/>
      <c r="E1398" s="69"/>
      <c r="F1398" s="69"/>
      <c r="G1398" s="69"/>
      <c r="H1398" s="69"/>
      <c r="I1398" s="69"/>
      <c r="J1398" s="69"/>
      <c r="K1398" s="69"/>
      <c r="L1398" s="69"/>
      <c r="M1398" s="69"/>
      <c r="N1398" s="69"/>
      <c r="O1398" s="69"/>
      <c r="P1398" s="69"/>
      <c r="Q1398" s="69"/>
      <c r="R1398" s="69"/>
      <c r="S1398" s="69"/>
      <c r="T1398" s="69"/>
      <c r="U1398" s="69"/>
      <c r="V1398" s="69"/>
      <c r="W1398" s="69"/>
      <c r="X1398" s="69"/>
      <c r="Y1398" s="69"/>
      <c r="Z1398" s="69"/>
    </row>
    <row r="1399" ht="15.75" customHeight="1" spans="1:26">
      <c r="A1399" s="125"/>
      <c r="B1399" s="125"/>
      <c r="C1399" s="126" t="e">
        <v>#REF!</v>
      </c>
      <c r="D1399" s="125"/>
      <c r="E1399" s="69"/>
      <c r="F1399" s="69"/>
      <c r="G1399" s="69"/>
      <c r="H1399" s="69"/>
      <c r="I1399" s="69"/>
      <c r="J1399" s="69"/>
      <c r="K1399" s="69"/>
      <c r="L1399" s="69"/>
      <c r="M1399" s="69"/>
      <c r="N1399" s="69"/>
      <c r="O1399" s="69"/>
      <c r="P1399" s="69"/>
      <c r="Q1399" s="69"/>
      <c r="R1399" s="69"/>
      <c r="S1399" s="69"/>
      <c r="T1399" s="69"/>
      <c r="U1399" s="69"/>
      <c r="V1399" s="69"/>
      <c r="W1399" s="69"/>
      <c r="X1399" s="69"/>
      <c r="Y1399" s="69"/>
      <c r="Z1399" s="69"/>
    </row>
    <row r="1400" ht="15.75" customHeight="1" spans="1:26">
      <c r="A1400" s="125"/>
      <c r="B1400" s="125"/>
      <c r="C1400" s="126" t="e">
        <v>#REF!</v>
      </c>
      <c r="D1400" s="125"/>
      <c r="E1400" s="69"/>
      <c r="F1400" s="69"/>
      <c r="G1400" s="69"/>
      <c r="H1400" s="69"/>
      <c r="I1400" s="69"/>
      <c r="J1400" s="69"/>
      <c r="K1400" s="69"/>
      <c r="L1400" s="69"/>
      <c r="M1400" s="69"/>
      <c r="N1400" s="69"/>
      <c r="O1400" s="69"/>
      <c r="P1400" s="69"/>
      <c r="Q1400" s="69"/>
      <c r="R1400" s="69"/>
      <c r="S1400" s="69"/>
      <c r="T1400" s="69"/>
      <c r="U1400" s="69"/>
      <c r="V1400" s="69"/>
      <c r="W1400" s="69"/>
      <c r="X1400" s="69"/>
      <c r="Y1400" s="69"/>
      <c r="Z1400" s="69"/>
    </row>
    <row r="1401" ht="15.75" customHeight="1" spans="1:26">
      <c r="A1401" s="125"/>
      <c r="B1401" s="125"/>
      <c r="C1401" s="126" t="e">
        <v>#REF!</v>
      </c>
      <c r="D1401" s="125"/>
      <c r="E1401" s="69"/>
      <c r="F1401" s="69"/>
      <c r="G1401" s="69"/>
      <c r="H1401" s="69"/>
      <c r="I1401" s="69"/>
      <c r="J1401" s="69"/>
      <c r="K1401" s="69"/>
      <c r="L1401" s="69"/>
      <c r="M1401" s="69"/>
      <c r="N1401" s="69"/>
      <c r="O1401" s="69"/>
      <c r="P1401" s="69"/>
      <c r="Q1401" s="69"/>
      <c r="R1401" s="69"/>
      <c r="S1401" s="69"/>
      <c r="T1401" s="69"/>
      <c r="U1401" s="69"/>
      <c r="V1401" s="69"/>
      <c r="W1401" s="69"/>
      <c r="X1401" s="69"/>
      <c r="Y1401" s="69"/>
      <c r="Z1401" s="69"/>
    </row>
    <row r="1402" ht="15.75" customHeight="1" spans="1:26">
      <c r="A1402" s="125"/>
      <c r="B1402" s="125"/>
      <c r="C1402" s="126" t="e">
        <v>#REF!</v>
      </c>
      <c r="D1402" s="125"/>
      <c r="E1402" s="69"/>
      <c r="F1402" s="69"/>
      <c r="G1402" s="69"/>
      <c r="H1402" s="69"/>
      <c r="I1402" s="69"/>
      <c r="J1402" s="69"/>
      <c r="K1402" s="69"/>
      <c r="L1402" s="69"/>
      <c r="M1402" s="69"/>
      <c r="N1402" s="69"/>
      <c r="O1402" s="69"/>
      <c r="P1402" s="69"/>
      <c r="Q1402" s="69"/>
      <c r="R1402" s="69"/>
      <c r="S1402" s="69"/>
      <c r="T1402" s="69"/>
      <c r="U1402" s="69"/>
      <c r="V1402" s="69"/>
      <c r="W1402" s="69"/>
      <c r="X1402" s="69"/>
      <c r="Y1402" s="69"/>
      <c r="Z1402" s="69"/>
    </row>
    <row r="1403" ht="15.75" customHeight="1" spans="1:26">
      <c r="A1403" s="125"/>
      <c r="B1403" s="125"/>
      <c r="C1403" s="126" t="e">
        <v>#REF!</v>
      </c>
      <c r="D1403" s="125"/>
      <c r="E1403" s="69"/>
      <c r="F1403" s="69"/>
      <c r="G1403" s="69"/>
      <c r="H1403" s="69"/>
      <c r="I1403" s="69"/>
      <c r="J1403" s="69"/>
      <c r="K1403" s="69"/>
      <c r="L1403" s="69"/>
      <c r="M1403" s="69"/>
      <c r="N1403" s="69"/>
      <c r="O1403" s="69"/>
      <c r="P1403" s="69"/>
      <c r="Q1403" s="69"/>
      <c r="R1403" s="69"/>
      <c r="S1403" s="69"/>
      <c r="T1403" s="69"/>
      <c r="U1403" s="69"/>
      <c r="V1403" s="69"/>
      <c r="W1403" s="69"/>
      <c r="X1403" s="69"/>
      <c r="Y1403" s="69"/>
      <c r="Z1403" s="69"/>
    </row>
    <row r="1404" ht="15.75" customHeight="1" spans="1:26">
      <c r="A1404" s="125"/>
      <c r="B1404" s="125"/>
      <c r="C1404" s="126" t="e">
        <v>#REF!</v>
      </c>
      <c r="D1404" s="125"/>
      <c r="E1404" s="69"/>
      <c r="F1404" s="69"/>
      <c r="G1404" s="69"/>
      <c r="H1404" s="69"/>
      <c r="I1404" s="69"/>
      <c r="J1404" s="69"/>
      <c r="K1404" s="69"/>
      <c r="L1404" s="69"/>
      <c r="M1404" s="69"/>
      <c r="N1404" s="69"/>
      <c r="O1404" s="69"/>
      <c r="P1404" s="69"/>
      <c r="Q1404" s="69"/>
      <c r="R1404" s="69"/>
      <c r="S1404" s="69"/>
      <c r="T1404" s="69"/>
      <c r="U1404" s="69"/>
      <c r="V1404" s="69"/>
      <c r="W1404" s="69"/>
      <c r="X1404" s="69"/>
      <c r="Y1404" s="69"/>
      <c r="Z1404" s="69"/>
    </row>
    <row r="1405" ht="15.75" customHeight="1" spans="1:26">
      <c r="A1405" s="125"/>
      <c r="B1405" s="125"/>
      <c r="C1405" s="126" t="e">
        <v>#REF!</v>
      </c>
      <c r="D1405" s="125"/>
      <c r="E1405" s="69"/>
      <c r="F1405" s="69"/>
      <c r="G1405" s="69"/>
      <c r="H1405" s="69"/>
      <c r="I1405" s="69"/>
      <c r="J1405" s="69"/>
      <c r="K1405" s="69"/>
      <c r="L1405" s="69"/>
      <c r="M1405" s="69"/>
      <c r="N1405" s="69"/>
      <c r="O1405" s="69"/>
      <c r="P1405" s="69"/>
      <c r="Q1405" s="69"/>
      <c r="R1405" s="69"/>
      <c r="S1405" s="69"/>
      <c r="T1405" s="69"/>
      <c r="U1405" s="69"/>
      <c r="V1405" s="69"/>
      <c r="W1405" s="69"/>
      <c r="X1405" s="69"/>
      <c r="Y1405" s="69"/>
      <c r="Z1405" s="69"/>
    </row>
    <row r="1406" ht="15.75" customHeight="1" spans="1:26">
      <c r="A1406" s="125"/>
      <c r="B1406" s="125"/>
      <c r="C1406" s="126" t="e">
        <v>#REF!</v>
      </c>
      <c r="D1406" s="125"/>
      <c r="E1406" s="69"/>
      <c r="F1406" s="69"/>
      <c r="G1406" s="69"/>
      <c r="H1406" s="69"/>
      <c r="I1406" s="69"/>
      <c r="J1406" s="69"/>
      <c r="K1406" s="69"/>
      <c r="L1406" s="69"/>
      <c r="M1406" s="69"/>
      <c r="N1406" s="69"/>
      <c r="O1406" s="69"/>
      <c r="P1406" s="69"/>
      <c r="Q1406" s="69"/>
      <c r="R1406" s="69"/>
      <c r="S1406" s="69"/>
      <c r="T1406" s="69"/>
      <c r="U1406" s="69"/>
      <c r="V1406" s="69"/>
      <c r="W1406" s="69"/>
      <c r="X1406" s="69"/>
      <c r="Y1406" s="69"/>
      <c r="Z1406" s="69"/>
    </row>
    <row r="1407" ht="15.75" customHeight="1" spans="1:26">
      <c r="A1407" s="125"/>
      <c r="B1407" s="125"/>
      <c r="C1407" s="126" t="e">
        <v>#REF!</v>
      </c>
      <c r="D1407" s="125"/>
      <c r="E1407" s="69"/>
      <c r="F1407" s="69"/>
      <c r="G1407" s="69"/>
      <c r="H1407" s="69"/>
      <c r="I1407" s="69"/>
      <c r="J1407" s="69"/>
      <c r="K1407" s="69"/>
      <c r="L1407" s="69"/>
      <c r="M1407" s="69"/>
      <c r="N1407" s="69"/>
      <c r="O1407" s="69"/>
      <c r="P1407" s="69"/>
      <c r="Q1407" s="69"/>
      <c r="R1407" s="69"/>
      <c r="S1407" s="69"/>
      <c r="T1407" s="69"/>
      <c r="U1407" s="69"/>
      <c r="V1407" s="69"/>
      <c r="W1407" s="69"/>
      <c r="X1407" s="69"/>
      <c r="Y1407" s="69"/>
      <c r="Z1407" s="69"/>
    </row>
    <row r="1408" ht="15.75" customHeight="1" spans="1:26">
      <c r="A1408" s="125"/>
      <c r="B1408" s="125"/>
      <c r="C1408" s="126" t="e">
        <v>#REF!</v>
      </c>
      <c r="D1408" s="125"/>
      <c r="E1408" s="69"/>
      <c r="F1408" s="69"/>
      <c r="G1408" s="69"/>
      <c r="H1408" s="69"/>
      <c r="I1408" s="69"/>
      <c r="J1408" s="69"/>
      <c r="K1408" s="69"/>
      <c r="L1408" s="69"/>
      <c r="M1408" s="69"/>
      <c r="N1408" s="69"/>
      <c r="O1408" s="69"/>
      <c r="P1408" s="69"/>
      <c r="Q1408" s="69"/>
      <c r="R1408" s="69"/>
      <c r="S1408" s="69"/>
      <c r="T1408" s="69"/>
      <c r="U1408" s="69"/>
      <c r="V1408" s="69"/>
      <c r="W1408" s="69"/>
      <c r="X1408" s="69"/>
      <c r="Y1408" s="69"/>
      <c r="Z1408" s="69"/>
    </row>
    <row r="1409" ht="15.75" customHeight="1" spans="1:26">
      <c r="A1409" s="125"/>
      <c r="B1409" s="125"/>
      <c r="C1409" s="126" t="e">
        <v>#REF!</v>
      </c>
      <c r="D1409" s="125"/>
      <c r="E1409" s="69"/>
      <c r="F1409" s="69"/>
      <c r="G1409" s="69"/>
      <c r="H1409" s="69"/>
      <c r="I1409" s="69"/>
      <c r="J1409" s="69"/>
      <c r="K1409" s="69"/>
      <c r="L1409" s="69"/>
      <c r="M1409" s="69"/>
      <c r="N1409" s="69"/>
      <c r="O1409" s="69"/>
      <c r="P1409" s="69"/>
      <c r="Q1409" s="69"/>
      <c r="R1409" s="69"/>
      <c r="S1409" s="69"/>
      <c r="T1409" s="69"/>
      <c r="U1409" s="69"/>
      <c r="V1409" s="69"/>
      <c r="W1409" s="69"/>
      <c r="X1409" s="69"/>
      <c r="Y1409" s="69"/>
      <c r="Z1409" s="69"/>
    </row>
    <row r="1410" ht="15.75" customHeight="1" spans="1:26">
      <c r="A1410" s="125"/>
      <c r="B1410" s="125"/>
      <c r="C1410" s="126" t="e">
        <v>#REF!</v>
      </c>
      <c r="D1410" s="125"/>
      <c r="E1410" s="69"/>
      <c r="F1410" s="69"/>
      <c r="G1410" s="69"/>
      <c r="H1410" s="69"/>
      <c r="I1410" s="69"/>
      <c r="J1410" s="69"/>
      <c r="K1410" s="69"/>
      <c r="L1410" s="69"/>
      <c r="M1410" s="69"/>
      <c r="N1410" s="69"/>
      <c r="O1410" s="69"/>
      <c r="P1410" s="69"/>
      <c r="Q1410" s="69"/>
      <c r="R1410" s="69"/>
      <c r="S1410" s="69"/>
      <c r="T1410" s="69"/>
      <c r="U1410" s="69"/>
      <c r="V1410" s="69"/>
      <c r="W1410" s="69"/>
      <c r="X1410" s="69"/>
      <c r="Y1410" s="69"/>
      <c r="Z1410" s="69"/>
    </row>
    <row r="1411" ht="15.75" customHeight="1" spans="1:26">
      <c r="A1411" s="125"/>
      <c r="B1411" s="125"/>
      <c r="C1411" s="126" t="e">
        <v>#REF!</v>
      </c>
      <c r="D1411" s="125"/>
      <c r="E1411" s="69"/>
      <c r="F1411" s="69"/>
      <c r="G1411" s="69"/>
      <c r="H1411" s="69"/>
      <c r="I1411" s="69"/>
      <c r="J1411" s="69"/>
      <c r="K1411" s="69"/>
      <c r="L1411" s="69"/>
      <c r="M1411" s="69"/>
      <c r="N1411" s="69"/>
      <c r="O1411" s="69"/>
      <c r="P1411" s="69"/>
      <c r="Q1411" s="69"/>
      <c r="R1411" s="69"/>
      <c r="S1411" s="69"/>
      <c r="T1411" s="69"/>
      <c r="U1411" s="69"/>
      <c r="V1411" s="69"/>
      <c r="W1411" s="69"/>
      <c r="X1411" s="69"/>
      <c r="Y1411" s="69"/>
      <c r="Z1411" s="69"/>
    </row>
    <row r="1412" ht="15.75" customHeight="1" spans="1:26">
      <c r="A1412" s="125"/>
      <c r="B1412" s="125"/>
      <c r="C1412" s="126" t="e">
        <v>#REF!</v>
      </c>
      <c r="D1412" s="125"/>
      <c r="E1412" s="69"/>
      <c r="F1412" s="69"/>
      <c r="G1412" s="69"/>
      <c r="H1412" s="69"/>
      <c r="I1412" s="69"/>
      <c r="J1412" s="69"/>
      <c r="K1412" s="69"/>
      <c r="L1412" s="69"/>
      <c r="M1412" s="69"/>
      <c r="N1412" s="69"/>
      <c r="O1412" s="69"/>
      <c r="P1412" s="69"/>
      <c r="Q1412" s="69"/>
      <c r="R1412" s="69"/>
      <c r="S1412" s="69"/>
      <c r="T1412" s="69"/>
      <c r="U1412" s="69"/>
      <c r="V1412" s="69"/>
      <c r="W1412" s="69"/>
      <c r="X1412" s="69"/>
      <c r="Y1412" s="69"/>
      <c r="Z1412" s="69"/>
    </row>
    <row r="1413" ht="15.75" customHeight="1" spans="1:26">
      <c r="A1413" s="125"/>
      <c r="B1413" s="125"/>
      <c r="C1413" s="126" t="e">
        <v>#REF!</v>
      </c>
      <c r="D1413" s="125"/>
      <c r="E1413" s="69"/>
      <c r="F1413" s="69"/>
      <c r="G1413" s="69"/>
      <c r="H1413" s="69"/>
      <c r="I1413" s="69"/>
      <c r="J1413" s="69"/>
      <c r="K1413" s="69"/>
      <c r="L1413" s="69"/>
      <c r="M1413" s="69"/>
      <c r="N1413" s="69"/>
      <c r="O1413" s="69"/>
      <c r="P1413" s="69"/>
      <c r="Q1413" s="69"/>
      <c r="R1413" s="69"/>
      <c r="S1413" s="69"/>
      <c r="T1413" s="69"/>
      <c r="U1413" s="69"/>
      <c r="V1413" s="69"/>
      <c r="W1413" s="69"/>
      <c r="X1413" s="69"/>
      <c r="Y1413" s="69"/>
      <c r="Z1413" s="69"/>
    </row>
    <row r="1414" ht="15.75" customHeight="1" spans="1:26">
      <c r="A1414" s="125"/>
      <c r="B1414" s="125"/>
      <c r="C1414" s="126" t="e">
        <v>#REF!</v>
      </c>
      <c r="D1414" s="125"/>
      <c r="E1414" s="69"/>
      <c r="F1414" s="69"/>
      <c r="G1414" s="69"/>
      <c r="H1414" s="69"/>
      <c r="I1414" s="69"/>
      <c r="J1414" s="69"/>
      <c r="K1414" s="69"/>
      <c r="L1414" s="69"/>
      <c r="M1414" s="69"/>
      <c r="N1414" s="69"/>
      <c r="O1414" s="69"/>
      <c r="P1414" s="69"/>
      <c r="Q1414" s="69"/>
      <c r="R1414" s="69"/>
      <c r="S1414" s="69"/>
      <c r="T1414" s="69"/>
      <c r="U1414" s="69"/>
      <c r="V1414" s="69"/>
      <c r="W1414" s="69"/>
      <c r="X1414" s="69"/>
      <c r="Y1414" s="69"/>
      <c r="Z1414" s="69"/>
    </row>
    <row r="1415" ht="15.75" customHeight="1" spans="1:26">
      <c r="A1415" s="125"/>
      <c r="B1415" s="125"/>
      <c r="C1415" s="126" t="e">
        <v>#REF!</v>
      </c>
      <c r="D1415" s="125"/>
      <c r="E1415" s="69"/>
      <c r="F1415" s="69"/>
      <c r="G1415" s="69"/>
      <c r="H1415" s="69"/>
      <c r="I1415" s="69"/>
      <c r="J1415" s="69"/>
      <c r="K1415" s="69"/>
      <c r="L1415" s="69"/>
      <c r="M1415" s="69"/>
      <c r="N1415" s="69"/>
      <c r="O1415" s="69"/>
      <c r="P1415" s="69"/>
      <c r="Q1415" s="69"/>
      <c r="R1415" s="69"/>
      <c r="S1415" s="69"/>
      <c r="T1415" s="69"/>
      <c r="U1415" s="69"/>
      <c r="V1415" s="69"/>
      <c r="W1415" s="69"/>
      <c r="X1415" s="69"/>
      <c r="Y1415" s="69"/>
      <c r="Z1415" s="69"/>
    </row>
    <row r="1416" ht="15.75" customHeight="1" spans="1:26">
      <c r="A1416" s="125"/>
      <c r="B1416" s="125"/>
      <c r="C1416" s="126" t="e">
        <v>#REF!</v>
      </c>
      <c r="D1416" s="125"/>
      <c r="E1416" s="69"/>
      <c r="F1416" s="69"/>
      <c r="G1416" s="69"/>
      <c r="H1416" s="69"/>
      <c r="I1416" s="69"/>
      <c r="J1416" s="69"/>
      <c r="K1416" s="69"/>
      <c r="L1416" s="69"/>
      <c r="M1416" s="69"/>
      <c r="N1416" s="69"/>
      <c r="O1416" s="69"/>
      <c r="P1416" s="69"/>
      <c r="Q1416" s="69"/>
      <c r="R1416" s="69"/>
      <c r="S1416" s="69"/>
      <c r="T1416" s="69"/>
      <c r="U1416" s="69"/>
      <c r="V1416" s="69"/>
      <c r="W1416" s="69"/>
      <c r="X1416" s="69"/>
      <c r="Y1416" s="69"/>
      <c r="Z1416" s="69"/>
    </row>
    <row r="1417" ht="15.75" customHeight="1" spans="1:26">
      <c r="A1417" s="125"/>
      <c r="B1417" s="125"/>
      <c r="C1417" s="126" t="e">
        <v>#REF!</v>
      </c>
      <c r="D1417" s="125"/>
      <c r="E1417" s="69"/>
      <c r="F1417" s="69"/>
      <c r="G1417" s="69"/>
      <c r="H1417" s="69"/>
      <c r="I1417" s="69"/>
      <c r="J1417" s="69"/>
      <c r="K1417" s="69"/>
      <c r="L1417" s="69"/>
      <c r="M1417" s="69"/>
      <c r="N1417" s="69"/>
      <c r="O1417" s="69"/>
      <c r="P1417" s="69"/>
      <c r="Q1417" s="69"/>
      <c r="R1417" s="69"/>
      <c r="S1417" s="69"/>
      <c r="T1417" s="69"/>
      <c r="U1417" s="69"/>
      <c r="V1417" s="69"/>
      <c r="W1417" s="69"/>
      <c r="X1417" s="69"/>
      <c r="Y1417" s="69"/>
      <c r="Z1417" s="69"/>
    </row>
    <row r="1418" ht="15.75" customHeight="1" spans="1:26">
      <c r="A1418" s="125"/>
      <c r="B1418" s="125"/>
      <c r="C1418" s="126" t="e">
        <v>#REF!</v>
      </c>
      <c r="D1418" s="125"/>
      <c r="E1418" s="69"/>
      <c r="F1418" s="69"/>
      <c r="G1418" s="69"/>
      <c r="H1418" s="69"/>
      <c r="I1418" s="69"/>
      <c r="J1418" s="69"/>
      <c r="K1418" s="69"/>
      <c r="L1418" s="69"/>
      <c r="M1418" s="69"/>
      <c r="N1418" s="69"/>
      <c r="O1418" s="69"/>
      <c r="P1418" s="69"/>
      <c r="Q1418" s="69"/>
      <c r="R1418" s="69"/>
      <c r="S1418" s="69"/>
      <c r="T1418" s="69"/>
      <c r="U1418" s="69"/>
      <c r="V1418" s="69"/>
      <c r="W1418" s="69"/>
      <c r="X1418" s="69"/>
      <c r="Y1418" s="69"/>
      <c r="Z1418" s="69"/>
    </row>
    <row r="1419" ht="15.75" customHeight="1" spans="1:26">
      <c r="A1419" s="125"/>
      <c r="B1419" s="125"/>
      <c r="C1419" s="126" t="e">
        <v>#REF!</v>
      </c>
      <c r="D1419" s="125"/>
      <c r="E1419" s="69"/>
      <c r="F1419" s="69"/>
      <c r="G1419" s="69"/>
      <c r="H1419" s="69"/>
      <c r="I1419" s="69"/>
      <c r="J1419" s="69"/>
      <c r="K1419" s="69"/>
      <c r="L1419" s="69"/>
      <c r="M1419" s="69"/>
      <c r="N1419" s="69"/>
      <c r="O1419" s="69"/>
      <c r="P1419" s="69"/>
      <c r="Q1419" s="69"/>
      <c r="R1419" s="69"/>
      <c r="S1419" s="69"/>
      <c r="T1419" s="69"/>
      <c r="U1419" s="69"/>
      <c r="V1419" s="69"/>
      <c r="W1419" s="69"/>
      <c r="X1419" s="69"/>
      <c r="Y1419" s="69"/>
      <c r="Z1419" s="69"/>
    </row>
    <row r="1420" ht="15.75" customHeight="1" spans="1:26">
      <c r="A1420" s="125"/>
      <c r="B1420" s="125"/>
      <c r="C1420" s="126" t="e">
        <v>#REF!</v>
      </c>
      <c r="D1420" s="125"/>
      <c r="E1420" s="69"/>
      <c r="F1420" s="69"/>
      <c r="G1420" s="69"/>
      <c r="H1420" s="69"/>
      <c r="I1420" s="69"/>
      <c r="J1420" s="69"/>
      <c r="K1420" s="69"/>
      <c r="L1420" s="69"/>
      <c r="M1420" s="69"/>
      <c r="N1420" s="69"/>
      <c r="O1420" s="69"/>
      <c r="P1420" s="69"/>
      <c r="Q1420" s="69"/>
      <c r="R1420" s="69"/>
      <c r="S1420" s="69"/>
      <c r="T1420" s="69"/>
      <c r="U1420" s="69"/>
      <c r="V1420" s="69"/>
      <c r="W1420" s="69"/>
      <c r="X1420" s="69"/>
      <c r="Y1420" s="69"/>
      <c r="Z1420" s="69"/>
    </row>
    <row r="1421" ht="15.75" customHeight="1" spans="1:26">
      <c r="A1421" s="125"/>
      <c r="B1421" s="125"/>
      <c r="C1421" s="126" t="e">
        <v>#REF!</v>
      </c>
      <c r="D1421" s="125"/>
      <c r="E1421" s="69"/>
      <c r="F1421" s="69"/>
      <c r="G1421" s="69"/>
      <c r="H1421" s="69"/>
      <c r="I1421" s="69"/>
      <c r="J1421" s="69"/>
      <c r="K1421" s="69"/>
      <c r="L1421" s="69"/>
      <c r="M1421" s="69"/>
      <c r="N1421" s="69"/>
      <c r="O1421" s="69"/>
      <c r="P1421" s="69"/>
      <c r="Q1421" s="69"/>
      <c r="R1421" s="69"/>
      <c r="S1421" s="69"/>
      <c r="T1421" s="69"/>
      <c r="U1421" s="69"/>
      <c r="V1421" s="69"/>
      <c r="W1421" s="69"/>
      <c r="X1421" s="69"/>
      <c r="Y1421" s="69"/>
      <c r="Z1421" s="69"/>
    </row>
    <row r="1422" ht="15.75" customHeight="1" spans="1:26">
      <c r="A1422" s="125"/>
      <c r="B1422" s="125"/>
      <c r="C1422" s="126" t="e">
        <v>#REF!</v>
      </c>
      <c r="D1422" s="125"/>
      <c r="E1422" s="69"/>
      <c r="F1422" s="69"/>
      <c r="G1422" s="69"/>
      <c r="H1422" s="69"/>
      <c r="I1422" s="69"/>
      <c r="J1422" s="69"/>
      <c r="K1422" s="69"/>
      <c r="L1422" s="69"/>
      <c r="M1422" s="69"/>
      <c r="N1422" s="69"/>
      <c r="O1422" s="69"/>
      <c r="P1422" s="69"/>
      <c r="Q1422" s="69"/>
      <c r="R1422" s="69"/>
      <c r="S1422" s="69"/>
      <c r="T1422" s="69"/>
      <c r="U1422" s="69"/>
      <c r="V1422" s="69"/>
      <c r="W1422" s="69"/>
      <c r="X1422" s="69"/>
      <c r="Y1422" s="69"/>
      <c r="Z1422" s="69"/>
    </row>
    <row r="1423" ht="15.75" customHeight="1" spans="1:26">
      <c r="A1423" s="125"/>
      <c r="B1423" s="125"/>
      <c r="C1423" s="126" t="e">
        <v>#REF!</v>
      </c>
      <c r="D1423" s="125"/>
      <c r="E1423" s="69"/>
      <c r="F1423" s="69"/>
      <c r="G1423" s="69"/>
      <c r="H1423" s="69"/>
      <c r="I1423" s="69"/>
      <c r="J1423" s="69"/>
      <c r="K1423" s="69"/>
      <c r="L1423" s="69"/>
      <c r="M1423" s="69"/>
      <c r="N1423" s="69"/>
      <c r="O1423" s="69"/>
      <c r="P1423" s="69"/>
      <c r="Q1423" s="69"/>
      <c r="R1423" s="69"/>
      <c r="S1423" s="69"/>
      <c r="T1423" s="69"/>
      <c r="U1423" s="69"/>
      <c r="V1423" s="69"/>
      <c r="W1423" s="69"/>
      <c r="X1423" s="69"/>
      <c r="Y1423" s="69"/>
      <c r="Z1423" s="69"/>
    </row>
    <row r="1424" ht="15.75" customHeight="1" spans="1:26">
      <c r="A1424" s="125"/>
      <c r="B1424" s="125"/>
      <c r="C1424" s="126" t="e">
        <v>#REF!</v>
      </c>
      <c r="D1424" s="125"/>
      <c r="E1424" s="69"/>
      <c r="F1424" s="69"/>
      <c r="G1424" s="69"/>
      <c r="H1424" s="69"/>
      <c r="I1424" s="69"/>
      <c r="J1424" s="69"/>
      <c r="K1424" s="69"/>
      <c r="L1424" s="69"/>
      <c r="M1424" s="69"/>
      <c r="N1424" s="69"/>
      <c r="O1424" s="69"/>
      <c r="P1424" s="69"/>
      <c r="Q1424" s="69"/>
      <c r="R1424" s="69"/>
      <c r="S1424" s="69"/>
      <c r="T1424" s="69"/>
      <c r="U1424" s="69"/>
      <c r="V1424" s="69"/>
      <c r="W1424" s="69"/>
      <c r="X1424" s="69"/>
      <c r="Y1424" s="69"/>
      <c r="Z1424" s="69"/>
    </row>
    <row r="1425" ht="15.75" customHeight="1" spans="1:26">
      <c r="A1425" s="125"/>
      <c r="B1425" s="125"/>
      <c r="C1425" s="126" t="e">
        <v>#REF!</v>
      </c>
      <c r="D1425" s="125"/>
      <c r="E1425" s="69"/>
      <c r="F1425" s="69"/>
      <c r="G1425" s="69"/>
      <c r="H1425" s="69"/>
      <c r="I1425" s="69"/>
      <c r="J1425" s="69"/>
      <c r="K1425" s="69"/>
      <c r="L1425" s="69"/>
      <c r="M1425" s="69"/>
      <c r="N1425" s="69"/>
      <c r="O1425" s="69"/>
      <c r="P1425" s="69"/>
      <c r="Q1425" s="69"/>
      <c r="R1425" s="69"/>
      <c r="S1425" s="69"/>
      <c r="T1425" s="69"/>
      <c r="U1425" s="69"/>
      <c r="V1425" s="69"/>
      <c r="W1425" s="69"/>
      <c r="X1425" s="69"/>
      <c r="Y1425" s="69"/>
      <c r="Z1425" s="69"/>
    </row>
    <row r="1426" ht="15.75" customHeight="1" spans="1:26">
      <c r="A1426" s="125"/>
      <c r="B1426" s="125"/>
      <c r="C1426" s="126" t="e">
        <v>#REF!</v>
      </c>
      <c r="D1426" s="125"/>
      <c r="E1426" s="69"/>
      <c r="F1426" s="69"/>
      <c r="G1426" s="69"/>
      <c r="H1426" s="69"/>
      <c r="I1426" s="69"/>
      <c r="J1426" s="69"/>
      <c r="K1426" s="69"/>
      <c r="L1426" s="69"/>
      <c r="M1426" s="69"/>
      <c r="N1426" s="69"/>
      <c r="O1426" s="69"/>
      <c r="P1426" s="69"/>
      <c r="Q1426" s="69"/>
      <c r="R1426" s="69"/>
      <c r="S1426" s="69"/>
      <c r="T1426" s="69"/>
      <c r="U1426" s="69"/>
      <c r="V1426" s="69"/>
      <c r="W1426" s="69"/>
      <c r="X1426" s="69"/>
      <c r="Y1426" s="69"/>
      <c r="Z1426" s="69"/>
    </row>
    <row r="1427" ht="15.75" customHeight="1" spans="1:26">
      <c r="A1427" s="125"/>
      <c r="B1427" s="125"/>
      <c r="C1427" s="126" t="e">
        <v>#REF!</v>
      </c>
      <c r="D1427" s="125"/>
      <c r="E1427" s="69"/>
      <c r="F1427" s="69"/>
      <c r="G1427" s="69"/>
      <c r="H1427" s="69"/>
      <c r="I1427" s="69"/>
      <c r="J1427" s="69"/>
      <c r="K1427" s="69"/>
      <c r="L1427" s="69"/>
      <c r="M1427" s="69"/>
      <c r="N1427" s="69"/>
      <c r="O1427" s="69"/>
      <c r="P1427" s="69"/>
      <c r="Q1427" s="69"/>
      <c r="R1427" s="69"/>
      <c r="S1427" s="69"/>
      <c r="T1427" s="69"/>
      <c r="U1427" s="69"/>
      <c r="V1427" s="69"/>
      <c r="W1427" s="69"/>
      <c r="X1427" s="69"/>
      <c r="Y1427" s="69"/>
      <c r="Z1427" s="69"/>
    </row>
    <row r="1428" ht="15.75" customHeight="1" spans="1:26">
      <c r="A1428" s="125"/>
      <c r="B1428" s="125"/>
      <c r="C1428" s="126" t="e">
        <v>#REF!</v>
      </c>
      <c r="D1428" s="125"/>
      <c r="E1428" s="69"/>
      <c r="F1428" s="69"/>
      <c r="G1428" s="69"/>
      <c r="H1428" s="69"/>
      <c r="I1428" s="69"/>
      <c r="J1428" s="69"/>
      <c r="K1428" s="69"/>
      <c r="L1428" s="69"/>
      <c r="M1428" s="69"/>
      <c r="N1428" s="69"/>
      <c r="O1428" s="69"/>
      <c r="P1428" s="69"/>
      <c r="Q1428" s="69"/>
      <c r="R1428" s="69"/>
      <c r="S1428" s="69"/>
      <c r="T1428" s="69"/>
      <c r="U1428" s="69"/>
      <c r="V1428" s="69"/>
      <c r="W1428" s="69"/>
      <c r="X1428" s="69"/>
      <c r="Y1428" s="69"/>
      <c r="Z1428" s="69"/>
    </row>
    <row r="1429" ht="15.75" customHeight="1" spans="1:26">
      <c r="A1429" s="125"/>
      <c r="B1429" s="125"/>
      <c r="C1429" s="126" t="e">
        <v>#REF!</v>
      </c>
      <c r="D1429" s="125"/>
      <c r="E1429" s="69"/>
      <c r="F1429" s="69"/>
      <c r="G1429" s="69"/>
      <c r="H1429" s="69"/>
      <c r="I1429" s="69"/>
      <c r="J1429" s="69"/>
      <c r="K1429" s="69"/>
      <c r="L1429" s="69"/>
      <c r="M1429" s="69"/>
      <c r="N1429" s="69"/>
      <c r="O1429" s="69"/>
      <c r="P1429" s="69"/>
      <c r="Q1429" s="69"/>
      <c r="R1429" s="69"/>
      <c r="S1429" s="69"/>
      <c r="T1429" s="69"/>
      <c r="U1429" s="69"/>
      <c r="V1429" s="69"/>
      <c r="W1429" s="69"/>
      <c r="X1429" s="69"/>
      <c r="Y1429" s="69"/>
      <c r="Z1429" s="69"/>
    </row>
    <row r="1430" ht="15.75" customHeight="1" spans="1:26">
      <c r="A1430" s="125"/>
      <c r="B1430" s="125"/>
      <c r="C1430" s="126" t="e">
        <v>#REF!</v>
      </c>
      <c r="D1430" s="125"/>
      <c r="E1430" s="69"/>
      <c r="F1430" s="69"/>
      <c r="G1430" s="69"/>
      <c r="H1430" s="69"/>
      <c r="I1430" s="69"/>
      <c r="J1430" s="69"/>
      <c r="K1430" s="69"/>
      <c r="L1430" s="69"/>
      <c r="M1430" s="69"/>
      <c r="N1430" s="69"/>
      <c r="O1430" s="69"/>
      <c r="P1430" s="69"/>
      <c r="Q1430" s="69"/>
      <c r="R1430" s="69"/>
      <c r="S1430" s="69"/>
      <c r="T1430" s="69"/>
      <c r="U1430" s="69"/>
      <c r="V1430" s="69"/>
      <c r="W1430" s="69"/>
      <c r="X1430" s="69"/>
      <c r="Y1430" s="69"/>
      <c r="Z1430" s="69"/>
    </row>
    <row r="1431" ht="15.75" customHeight="1" spans="1:26">
      <c r="A1431" s="125"/>
      <c r="B1431" s="125"/>
      <c r="C1431" s="126" t="e">
        <v>#REF!</v>
      </c>
      <c r="D1431" s="125"/>
      <c r="E1431" s="69"/>
      <c r="F1431" s="69"/>
      <c r="G1431" s="69"/>
      <c r="H1431" s="69"/>
      <c r="I1431" s="69"/>
      <c r="J1431" s="69"/>
      <c r="K1431" s="69"/>
      <c r="L1431" s="69"/>
      <c r="M1431" s="69"/>
      <c r="N1431" s="69"/>
      <c r="O1431" s="69"/>
      <c r="P1431" s="69"/>
      <c r="Q1431" s="69"/>
      <c r="R1431" s="69"/>
      <c r="S1431" s="69"/>
      <c r="T1431" s="69"/>
      <c r="U1431" s="69"/>
      <c r="V1431" s="69"/>
      <c r="W1431" s="69"/>
      <c r="X1431" s="69"/>
      <c r="Y1431" s="69"/>
      <c r="Z1431" s="69"/>
    </row>
    <row r="1432" ht="15.75" customHeight="1" spans="1:26">
      <c r="A1432" s="125"/>
      <c r="B1432" s="125"/>
      <c r="C1432" s="126" t="e">
        <v>#REF!</v>
      </c>
      <c r="D1432" s="125"/>
      <c r="E1432" s="69"/>
      <c r="F1432" s="69"/>
      <c r="G1432" s="69"/>
      <c r="H1432" s="69"/>
      <c r="I1432" s="69"/>
      <c r="J1432" s="69"/>
      <c r="K1432" s="69"/>
      <c r="L1432" s="69"/>
      <c r="M1432" s="69"/>
      <c r="N1432" s="69"/>
      <c r="O1432" s="69"/>
      <c r="P1432" s="69"/>
      <c r="Q1432" s="69"/>
      <c r="R1432" s="69"/>
      <c r="S1432" s="69"/>
      <c r="T1432" s="69"/>
      <c r="U1432" s="69"/>
      <c r="V1432" s="69"/>
      <c r="W1432" s="69"/>
      <c r="X1432" s="69"/>
      <c r="Y1432" s="69"/>
      <c r="Z1432" s="69"/>
    </row>
    <row r="1433" ht="15.75" customHeight="1" spans="1:26">
      <c r="A1433" s="125"/>
      <c r="B1433" s="125"/>
      <c r="C1433" s="126" t="e">
        <v>#REF!</v>
      </c>
      <c r="D1433" s="125"/>
      <c r="E1433" s="69"/>
      <c r="F1433" s="69"/>
      <c r="G1433" s="69"/>
      <c r="H1433" s="69"/>
      <c r="I1433" s="69"/>
      <c r="J1433" s="69"/>
      <c r="K1433" s="69"/>
      <c r="L1433" s="69"/>
      <c r="M1433" s="69"/>
      <c r="N1433" s="69"/>
      <c r="O1433" s="69"/>
      <c r="P1433" s="69"/>
      <c r="Q1433" s="69"/>
      <c r="R1433" s="69"/>
      <c r="S1433" s="69"/>
      <c r="T1433" s="69"/>
      <c r="U1433" s="69"/>
      <c r="V1433" s="69"/>
      <c r="W1433" s="69"/>
      <c r="X1433" s="69"/>
      <c r="Y1433" s="69"/>
      <c r="Z1433" s="69"/>
    </row>
    <row r="1434" ht="15.75" customHeight="1" spans="1:26">
      <c r="A1434" s="125"/>
      <c r="B1434" s="125"/>
      <c r="C1434" s="126" t="e">
        <v>#REF!</v>
      </c>
      <c r="D1434" s="125"/>
      <c r="E1434" s="69"/>
      <c r="F1434" s="69"/>
      <c r="G1434" s="69"/>
      <c r="H1434" s="69"/>
      <c r="I1434" s="69"/>
      <c r="J1434" s="69"/>
      <c r="K1434" s="69"/>
      <c r="L1434" s="69"/>
      <c r="M1434" s="69"/>
      <c r="N1434" s="69"/>
      <c r="O1434" s="69"/>
      <c r="P1434" s="69"/>
      <c r="Q1434" s="69"/>
      <c r="R1434" s="69"/>
      <c r="S1434" s="69"/>
      <c r="T1434" s="69"/>
      <c r="U1434" s="69"/>
      <c r="V1434" s="69"/>
      <c r="W1434" s="69"/>
      <c r="X1434" s="69"/>
      <c r="Y1434" s="69"/>
      <c r="Z1434" s="69"/>
    </row>
    <row r="1435" ht="15.75" customHeight="1" spans="1:26">
      <c r="A1435" s="125"/>
      <c r="B1435" s="125"/>
      <c r="C1435" s="126" t="e">
        <v>#REF!</v>
      </c>
      <c r="D1435" s="125"/>
      <c r="E1435" s="69"/>
      <c r="F1435" s="69"/>
      <c r="G1435" s="69"/>
      <c r="H1435" s="69"/>
      <c r="I1435" s="69"/>
      <c r="J1435" s="69"/>
      <c r="K1435" s="69"/>
      <c r="L1435" s="69"/>
      <c r="M1435" s="69"/>
      <c r="N1435" s="69"/>
      <c r="O1435" s="69"/>
      <c r="P1435" s="69"/>
      <c r="Q1435" s="69"/>
      <c r="R1435" s="69"/>
      <c r="S1435" s="69"/>
      <c r="T1435" s="69"/>
      <c r="U1435" s="69"/>
      <c r="V1435" s="69"/>
      <c r="W1435" s="69"/>
      <c r="X1435" s="69"/>
      <c r="Y1435" s="69"/>
      <c r="Z1435" s="69"/>
    </row>
    <row r="1436" ht="15.75" customHeight="1" spans="1:26">
      <c r="A1436" s="125"/>
      <c r="B1436" s="125"/>
      <c r="C1436" s="126" t="e">
        <v>#REF!</v>
      </c>
      <c r="D1436" s="125"/>
      <c r="E1436" s="69"/>
      <c r="F1436" s="69"/>
      <c r="G1436" s="69"/>
      <c r="H1436" s="69"/>
      <c r="I1436" s="69"/>
      <c r="J1436" s="69"/>
      <c r="K1436" s="69"/>
      <c r="L1436" s="69"/>
      <c r="M1436" s="69"/>
      <c r="N1436" s="69"/>
      <c r="O1436" s="69"/>
      <c r="P1436" s="69"/>
      <c r="Q1436" s="69"/>
      <c r="R1436" s="69"/>
      <c r="S1436" s="69"/>
      <c r="T1436" s="69"/>
      <c r="U1436" s="69"/>
      <c r="V1436" s="69"/>
      <c r="W1436" s="69"/>
      <c r="X1436" s="69"/>
      <c r="Y1436" s="69"/>
      <c r="Z1436" s="69"/>
    </row>
    <row r="1437" ht="15.75" customHeight="1" spans="1:26">
      <c r="A1437" s="125"/>
      <c r="B1437" s="125"/>
      <c r="C1437" s="126" t="e">
        <v>#REF!</v>
      </c>
      <c r="D1437" s="125"/>
      <c r="E1437" s="69"/>
      <c r="F1437" s="69"/>
      <c r="G1437" s="69"/>
      <c r="H1437" s="69"/>
      <c r="I1437" s="69"/>
      <c r="J1437" s="69"/>
      <c r="K1437" s="69"/>
      <c r="L1437" s="69"/>
      <c r="M1437" s="69"/>
      <c r="N1437" s="69"/>
      <c r="O1437" s="69"/>
      <c r="P1437" s="69"/>
      <c r="Q1437" s="69"/>
      <c r="R1437" s="69"/>
      <c r="S1437" s="69"/>
      <c r="T1437" s="69"/>
      <c r="U1437" s="69"/>
      <c r="V1437" s="69"/>
      <c r="W1437" s="69"/>
      <c r="X1437" s="69"/>
      <c r="Y1437" s="69"/>
      <c r="Z1437" s="69"/>
    </row>
    <row r="1438" ht="15.75" customHeight="1" spans="1:26">
      <c r="A1438" s="125"/>
      <c r="B1438" s="125"/>
      <c r="C1438" s="126" t="e">
        <v>#REF!</v>
      </c>
      <c r="D1438" s="125"/>
      <c r="E1438" s="69"/>
      <c r="F1438" s="69"/>
      <c r="G1438" s="69"/>
      <c r="H1438" s="69"/>
      <c r="I1438" s="69"/>
      <c r="J1438" s="69"/>
      <c r="K1438" s="69"/>
      <c r="L1438" s="69"/>
      <c r="M1438" s="69"/>
      <c r="N1438" s="69"/>
      <c r="O1438" s="69"/>
      <c r="P1438" s="69"/>
      <c r="Q1438" s="69"/>
      <c r="R1438" s="69"/>
      <c r="S1438" s="69"/>
      <c r="T1438" s="69"/>
      <c r="U1438" s="69"/>
      <c r="V1438" s="69"/>
      <c r="W1438" s="69"/>
      <c r="X1438" s="69"/>
      <c r="Y1438" s="69"/>
      <c r="Z1438" s="69"/>
    </row>
    <row r="1439" ht="15.75" customHeight="1" spans="1:26">
      <c r="A1439" s="125"/>
      <c r="B1439" s="125"/>
      <c r="C1439" s="126" t="e">
        <v>#REF!</v>
      </c>
      <c r="D1439" s="125"/>
      <c r="E1439" s="69"/>
      <c r="F1439" s="69"/>
      <c r="G1439" s="69"/>
      <c r="H1439" s="69"/>
      <c r="I1439" s="69"/>
      <c r="J1439" s="69"/>
      <c r="K1439" s="69"/>
      <c r="L1439" s="69"/>
      <c r="M1439" s="69"/>
      <c r="N1439" s="69"/>
      <c r="O1439" s="69"/>
      <c r="P1439" s="69"/>
      <c r="Q1439" s="69"/>
      <c r="R1439" s="69"/>
      <c r="S1439" s="69"/>
      <c r="T1439" s="69"/>
      <c r="U1439" s="69"/>
      <c r="V1439" s="69"/>
      <c r="W1439" s="69"/>
      <c r="X1439" s="69"/>
      <c r="Y1439" s="69"/>
      <c r="Z1439" s="69"/>
    </row>
    <row r="1440" ht="15.75" customHeight="1" spans="1:26">
      <c r="A1440" s="125"/>
      <c r="B1440" s="125"/>
      <c r="C1440" s="126" t="e">
        <v>#REF!</v>
      </c>
      <c r="D1440" s="125"/>
      <c r="E1440" s="69"/>
      <c r="F1440" s="69"/>
      <c r="G1440" s="69"/>
      <c r="H1440" s="69"/>
      <c r="I1440" s="69"/>
      <c r="J1440" s="69"/>
      <c r="K1440" s="69"/>
      <c r="L1440" s="69"/>
      <c r="M1440" s="69"/>
      <c r="N1440" s="69"/>
      <c r="O1440" s="69"/>
      <c r="P1440" s="69"/>
      <c r="Q1440" s="69"/>
      <c r="R1440" s="69"/>
      <c r="S1440" s="69"/>
      <c r="T1440" s="69"/>
      <c r="U1440" s="69"/>
      <c r="V1440" s="69"/>
      <c r="W1440" s="69"/>
      <c r="X1440" s="69"/>
      <c r="Y1440" s="69"/>
      <c r="Z1440" s="69"/>
    </row>
    <row r="1441" ht="15.75" customHeight="1" spans="1:26">
      <c r="A1441" s="125"/>
      <c r="B1441" s="125"/>
      <c r="C1441" s="126" t="e">
        <v>#REF!</v>
      </c>
      <c r="D1441" s="125"/>
      <c r="E1441" s="69"/>
      <c r="F1441" s="69"/>
      <c r="G1441" s="69"/>
      <c r="H1441" s="69"/>
      <c r="I1441" s="69"/>
      <c r="J1441" s="69"/>
      <c r="K1441" s="69"/>
      <c r="L1441" s="69"/>
      <c r="M1441" s="69"/>
      <c r="N1441" s="69"/>
      <c r="O1441" s="69"/>
      <c r="P1441" s="69"/>
      <c r="Q1441" s="69"/>
      <c r="R1441" s="69"/>
      <c r="S1441" s="69"/>
      <c r="T1441" s="69"/>
      <c r="U1441" s="69"/>
      <c r="V1441" s="69"/>
      <c r="W1441" s="69"/>
      <c r="X1441" s="69"/>
      <c r="Y1441" s="69"/>
      <c r="Z1441" s="69"/>
    </row>
    <row r="1442" ht="15.75" customHeight="1" spans="1:26">
      <c r="A1442" s="125"/>
      <c r="B1442" s="125"/>
      <c r="C1442" s="126" t="e">
        <v>#REF!</v>
      </c>
      <c r="D1442" s="125"/>
      <c r="E1442" s="69"/>
      <c r="F1442" s="69"/>
      <c r="G1442" s="69"/>
      <c r="H1442" s="69"/>
      <c r="I1442" s="69"/>
      <c r="J1442" s="69"/>
      <c r="K1442" s="69"/>
      <c r="L1442" s="69"/>
      <c r="M1442" s="69"/>
      <c r="N1442" s="69"/>
      <c r="O1442" s="69"/>
      <c r="P1442" s="69"/>
      <c r="Q1442" s="69"/>
      <c r="R1442" s="69"/>
      <c r="S1442" s="69"/>
      <c r="T1442" s="69"/>
      <c r="U1442" s="69"/>
      <c r="V1442" s="69"/>
      <c r="W1442" s="69"/>
      <c r="X1442" s="69"/>
      <c r="Y1442" s="69"/>
      <c r="Z1442" s="69"/>
    </row>
    <row r="1443" ht="15.75" customHeight="1" spans="1:26">
      <c r="A1443" s="125"/>
      <c r="B1443" s="125"/>
      <c r="C1443" s="126" t="e">
        <v>#REF!</v>
      </c>
      <c r="D1443" s="125"/>
      <c r="E1443" s="69"/>
      <c r="F1443" s="69"/>
      <c r="G1443" s="69"/>
      <c r="H1443" s="69"/>
      <c r="I1443" s="69"/>
      <c r="J1443" s="69"/>
      <c r="K1443" s="69"/>
      <c r="L1443" s="69"/>
      <c r="M1443" s="69"/>
      <c r="N1443" s="69"/>
      <c r="O1443" s="69"/>
      <c r="P1443" s="69"/>
      <c r="Q1443" s="69"/>
      <c r="R1443" s="69"/>
      <c r="S1443" s="69"/>
      <c r="T1443" s="69"/>
      <c r="U1443" s="69"/>
      <c r="V1443" s="69"/>
      <c r="W1443" s="69"/>
      <c r="X1443" s="69"/>
      <c r="Y1443" s="69"/>
      <c r="Z1443" s="69"/>
    </row>
    <row r="1444" ht="15.75" customHeight="1" spans="1:26">
      <c r="A1444" s="125"/>
      <c r="B1444" s="125"/>
      <c r="C1444" s="126" t="e">
        <v>#REF!</v>
      </c>
      <c r="D1444" s="125"/>
      <c r="E1444" s="69"/>
      <c r="F1444" s="69"/>
      <c r="G1444" s="69"/>
      <c r="H1444" s="69"/>
      <c r="I1444" s="69"/>
      <c r="J1444" s="69"/>
      <c r="K1444" s="69"/>
      <c r="L1444" s="69"/>
      <c r="M1444" s="69"/>
      <c r="N1444" s="69"/>
      <c r="O1444" s="69"/>
      <c r="P1444" s="69"/>
      <c r="Q1444" s="69"/>
      <c r="R1444" s="69"/>
      <c r="S1444" s="69"/>
      <c r="T1444" s="69"/>
      <c r="U1444" s="69"/>
      <c r="V1444" s="69"/>
      <c r="W1444" s="69"/>
      <c r="X1444" s="69"/>
      <c r="Y1444" s="69"/>
      <c r="Z1444" s="69"/>
    </row>
    <row r="1445" ht="15.75" customHeight="1" spans="1:26">
      <c r="A1445" s="125"/>
      <c r="B1445" s="125"/>
      <c r="C1445" s="126" t="e">
        <v>#REF!</v>
      </c>
      <c r="D1445" s="125"/>
      <c r="E1445" s="69"/>
      <c r="F1445" s="69"/>
      <c r="G1445" s="69"/>
      <c r="H1445" s="69"/>
      <c r="I1445" s="69"/>
      <c r="J1445" s="69"/>
      <c r="K1445" s="69"/>
      <c r="L1445" s="69"/>
      <c r="M1445" s="69"/>
      <c r="N1445" s="69"/>
      <c r="O1445" s="69"/>
      <c r="P1445" s="69"/>
      <c r="Q1445" s="69"/>
      <c r="R1445" s="69"/>
      <c r="S1445" s="69"/>
      <c r="T1445" s="69"/>
      <c r="U1445" s="69"/>
      <c r="V1445" s="69"/>
      <c r="W1445" s="69"/>
      <c r="X1445" s="69"/>
      <c r="Y1445" s="69"/>
      <c r="Z1445" s="69"/>
    </row>
    <row r="1446" ht="15.75" customHeight="1" spans="1:26">
      <c r="A1446" s="125"/>
      <c r="B1446" s="125"/>
      <c r="C1446" s="126" t="e">
        <v>#REF!</v>
      </c>
      <c r="D1446" s="125"/>
      <c r="E1446" s="69"/>
      <c r="F1446" s="69"/>
      <c r="G1446" s="69"/>
      <c r="H1446" s="69"/>
      <c r="I1446" s="69"/>
      <c r="J1446" s="69"/>
      <c r="K1446" s="69"/>
      <c r="L1446" s="69"/>
      <c r="M1446" s="69"/>
      <c r="N1446" s="69"/>
      <c r="O1446" s="69"/>
      <c r="P1446" s="69"/>
      <c r="Q1446" s="69"/>
      <c r="R1446" s="69"/>
      <c r="S1446" s="69"/>
      <c r="T1446" s="69"/>
      <c r="U1446" s="69"/>
      <c r="V1446" s="69"/>
      <c r="W1446" s="69"/>
      <c r="X1446" s="69"/>
      <c r="Y1446" s="69"/>
      <c r="Z1446" s="69"/>
    </row>
    <row r="1447" ht="15.75" customHeight="1" spans="1:26">
      <c r="A1447" s="125"/>
      <c r="B1447" s="125"/>
      <c r="C1447" s="126" t="e">
        <v>#REF!</v>
      </c>
      <c r="D1447" s="125"/>
      <c r="E1447" s="69"/>
      <c r="F1447" s="69"/>
      <c r="G1447" s="69"/>
      <c r="H1447" s="69"/>
      <c r="I1447" s="69"/>
      <c r="J1447" s="69"/>
      <c r="K1447" s="69"/>
      <c r="L1447" s="69"/>
      <c r="M1447" s="69"/>
      <c r="N1447" s="69"/>
      <c r="O1447" s="69"/>
      <c r="P1447" s="69"/>
      <c r="Q1447" s="69"/>
      <c r="R1447" s="69"/>
      <c r="S1447" s="69"/>
      <c r="T1447" s="69"/>
      <c r="U1447" s="69"/>
      <c r="V1447" s="69"/>
      <c r="W1447" s="69"/>
      <c r="X1447" s="69"/>
      <c r="Y1447" s="69"/>
      <c r="Z1447" s="69"/>
    </row>
    <row r="1448" ht="15.75" customHeight="1" spans="1:26">
      <c r="A1448" s="125"/>
      <c r="B1448" s="125"/>
      <c r="C1448" s="126" t="e">
        <v>#REF!</v>
      </c>
      <c r="D1448" s="125"/>
      <c r="E1448" s="69"/>
      <c r="F1448" s="69"/>
      <c r="G1448" s="69"/>
      <c r="H1448" s="69"/>
      <c r="I1448" s="69"/>
      <c r="J1448" s="69"/>
      <c r="K1448" s="69"/>
      <c r="L1448" s="69"/>
      <c r="M1448" s="69"/>
      <c r="N1448" s="69"/>
      <c r="O1448" s="69"/>
      <c r="P1448" s="69"/>
      <c r="Q1448" s="69"/>
      <c r="R1448" s="69"/>
      <c r="S1448" s="69"/>
      <c r="T1448" s="69"/>
      <c r="U1448" s="69"/>
      <c r="V1448" s="69"/>
      <c r="W1448" s="69"/>
      <c r="X1448" s="69"/>
      <c r="Y1448" s="69"/>
      <c r="Z1448" s="69"/>
    </row>
    <row r="1449" ht="15.75" customHeight="1" spans="1:26">
      <c r="A1449" s="125"/>
      <c r="B1449" s="125"/>
      <c r="C1449" s="126" t="e">
        <v>#REF!</v>
      </c>
      <c r="D1449" s="125"/>
      <c r="E1449" s="69"/>
      <c r="F1449" s="69"/>
      <c r="G1449" s="69"/>
      <c r="H1449" s="69"/>
      <c r="I1449" s="69"/>
      <c r="J1449" s="69"/>
      <c r="K1449" s="69"/>
      <c r="L1449" s="69"/>
      <c r="M1449" s="69"/>
      <c r="N1449" s="69"/>
      <c r="O1449" s="69"/>
      <c r="P1449" s="69"/>
      <c r="Q1449" s="69"/>
      <c r="R1449" s="69"/>
      <c r="S1449" s="69"/>
      <c r="T1449" s="69"/>
      <c r="U1449" s="69"/>
      <c r="V1449" s="69"/>
      <c r="W1449" s="69"/>
      <c r="X1449" s="69"/>
      <c r="Y1449" s="69"/>
      <c r="Z1449" s="69"/>
    </row>
    <row r="1450" ht="15.75" customHeight="1" spans="1:26">
      <c r="A1450" s="125"/>
      <c r="B1450" s="125"/>
      <c r="C1450" s="126" t="e">
        <v>#REF!</v>
      </c>
      <c r="D1450" s="125"/>
      <c r="E1450" s="69"/>
      <c r="F1450" s="69"/>
      <c r="G1450" s="69"/>
      <c r="H1450" s="69"/>
      <c r="I1450" s="69"/>
      <c r="J1450" s="69"/>
      <c r="K1450" s="69"/>
      <c r="L1450" s="69"/>
      <c r="M1450" s="69"/>
      <c r="N1450" s="69"/>
      <c r="O1450" s="69"/>
      <c r="P1450" s="69"/>
      <c r="Q1450" s="69"/>
      <c r="R1450" s="69"/>
      <c r="S1450" s="69"/>
      <c r="T1450" s="69"/>
      <c r="U1450" s="69"/>
      <c r="V1450" s="69"/>
      <c r="W1450" s="69"/>
      <c r="X1450" s="69"/>
      <c r="Y1450" s="69"/>
      <c r="Z1450" s="69"/>
    </row>
    <row r="1451" ht="15.75" customHeight="1" spans="1:26">
      <c r="A1451" s="125"/>
      <c r="B1451" s="125"/>
      <c r="C1451" s="126" t="e">
        <v>#REF!</v>
      </c>
      <c r="D1451" s="125"/>
      <c r="E1451" s="69"/>
      <c r="F1451" s="69"/>
      <c r="G1451" s="69"/>
      <c r="H1451" s="69"/>
      <c r="I1451" s="69"/>
      <c r="J1451" s="69"/>
      <c r="K1451" s="69"/>
      <c r="L1451" s="69"/>
      <c r="M1451" s="69"/>
      <c r="N1451" s="69"/>
      <c r="O1451" s="69"/>
      <c r="P1451" s="69"/>
      <c r="Q1451" s="69"/>
      <c r="R1451" s="69"/>
      <c r="S1451" s="69"/>
      <c r="T1451" s="69"/>
      <c r="U1451" s="69"/>
      <c r="V1451" s="69"/>
      <c r="W1451" s="69"/>
      <c r="X1451" s="69"/>
      <c r="Y1451" s="69"/>
      <c r="Z1451" s="69"/>
    </row>
    <row r="1452" ht="15.75" customHeight="1" spans="1:26">
      <c r="A1452" s="125"/>
      <c r="B1452" s="125"/>
      <c r="C1452" s="126" t="e">
        <v>#REF!</v>
      </c>
      <c r="D1452" s="125"/>
      <c r="E1452" s="69"/>
      <c r="F1452" s="69"/>
      <c r="G1452" s="69"/>
      <c r="H1452" s="69"/>
      <c r="I1452" s="69"/>
      <c r="J1452" s="69"/>
      <c r="K1452" s="69"/>
      <c r="L1452" s="69"/>
      <c r="M1452" s="69"/>
      <c r="N1452" s="69"/>
      <c r="O1452" s="69"/>
      <c r="P1452" s="69"/>
      <c r="Q1452" s="69"/>
      <c r="R1452" s="69"/>
      <c r="S1452" s="69"/>
      <c r="T1452" s="69"/>
      <c r="U1452" s="69"/>
      <c r="V1452" s="69"/>
      <c r="W1452" s="69"/>
      <c r="X1452" s="69"/>
      <c r="Y1452" s="69"/>
      <c r="Z1452" s="69"/>
    </row>
    <row r="1453" ht="15.75" customHeight="1" spans="1:26">
      <c r="A1453" s="125"/>
      <c r="B1453" s="125"/>
      <c r="C1453" s="126" t="e">
        <v>#REF!</v>
      </c>
      <c r="D1453" s="125"/>
      <c r="E1453" s="69"/>
      <c r="F1453" s="69"/>
      <c r="G1453" s="69"/>
      <c r="H1453" s="69"/>
      <c r="I1453" s="69"/>
      <c r="J1453" s="69"/>
      <c r="K1453" s="69"/>
      <c r="L1453" s="69"/>
      <c r="M1453" s="69"/>
      <c r="N1453" s="69"/>
      <c r="O1453" s="69"/>
      <c r="P1453" s="69"/>
      <c r="Q1453" s="69"/>
      <c r="R1453" s="69"/>
      <c r="S1453" s="69"/>
      <c r="T1453" s="69"/>
      <c r="U1453" s="69"/>
      <c r="V1453" s="69"/>
      <c r="W1453" s="69"/>
      <c r="X1453" s="69"/>
      <c r="Y1453" s="69"/>
      <c r="Z1453" s="69"/>
    </row>
    <row r="1454" ht="15.75" customHeight="1" spans="1:26">
      <c r="A1454" s="125"/>
      <c r="B1454" s="125"/>
      <c r="C1454" s="126" t="e">
        <v>#REF!</v>
      </c>
      <c r="D1454" s="125"/>
      <c r="E1454" s="69"/>
      <c r="F1454" s="69"/>
      <c r="G1454" s="69"/>
      <c r="H1454" s="69"/>
      <c r="I1454" s="69"/>
      <c r="J1454" s="69"/>
      <c r="K1454" s="69"/>
      <c r="L1454" s="69"/>
      <c r="M1454" s="69"/>
      <c r="N1454" s="69"/>
      <c r="O1454" s="69"/>
      <c r="P1454" s="69"/>
      <c r="Q1454" s="69"/>
      <c r="R1454" s="69"/>
      <c r="S1454" s="69"/>
      <c r="T1454" s="69"/>
      <c r="U1454" s="69"/>
      <c r="V1454" s="69"/>
      <c r="W1454" s="69"/>
      <c r="X1454" s="69"/>
      <c r="Y1454" s="69"/>
      <c r="Z1454" s="69"/>
    </row>
    <row r="1455" ht="15.75" customHeight="1" spans="1:26">
      <c r="A1455" s="125"/>
      <c r="B1455" s="125"/>
      <c r="C1455" s="126" t="e">
        <v>#REF!</v>
      </c>
      <c r="D1455" s="125"/>
      <c r="E1455" s="69"/>
      <c r="F1455" s="69"/>
      <c r="G1455" s="69"/>
      <c r="H1455" s="69"/>
      <c r="I1455" s="69"/>
      <c r="J1455" s="69"/>
      <c r="K1455" s="69"/>
      <c r="L1455" s="69"/>
      <c r="M1455" s="69"/>
      <c r="N1455" s="69"/>
      <c r="O1455" s="69"/>
      <c r="P1455" s="69"/>
      <c r="Q1455" s="69"/>
      <c r="R1455" s="69"/>
      <c r="S1455" s="69"/>
      <c r="T1455" s="69"/>
      <c r="U1455" s="69"/>
      <c r="V1455" s="69"/>
      <c r="W1455" s="69"/>
      <c r="X1455" s="69"/>
      <c r="Y1455" s="69"/>
      <c r="Z1455" s="69"/>
    </row>
    <row r="1456" ht="15.75" customHeight="1" spans="1:26">
      <c r="A1456" s="125"/>
      <c r="B1456" s="125"/>
      <c r="C1456" s="126" t="e">
        <v>#REF!</v>
      </c>
      <c r="D1456" s="125"/>
      <c r="E1456" s="69"/>
      <c r="F1456" s="69"/>
      <c r="G1456" s="69"/>
      <c r="H1456" s="69"/>
      <c r="I1456" s="69"/>
      <c r="J1456" s="69"/>
      <c r="K1456" s="69"/>
      <c r="L1456" s="69"/>
      <c r="M1456" s="69"/>
      <c r="N1456" s="69"/>
      <c r="O1456" s="69"/>
      <c r="P1456" s="69"/>
      <c r="Q1456" s="69"/>
      <c r="R1456" s="69"/>
      <c r="S1456" s="69"/>
      <c r="T1456" s="69"/>
      <c r="U1456" s="69"/>
      <c r="V1456" s="69"/>
      <c r="W1456" s="69"/>
      <c r="X1456" s="69"/>
      <c r="Y1456" s="69"/>
      <c r="Z1456" s="69"/>
    </row>
    <row r="1457" ht="15.75" customHeight="1" spans="1:26">
      <c r="A1457" s="125"/>
      <c r="B1457" s="125"/>
      <c r="C1457" s="126" t="e">
        <v>#REF!</v>
      </c>
      <c r="D1457" s="125"/>
      <c r="E1457" s="69"/>
      <c r="F1457" s="69"/>
      <c r="G1457" s="69"/>
      <c r="H1457" s="69"/>
      <c r="I1457" s="69"/>
      <c r="J1457" s="69"/>
      <c r="K1457" s="69"/>
      <c r="L1457" s="69"/>
      <c r="M1457" s="69"/>
      <c r="N1457" s="69"/>
      <c r="O1457" s="69"/>
      <c r="P1457" s="69"/>
      <c r="Q1457" s="69"/>
      <c r="R1457" s="69"/>
      <c r="S1457" s="69"/>
      <c r="T1457" s="69"/>
      <c r="U1457" s="69"/>
      <c r="V1457" s="69"/>
      <c r="W1457" s="69"/>
      <c r="X1457" s="69"/>
      <c r="Y1457" s="69"/>
      <c r="Z1457" s="69"/>
    </row>
    <row r="1458" ht="15.75" customHeight="1" spans="1:26">
      <c r="A1458" s="125"/>
      <c r="B1458" s="125"/>
      <c r="C1458" s="126" t="e">
        <v>#REF!</v>
      </c>
      <c r="D1458" s="125"/>
      <c r="E1458" s="69"/>
      <c r="F1458" s="69"/>
      <c r="G1458" s="69"/>
      <c r="H1458" s="69"/>
      <c r="I1458" s="69"/>
      <c r="J1458" s="69"/>
      <c r="K1458" s="69"/>
      <c r="L1458" s="69"/>
      <c r="M1458" s="69"/>
      <c r="N1458" s="69"/>
      <c r="O1458" s="69"/>
      <c r="P1458" s="69"/>
      <c r="Q1458" s="69"/>
      <c r="R1458" s="69"/>
      <c r="S1458" s="69"/>
      <c r="T1458" s="69"/>
      <c r="U1458" s="69"/>
      <c r="V1458" s="69"/>
      <c r="W1458" s="69"/>
      <c r="X1458" s="69"/>
      <c r="Y1458" s="69"/>
      <c r="Z1458" s="69"/>
    </row>
    <row r="1459" ht="15.75" customHeight="1" spans="1:26">
      <c r="A1459" s="125"/>
      <c r="B1459" s="125"/>
      <c r="C1459" s="126" t="e">
        <v>#REF!</v>
      </c>
      <c r="D1459" s="125"/>
      <c r="E1459" s="69"/>
      <c r="F1459" s="69"/>
      <c r="G1459" s="69"/>
      <c r="H1459" s="69"/>
      <c r="I1459" s="69"/>
      <c r="J1459" s="69"/>
      <c r="K1459" s="69"/>
      <c r="L1459" s="69"/>
      <c r="M1459" s="69"/>
      <c r="N1459" s="69"/>
      <c r="O1459" s="69"/>
      <c r="P1459" s="69"/>
      <c r="Q1459" s="69"/>
      <c r="R1459" s="69"/>
      <c r="S1459" s="69"/>
      <c r="T1459" s="69"/>
      <c r="U1459" s="69"/>
      <c r="V1459" s="69"/>
      <c r="W1459" s="69"/>
      <c r="X1459" s="69"/>
      <c r="Y1459" s="69"/>
      <c r="Z1459" s="69"/>
    </row>
    <row r="1460" ht="15.75" customHeight="1" spans="1:26">
      <c r="A1460" s="125"/>
      <c r="B1460" s="125"/>
      <c r="C1460" s="126" t="e">
        <v>#REF!</v>
      </c>
      <c r="D1460" s="125"/>
      <c r="E1460" s="69"/>
      <c r="F1460" s="69"/>
      <c r="G1460" s="69"/>
      <c r="H1460" s="69"/>
      <c r="I1460" s="69"/>
      <c r="J1460" s="69"/>
      <c r="K1460" s="69"/>
      <c r="L1460" s="69"/>
      <c r="M1460" s="69"/>
      <c r="N1460" s="69"/>
      <c r="O1460" s="69"/>
      <c r="P1460" s="69"/>
      <c r="Q1460" s="69"/>
      <c r="R1460" s="69"/>
      <c r="S1460" s="69"/>
      <c r="T1460" s="69"/>
      <c r="U1460" s="69"/>
      <c r="V1460" s="69"/>
      <c r="W1460" s="69"/>
      <c r="X1460" s="69"/>
      <c r="Y1460" s="69"/>
      <c r="Z1460" s="69"/>
    </row>
    <row r="1461" ht="15.75" customHeight="1" spans="1:26">
      <c r="A1461" s="125"/>
      <c r="B1461" s="125"/>
      <c r="C1461" s="126" t="e">
        <v>#REF!</v>
      </c>
      <c r="D1461" s="125"/>
      <c r="E1461" s="69"/>
      <c r="F1461" s="69"/>
      <c r="G1461" s="69"/>
      <c r="H1461" s="69"/>
      <c r="I1461" s="69"/>
      <c r="J1461" s="69"/>
      <c r="K1461" s="69"/>
      <c r="L1461" s="69"/>
      <c r="M1461" s="69"/>
      <c r="N1461" s="69"/>
      <c r="O1461" s="69"/>
      <c r="P1461" s="69"/>
      <c r="Q1461" s="69"/>
      <c r="R1461" s="69"/>
      <c r="S1461" s="69"/>
      <c r="T1461" s="69"/>
      <c r="U1461" s="69"/>
      <c r="V1461" s="69"/>
      <c r="W1461" s="69"/>
      <c r="X1461" s="69"/>
      <c r="Y1461" s="69"/>
      <c r="Z1461" s="69"/>
    </row>
    <row r="1462" ht="15.75" customHeight="1" spans="1:26">
      <c r="A1462" s="125"/>
      <c r="B1462" s="125"/>
      <c r="C1462" s="126" t="e">
        <v>#REF!</v>
      </c>
      <c r="D1462" s="125"/>
      <c r="E1462" s="69"/>
      <c r="F1462" s="69"/>
      <c r="G1462" s="69"/>
      <c r="H1462" s="69"/>
      <c r="I1462" s="69"/>
      <c r="J1462" s="69"/>
      <c r="K1462" s="69"/>
      <c r="L1462" s="69"/>
      <c r="M1462" s="69"/>
      <c r="N1462" s="69"/>
      <c r="O1462" s="69"/>
      <c r="P1462" s="69"/>
      <c r="Q1462" s="69"/>
      <c r="R1462" s="69"/>
      <c r="S1462" s="69"/>
      <c r="T1462" s="69"/>
      <c r="U1462" s="69"/>
      <c r="V1462" s="69"/>
      <c r="W1462" s="69"/>
      <c r="X1462" s="69"/>
      <c r="Y1462" s="69"/>
      <c r="Z1462" s="69"/>
    </row>
    <row r="1463" ht="15.75" customHeight="1" spans="1:26">
      <c r="A1463" s="125"/>
      <c r="B1463" s="125"/>
      <c r="C1463" s="126" t="e">
        <v>#REF!</v>
      </c>
      <c r="D1463" s="125"/>
      <c r="E1463" s="69"/>
      <c r="F1463" s="69"/>
      <c r="G1463" s="69"/>
      <c r="H1463" s="69"/>
      <c r="I1463" s="69"/>
      <c r="J1463" s="69"/>
      <c r="K1463" s="69"/>
      <c r="L1463" s="69"/>
      <c r="M1463" s="69"/>
      <c r="N1463" s="69"/>
      <c r="O1463" s="69"/>
      <c r="P1463" s="69"/>
      <c r="Q1463" s="69"/>
      <c r="R1463" s="69"/>
      <c r="S1463" s="69"/>
      <c r="T1463" s="69"/>
      <c r="U1463" s="69"/>
      <c r="V1463" s="69"/>
      <c r="W1463" s="69"/>
      <c r="X1463" s="69"/>
      <c r="Y1463" s="69"/>
      <c r="Z1463" s="69"/>
    </row>
    <row r="1464" ht="15.75" customHeight="1" spans="1:26">
      <c r="A1464" s="125"/>
      <c r="B1464" s="125"/>
      <c r="C1464" s="126" t="e">
        <v>#REF!</v>
      </c>
      <c r="D1464" s="125"/>
      <c r="E1464" s="69"/>
      <c r="F1464" s="69"/>
      <c r="G1464" s="69"/>
      <c r="H1464" s="69"/>
      <c r="I1464" s="69"/>
      <c r="J1464" s="69"/>
      <c r="K1464" s="69"/>
      <c r="L1464" s="69"/>
      <c r="M1464" s="69"/>
      <c r="N1464" s="69"/>
      <c r="O1464" s="69"/>
      <c r="P1464" s="69"/>
      <c r="Q1464" s="69"/>
      <c r="R1464" s="69"/>
      <c r="S1464" s="69"/>
      <c r="T1464" s="69"/>
      <c r="U1464" s="69"/>
      <c r="V1464" s="69"/>
      <c r="W1464" s="69"/>
      <c r="X1464" s="69"/>
      <c r="Y1464" s="69"/>
      <c r="Z1464" s="69"/>
    </row>
    <row r="1465" ht="15.75" customHeight="1" spans="1:26">
      <c r="A1465" s="125"/>
      <c r="B1465" s="125"/>
      <c r="C1465" s="126" t="e">
        <v>#REF!</v>
      </c>
      <c r="D1465" s="125"/>
      <c r="E1465" s="69"/>
      <c r="F1465" s="69"/>
      <c r="G1465" s="69"/>
      <c r="H1465" s="69"/>
      <c r="I1465" s="69"/>
      <c r="J1465" s="69"/>
      <c r="K1465" s="69"/>
      <c r="L1465" s="69"/>
      <c r="M1465" s="69"/>
      <c r="N1465" s="69"/>
      <c r="O1465" s="69"/>
      <c r="P1465" s="69"/>
      <c r="Q1465" s="69"/>
      <c r="R1465" s="69"/>
      <c r="S1465" s="69"/>
      <c r="T1465" s="69"/>
      <c r="U1465" s="69"/>
      <c r="V1465" s="69"/>
      <c r="W1465" s="69"/>
      <c r="X1465" s="69"/>
      <c r="Y1465" s="69"/>
      <c r="Z1465" s="69"/>
    </row>
    <row r="1466" ht="15.75" customHeight="1" spans="1:26">
      <c r="A1466" s="125"/>
      <c r="B1466" s="125"/>
      <c r="C1466" s="126" t="e">
        <v>#REF!</v>
      </c>
      <c r="D1466" s="125"/>
      <c r="E1466" s="69"/>
      <c r="F1466" s="69"/>
      <c r="G1466" s="69"/>
      <c r="H1466" s="69"/>
      <c r="I1466" s="69"/>
      <c r="J1466" s="69"/>
      <c r="K1466" s="69"/>
      <c r="L1466" s="69"/>
      <c r="M1466" s="69"/>
      <c r="N1466" s="69"/>
      <c r="O1466" s="69"/>
      <c r="P1466" s="69"/>
      <c r="Q1466" s="69"/>
      <c r="R1466" s="69"/>
      <c r="S1466" s="69"/>
      <c r="T1466" s="69"/>
      <c r="U1466" s="69"/>
      <c r="V1466" s="69"/>
      <c r="W1466" s="69"/>
      <c r="X1466" s="69"/>
      <c r="Y1466" s="69"/>
      <c r="Z1466" s="69"/>
    </row>
    <row r="1467" ht="15.75" customHeight="1" spans="1:26">
      <c r="A1467" s="125"/>
      <c r="B1467" s="125"/>
      <c r="C1467" s="126" t="e">
        <v>#REF!</v>
      </c>
      <c r="D1467" s="125"/>
      <c r="E1467" s="69"/>
      <c r="F1467" s="69"/>
      <c r="G1467" s="69"/>
      <c r="H1467" s="69"/>
      <c r="I1467" s="69"/>
      <c r="J1467" s="69"/>
      <c r="K1467" s="69"/>
      <c r="L1467" s="69"/>
      <c r="M1467" s="69"/>
      <c r="N1467" s="69"/>
      <c r="O1467" s="69"/>
      <c r="P1467" s="69"/>
      <c r="Q1467" s="69"/>
      <c r="R1467" s="69"/>
      <c r="S1467" s="69"/>
      <c r="T1467" s="69"/>
      <c r="U1467" s="69"/>
      <c r="V1467" s="69"/>
      <c r="W1467" s="69"/>
      <c r="X1467" s="69"/>
      <c r="Y1467" s="69"/>
      <c r="Z1467" s="69"/>
    </row>
    <row r="1468" ht="15.75" customHeight="1" spans="1:26">
      <c r="A1468" s="125"/>
      <c r="B1468" s="125"/>
      <c r="C1468" s="126" t="e">
        <v>#REF!</v>
      </c>
      <c r="D1468" s="125"/>
      <c r="E1468" s="69"/>
      <c r="F1468" s="69"/>
      <c r="G1468" s="69"/>
      <c r="H1468" s="69"/>
      <c r="I1468" s="69"/>
      <c r="J1468" s="69"/>
      <c r="K1468" s="69"/>
      <c r="L1468" s="69"/>
      <c r="M1468" s="69"/>
      <c r="N1468" s="69"/>
      <c r="O1468" s="69"/>
      <c r="P1468" s="69"/>
      <c r="Q1468" s="69"/>
      <c r="R1468" s="69"/>
      <c r="S1468" s="69"/>
      <c r="T1468" s="69"/>
      <c r="U1468" s="69"/>
      <c r="V1468" s="69"/>
      <c r="W1468" s="69"/>
      <c r="X1468" s="69"/>
      <c r="Y1468" s="69"/>
      <c r="Z1468" s="69"/>
    </row>
    <row r="1469" ht="15.75" customHeight="1" spans="1:26">
      <c r="A1469" s="125"/>
      <c r="B1469" s="125"/>
      <c r="C1469" s="126" t="e">
        <v>#REF!</v>
      </c>
      <c r="D1469" s="125"/>
      <c r="E1469" s="69"/>
      <c r="F1469" s="69"/>
      <c r="G1469" s="69"/>
      <c r="H1469" s="69"/>
      <c r="I1469" s="69"/>
      <c r="J1469" s="69"/>
      <c r="K1469" s="69"/>
      <c r="L1469" s="69"/>
      <c r="M1469" s="69"/>
      <c r="N1469" s="69"/>
      <c r="O1469" s="69"/>
      <c r="P1469" s="69"/>
      <c r="Q1469" s="69"/>
      <c r="R1469" s="69"/>
      <c r="S1469" s="69"/>
      <c r="T1469" s="69"/>
      <c r="U1469" s="69"/>
      <c r="V1469" s="69"/>
      <c r="W1469" s="69"/>
      <c r="X1469" s="69"/>
      <c r="Y1469" s="69"/>
      <c r="Z1469" s="69"/>
    </row>
    <row r="1470" ht="15.75" customHeight="1" spans="1:26">
      <c r="A1470" s="125"/>
      <c r="B1470" s="125"/>
      <c r="C1470" s="126" t="e">
        <v>#REF!</v>
      </c>
      <c r="D1470" s="125"/>
      <c r="E1470" s="69"/>
      <c r="F1470" s="69"/>
      <c r="G1470" s="69"/>
      <c r="H1470" s="69"/>
      <c r="I1470" s="69"/>
      <c r="J1470" s="69"/>
      <c r="K1470" s="69"/>
      <c r="L1470" s="69"/>
      <c r="M1470" s="69"/>
      <c r="N1470" s="69"/>
      <c r="O1470" s="69"/>
      <c r="P1470" s="69"/>
      <c r="Q1470" s="69"/>
      <c r="R1470" s="69"/>
      <c r="S1470" s="69"/>
      <c r="T1470" s="69"/>
      <c r="U1470" s="69"/>
      <c r="V1470" s="69"/>
      <c r="W1470" s="69"/>
      <c r="X1470" s="69"/>
      <c r="Y1470" s="69"/>
      <c r="Z1470" s="69"/>
    </row>
    <row r="1471" ht="15.75" customHeight="1" spans="1:26">
      <c r="A1471" s="125"/>
      <c r="B1471" s="125"/>
      <c r="C1471" s="126" t="e">
        <v>#REF!</v>
      </c>
      <c r="D1471" s="125"/>
      <c r="E1471" s="69"/>
      <c r="F1471" s="69"/>
      <c r="G1471" s="69"/>
      <c r="H1471" s="69"/>
      <c r="I1471" s="69"/>
      <c r="J1471" s="69"/>
      <c r="K1471" s="69"/>
      <c r="L1471" s="69"/>
      <c r="M1471" s="69"/>
      <c r="N1471" s="69"/>
      <c r="O1471" s="69"/>
      <c r="P1471" s="69"/>
      <c r="Q1471" s="69"/>
      <c r="R1471" s="69"/>
      <c r="S1471" s="69"/>
      <c r="T1471" s="69"/>
      <c r="U1471" s="69"/>
      <c r="V1471" s="69"/>
      <c r="W1471" s="69"/>
      <c r="X1471" s="69"/>
      <c r="Y1471" s="69"/>
      <c r="Z1471" s="69"/>
    </row>
    <row r="1472" ht="15.75" customHeight="1" spans="1:26">
      <c r="A1472" s="125"/>
      <c r="B1472" s="125"/>
      <c r="C1472" s="126" t="e">
        <v>#REF!</v>
      </c>
      <c r="D1472" s="125"/>
      <c r="E1472" s="69"/>
      <c r="F1472" s="69"/>
      <c r="G1472" s="69"/>
      <c r="H1472" s="69"/>
      <c r="I1472" s="69"/>
      <c r="J1472" s="69"/>
      <c r="K1472" s="69"/>
      <c r="L1472" s="69"/>
      <c r="M1472" s="69"/>
      <c r="N1472" s="69"/>
      <c r="O1472" s="69"/>
      <c r="P1472" s="69"/>
      <c r="Q1472" s="69"/>
      <c r="R1472" s="69"/>
      <c r="S1472" s="69"/>
      <c r="T1472" s="69"/>
      <c r="U1472" s="69"/>
      <c r="V1472" s="69"/>
      <c r="W1472" s="69"/>
      <c r="X1472" s="69"/>
      <c r="Y1472" s="69"/>
      <c r="Z1472" s="69"/>
    </row>
    <row r="1473" ht="15.75" customHeight="1" spans="1:26">
      <c r="A1473" s="125"/>
      <c r="B1473" s="125"/>
      <c r="C1473" s="126" t="e">
        <v>#REF!</v>
      </c>
      <c r="D1473" s="125"/>
      <c r="E1473" s="69"/>
      <c r="F1473" s="69"/>
      <c r="G1473" s="69"/>
      <c r="H1473" s="69"/>
      <c r="I1473" s="69"/>
      <c r="J1473" s="69"/>
      <c r="K1473" s="69"/>
      <c r="L1473" s="69"/>
      <c r="M1473" s="69"/>
      <c r="N1473" s="69"/>
      <c r="O1473" s="69"/>
      <c r="P1473" s="69"/>
      <c r="Q1473" s="69"/>
      <c r="R1473" s="69"/>
      <c r="S1473" s="69"/>
      <c r="T1473" s="69"/>
      <c r="U1473" s="69"/>
      <c r="V1473" s="69"/>
      <c r="W1473" s="69"/>
      <c r="X1473" s="69"/>
      <c r="Y1473" s="69"/>
      <c r="Z1473" s="69"/>
    </row>
    <row r="1474" ht="15.75" customHeight="1" spans="1:26">
      <c r="A1474" s="125"/>
      <c r="B1474" s="125"/>
      <c r="C1474" s="126" t="e">
        <v>#REF!</v>
      </c>
      <c r="D1474" s="125"/>
      <c r="E1474" s="69"/>
      <c r="F1474" s="69"/>
      <c r="G1474" s="69"/>
      <c r="H1474" s="69"/>
      <c r="I1474" s="69"/>
      <c r="J1474" s="69"/>
      <c r="K1474" s="69"/>
      <c r="L1474" s="69"/>
      <c r="M1474" s="69"/>
      <c r="N1474" s="69"/>
      <c r="O1474" s="69"/>
      <c r="P1474" s="69"/>
      <c r="Q1474" s="69"/>
      <c r="R1474" s="69"/>
      <c r="S1474" s="69"/>
      <c r="T1474" s="69"/>
      <c r="U1474" s="69"/>
      <c r="V1474" s="69"/>
      <c r="W1474" s="69"/>
      <c r="X1474" s="69"/>
      <c r="Y1474" s="69"/>
      <c r="Z1474" s="69"/>
    </row>
    <row r="1475" ht="15.75" customHeight="1" spans="1:26">
      <c r="A1475" s="125"/>
      <c r="B1475" s="125"/>
      <c r="C1475" s="126" t="e">
        <v>#REF!</v>
      </c>
      <c r="D1475" s="125"/>
      <c r="E1475" s="69"/>
      <c r="F1475" s="69"/>
      <c r="G1475" s="69"/>
      <c r="H1475" s="69"/>
      <c r="I1475" s="69"/>
      <c r="J1475" s="69"/>
      <c r="K1475" s="69"/>
      <c r="L1475" s="69"/>
      <c r="M1475" s="69"/>
      <c r="N1475" s="69"/>
      <c r="O1475" s="69"/>
      <c r="P1475" s="69"/>
      <c r="Q1475" s="69"/>
      <c r="R1475" s="69"/>
      <c r="S1475" s="69"/>
      <c r="T1475" s="69"/>
      <c r="U1475" s="69"/>
      <c r="V1475" s="69"/>
      <c r="W1475" s="69"/>
      <c r="X1475" s="69"/>
      <c r="Y1475" s="69"/>
      <c r="Z1475" s="69"/>
    </row>
    <row r="1476" ht="15.75" customHeight="1" spans="1:26">
      <c r="A1476" s="125"/>
      <c r="B1476" s="125"/>
      <c r="C1476" s="126" t="e">
        <v>#REF!</v>
      </c>
      <c r="D1476" s="125"/>
      <c r="E1476" s="69"/>
      <c r="F1476" s="69"/>
      <c r="G1476" s="69"/>
      <c r="H1476" s="69"/>
      <c r="I1476" s="69"/>
      <c r="J1476" s="69"/>
      <c r="K1476" s="69"/>
      <c r="L1476" s="69"/>
      <c r="M1476" s="69"/>
      <c r="N1476" s="69"/>
      <c r="O1476" s="69"/>
      <c r="P1476" s="69"/>
      <c r="Q1476" s="69"/>
      <c r="R1476" s="69"/>
      <c r="S1476" s="69"/>
      <c r="T1476" s="69"/>
      <c r="U1476" s="69"/>
      <c r="V1476" s="69"/>
      <c r="W1476" s="69"/>
      <c r="X1476" s="69"/>
      <c r="Y1476" s="69"/>
      <c r="Z1476" s="69"/>
    </row>
    <row r="1477" ht="15.75" customHeight="1" spans="1:26">
      <c r="A1477" s="125"/>
      <c r="B1477" s="125"/>
      <c r="C1477" s="126" t="e">
        <v>#REF!</v>
      </c>
      <c r="D1477" s="125"/>
      <c r="E1477" s="69"/>
      <c r="F1477" s="69"/>
      <c r="G1477" s="69"/>
      <c r="H1477" s="69"/>
      <c r="I1477" s="69"/>
      <c r="J1477" s="69"/>
      <c r="K1477" s="69"/>
      <c r="L1477" s="69"/>
      <c r="M1477" s="69"/>
      <c r="N1477" s="69"/>
      <c r="O1477" s="69"/>
      <c r="P1477" s="69"/>
      <c r="Q1477" s="69"/>
      <c r="R1477" s="69"/>
      <c r="S1477" s="69"/>
      <c r="T1477" s="69"/>
      <c r="U1477" s="69"/>
      <c r="V1477" s="69"/>
      <c r="W1477" s="69"/>
      <c r="X1477" s="69"/>
      <c r="Y1477" s="69"/>
      <c r="Z1477" s="69"/>
    </row>
    <row r="1478" ht="15.75" customHeight="1" spans="1:26">
      <c r="A1478" s="125"/>
      <c r="B1478" s="125"/>
      <c r="C1478" s="126" t="e">
        <v>#REF!</v>
      </c>
      <c r="D1478" s="125"/>
      <c r="E1478" s="69"/>
      <c r="F1478" s="69"/>
      <c r="G1478" s="69"/>
      <c r="H1478" s="69"/>
      <c r="I1478" s="69"/>
      <c r="J1478" s="69"/>
      <c r="K1478" s="69"/>
      <c r="L1478" s="69"/>
      <c r="M1478" s="69"/>
      <c r="N1478" s="69"/>
      <c r="O1478" s="69"/>
      <c r="P1478" s="69"/>
      <c r="Q1478" s="69"/>
      <c r="R1478" s="69"/>
      <c r="S1478" s="69"/>
      <c r="T1478" s="69"/>
      <c r="U1478" s="69"/>
      <c r="V1478" s="69"/>
      <c r="W1478" s="69"/>
      <c r="X1478" s="69"/>
      <c r="Y1478" s="69"/>
      <c r="Z1478" s="69"/>
    </row>
    <row r="1479" ht="15.75" customHeight="1" spans="1:26">
      <c r="A1479" s="125"/>
      <c r="B1479" s="125"/>
      <c r="C1479" s="126" t="e">
        <v>#REF!</v>
      </c>
      <c r="D1479" s="125"/>
      <c r="E1479" s="69"/>
      <c r="F1479" s="69"/>
      <c r="G1479" s="69"/>
      <c r="H1479" s="69"/>
      <c r="I1479" s="69"/>
      <c r="J1479" s="69"/>
      <c r="K1479" s="69"/>
      <c r="L1479" s="69"/>
      <c r="M1479" s="69"/>
      <c r="N1479" s="69"/>
      <c r="O1479" s="69"/>
      <c r="P1479" s="69"/>
      <c r="Q1479" s="69"/>
      <c r="R1479" s="69"/>
      <c r="S1479" s="69"/>
      <c r="T1479" s="69"/>
      <c r="U1479" s="69"/>
      <c r="V1479" s="69"/>
      <c r="W1479" s="69"/>
      <c r="X1479" s="69"/>
      <c r="Y1479" s="69"/>
      <c r="Z1479" s="69"/>
    </row>
    <row r="1480" ht="15.75" customHeight="1" spans="1:26">
      <c r="A1480" s="125"/>
      <c r="B1480" s="125"/>
      <c r="C1480" s="126" t="e">
        <v>#REF!</v>
      </c>
      <c r="D1480" s="125"/>
      <c r="E1480" s="69"/>
      <c r="F1480" s="69"/>
      <c r="G1480" s="69"/>
      <c r="H1480" s="69"/>
      <c r="I1480" s="69"/>
      <c r="J1480" s="69"/>
      <c r="K1480" s="69"/>
      <c r="L1480" s="69"/>
      <c r="M1480" s="69"/>
      <c r="N1480" s="69"/>
      <c r="O1480" s="69"/>
      <c r="P1480" s="69"/>
      <c r="Q1480" s="69"/>
      <c r="R1480" s="69"/>
      <c r="S1480" s="69"/>
      <c r="T1480" s="69"/>
      <c r="U1480" s="69"/>
      <c r="V1480" s="69"/>
      <c r="W1480" s="69"/>
      <c r="X1480" s="69"/>
      <c r="Y1480" s="69"/>
      <c r="Z1480" s="69"/>
    </row>
    <row r="1481" ht="15.75" customHeight="1" spans="1:26">
      <c r="A1481" s="125"/>
      <c r="B1481" s="125"/>
      <c r="C1481" s="126" t="e">
        <v>#REF!</v>
      </c>
      <c r="D1481" s="125"/>
      <c r="E1481" s="69"/>
      <c r="F1481" s="69"/>
      <c r="G1481" s="69"/>
      <c r="H1481" s="69"/>
      <c r="I1481" s="69"/>
      <c r="J1481" s="69"/>
      <c r="K1481" s="69"/>
      <c r="L1481" s="69"/>
      <c r="M1481" s="69"/>
      <c r="N1481" s="69"/>
      <c r="O1481" s="69"/>
      <c r="P1481" s="69"/>
      <c r="Q1481" s="69"/>
      <c r="R1481" s="69"/>
      <c r="S1481" s="69"/>
      <c r="T1481" s="69"/>
      <c r="U1481" s="69"/>
      <c r="V1481" s="69"/>
      <c r="W1481" s="69"/>
      <c r="X1481" s="69"/>
      <c r="Y1481" s="69"/>
      <c r="Z1481" s="69"/>
    </row>
    <row r="1482" ht="15.75" customHeight="1" spans="1:26">
      <c r="A1482" s="125"/>
      <c r="B1482" s="125"/>
      <c r="C1482" s="126" t="e">
        <v>#REF!</v>
      </c>
      <c r="D1482" s="125"/>
      <c r="E1482" s="69"/>
      <c r="F1482" s="69"/>
      <c r="G1482" s="69"/>
      <c r="H1482" s="69"/>
      <c r="I1482" s="69"/>
      <c r="J1482" s="69"/>
      <c r="K1482" s="69"/>
      <c r="L1482" s="69"/>
      <c r="M1482" s="69"/>
      <c r="N1482" s="69"/>
      <c r="O1482" s="69"/>
      <c r="P1482" s="69"/>
      <c r="Q1482" s="69"/>
      <c r="R1482" s="69"/>
      <c r="S1482" s="69"/>
      <c r="T1482" s="69"/>
      <c r="U1482" s="69"/>
      <c r="V1482" s="69"/>
      <c r="W1482" s="69"/>
      <c r="X1482" s="69"/>
      <c r="Y1482" s="69"/>
      <c r="Z1482" s="69"/>
    </row>
    <row r="1483" ht="15.75" customHeight="1" spans="1:26">
      <c r="A1483" s="125"/>
      <c r="B1483" s="125"/>
      <c r="C1483" s="126" t="e">
        <v>#REF!</v>
      </c>
      <c r="D1483" s="125"/>
      <c r="E1483" s="69"/>
      <c r="F1483" s="69"/>
      <c r="G1483" s="69"/>
      <c r="H1483" s="69"/>
      <c r="I1483" s="69"/>
      <c r="J1483" s="69"/>
      <c r="K1483" s="69"/>
      <c r="L1483" s="69"/>
      <c r="M1483" s="69"/>
      <c r="N1483" s="69"/>
      <c r="O1483" s="69"/>
      <c r="P1483" s="69"/>
      <c r="Q1483" s="69"/>
      <c r="R1483" s="69"/>
      <c r="S1483" s="69"/>
      <c r="T1483" s="69"/>
      <c r="U1483" s="69"/>
      <c r="V1483" s="69"/>
      <c r="W1483" s="69"/>
      <c r="X1483" s="69"/>
      <c r="Y1483" s="69"/>
      <c r="Z1483" s="69"/>
    </row>
    <row r="1484" ht="15.75" customHeight="1" spans="1:26">
      <c r="A1484" s="125"/>
      <c r="B1484" s="125"/>
      <c r="C1484" s="126" t="e">
        <v>#REF!</v>
      </c>
      <c r="D1484" s="125"/>
      <c r="E1484" s="69"/>
      <c r="F1484" s="69"/>
      <c r="G1484" s="69"/>
      <c r="H1484" s="69"/>
      <c r="I1484" s="69"/>
      <c r="J1484" s="69"/>
      <c r="K1484" s="69"/>
      <c r="L1484" s="69"/>
      <c r="M1484" s="69"/>
      <c r="N1484" s="69"/>
      <c r="O1484" s="69"/>
      <c r="P1484" s="69"/>
      <c r="Q1484" s="69"/>
      <c r="R1484" s="69"/>
      <c r="S1484" s="69"/>
      <c r="T1484" s="69"/>
      <c r="U1484" s="69"/>
      <c r="V1484" s="69"/>
      <c r="W1484" s="69"/>
      <c r="X1484" s="69"/>
      <c r="Y1484" s="69"/>
      <c r="Z1484" s="69"/>
    </row>
    <row r="1485" ht="15.75" customHeight="1" spans="1:26">
      <c r="A1485" s="125"/>
      <c r="B1485" s="125"/>
      <c r="C1485" s="126" t="e">
        <v>#REF!</v>
      </c>
      <c r="D1485" s="125"/>
      <c r="E1485" s="69"/>
      <c r="F1485" s="69"/>
      <c r="G1485" s="69"/>
      <c r="H1485" s="69"/>
      <c r="I1485" s="69"/>
      <c r="J1485" s="69"/>
      <c r="K1485" s="69"/>
      <c r="L1485" s="69"/>
      <c r="M1485" s="69"/>
      <c r="N1485" s="69"/>
      <c r="O1485" s="69"/>
      <c r="P1485" s="69"/>
      <c r="Q1485" s="69"/>
      <c r="R1485" s="69"/>
      <c r="S1485" s="69"/>
      <c r="T1485" s="69"/>
      <c r="U1485" s="69"/>
      <c r="V1485" s="69"/>
      <c r="W1485" s="69"/>
      <c r="X1485" s="69"/>
      <c r="Y1485" s="69"/>
      <c r="Z1485" s="69"/>
    </row>
    <row r="1486" ht="15.75" customHeight="1" spans="1:26">
      <c r="A1486" s="125"/>
      <c r="B1486" s="125"/>
      <c r="C1486" s="126" t="e">
        <v>#REF!</v>
      </c>
      <c r="D1486" s="125"/>
      <c r="E1486" s="69"/>
      <c r="F1486" s="69"/>
      <c r="G1486" s="69"/>
      <c r="H1486" s="69"/>
      <c r="I1486" s="69"/>
      <c r="J1486" s="69"/>
      <c r="K1486" s="69"/>
      <c r="L1486" s="69"/>
      <c r="M1486" s="69"/>
      <c r="N1486" s="69"/>
      <c r="O1486" s="69"/>
      <c r="P1486" s="69"/>
      <c r="Q1486" s="69"/>
      <c r="R1486" s="69"/>
      <c r="S1486" s="69"/>
      <c r="T1486" s="69"/>
      <c r="U1486" s="69"/>
      <c r="V1486" s="69"/>
      <c r="W1486" s="69"/>
      <c r="X1486" s="69"/>
      <c r="Y1486" s="69"/>
      <c r="Z1486" s="69"/>
    </row>
    <row r="1487" ht="15.75" customHeight="1" spans="1:26">
      <c r="A1487" s="125"/>
      <c r="B1487" s="125"/>
      <c r="C1487" s="126" t="e">
        <v>#REF!</v>
      </c>
      <c r="D1487" s="125"/>
      <c r="E1487" s="69"/>
      <c r="F1487" s="69"/>
      <c r="G1487" s="69"/>
      <c r="H1487" s="69"/>
      <c r="I1487" s="69"/>
      <c r="J1487" s="69"/>
      <c r="K1487" s="69"/>
      <c r="L1487" s="69"/>
      <c r="M1487" s="69"/>
      <c r="N1487" s="69"/>
      <c r="O1487" s="69"/>
      <c r="P1487" s="69"/>
      <c r="Q1487" s="69"/>
      <c r="R1487" s="69"/>
      <c r="S1487" s="69"/>
      <c r="T1487" s="69"/>
      <c r="U1487" s="69"/>
      <c r="V1487" s="69"/>
      <c r="W1487" s="69"/>
      <c r="X1487" s="69"/>
      <c r="Y1487" s="69"/>
      <c r="Z1487" s="69"/>
    </row>
    <row r="1488" ht="15.75" customHeight="1" spans="1:26">
      <c r="A1488" s="125"/>
      <c r="B1488" s="125"/>
      <c r="C1488" s="126" t="e">
        <v>#REF!</v>
      </c>
      <c r="D1488" s="125"/>
      <c r="E1488" s="69"/>
      <c r="F1488" s="69"/>
      <c r="G1488" s="69"/>
      <c r="H1488" s="69"/>
      <c r="I1488" s="69"/>
      <c r="J1488" s="69"/>
      <c r="K1488" s="69"/>
      <c r="L1488" s="69"/>
      <c r="M1488" s="69"/>
      <c r="N1488" s="69"/>
      <c r="O1488" s="69"/>
      <c r="P1488" s="69"/>
      <c r="Q1488" s="69"/>
      <c r="R1488" s="69"/>
      <c r="S1488" s="69"/>
      <c r="T1488" s="69"/>
      <c r="U1488" s="69"/>
      <c r="V1488" s="69"/>
      <c r="W1488" s="69"/>
      <c r="X1488" s="69"/>
      <c r="Y1488" s="69"/>
      <c r="Z1488" s="69"/>
    </row>
    <row r="1489" ht="15.75" customHeight="1" spans="1:26">
      <c r="A1489" s="125"/>
      <c r="B1489" s="125"/>
      <c r="C1489" s="126" t="e">
        <v>#REF!</v>
      </c>
      <c r="D1489" s="125"/>
      <c r="E1489" s="69"/>
      <c r="F1489" s="69"/>
      <c r="G1489" s="69"/>
      <c r="H1489" s="69"/>
      <c r="I1489" s="69"/>
      <c r="J1489" s="69"/>
      <c r="K1489" s="69"/>
      <c r="L1489" s="69"/>
      <c r="M1489" s="69"/>
      <c r="N1489" s="69"/>
      <c r="O1489" s="69"/>
      <c r="P1489" s="69"/>
      <c r="Q1489" s="69"/>
      <c r="R1489" s="69"/>
      <c r="S1489" s="69"/>
      <c r="T1489" s="69"/>
      <c r="U1489" s="69"/>
      <c r="V1489" s="69"/>
      <c r="W1489" s="69"/>
      <c r="X1489" s="69"/>
      <c r="Y1489" s="69"/>
      <c r="Z1489" s="69"/>
    </row>
    <row r="1490" ht="15.75" customHeight="1" spans="1:26">
      <c r="A1490" s="125"/>
      <c r="B1490" s="125"/>
      <c r="C1490" s="126" t="e">
        <v>#REF!</v>
      </c>
      <c r="D1490" s="125"/>
      <c r="E1490" s="69"/>
      <c r="F1490" s="69"/>
      <c r="G1490" s="69"/>
      <c r="H1490" s="69"/>
      <c r="I1490" s="69"/>
      <c r="J1490" s="69"/>
      <c r="K1490" s="69"/>
      <c r="L1490" s="69"/>
      <c r="M1490" s="69"/>
      <c r="N1490" s="69"/>
      <c r="O1490" s="69"/>
      <c r="P1490" s="69"/>
      <c r="Q1490" s="69"/>
      <c r="R1490" s="69"/>
      <c r="S1490" s="69"/>
      <c r="T1490" s="69"/>
      <c r="U1490" s="69"/>
      <c r="V1490" s="69"/>
      <c r="W1490" s="69"/>
      <c r="X1490" s="69"/>
      <c r="Y1490" s="69"/>
      <c r="Z1490" s="69"/>
    </row>
    <row r="1491" ht="15.75" customHeight="1" spans="1:26">
      <c r="A1491" s="125"/>
      <c r="B1491" s="125"/>
      <c r="C1491" s="126" t="e">
        <v>#REF!</v>
      </c>
      <c r="D1491" s="125"/>
      <c r="E1491" s="69"/>
      <c r="F1491" s="69"/>
      <c r="G1491" s="69"/>
      <c r="H1491" s="69"/>
      <c r="I1491" s="69"/>
      <c r="J1491" s="69"/>
      <c r="K1491" s="69"/>
      <c r="L1491" s="69"/>
      <c r="M1491" s="69"/>
      <c r="N1491" s="69"/>
      <c r="O1491" s="69"/>
      <c r="P1491" s="69"/>
      <c r="Q1491" s="69"/>
      <c r="R1491" s="69"/>
      <c r="S1491" s="69"/>
      <c r="T1491" s="69"/>
      <c r="U1491" s="69"/>
      <c r="V1491" s="69"/>
      <c r="W1491" s="69"/>
      <c r="X1491" s="69"/>
      <c r="Y1491" s="69"/>
      <c r="Z1491" s="69"/>
    </row>
    <row r="1492" ht="15.75" customHeight="1" spans="1:26">
      <c r="A1492" s="125"/>
      <c r="B1492" s="125"/>
      <c r="C1492" s="126" t="e">
        <v>#REF!</v>
      </c>
      <c r="D1492" s="125"/>
      <c r="E1492" s="69"/>
      <c r="F1492" s="69"/>
      <c r="G1492" s="69"/>
      <c r="H1492" s="69"/>
      <c r="I1492" s="69"/>
      <c r="J1492" s="69"/>
      <c r="K1492" s="69"/>
      <c r="L1492" s="69"/>
      <c r="M1492" s="69"/>
      <c r="N1492" s="69"/>
      <c r="O1492" s="69"/>
      <c r="P1492" s="69"/>
      <c r="Q1492" s="69"/>
      <c r="R1492" s="69"/>
      <c r="S1492" s="69"/>
      <c r="T1492" s="69"/>
      <c r="U1492" s="69"/>
      <c r="V1492" s="69"/>
      <c r="W1492" s="69"/>
      <c r="X1492" s="69"/>
      <c r="Y1492" s="69"/>
      <c r="Z1492" s="69"/>
    </row>
    <row r="1493" ht="15.75" customHeight="1" spans="1:26">
      <c r="A1493" s="125"/>
      <c r="B1493" s="125"/>
      <c r="C1493" s="126" t="e">
        <v>#REF!</v>
      </c>
      <c r="D1493" s="125"/>
      <c r="E1493" s="69"/>
      <c r="F1493" s="69"/>
      <c r="G1493" s="69"/>
      <c r="H1493" s="69"/>
      <c r="I1493" s="69"/>
      <c r="J1493" s="69"/>
      <c r="K1493" s="69"/>
      <c r="L1493" s="69"/>
      <c r="M1493" s="69"/>
      <c r="N1493" s="69"/>
      <c r="O1493" s="69"/>
      <c r="P1493" s="69"/>
      <c r="Q1493" s="69"/>
      <c r="R1493" s="69"/>
      <c r="S1493" s="69"/>
      <c r="T1493" s="69"/>
      <c r="U1493" s="69"/>
      <c r="V1493" s="69"/>
      <c r="W1493" s="69"/>
      <c r="X1493" s="69"/>
      <c r="Y1493" s="69"/>
      <c r="Z1493" s="69"/>
    </row>
    <row r="1494" ht="15.75" customHeight="1" spans="1:26">
      <c r="A1494" s="125"/>
      <c r="B1494" s="125"/>
      <c r="C1494" s="126" t="e">
        <v>#REF!</v>
      </c>
      <c r="D1494" s="125"/>
      <c r="E1494" s="69"/>
      <c r="F1494" s="69"/>
      <c r="G1494" s="69"/>
      <c r="H1494" s="69"/>
      <c r="I1494" s="69"/>
      <c r="J1494" s="69"/>
      <c r="K1494" s="69"/>
      <c r="L1494" s="69"/>
      <c r="M1494" s="69"/>
      <c r="N1494" s="69"/>
      <c r="O1494" s="69"/>
      <c r="P1494" s="69"/>
      <c r="Q1494" s="69"/>
      <c r="R1494" s="69"/>
      <c r="S1494" s="69"/>
      <c r="T1494" s="69"/>
      <c r="U1494" s="69"/>
      <c r="V1494" s="69"/>
      <c r="W1494" s="69"/>
      <c r="X1494" s="69"/>
      <c r="Y1494" s="69"/>
      <c r="Z1494" s="69"/>
    </row>
    <row r="1495" ht="15.75" customHeight="1" spans="1:26">
      <c r="A1495" s="125"/>
      <c r="B1495" s="125"/>
      <c r="C1495" s="126" t="e">
        <v>#REF!</v>
      </c>
      <c r="D1495" s="125"/>
      <c r="E1495" s="69"/>
      <c r="F1495" s="69"/>
      <c r="G1495" s="69"/>
      <c r="H1495" s="69"/>
      <c r="I1495" s="69"/>
      <c r="J1495" s="69"/>
      <c r="K1495" s="69"/>
      <c r="L1495" s="69"/>
      <c r="M1495" s="69"/>
      <c r="N1495" s="69"/>
      <c r="O1495" s="69"/>
      <c r="P1495" s="69"/>
      <c r="Q1495" s="69"/>
      <c r="R1495" s="69"/>
      <c r="S1495" s="69"/>
      <c r="T1495" s="69"/>
      <c r="U1495" s="69"/>
      <c r="V1495" s="69"/>
      <c r="W1495" s="69"/>
      <c r="X1495" s="69"/>
      <c r="Y1495" s="69"/>
      <c r="Z1495" s="69"/>
    </row>
    <row r="1496" ht="15.75" customHeight="1" spans="1:26">
      <c r="A1496" s="125"/>
      <c r="B1496" s="125"/>
      <c r="C1496" s="126" t="e">
        <v>#REF!</v>
      </c>
      <c r="D1496" s="125"/>
      <c r="E1496" s="69"/>
      <c r="F1496" s="69"/>
      <c r="G1496" s="69"/>
      <c r="H1496" s="69"/>
      <c r="I1496" s="69"/>
      <c r="J1496" s="69"/>
      <c r="K1496" s="69"/>
      <c r="L1496" s="69"/>
      <c r="M1496" s="69"/>
      <c r="N1496" s="69"/>
      <c r="O1496" s="69"/>
      <c r="P1496" s="69"/>
      <c r="Q1496" s="69"/>
      <c r="R1496" s="69"/>
      <c r="S1496" s="69"/>
      <c r="T1496" s="69"/>
      <c r="U1496" s="69"/>
      <c r="V1496" s="69"/>
      <c r="W1496" s="69"/>
      <c r="X1496" s="69"/>
      <c r="Y1496" s="69"/>
      <c r="Z1496" s="69"/>
    </row>
    <row r="1497" ht="15.75" customHeight="1" spans="1:26">
      <c r="A1497" s="125"/>
      <c r="B1497" s="125"/>
      <c r="C1497" s="126" t="e">
        <v>#REF!</v>
      </c>
      <c r="D1497" s="125"/>
      <c r="E1497" s="69"/>
      <c r="F1497" s="69"/>
      <c r="G1497" s="69"/>
      <c r="H1497" s="69"/>
      <c r="I1497" s="69"/>
      <c r="J1497" s="69"/>
      <c r="K1497" s="69"/>
      <c r="L1497" s="69"/>
      <c r="M1497" s="69"/>
      <c r="N1497" s="69"/>
      <c r="O1497" s="69"/>
      <c r="P1497" s="69"/>
      <c r="Q1497" s="69"/>
      <c r="R1497" s="69"/>
      <c r="S1497" s="69"/>
      <c r="T1497" s="69"/>
      <c r="U1497" s="69"/>
      <c r="V1497" s="69"/>
      <c r="W1497" s="69"/>
      <c r="X1497" s="69"/>
      <c r="Y1497" s="69"/>
      <c r="Z1497" s="69"/>
    </row>
    <row r="1498" ht="15.75" customHeight="1" spans="1:26">
      <c r="A1498" s="125"/>
      <c r="B1498" s="125"/>
      <c r="C1498" s="126" t="e">
        <v>#REF!</v>
      </c>
      <c r="D1498" s="125"/>
      <c r="E1498" s="69"/>
      <c r="F1498" s="69"/>
      <c r="G1498" s="69"/>
      <c r="H1498" s="69"/>
      <c r="I1498" s="69"/>
      <c r="J1498" s="69"/>
      <c r="K1498" s="69"/>
      <c r="L1498" s="69"/>
      <c r="M1498" s="69"/>
      <c r="N1498" s="69"/>
      <c r="O1498" s="69"/>
      <c r="P1498" s="69"/>
      <c r="Q1498" s="69"/>
      <c r="R1498" s="69"/>
      <c r="S1498" s="69"/>
      <c r="T1498" s="69"/>
      <c r="U1498" s="69"/>
      <c r="V1498" s="69"/>
      <c r="W1498" s="69"/>
      <c r="X1498" s="69"/>
      <c r="Y1498" s="69"/>
      <c r="Z1498" s="69"/>
    </row>
    <row r="1499" ht="15.75" customHeight="1" spans="1:26">
      <c r="A1499" s="125"/>
      <c r="B1499" s="125"/>
      <c r="C1499" s="126" t="e">
        <v>#REF!</v>
      </c>
      <c r="D1499" s="125"/>
      <c r="E1499" s="69"/>
      <c r="F1499" s="69"/>
      <c r="G1499" s="69"/>
      <c r="H1499" s="69"/>
      <c r="I1499" s="69"/>
      <c r="J1499" s="69"/>
      <c r="K1499" s="69"/>
      <c r="L1499" s="69"/>
      <c r="M1499" s="69"/>
      <c r="N1499" s="69"/>
      <c r="O1499" s="69"/>
      <c r="P1499" s="69"/>
      <c r="Q1499" s="69"/>
      <c r="R1499" s="69"/>
      <c r="S1499" s="69"/>
      <c r="T1499" s="69"/>
      <c r="U1499" s="69"/>
      <c r="V1499" s="69"/>
      <c r="W1499" s="69"/>
      <c r="X1499" s="69"/>
      <c r="Y1499" s="69"/>
      <c r="Z1499" s="69"/>
    </row>
    <row r="1500" ht="15.75" customHeight="1" spans="1:26">
      <c r="A1500" s="125"/>
      <c r="B1500" s="125"/>
      <c r="C1500" s="126" t="e">
        <v>#REF!</v>
      </c>
      <c r="D1500" s="125"/>
      <c r="E1500" s="69"/>
      <c r="F1500" s="69"/>
      <c r="G1500" s="69"/>
      <c r="H1500" s="69"/>
      <c r="I1500" s="69"/>
      <c r="J1500" s="69"/>
      <c r="K1500" s="69"/>
      <c r="L1500" s="69"/>
      <c r="M1500" s="69"/>
      <c r="N1500" s="69"/>
      <c r="O1500" s="69"/>
      <c r="P1500" s="69"/>
      <c r="Q1500" s="69"/>
      <c r="R1500" s="69"/>
      <c r="S1500" s="69"/>
      <c r="T1500" s="69"/>
      <c r="U1500" s="69"/>
      <c r="V1500" s="69"/>
      <c r="W1500" s="69"/>
      <c r="X1500" s="69"/>
      <c r="Y1500" s="69"/>
      <c r="Z1500" s="69"/>
    </row>
    <row r="1501" ht="15.75" customHeight="1" spans="1:26">
      <c r="A1501" s="125"/>
      <c r="B1501" s="125"/>
      <c r="C1501" s="126" t="e">
        <v>#REF!</v>
      </c>
      <c r="D1501" s="125"/>
      <c r="E1501" s="69"/>
      <c r="F1501" s="69"/>
      <c r="G1501" s="69"/>
      <c r="H1501" s="69"/>
      <c r="I1501" s="69"/>
      <c r="J1501" s="69"/>
      <c r="K1501" s="69"/>
      <c r="L1501" s="69"/>
      <c r="M1501" s="69"/>
      <c r="N1501" s="69"/>
      <c r="O1501" s="69"/>
      <c r="P1501" s="69"/>
      <c r="Q1501" s="69"/>
      <c r="R1501" s="69"/>
      <c r="S1501" s="69"/>
      <c r="T1501" s="69"/>
      <c r="U1501" s="69"/>
      <c r="V1501" s="69"/>
      <c r="W1501" s="69"/>
      <c r="X1501" s="69"/>
      <c r="Y1501" s="69"/>
      <c r="Z1501" s="69"/>
    </row>
    <row r="1502" ht="15.75" customHeight="1" spans="1:26">
      <c r="A1502" s="125"/>
      <c r="B1502" s="125"/>
      <c r="C1502" s="126" t="e">
        <v>#REF!</v>
      </c>
      <c r="D1502" s="125"/>
      <c r="E1502" s="69"/>
      <c r="F1502" s="69"/>
      <c r="G1502" s="69"/>
      <c r="H1502" s="69"/>
      <c r="I1502" s="69"/>
      <c r="J1502" s="69"/>
      <c r="K1502" s="69"/>
      <c r="L1502" s="69"/>
      <c r="M1502" s="69"/>
      <c r="N1502" s="69"/>
      <c r="O1502" s="69"/>
      <c r="P1502" s="69"/>
      <c r="Q1502" s="69"/>
      <c r="R1502" s="69"/>
      <c r="S1502" s="69"/>
      <c r="T1502" s="69"/>
      <c r="U1502" s="69"/>
      <c r="V1502" s="69"/>
      <c r="W1502" s="69"/>
      <c r="X1502" s="69"/>
      <c r="Y1502" s="69"/>
      <c r="Z1502" s="69"/>
    </row>
    <row r="1503" ht="15.75" customHeight="1" spans="1:26">
      <c r="A1503" s="125"/>
      <c r="B1503" s="125"/>
      <c r="C1503" s="126" t="e">
        <v>#REF!</v>
      </c>
      <c r="D1503" s="125"/>
      <c r="E1503" s="69"/>
      <c r="F1503" s="69"/>
      <c r="G1503" s="69"/>
      <c r="H1503" s="69"/>
      <c r="I1503" s="69"/>
      <c r="J1503" s="69"/>
      <c r="K1503" s="69"/>
      <c r="L1503" s="69"/>
      <c r="M1503" s="69"/>
      <c r="N1503" s="69"/>
      <c r="O1503" s="69"/>
      <c r="P1503" s="69"/>
      <c r="Q1503" s="69"/>
      <c r="R1503" s="69"/>
      <c r="S1503" s="69"/>
      <c r="T1503" s="69"/>
      <c r="U1503" s="69"/>
      <c r="V1503" s="69"/>
      <c r="W1503" s="69"/>
      <c r="X1503" s="69"/>
      <c r="Y1503" s="69"/>
      <c r="Z1503" s="69"/>
    </row>
    <row r="1504" ht="15.75" customHeight="1" spans="1:26">
      <c r="A1504" s="125"/>
      <c r="B1504" s="125"/>
      <c r="C1504" s="126" t="e">
        <v>#REF!</v>
      </c>
      <c r="D1504" s="125"/>
      <c r="E1504" s="69"/>
      <c r="F1504" s="69"/>
      <c r="G1504" s="69"/>
      <c r="H1504" s="69"/>
      <c r="I1504" s="69"/>
      <c r="J1504" s="69"/>
      <c r="K1504" s="69"/>
      <c r="L1504" s="69"/>
      <c r="M1504" s="69"/>
      <c r="N1504" s="69"/>
      <c r="O1504" s="69"/>
      <c r="P1504" s="69"/>
      <c r="Q1504" s="69"/>
      <c r="R1504" s="69"/>
      <c r="S1504" s="69"/>
      <c r="T1504" s="69"/>
      <c r="U1504" s="69"/>
      <c r="V1504" s="69"/>
      <c r="W1504" s="69"/>
      <c r="X1504" s="69"/>
      <c r="Y1504" s="69"/>
      <c r="Z1504" s="69"/>
    </row>
    <row r="1505" ht="15.75" customHeight="1" spans="1:26">
      <c r="A1505" s="125"/>
      <c r="B1505" s="125"/>
      <c r="C1505" s="126" t="e">
        <v>#REF!</v>
      </c>
      <c r="D1505" s="125"/>
      <c r="E1505" s="69"/>
      <c r="F1505" s="69"/>
      <c r="G1505" s="69"/>
      <c r="H1505" s="69"/>
      <c r="I1505" s="69"/>
      <c r="J1505" s="69"/>
      <c r="K1505" s="69"/>
      <c r="L1505" s="69"/>
      <c r="M1505" s="69"/>
      <c r="N1505" s="69"/>
      <c r="O1505" s="69"/>
      <c r="P1505" s="69"/>
      <c r="Q1505" s="69"/>
      <c r="R1505" s="69"/>
      <c r="S1505" s="69"/>
      <c r="T1505" s="69"/>
      <c r="U1505" s="69"/>
      <c r="V1505" s="69"/>
      <c r="W1505" s="69"/>
      <c r="X1505" s="69"/>
      <c r="Y1505" s="69"/>
      <c r="Z1505" s="69"/>
    </row>
    <row r="1506" ht="15.75" customHeight="1" spans="1:26">
      <c r="A1506" s="125"/>
      <c r="B1506" s="125"/>
      <c r="C1506" s="126" t="e">
        <v>#REF!</v>
      </c>
      <c r="D1506" s="125"/>
      <c r="E1506" s="69"/>
      <c r="F1506" s="69"/>
      <c r="G1506" s="69"/>
      <c r="H1506" s="69"/>
      <c r="I1506" s="69"/>
      <c r="J1506" s="69"/>
      <c r="K1506" s="69"/>
      <c r="L1506" s="69"/>
      <c r="M1506" s="69"/>
      <c r="N1506" s="69"/>
      <c r="O1506" s="69"/>
      <c r="P1506" s="69"/>
      <c r="Q1506" s="69"/>
      <c r="R1506" s="69"/>
      <c r="S1506" s="69"/>
      <c r="T1506" s="69"/>
      <c r="U1506" s="69"/>
      <c r="V1506" s="69"/>
      <c r="W1506" s="69"/>
      <c r="X1506" s="69"/>
      <c r="Y1506" s="69"/>
      <c r="Z1506" s="69"/>
    </row>
    <row r="1507" ht="15.75" customHeight="1" spans="1:26">
      <c r="A1507" s="125"/>
      <c r="B1507" s="125"/>
      <c r="C1507" s="126" t="e">
        <v>#REF!</v>
      </c>
      <c r="D1507" s="125"/>
      <c r="E1507" s="69"/>
      <c r="F1507" s="69"/>
      <c r="G1507" s="69"/>
      <c r="H1507" s="69"/>
      <c r="I1507" s="69"/>
      <c r="J1507" s="69"/>
      <c r="K1507" s="69"/>
      <c r="L1507" s="69"/>
      <c r="M1507" s="69"/>
      <c r="N1507" s="69"/>
      <c r="O1507" s="69"/>
      <c r="P1507" s="69"/>
      <c r="Q1507" s="69"/>
      <c r="R1507" s="69"/>
      <c r="S1507" s="69"/>
      <c r="T1507" s="69"/>
      <c r="U1507" s="69"/>
      <c r="V1507" s="69"/>
      <c r="W1507" s="69"/>
      <c r="X1507" s="69"/>
      <c r="Y1507" s="69"/>
      <c r="Z1507" s="69"/>
    </row>
    <row r="1508" ht="15.75" customHeight="1" spans="1:26">
      <c r="A1508" s="125"/>
      <c r="B1508" s="125"/>
      <c r="C1508" s="126" t="e">
        <v>#REF!</v>
      </c>
      <c r="D1508" s="125"/>
      <c r="E1508" s="69"/>
      <c r="F1508" s="69"/>
      <c r="G1508" s="69"/>
      <c r="H1508" s="69"/>
      <c r="I1508" s="69"/>
      <c r="J1508" s="69"/>
      <c r="K1508" s="69"/>
      <c r="L1508" s="69"/>
      <c r="M1508" s="69"/>
      <c r="N1508" s="69"/>
      <c r="O1508" s="69"/>
      <c r="P1508" s="69"/>
      <c r="Q1508" s="69"/>
      <c r="R1508" s="69"/>
      <c r="S1508" s="69"/>
      <c r="T1508" s="69"/>
      <c r="U1508" s="69"/>
      <c r="V1508" s="69"/>
      <c r="W1508" s="69"/>
      <c r="X1508" s="69"/>
      <c r="Y1508" s="69"/>
      <c r="Z1508" s="69"/>
    </row>
    <row r="1509" ht="15.75" customHeight="1" spans="1:26">
      <c r="A1509" s="125"/>
      <c r="B1509" s="125"/>
      <c r="C1509" s="126" t="e">
        <v>#REF!</v>
      </c>
      <c r="D1509" s="125"/>
      <c r="E1509" s="69"/>
      <c r="F1509" s="69"/>
      <c r="G1509" s="69"/>
      <c r="H1509" s="69"/>
      <c r="I1509" s="69"/>
      <c r="J1509" s="69"/>
      <c r="K1509" s="69"/>
      <c r="L1509" s="69"/>
      <c r="M1509" s="69"/>
      <c r="N1509" s="69"/>
      <c r="O1509" s="69"/>
      <c r="P1509" s="69"/>
      <c r="Q1509" s="69"/>
      <c r="R1509" s="69"/>
      <c r="S1509" s="69"/>
      <c r="T1509" s="69"/>
      <c r="U1509" s="69"/>
      <c r="V1509" s="69"/>
      <c r="W1509" s="69"/>
      <c r="X1509" s="69"/>
      <c r="Y1509" s="69"/>
      <c r="Z1509" s="69"/>
    </row>
    <row r="1510" ht="15.75" customHeight="1" spans="1:26">
      <c r="A1510" s="125"/>
      <c r="B1510" s="125"/>
      <c r="C1510" s="126" t="e">
        <v>#REF!</v>
      </c>
      <c r="D1510" s="125"/>
      <c r="E1510" s="69"/>
      <c r="F1510" s="69"/>
      <c r="G1510" s="69"/>
      <c r="H1510" s="69"/>
      <c r="I1510" s="69"/>
      <c r="J1510" s="69"/>
      <c r="K1510" s="69"/>
      <c r="L1510" s="69"/>
      <c r="M1510" s="69"/>
      <c r="N1510" s="69"/>
      <c r="O1510" s="69"/>
      <c r="P1510" s="69"/>
      <c r="Q1510" s="69"/>
      <c r="R1510" s="69"/>
      <c r="S1510" s="69"/>
      <c r="T1510" s="69"/>
      <c r="U1510" s="69"/>
      <c r="V1510" s="69"/>
      <c r="W1510" s="69"/>
      <c r="X1510" s="69"/>
      <c r="Y1510" s="69"/>
      <c r="Z1510" s="69"/>
    </row>
    <row r="1511" ht="15.75" customHeight="1" spans="1:26">
      <c r="A1511" s="125"/>
      <c r="B1511" s="125"/>
      <c r="C1511" s="126" t="e">
        <v>#REF!</v>
      </c>
      <c r="D1511" s="125"/>
      <c r="E1511" s="69"/>
      <c r="F1511" s="69"/>
      <c r="G1511" s="69"/>
      <c r="H1511" s="69"/>
      <c r="I1511" s="69"/>
      <c r="J1511" s="69"/>
      <c r="K1511" s="69"/>
      <c r="L1511" s="69"/>
      <c r="M1511" s="69"/>
      <c r="N1511" s="69"/>
      <c r="O1511" s="69"/>
      <c r="P1511" s="69"/>
      <c r="Q1511" s="69"/>
      <c r="R1511" s="69"/>
      <c r="S1511" s="69"/>
      <c r="T1511" s="69"/>
      <c r="U1511" s="69"/>
      <c r="V1511" s="69"/>
      <c r="W1511" s="69"/>
      <c r="X1511" s="69"/>
      <c r="Y1511" s="69"/>
      <c r="Z1511" s="69"/>
    </row>
    <row r="1512" ht="15.75" customHeight="1" spans="1:26">
      <c r="A1512" s="125"/>
      <c r="B1512" s="125"/>
      <c r="C1512" s="126" t="e">
        <v>#REF!</v>
      </c>
      <c r="D1512" s="125"/>
      <c r="E1512" s="69"/>
      <c r="F1512" s="69"/>
      <c r="G1512" s="69"/>
      <c r="H1512" s="69"/>
      <c r="I1512" s="69"/>
      <c r="J1512" s="69"/>
      <c r="K1512" s="69"/>
      <c r="L1512" s="69"/>
      <c r="M1512" s="69"/>
      <c r="N1512" s="69"/>
      <c r="O1512" s="69"/>
      <c r="P1512" s="69"/>
      <c r="Q1512" s="69"/>
      <c r="R1512" s="69"/>
      <c r="S1512" s="69"/>
      <c r="T1512" s="69"/>
      <c r="U1512" s="69"/>
      <c r="V1512" s="69"/>
      <c r="W1512" s="69"/>
      <c r="X1512" s="69"/>
      <c r="Y1512" s="69"/>
      <c r="Z1512" s="69"/>
    </row>
    <row r="1513" ht="15.75" customHeight="1" spans="1:26">
      <c r="A1513" s="125"/>
      <c r="B1513" s="125"/>
      <c r="C1513" s="126" t="e">
        <v>#REF!</v>
      </c>
      <c r="D1513" s="125"/>
      <c r="E1513" s="69"/>
      <c r="F1513" s="69"/>
      <c r="G1513" s="69"/>
      <c r="H1513" s="69"/>
      <c r="I1513" s="69"/>
      <c r="J1513" s="69"/>
      <c r="K1513" s="69"/>
      <c r="L1513" s="69"/>
      <c r="M1513" s="69"/>
      <c r="N1513" s="69"/>
      <c r="O1513" s="69"/>
      <c r="P1513" s="69"/>
      <c r="Q1513" s="69"/>
      <c r="R1513" s="69"/>
      <c r="S1513" s="69"/>
      <c r="T1513" s="69"/>
      <c r="U1513" s="69"/>
      <c r="V1513" s="69"/>
      <c r="W1513" s="69"/>
      <c r="X1513" s="69"/>
      <c r="Y1513" s="69"/>
      <c r="Z1513" s="69"/>
    </row>
    <row r="1514" ht="15.75" customHeight="1" spans="1:26">
      <c r="A1514" s="125"/>
      <c r="B1514" s="125"/>
      <c r="C1514" s="126" t="e">
        <v>#REF!</v>
      </c>
      <c r="D1514" s="125"/>
      <c r="E1514" s="69"/>
      <c r="F1514" s="69"/>
      <c r="G1514" s="69"/>
      <c r="H1514" s="69"/>
      <c r="I1514" s="69"/>
      <c r="J1514" s="69"/>
      <c r="K1514" s="69"/>
      <c r="L1514" s="69"/>
      <c r="M1514" s="69"/>
      <c r="N1514" s="69"/>
      <c r="O1514" s="69"/>
      <c r="P1514" s="69"/>
      <c r="Q1514" s="69"/>
      <c r="R1514" s="69"/>
      <c r="S1514" s="69"/>
      <c r="T1514" s="69"/>
      <c r="U1514" s="69"/>
      <c r="V1514" s="69"/>
      <c r="W1514" s="69"/>
      <c r="X1514" s="69"/>
      <c r="Y1514" s="69"/>
      <c r="Z1514" s="69"/>
    </row>
    <row r="1515" ht="15.75" customHeight="1" spans="1:26">
      <c r="A1515" s="125"/>
      <c r="B1515" s="125"/>
      <c r="C1515" s="126" t="e">
        <v>#REF!</v>
      </c>
      <c r="D1515" s="125"/>
      <c r="E1515" s="69"/>
      <c r="F1515" s="69"/>
      <c r="G1515" s="69"/>
      <c r="H1515" s="69"/>
      <c r="I1515" s="69"/>
      <c r="J1515" s="69"/>
      <c r="K1515" s="69"/>
      <c r="L1515" s="69"/>
      <c r="M1515" s="69"/>
      <c r="N1515" s="69"/>
      <c r="O1515" s="69"/>
      <c r="P1515" s="69"/>
      <c r="Q1515" s="69"/>
      <c r="R1515" s="69"/>
      <c r="S1515" s="69"/>
      <c r="T1515" s="69"/>
      <c r="U1515" s="69"/>
      <c r="V1515" s="69"/>
      <c r="W1515" s="69"/>
      <c r="X1515" s="69"/>
      <c r="Y1515" s="69"/>
      <c r="Z1515" s="69"/>
    </row>
    <row r="1516" ht="15.75" customHeight="1" spans="1:26">
      <c r="A1516" s="125"/>
      <c r="B1516" s="125"/>
      <c r="C1516" s="126" t="e">
        <v>#REF!</v>
      </c>
      <c r="D1516" s="125"/>
      <c r="E1516" s="69"/>
      <c r="F1516" s="69"/>
      <c r="G1516" s="69"/>
      <c r="H1516" s="69"/>
      <c r="I1516" s="69"/>
      <c r="J1516" s="69"/>
      <c r="K1516" s="69"/>
      <c r="L1516" s="69"/>
      <c r="M1516" s="69"/>
      <c r="N1516" s="69"/>
      <c r="O1516" s="69"/>
      <c r="P1516" s="69"/>
      <c r="Q1516" s="69"/>
      <c r="R1516" s="69"/>
      <c r="S1516" s="69"/>
      <c r="T1516" s="69"/>
      <c r="U1516" s="69"/>
      <c r="V1516" s="69"/>
      <c r="W1516" s="69"/>
      <c r="X1516" s="69"/>
      <c r="Y1516" s="69"/>
      <c r="Z1516" s="69"/>
    </row>
    <row r="1517" ht="15.75" customHeight="1" spans="1:26">
      <c r="A1517" s="125"/>
      <c r="B1517" s="125"/>
      <c r="C1517" s="126" t="e">
        <v>#REF!</v>
      </c>
      <c r="D1517" s="125"/>
      <c r="E1517" s="69"/>
      <c r="F1517" s="69"/>
      <c r="G1517" s="69"/>
      <c r="H1517" s="69"/>
      <c r="I1517" s="69"/>
      <c r="J1517" s="69"/>
      <c r="K1517" s="69"/>
      <c r="L1517" s="69"/>
      <c r="M1517" s="69"/>
      <c r="N1517" s="69"/>
      <c r="O1517" s="69"/>
      <c r="P1517" s="69"/>
      <c r="Q1517" s="69"/>
      <c r="R1517" s="69"/>
      <c r="S1517" s="69"/>
      <c r="T1517" s="69"/>
      <c r="U1517" s="69"/>
      <c r="V1517" s="69"/>
      <c r="W1517" s="69"/>
      <c r="X1517" s="69"/>
      <c r="Y1517" s="69"/>
      <c r="Z1517" s="69"/>
    </row>
    <row r="1518" ht="15.75" customHeight="1" spans="1:26">
      <c r="A1518" s="125"/>
      <c r="B1518" s="125"/>
      <c r="C1518" s="126" t="e">
        <v>#REF!</v>
      </c>
      <c r="D1518" s="125"/>
      <c r="E1518" s="69"/>
      <c r="F1518" s="69"/>
      <c r="G1518" s="69"/>
      <c r="H1518" s="69"/>
      <c r="I1518" s="69"/>
      <c r="J1518" s="69"/>
      <c r="K1518" s="69"/>
      <c r="L1518" s="69"/>
      <c r="M1518" s="69"/>
      <c r="N1518" s="69"/>
      <c r="O1518" s="69"/>
      <c r="P1518" s="69"/>
      <c r="Q1518" s="69"/>
      <c r="R1518" s="69"/>
      <c r="S1518" s="69"/>
      <c r="T1518" s="69"/>
      <c r="U1518" s="69"/>
      <c r="V1518" s="69"/>
      <c r="W1518" s="69"/>
      <c r="X1518" s="69"/>
      <c r="Y1518" s="69"/>
      <c r="Z1518" s="69"/>
    </row>
    <row r="1519" ht="15.75" customHeight="1" spans="1:26">
      <c r="A1519" s="125"/>
      <c r="B1519" s="125"/>
      <c r="C1519" s="126" t="e">
        <v>#REF!</v>
      </c>
      <c r="D1519" s="125"/>
      <c r="E1519" s="69"/>
      <c r="F1519" s="69"/>
      <c r="G1519" s="69"/>
      <c r="H1519" s="69"/>
      <c r="I1519" s="69"/>
      <c r="J1519" s="69"/>
      <c r="K1519" s="69"/>
      <c r="L1519" s="69"/>
      <c r="M1519" s="69"/>
      <c r="N1519" s="69"/>
      <c r="O1519" s="69"/>
      <c r="P1519" s="69"/>
      <c r="Q1519" s="69"/>
      <c r="R1519" s="69"/>
      <c r="S1519" s="69"/>
      <c r="T1519" s="69"/>
      <c r="U1519" s="69"/>
      <c r="V1519" s="69"/>
      <c r="W1519" s="69"/>
      <c r="X1519" s="69"/>
      <c r="Y1519" s="69"/>
      <c r="Z1519" s="69"/>
    </row>
    <row r="1520" ht="15.75" customHeight="1" spans="1:26">
      <c r="A1520" s="125"/>
      <c r="B1520" s="125"/>
      <c r="C1520" s="126" t="e">
        <v>#REF!</v>
      </c>
      <c r="D1520" s="125"/>
      <c r="E1520" s="69"/>
      <c r="F1520" s="69"/>
      <c r="G1520" s="69"/>
      <c r="H1520" s="69"/>
      <c r="I1520" s="69"/>
      <c r="J1520" s="69"/>
      <c r="K1520" s="69"/>
      <c r="L1520" s="69"/>
      <c r="M1520" s="69"/>
      <c r="N1520" s="69"/>
      <c r="O1520" s="69"/>
      <c r="P1520" s="69"/>
      <c r="Q1520" s="69"/>
      <c r="R1520" s="69"/>
      <c r="S1520" s="69"/>
      <c r="T1520" s="69"/>
      <c r="U1520" s="69"/>
      <c r="V1520" s="69"/>
      <c r="W1520" s="69"/>
      <c r="X1520" s="69"/>
      <c r="Y1520" s="69"/>
      <c r="Z1520" s="69"/>
    </row>
    <row r="1521" ht="15.75" customHeight="1" spans="1:26">
      <c r="A1521" s="125"/>
      <c r="B1521" s="125"/>
      <c r="C1521" s="126" t="e">
        <v>#REF!</v>
      </c>
      <c r="D1521" s="125"/>
      <c r="E1521" s="69"/>
      <c r="F1521" s="69"/>
      <c r="G1521" s="69"/>
      <c r="H1521" s="69"/>
      <c r="I1521" s="69"/>
      <c r="J1521" s="69"/>
      <c r="K1521" s="69"/>
      <c r="L1521" s="69"/>
      <c r="M1521" s="69"/>
      <c r="N1521" s="69"/>
      <c r="O1521" s="69"/>
      <c r="P1521" s="69"/>
      <c r="Q1521" s="69"/>
      <c r="R1521" s="69"/>
      <c r="S1521" s="69"/>
      <c r="T1521" s="69"/>
      <c r="U1521" s="69"/>
      <c r="V1521" s="69"/>
      <c r="W1521" s="69"/>
      <c r="X1521" s="69"/>
      <c r="Y1521" s="69"/>
      <c r="Z1521" s="69"/>
    </row>
    <row r="1522" ht="15.75" customHeight="1" spans="1:26">
      <c r="A1522" s="125"/>
      <c r="B1522" s="125"/>
      <c r="C1522" s="126" t="e">
        <v>#REF!</v>
      </c>
      <c r="D1522" s="125"/>
      <c r="E1522" s="69"/>
      <c r="F1522" s="69"/>
      <c r="G1522" s="69"/>
      <c r="H1522" s="69"/>
      <c r="I1522" s="69"/>
      <c r="J1522" s="69"/>
      <c r="K1522" s="69"/>
      <c r="L1522" s="69"/>
      <c r="M1522" s="69"/>
      <c r="N1522" s="69"/>
      <c r="O1522" s="69"/>
      <c r="P1522" s="69"/>
      <c r="Q1522" s="69"/>
      <c r="R1522" s="69"/>
      <c r="S1522" s="69"/>
      <c r="T1522" s="69"/>
      <c r="U1522" s="69"/>
      <c r="V1522" s="69"/>
      <c r="W1522" s="69"/>
      <c r="X1522" s="69"/>
      <c r="Y1522" s="69"/>
      <c r="Z1522" s="69"/>
    </row>
    <row r="1523" ht="15.75" customHeight="1" spans="1:26">
      <c r="A1523" s="125"/>
      <c r="B1523" s="125"/>
      <c r="C1523" s="126" t="e">
        <v>#REF!</v>
      </c>
      <c r="D1523" s="125"/>
      <c r="E1523" s="69"/>
      <c r="F1523" s="69"/>
      <c r="G1523" s="69"/>
      <c r="H1523" s="69"/>
      <c r="I1523" s="69"/>
      <c r="J1523" s="69"/>
      <c r="K1523" s="69"/>
      <c r="L1523" s="69"/>
      <c r="M1523" s="69"/>
      <c r="N1523" s="69"/>
      <c r="O1523" s="69"/>
      <c r="P1523" s="69"/>
      <c r="Q1523" s="69"/>
      <c r="R1523" s="69"/>
      <c r="S1523" s="69"/>
      <c r="T1523" s="69"/>
      <c r="U1523" s="69"/>
      <c r="V1523" s="69"/>
      <c r="W1523" s="69"/>
      <c r="X1523" s="69"/>
      <c r="Y1523" s="69"/>
      <c r="Z1523" s="69"/>
    </row>
    <row r="1524" ht="15.75" customHeight="1" spans="1:26">
      <c r="A1524" s="125"/>
      <c r="B1524" s="125"/>
      <c r="C1524" s="126" t="e">
        <v>#REF!</v>
      </c>
      <c r="D1524" s="125"/>
      <c r="E1524" s="69"/>
      <c r="F1524" s="69"/>
      <c r="G1524" s="69"/>
      <c r="H1524" s="69"/>
      <c r="I1524" s="69"/>
      <c r="J1524" s="69"/>
      <c r="K1524" s="69"/>
      <c r="L1524" s="69"/>
      <c r="M1524" s="69"/>
      <c r="N1524" s="69"/>
      <c r="O1524" s="69"/>
      <c r="P1524" s="69"/>
      <c r="Q1524" s="69"/>
      <c r="R1524" s="69"/>
      <c r="S1524" s="69"/>
      <c r="T1524" s="69"/>
      <c r="U1524" s="69"/>
      <c r="V1524" s="69"/>
      <c r="W1524" s="69"/>
      <c r="X1524" s="69"/>
      <c r="Y1524" s="69"/>
      <c r="Z1524" s="69"/>
    </row>
    <row r="1525" ht="15.75" customHeight="1" spans="1:26">
      <c r="A1525" s="125"/>
      <c r="B1525" s="125"/>
      <c r="C1525" s="126" t="e">
        <v>#REF!</v>
      </c>
      <c r="D1525" s="125"/>
      <c r="E1525" s="69"/>
      <c r="F1525" s="69"/>
      <c r="G1525" s="69"/>
      <c r="H1525" s="69"/>
      <c r="I1525" s="69"/>
      <c r="J1525" s="69"/>
      <c r="K1525" s="69"/>
      <c r="L1525" s="69"/>
      <c r="M1525" s="69"/>
      <c r="N1525" s="69"/>
      <c r="O1525" s="69"/>
      <c r="P1525" s="69"/>
      <c r="Q1525" s="69"/>
      <c r="R1525" s="69"/>
      <c r="S1525" s="69"/>
      <c r="T1525" s="69"/>
      <c r="U1525" s="69"/>
      <c r="V1525" s="69"/>
      <c r="W1525" s="69"/>
      <c r="X1525" s="69"/>
      <c r="Y1525" s="69"/>
      <c r="Z1525" s="69"/>
    </row>
    <row r="1526" ht="15.75" customHeight="1" spans="1:26">
      <c r="A1526" s="125"/>
      <c r="B1526" s="125"/>
      <c r="C1526" s="126" t="e">
        <v>#REF!</v>
      </c>
      <c r="D1526" s="125"/>
      <c r="E1526" s="69"/>
      <c r="F1526" s="69"/>
      <c r="G1526" s="69"/>
      <c r="H1526" s="69"/>
      <c r="I1526" s="69"/>
      <c r="J1526" s="69"/>
      <c r="K1526" s="69"/>
      <c r="L1526" s="69"/>
      <c r="M1526" s="69"/>
      <c r="N1526" s="69"/>
      <c r="O1526" s="69"/>
      <c r="P1526" s="69"/>
      <c r="Q1526" s="69"/>
      <c r="R1526" s="69"/>
      <c r="S1526" s="69"/>
      <c r="T1526" s="69"/>
      <c r="U1526" s="69"/>
      <c r="V1526" s="69"/>
      <c r="W1526" s="69"/>
      <c r="X1526" s="69"/>
      <c r="Y1526" s="69"/>
      <c r="Z1526" s="69"/>
    </row>
    <row r="1527" ht="15.75" customHeight="1" spans="1:26">
      <c r="A1527" s="125"/>
      <c r="B1527" s="125"/>
      <c r="C1527" s="126" t="e">
        <v>#REF!</v>
      </c>
      <c r="D1527" s="125"/>
      <c r="E1527" s="69"/>
      <c r="F1527" s="69"/>
      <c r="G1527" s="69"/>
      <c r="H1527" s="69"/>
      <c r="I1527" s="69"/>
      <c r="J1527" s="69"/>
      <c r="K1527" s="69"/>
      <c r="L1527" s="69"/>
      <c r="M1527" s="69"/>
      <c r="N1527" s="69"/>
      <c r="O1527" s="69"/>
      <c r="P1527" s="69"/>
      <c r="Q1527" s="69"/>
      <c r="R1527" s="69"/>
      <c r="S1527" s="69"/>
      <c r="T1527" s="69"/>
      <c r="U1527" s="69"/>
      <c r="V1527" s="69"/>
      <c r="W1527" s="69"/>
      <c r="X1527" s="69"/>
      <c r="Y1527" s="69"/>
      <c r="Z1527" s="69"/>
    </row>
    <row r="1528" ht="15.75" customHeight="1" spans="1:26">
      <c r="A1528" s="125"/>
      <c r="B1528" s="125"/>
      <c r="C1528" s="126" t="e">
        <v>#REF!</v>
      </c>
      <c r="D1528" s="125"/>
      <c r="E1528" s="69"/>
      <c r="F1528" s="69"/>
      <c r="G1528" s="69"/>
      <c r="H1528" s="69"/>
      <c r="I1528" s="69"/>
      <c r="J1528" s="69"/>
      <c r="K1528" s="69"/>
      <c r="L1528" s="69"/>
      <c r="M1528" s="69"/>
      <c r="N1528" s="69"/>
      <c r="O1528" s="69"/>
      <c r="P1528" s="69"/>
      <c r="Q1528" s="69"/>
      <c r="R1528" s="69"/>
      <c r="S1528" s="69"/>
      <c r="T1528" s="69"/>
      <c r="U1528" s="69"/>
      <c r="V1528" s="69"/>
      <c r="W1528" s="69"/>
      <c r="X1528" s="69"/>
      <c r="Y1528" s="69"/>
      <c r="Z1528" s="69"/>
    </row>
    <row r="1529" ht="15.75" customHeight="1" spans="1:26">
      <c r="A1529" s="125"/>
      <c r="B1529" s="125"/>
      <c r="C1529" s="126" t="e">
        <v>#REF!</v>
      </c>
      <c r="D1529" s="125"/>
      <c r="E1529" s="69"/>
      <c r="F1529" s="69"/>
      <c r="G1529" s="69"/>
      <c r="H1529" s="69"/>
      <c r="I1529" s="69"/>
      <c r="J1529" s="69"/>
      <c r="K1529" s="69"/>
      <c r="L1529" s="69"/>
      <c r="M1529" s="69"/>
      <c r="N1529" s="69"/>
      <c r="O1529" s="69"/>
      <c r="P1529" s="69"/>
      <c r="Q1529" s="69"/>
      <c r="R1529" s="69"/>
      <c r="S1529" s="69"/>
      <c r="T1529" s="69"/>
      <c r="U1529" s="69"/>
      <c r="V1529" s="69"/>
      <c r="W1529" s="69"/>
      <c r="X1529" s="69"/>
      <c r="Y1529" s="69"/>
      <c r="Z1529" s="69"/>
    </row>
    <row r="1530" ht="15.75" customHeight="1" spans="1:26">
      <c r="A1530" s="125"/>
      <c r="B1530" s="125"/>
      <c r="C1530" s="126" t="e">
        <v>#REF!</v>
      </c>
      <c r="D1530" s="125"/>
      <c r="E1530" s="69"/>
      <c r="F1530" s="69"/>
      <c r="G1530" s="69"/>
      <c r="H1530" s="69"/>
      <c r="I1530" s="69"/>
      <c r="J1530" s="69"/>
      <c r="K1530" s="69"/>
      <c r="L1530" s="69"/>
      <c r="M1530" s="69"/>
      <c r="N1530" s="69"/>
      <c r="O1530" s="69"/>
      <c r="P1530" s="69"/>
      <c r="Q1530" s="69"/>
      <c r="R1530" s="69"/>
      <c r="S1530" s="69"/>
      <c r="T1530" s="69"/>
      <c r="U1530" s="69"/>
      <c r="V1530" s="69"/>
      <c r="W1530" s="69"/>
      <c r="X1530" s="69"/>
      <c r="Y1530" s="69"/>
      <c r="Z1530" s="69"/>
    </row>
    <row r="1531" ht="15.75" customHeight="1" spans="1:26">
      <c r="A1531" s="125"/>
      <c r="B1531" s="125"/>
      <c r="C1531" s="126" t="e">
        <v>#REF!</v>
      </c>
      <c r="D1531" s="125"/>
      <c r="E1531" s="69"/>
      <c r="F1531" s="69"/>
      <c r="G1531" s="69"/>
      <c r="H1531" s="69"/>
      <c r="I1531" s="69"/>
      <c r="J1531" s="69"/>
      <c r="K1531" s="69"/>
      <c r="L1531" s="69"/>
      <c r="M1531" s="69"/>
      <c r="N1531" s="69"/>
      <c r="O1531" s="69"/>
      <c r="P1531" s="69"/>
      <c r="Q1531" s="69"/>
      <c r="R1531" s="69"/>
      <c r="S1531" s="69"/>
      <c r="T1531" s="69"/>
      <c r="U1531" s="69"/>
      <c r="V1531" s="69"/>
      <c r="W1531" s="69"/>
      <c r="X1531" s="69"/>
      <c r="Y1531" s="69"/>
      <c r="Z1531" s="69"/>
    </row>
    <row r="1532" ht="15.75" customHeight="1" spans="1:26">
      <c r="A1532" s="125"/>
      <c r="B1532" s="125"/>
      <c r="C1532" s="126" t="e">
        <v>#REF!</v>
      </c>
      <c r="D1532" s="125"/>
      <c r="E1532" s="69"/>
      <c r="F1532" s="69"/>
      <c r="G1532" s="69"/>
      <c r="H1532" s="69"/>
      <c r="I1532" s="69"/>
      <c r="J1532" s="69"/>
      <c r="K1532" s="69"/>
      <c r="L1532" s="69"/>
      <c r="M1532" s="69"/>
      <c r="N1532" s="69"/>
      <c r="O1532" s="69"/>
      <c r="P1532" s="69"/>
      <c r="Q1532" s="69"/>
      <c r="R1532" s="69"/>
      <c r="S1532" s="69"/>
      <c r="T1532" s="69"/>
      <c r="U1532" s="69"/>
      <c r="V1532" s="69"/>
      <c r="W1532" s="69"/>
      <c r="X1532" s="69"/>
      <c r="Y1532" s="69"/>
      <c r="Z1532" s="69"/>
    </row>
    <row r="1533" ht="15.75" customHeight="1" spans="1:26">
      <c r="A1533" s="125"/>
      <c r="B1533" s="125"/>
      <c r="C1533" s="126" t="e">
        <v>#REF!</v>
      </c>
      <c r="D1533" s="125"/>
      <c r="E1533" s="69"/>
      <c r="F1533" s="69"/>
      <c r="G1533" s="69"/>
      <c r="H1533" s="69"/>
      <c r="I1533" s="69"/>
      <c r="J1533" s="69"/>
      <c r="K1533" s="69"/>
      <c r="L1533" s="69"/>
      <c r="M1533" s="69"/>
      <c r="N1533" s="69"/>
      <c r="O1533" s="69"/>
      <c r="P1533" s="69"/>
      <c r="Q1533" s="69"/>
      <c r="R1533" s="69"/>
      <c r="S1533" s="69"/>
      <c r="T1533" s="69"/>
      <c r="U1533" s="69"/>
      <c r="V1533" s="69"/>
      <c r="W1533" s="69"/>
      <c r="X1533" s="69"/>
      <c r="Y1533" s="69"/>
      <c r="Z1533" s="69"/>
    </row>
    <row r="1534" ht="15.75" customHeight="1" spans="1:26">
      <c r="A1534" s="125"/>
      <c r="B1534" s="125"/>
      <c r="C1534" s="126" t="e">
        <v>#REF!</v>
      </c>
      <c r="D1534" s="125"/>
      <c r="E1534" s="69"/>
      <c r="F1534" s="69"/>
      <c r="G1534" s="69"/>
      <c r="H1534" s="69"/>
      <c r="I1534" s="69"/>
      <c r="J1534" s="69"/>
      <c r="K1534" s="69"/>
      <c r="L1534" s="69"/>
      <c r="M1534" s="69"/>
      <c r="N1534" s="69"/>
      <c r="O1534" s="69"/>
      <c r="P1534" s="69"/>
      <c r="Q1534" s="69"/>
      <c r="R1534" s="69"/>
      <c r="S1534" s="69"/>
      <c r="T1534" s="69"/>
      <c r="U1534" s="69"/>
      <c r="V1534" s="69"/>
      <c r="W1534" s="69"/>
      <c r="X1534" s="69"/>
      <c r="Y1534" s="69"/>
      <c r="Z1534" s="69"/>
    </row>
    <row r="1535" ht="15.75" customHeight="1" spans="1:26">
      <c r="A1535" s="125"/>
      <c r="B1535" s="125"/>
      <c r="C1535" s="126" t="e">
        <v>#REF!</v>
      </c>
      <c r="D1535" s="125"/>
      <c r="E1535" s="69"/>
      <c r="F1535" s="69"/>
      <c r="G1535" s="69"/>
      <c r="H1535" s="69"/>
      <c r="I1535" s="69"/>
      <c r="J1535" s="69"/>
      <c r="K1535" s="69"/>
      <c r="L1535" s="69"/>
      <c r="M1535" s="69"/>
      <c r="N1535" s="69"/>
      <c r="O1535" s="69"/>
      <c r="P1535" s="69"/>
      <c r="Q1535" s="69"/>
      <c r="R1535" s="69"/>
      <c r="S1535" s="69"/>
      <c r="T1535" s="69"/>
      <c r="U1535" s="69"/>
      <c r="V1535" s="69"/>
      <c r="W1535" s="69"/>
      <c r="X1535" s="69"/>
      <c r="Y1535" s="69"/>
      <c r="Z1535" s="69"/>
    </row>
    <row r="1536" ht="15.75" customHeight="1" spans="1:26">
      <c r="A1536" s="125"/>
      <c r="B1536" s="125"/>
      <c r="C1536" s="126" t="e">
        <v>#REF!</v>
      </c>
      <c r="D1536" s="125"/>
      <c r="E1536" s="69"/>
      <c r="F1536" s="69"/>
      <c r="G1536" s="69"/>
      <c r="H1536" s="69"/>
      <c r="I1536" s="69"/>
      <c r="J1536" s="69"/>
      <c r="K1536" s="69"/>
      <c r="L1536" s="69"/>
      <c r="M1536" s="69"/>
      <c r="N1536" s="69"/>
      <c r="O1536" s="69"/>
      <c r="P1536" s="69"/>
      <c r="Q1536" s="69"/>
      <c r="R1536" s="69"/>
      <c r="S1536" s="69"/>
      <c r="T1536" s="69"/>
      <c r="U1536" s="69"/>
      <c r="V1536" s="69"/>
      <c r="W1536" s="69"/>
      <c r="X1536" s="69"/>
      <c r="Y1536" s="69"/>
      <c r="Z1536" s="69"/>
    </row>
    <row r="1537" ht="15.75" customHeight="1" spans="1:26">
      <c r="A1537" s="125"/>
      <c r="B1537" s="125"/>
      <c r="C1537" s="126" t="e">
        <v>#REF!</v>
      </c>
      <c r="D1537" s="125"/>
      <c r="E1537" s="69"/>
      <c r="F1537" s="69"/>
      <c r="G1537" s="69"/>
      <c r="H1537" s="69"/>
      <c r="I1537" s="69"/>
      <c r="J1537" s="69"/>
      <c r="K1537" s="69"/>
      <c r="L1537" s="69"/>
      <c r="M1537" s="69"/>
      <c r="N1537" s="69"/>
      <c r="O1537" s="69"/>
      <c r="P1537" s="69"/>
      <c r="Q1537" s="69"/>
      <c r="R1537" s="69"/>
      <c r="S1537" s="69"/>
      <c r="T1537" s="69"/>
      <c r="U1537" s="69"/>
      <c r="V1537" s="69"/>
      <c r="W1537" s="69"/>
      <c r="X1537" s="69"/>
      <c r="Y1537" s="69"/>
      <c r="Z1537" s="69"/>
    </row>
    <row r="1538" ht="15.75" customHeight="1" spans="1:26">
      <c r="A1538" s="125"/>
      <c r="B1538" s="125"/>
      <c r="C1538" s="126" t="e">
        <v>#REF!</v>
      </c>
      <c r="D1538" s="125"/>
      <c r="E1538" s="69"/>
      <c r="F1538" s="69"/>
      <c r="G1538" s="69"/>
      <c r="H1538" s="69"/>
      <c r="I1538" s="69"/>
      <c r="J1538" s="69"/>
      <c r="K1538" s="69"/>
      <c r="L1538" s="69"/>
      <c r="M1538" s="69"/>
      <c r="N1538" s="69"/>
      <c r="O1538" s="69"/>
      <c r="P1538" s="69"/>
      <c r="Q1538" s="69"/>
      <c r="R1538" s="69"/>
      <c r="S1538" s="69"/>
      <c r="T1538" s="69"/>
      <c r="U1538" s="69"/>
      <c r="V1538" s="69"/>
      <c r="W1538" s="69"/>
      <c r="X1538" s="69"/>
      <c r="Y1538" s="69"/>
      <c r="Z1538" s="69"/>
    </row>
    <row r="1539" ht="15.75" customHeight="1" spans="1:26">
      <c r="A1539" s="125"/>
      <c r="B1539" s="125"/>
      <c r="C1539" s="126" t="e">
        <v>#REF!</v>
      </c>
      <c r="D1539" s="125"/>
      <c r="E1539" s="69"/>
      <c r="F1539" s="69"/>
      <c r="G1539" s="69"/>
      <c r="H1539" s="69"/>
      <c r="I1539" s="69"/>
      <c r="J1539" s="69"/>
      <c r="K1539" s="69"/>
      <c r="L1539" s="69"/>
      <c r="M1539" s="69"/>
      <c r="N1539" s="69"/>
      <c r="O1539" s="69"/>
      <c r="P1539" s="69"/>
      <c r="Q1539" s="69"/>
      <c r="R1539" s="69"/>
      <c r="S1539" s="69"/>
      <c r="T1539" s="69"/>
      <c r="U1539" s="69"/>
      <c r="V1539" s="69"/>
      <c r="W1539" s="69"/>
      <c r="X1539" s="69"/>
      <c r="Y1539" s="69"/>
      <c r="Z1539" s="69"/>
    </row>
    <row r="1540" ht="15.75" customHeight="1" spans="1:26">
      <c r="A1540" s="125"/>
      <c r="B1540" s="125"/>
      <c r="C1540" s="126" t="e">
        <v>#REF!</v>
      </c>
      <c r="D1540" s="125"/>
      <c r="E1540" s="69"/>
      <c r="F1540" s="69"/>
      <c r="G1540" s="69"/>
      <c r="H1540" s="69"/>
      <c r="I1540" s="69"/>
      <c r="J1540" s="69"/>
      <c r="K1540" s="69"/>
      <c r="L1540" s="69"/>
      <c r="M1540" s="69"/>
      <c r="N1540" s="69"/>
      <c r="O1540" s="69"/>
      <c r="P1540" s="69"/>
      <c r="Q1540" s="69"/>
      <c r="R1540" s="69"/>
      <c r="S1540" s="69"/>
      <c r="T1540" s="69"/>
      <c r="U1540" s="69"/>
      <c r="V1540" s="69"/>
      <c r="W1540" s="69"/>
      <c r="X1540" s="69"/>
      <c r="Y1540" s="69"/>
      <c r="Z1540" s="69"/>
    </row>
    <row r="1541" ht="15.75" customHeight="1" spans="1:26">
      <c r="A1541" s="125"/>
      <c r="B1541" s="125"/>
      <c r="C1541" s="126" t="e">
        <v>#REF!</v>
      </c>
      <c r="D1541" s="125"/>
      <c r="E1541" s="69"/>
      <c r="F1541" s="69"/>
      <c r="G1541" s="69"/>
      <c r="H1541" s="69"/>
      <c r="I1541" s="69"/>
      <c r="J1541" s="69"/>
      <c r="K1541" s="69"/>
      <c r="L1541" s="69"/>
      <c r="M1541" s="69"/>
      <c r="N1541" s="69"/>
      <c r="O1541" s="69"/>
      <c r="P1541" s="69"/>
      <c r="Q1541" s="69"/>
      <c r="R1541" s="69"/>
      <c r="S1541" s="69"/>
      <c r="T1541" s="69"/>
      <c r="U1541" s="69"/>
      <c r="V1541" s="69"/>
      <c r="W1541" s="69"/>
      <c r="X1541" s="69"/>
      <c r="Y1541" s="69"/>
      <c r="Z1541" s="69"/>
    </row>
    <row r="1542" ht="15.75" customHeight="1" spans="1:26">
      <c r="A1542" s="125"/>
      <c r="B1542" s="125"/>
      <c r="C1542" s="126" t="e">
        <v>#REF!</v>
      </c>
      <c r="D1542" s="125"/>
      <c r="E1542" s="69"/>
      <c r="F1542" s="69"/>
      <c r="G1542" s="69"/>
      <c r="H1542" s="69"/>
      <c r="I1542" s="69"/>
      <c r="J1542" s="69"/>
      <c r="K1542" s="69"/>
      <c r="L1542" s="69"/>
      <c r="M1542" s="69"/>
      <c r="N1542" s="69"/>
      <c r="O1542" s="69"/>
      <c r="P1542" s="69"/>
      <c r="Q1542" s="69"/>
      <c r="R1542" s="69"/>
      <c r="S1542" s="69"/>
      <c r="T1542" s="69"/>
      <c r="U1542" s="69"/>
      <c r="V1542" s="69"/>
      <c r="W1542" s="69"/>
      <c r="X1542" s="69"/>
      <c r="Y1542" s="69"/>
      <c r="Z1542" s="69"/>
    </row>
    <row r="1543" ht="15.75" customHeight="1" spans="1:26">
      <c r="A1543" s="125"/>
      <c r="B1543" s="125"/>
      <c r="C1543" s="126" t="e">
        <v>#REF!</v>
      </c>
      <c r="D1543" s="125"/>
      <c r="E1543" s="69"/>
      <c r="F1543" s="69"/>
      <c r="G1543" s="69"/>
      <c r="H1543" s="69"/>
      <c r="I1543" s="69"/>
      <c r="J1543" s="69"/>
      <c r="K1543" s="69"/>
      <c r="L1543" s="69"/>
      <c r="M1543" s="69"/>
      <c r="N1543" s="69"/>
      <c r="O1543" s="69"/>
      <c r="P1543" s="69"/>
      <c r="Q1543" s="69"/>
      <c r="R1543" s="69"/>
      <c r="S1543" s="69"/>
      <c r="T1543" s="69"/>
      <c r="U1543" s="69"/>
      <c r="V1543" s="69"/>
      <c r="W1543" s="69"/>
      <c r="X1543" s="69"/>
      <c r="Y1543" s="69"/>
      <c r="Z1543" s="69"/>
    </row>
    <row r="1544" ht="15.75" customHeight="1" spans="1:26">
      <c r="A1544" s="125"/>
      <c r="B1544" s="125"/>
      <c r="C1544" s="126" t="e">
        <v>#REF!</v>
      </c>
      <c r="D1544" s="125"/>
      <c r="E1544" s="69"/>
      <c r="F1544" s="69"/>
      <c r="G1544" s="69"/>
      <c r="H1544" s="69"/>
      <c r="I1544" s="69"/>
      <c r="J1544" s="69"/>
      <c r="K1544" s="69"/>
      <c r="L1544" s="69"/>
      <c r="M1544" s="69"/>
      <c r="N1544" s="69"/>
      <c r="O1544" s="69"/>
      <c r="P1544" s="69"/>
      <c r="Q1544" s="69"/>
      <c r="R1544" s="69"/>
      <c r="S1544" s="69"/>
      <c r="T1544" s="69"/>
      <c r="U1544" s="69"/>
      <c r="V1544" s="69"/>
      <c r="W1544" s="69"/>
      <c r="X1544" s="69"/>
      <c r="Y1544" s="69"/>
      <c r="Z1544" s="69"/>
    </row>
    <row r="1545" ht="15.75" customHeight="1" spans="1:26">
      <c r="A1545" s="125"/>
      <c r="B1545" s="125"/>
      <c r="C1545" s="126" t="e">
        <v>#REF!</v>
      </c>
      <c r="D1545" s="125"/>
      <c r="E1545" s="69"/>
      <c r="F1545" s="69"/>
      <c r="G1545" s="69"/>
      <c r="H1545" s="69"/>
      <c r="I1545" s="69"/>
      <c r="J1545" s="69"/>
      <c r="K1545" s="69"/>
      <c r="L1545" s="69"/>
      <c r="M1545" s="69"/>
      <c r="N1545" s="69"/>
      <c r="O1545" s="69"/>
      <c r="P1545" s="69"/>
      <c r="Q1545" s="69"/>
      <c r="R1545" s="69"/>
      <c r="S1545" s="69"/>
      <c r="T1545" s="69"/>
      <c r="U1545" s="69"/>
      <c r="V1545" s="69"/>
      <c r="W1545" s="69"/>
      <c r="X1545" s="69"/>
      <c r="Y1545" s="69"/>
      <c r="Z1545" s="69"/>
    </row>
    <row r="1546" ht="15.75" customHeight="1" spans="1:26">
      <c r="A1546" s="125"/>
      <c r="B1546" s="125"/>
      <c r="C1546" s="126" t="e">
        <v>#REF!</v>
      </c>
      <c r="D1546" s="125"/>
      <c r="E1546" s="69"/>
      <c r="F1546" s="69"/>
      <c r="G1546" s="69"/>
      <c r="H1546" s="69"/>
      <c r="I1546" s="69"/>
      <c r="J1546" s="69"/>
      <c r="K1546" s="69"/>
      <c r="L1546" s="69"/>
      <c r="M1546" s="69"/>
      <c r="N1546" s="69"/>
      <c r="O1546" s="69"/>
      <c r="P1546" s="69"/>
      <c r="Q1546" s="69"/>
      <c r="R1546" s="69"/>
      <c r="S1546" s="69"/>
      <c r="T1546" s="69"/>
      <c r="U1546" s="69"/>
      <c r="V1546" s="69"/>
      <c r="W1546" s="69"/>
      <c r="X1546" s="69"/>
      <c r="Y1546" s="69"/>
      <c r="Z1546" s="69"/>
    </row>
    <row r="1547" ht="15.75" customHeight="1" spans="1:26">
      <c r="A1547" s="125"/>
      <c r="B1547" s="125"/>
      <c r="C1547" s="126" t="e">
        <v>#REF!</v>
      </c>
      <c r="D1547" s="125"/>
      <c r="E1547" s="69"/>
      <c r="F1547" s="69"/>
      <c r="G1547" s="69"/>
      <c r="H1547" s="69"/>
      <c r="I1547" s="69"/>
      <c r="J1547" s="69"/>
      <c r="K1547" s="69"/>
      <c r="L1547" s="69"/>
      <c r="M1547" s="69"/>
      <c r="N1547" s="69"/>
      <c r="O1547" s="69"/>
      <c r="P1547" s="69"/>
      <c r="Q1547" s="69"/>
      <c r="R1547" s="69"/>
      <c r="S1547" s="69"/>
      <c r="T1547" s="69"/>
      <c r="U1547" s="69"/>
      <c r="V1547" s="69"/>
      <c r="W1547" s="69"/>
      <c r="X1547" s="69"/>
      <c r="Y1547" s="69"/>
      <c r="Z1547" s="69"/>
    </row>
    <row r="1548" ht="15.75" customHeight="1" spans="1:26">
      <c r="A1548" s="125"/>
      <c r="B1548" s="125"/>
      <c r="C1548" s="126" t="e">
        <v>#REF!</v>
      </c>
      <c r="D1548" s="125"/>
      <c r="E1548" s="69"/>
      <c r="F1548" s="69"/>
      <c r="G1548" s="69"/>
      <c r="H1548" s="69"/>
      <c r="I1548" s="69"/>
      <c r="J1548" s="69"/>
      <c r="K1548" s="69"/>
      <c r="L1548" s="69"/>
      <c r="M1548" s="69"/>
      <c r="N1548" s="69"/>
      <c r="O1548" s="69"/>
      <c r="P1548" s="69"/>
      <c r="Q1548" s="69"/>
      <c r="R1548" s="69"/>
      <c r="S1548" s="69"/>
      <c r="T1548" s="69"/>
      <c r="U1548" s="69"/>
      <c r="V1548" s="69"/>
      <c r="W1548" s="69"/>
      <c r="X1548" s="69"/>
      <c r="Y1548" s="69"/>
      <c r="Z1548" s="69"/>
    </row>
    <row r="1549" ht="15.75" customHeight="1" spans="1:26">
      <c r="A1549" s="125"/>
      <c r="B1549" s="125"/>
      <c r="C1549" s="126" t="e">
        <v>#REF!</v>
      </c>
      <c r="D1549" s="125"/>
      <c r="E1549" s="69"/>
      <c r="F1549" s="69"/>
      <c r="G1549" s="69"/>
      <c r="H1549" s="69"/>
      <c r="I1549" s="69"/>
      <c r="J1549" s="69"/>
      <c r="K1549" s="69"/>
      <c r="L1549" s="69"/>
      <c r="M1549" s="69"/>
      <c r="N1549" s="69"/>
      <c r="O1549" s="69"/>
      <c r="P1549" s="69"/>
      <c r="Q1549" s="69"/>
      <c r="R1549" s="69"/>
      <c r="S1549" s="69"/>
      <c r="T1549" s="69"/>
      <c r="U1549" s="69"/>
      <c r="V1549" s="69"/>
      <c r="W1549" s="69"/>
      <c r="X1549" s="69"/>
      <c r="Y1549" s="69"/>
      <c r="Z1549" s="69"/>
    </row>
    <row r="1550" ht="15.75" customHeight="1" spans="1:26">
      <c r="A1550" s="125"/>
      <c r="B1550" s="125"/>
      <c r="C1550" s="126" t="e">
        <v>#REF!</v>
      </c>
      <c r="D1550" s="125"/>
      <c r="E1550" s="69"/>
      <c r="F1550" s="69"/>
      <c r="G1550" s="69"/>
      <c r="H1550" s="69"/>
      <c r="I1550" s="69"/>
      <c r="J1550" s="69"/>
      <c r="K1550" s="69"/>
      <c r="L1550" s="69"/>
      <c r="M1550" s="69"/>
      <c r="N1550" s="69"/>
      <c r="O1550" s="69"/>
      <c r="P1550" s="69"/>
      <c r="Q1550" s="69"/>
      <c r="R1550" s="69"/>
      <c r="S1550" s="69"/>
      <c r="T1550" s="69"/>
      <c r="U1550" s="69"/>
      <c r="V1550" s="69"/>
      <c r="W1550" s="69"/>
      <c r="X1550" s="69"/>
      <c r="Y1550" s="69"/>
      <c r="Z1550" s="69"/>
    </row>
    <row r="1551" ht="15.75" customHeight="1" spans="1:26">
      <c r="A1551" s="125"/>
      <c r="B1551" s="125"/>
      <c r="C1551" s="126" t="e">
        <v>#REF!</v>
      </c>
      <c r="D1551" s="125"/>
      <c r="E1551" s="69"/>
      <c r="F1551" s="69"/>
      <c r="G1551" s="69"/>
      <c r="H1551" s="69"/>
      <c r="I1551" s="69"/>
      <c r="J1551" s="69"/>
      <c r="K1551" s="69"/>
      <c r="L1551" s="69"/>
      <c r="M1551" s="69"/>
      <c r="N1551" s="69"/>
      <c r="O1551" s="69"/>
      <c r="P1551" s="69"/>
      <c r="Q1551" s="69"/>
      <c r="R1551" s="69"/>
      <c r="S1551" s="69"/>
      <c r="T1551" s="69"/>
      <c r="U1551" s="69"/>
      <c r="V1551" s="69"/>
      <c r="W1551" s="69"/>
      <c r="X1551" s="69"/>
      <c r="Y1551" s="69"/>
      <c r="Z1551" s="69"/>
    </row>
    <row r="1552" ht="15.75" customHeight="1" spans="1:26">
      <c r="A1552" s="125"/>
      <c r="B1552" s="125"/>
      <c r="C1552" s="126" t="e">
        <v>#REF!</v>
      </c>
      <c r="D1552" s="125"/>
      <c r="E1552" s="69"/>
      <c r="F1552" s="69"/>
      <c r="G1552" s="69"/>
      <c r="H1552" s="69"/>
      <c r="I1552" s="69"/>
      <c r="J1552" s="69"/>
      <c r="K1552" s="69"/>
      <c r="L1552" s="69"/>
      <c r="M1552" s="69"/>
      <c r="N1552" s="69"/>
      <c r="O1552" s="69"/>
      <c r="P1552" s="69"/>
      <c r="Q1552" s="69"/>
      <c r="R1552" s="69"/>
      <c r="S1552" s="69"/>
      <c r="T1552" s="69"/>
      <c r="U1552" s="69"/>
      <c r="V1552" s="69"/>
      <c r="W1552" s="69"/>
      <c r="X1552" s="69"/>
      <c r="Y1552" s="69"/>
      <c r="Z1552" s="69"/>
    </row>
    <row r="1553" ht="15.75" customHeight="1" spans="1:26">
      <c r="A1553" s="125"/>
      <c r="B1553" s="125"/>
      <c r="C1553" s="126" t="e">
        <v>#REF!</v>
      </c>
      <c r="D1553" s="125"/>
      <c r="E1553" s="69"/>
      <c r="F1553" s="69"/>
      <c r="G1553" s="69"/>
      <c r="H1553" s="69"/>
      <c r="I1553" s="69"/>
      <c r="J1553" s="69"/>
      <c r="K1553" s="69"/>
      <c r="L1553" s="69"/>
      <c r="M1553" s="69"/>
      <c r="N1553" s="69"/>
      <c r="O1553" s="69"/>
      <c r="P1553" s="69"/>
      <c r="Q1553" s="69"/>
      <c r="R1553" s="69"/>
      <c r="S1553" s="69"/>
      <c r="T1553" s="69"/>
      <c r="U1553" s="69"/>
      <c r="V1553" s="69"/>
      <c r="W1553" s="69"/>
      <c r="X1553" s="69"/>
      <c r="Y1553" s="69"/>
      <c r="Z1553" s="69"/>
    </row>
    <row r="1554" ht="15.75" customHeight="1" spans="1:26">
      <c r="A1554" s="125"/>
      <c r="B1554" s="125"/>
      <c r="C1554" s="126" t="e">
        <v>#REF!</v>
      </c>
      <c r="D1554" s="125"/>
      <c r="E1554" s="69"/>
      <c r="F1554" s="69"/>
      <c r="G1554" s="69"/>
      <c r="H1554" s="69"/>
      <c r="I1554" s="69"/>
      <c r="J1554" s="69"/>
      <c r="K1554" s="69"/>
      <c r="L1554" s="69"/>
      <c r="M1554" s="69"/>
      <c r="N1554" s="69"/>
      <c r="O1554" s="69"/>
      <c r="P1554" s="69"/>
      <c r="Q1554" s="69"/>
      <c r="R1554" s="69"/>
      <c r="S1554" s="69"/>
      <c r="T1554" s="69"/>
      <c r="U1554" s="69"/>
      <c r="V1554" s="69"/>
      <c r="W1554" s="69"/>
      <c r="X1554" s="69"/>
      <c r="Y1554" s="69"/>
      <c r="Z1554" s="69"/>
    </row>
    <row r="1555" ht="15.75" customHeight="1" spans="1:26">
      <c r="A1555" s="125"/>
      <c r="B1555" s="125"/>
      <c r="C1555" s="126" t="e">
        <v>#REF!</v>
      </c>
      <c r="D1555" s="125"/>
      <c r="E1555" s="69"/>
      <c r="F1555" s="69"/>
      <c r="G1555" s="69"/>
      <c r="H1555" s="69"/>
      <c r="I1555" s="69"/>
      <c r="J1555" s="69"/>
      <c r="K1555" s="69"/>
      <c r="L1555" s="69"/>
      <c r="M1555" s="69"/>
      <c r="N1555" s="69"/>
      <c r="O1555" s="69"/>
      <c r="P1555" s="69"/>
      <c r="Q1555" s="69"/>
      <c r="R1555" s="69"/>
      <c r="S1555" s="69"/>
      <c r="T1555" s="69"/>
      <c r="U1555" s="69"/>
      <c r="V1555" s="69"/>
      <c r="W1555" s="69"/>
      <c r="X1555" s="69"/>
      <c r="Y1555" s="69"/>
      <c r="Z1555" s="69"/>
    </row>
    <row r="1556" ht="15.75" customHeight="1" spans="1:26">
      <c r="A1556" s="125"/>
      <c r="B1556" s="125"/>
      <c r="C1556" s="126" t="e">
        <v>#REF!</v>
      </c>
      <c r="D1556" s="125"/>
      <c r="E1556" s="69"/>
      <c r="F1556" s="69"/>
      <c r="G1556" s="69"/>
      <c r="H1556" s="69"/>
      <c r="I1556" s="69"/>
      <c r="J1556" s="69"/>
      <c r="K1556" s="69"/>
      <c r="L1556" s="69"/>
      <c r="M1556" s="69"/>
      <c r="N1556" s="69"/>
      <c r="O1556" s="69"/>
      <c r="P1556" s="69"/>
      <c r="Q1556" s="69"/>
      <c r="R1556" s="69"/>
      <c r="S1556" s="69"/>
      <c r="T1556" s="69"/>
      <c r="U1556" s="69"/>
      <c r="V1556" s="69"/>
      <c r="W1556" s="69"/>
      <c r="X1556" s="69"/>
      <c r="Y1556" s="69"/>
      <c r="Z1556" s="69"/>
    </row>
    <row r="1557" ht="15.75" customHeight="1" spans="1:26">
      <c r="A1557" s="125"/>
      <c r="B1557" s="125"/>
      <c r="C1557" s="126" t="e">
        <v>#REF!</v>
      </c>
      <c r="D1557" s="125"/>
      <c r="E1557" s="69"/>
      <c r="F1557" s="69"/>
      <c r="G1557" s="69"/>
      <c r="H1557" s="69"/>
      <c r="I1557" s="69"/>
      <c r="J1557" s="69"/>
      <c r="K1557" s="69"/>
      <c r="L1557" s="69"/>
      <c r="M1557" s="69"/>
      <c r="N1557" s="69"/>
      <c r="O1557" s="69"/>
      <c r="P1557" s="69"/>
      <c r="Q1557" s="69"/>
      <c r="R1557" s="69"/>
      <c r="S1557" s="69"/>
      <c r="T1557" s="69"/>
      <c r="U1557" s="69"/>
      <c r="V1557" s="69"/>
      <c r="W1557" s="69"/>
      <c r="X1557" s="69"/>
      <c r="Y1557" s="69"/>
      <c r="Z1557" s="69"/>
    </row>
    <row r="1558" ht="15.75" customHeight="1" spans="1:26">
      <c r="A1558" s="125"/>
      <c r="B1558" s="125"/>
      <c r="C1558" s="126" t="e">
        <v>#REF!</v>
      </c>
      <c r="D1558" s="125"/>
      <c r="E1558" s="69"/>
      <c r="F1558" s="69"/>
      <c r="G1558" s="69"/>
      <c r="H1558" s="69"/>
      <c r="I1558" s="69"/>
      <c r="J1558" s="69"/>
      <c r="K1558" s="69"/>
      <c r="L1558" s="69"/>
      <c r="M1558" s="69"/>
      <c r="N1558" s="69"/>
      <c r="O1558" s="69"/>
      <c r="P1558" s="69"/>
      <c r="Q1558" s="69"/>
      <c r="R1558" s="69"/>
      <c r="S1558" s="69"/>
      <c r="T1558" s="69"/>
      <c r="U1558" s="69"/>
      <c r="V1558" s="69"/>
      <c r="W1558" s="69"/>
      <c r="X1558" s="69"/>
      <c r="Y1558" s="69"/>
      <c r="Z1558" s="69"/>
    </row>
    <row r="1559" ht="15.75" customHeight="1" spans="1:26">
      <c r="A1559" s="125"/>
      <c r="B1559" s="125"/>
      <c r="C1559" s="126" t="e">
        <v>#REF!</v>
      </c>
      <c r="D1559" s="125"/>
      <c r="E1559" s="69"/>
      <c r="F1559" s="69"/>
      <c r="G1559" s="69"/>
      <c r="H1559" s="69"/>
      <c r="I1559" s="69"/>
      <c r="J1559" s="69"/>
      <c r="K1559" s="69"/>
      <c r="L1559" s="69"/>
      <c r="M1559" s="69"/>
      <c r="N1559" s="69"/>
      <c r="O1559" s="69"/>
      <c r="P1559" s="69"/>
      <c r="Q1559" s="69"/>
      <c r="R1559" s="69"/>
      <c r="S1559" s="69"/>
      <c r="T1559" s="69"/>
      <c r="U1559" s="69"/>
      <c r="V1559" s="69"/>
      <c r="W1559" s="69"/>
      <c r="X1559" s="69"/>
      <c r="Y1559" s="69"/>
      <c r="Z1559" s="69"/>
    </row>
    <row r="1560" ht="15.75" customHeight="1" spans="1:26">
      <c r="A1560" s="125"/>
      <c r="B1560" s="125"/>
      <c r="C1560" s="126" t="e">
        <v>#REF!</v>
      </c>
      <c r="D1560" s="125"/>
      <c r="E1560" s="69"/>
      <c r="F1560" s="69"/>
      <c r="G1560" s="69"/>
      <c r="H1560" s="69"/>
      <c r="I1560" s="69"/>
      <c r="J1560" s="69"/>
      <c r="K1560" s="69"/>
      <c r="L1560" s="69"/>
      <c r="M1560" s="69"/>
      <c r="N1560" s="69"/>
      <c r="O1560" s="69"/>
      <c r="P1560" s="69"/>
      <c r="Q1560" s="69"/>
      <c r="R1560" s="69"/>
      <c r="S1560" s="69"/>
      <c r="T1560" s="69"/>
      <c r="U1560" s="69"/>
      <c r="V1560" s="69"/>
      <c r="W1560" s="69"/>
      <c r="X1560" s="69"/>
      <c r="Y1560" s="69"/>
      <c r="Z1560" s="69"/>
    </row>
    <row r="1561" ht="15.75" customHeight="1" spans="1:26">
      <c r="A1561" s="125"/>
      <c r="B1561" s="125"/>
      <c r="C1561" s="126" t="e">
        <v>#REF!</v>
      </c>
      <c r="D1561" s="125"/>
      <c r="E1561" s="69"/>
      <c r="F1561" s="69"/>
      <c r="G1561" s="69"/>
      <c r="H1561" s="69"/>
      <c r="I1561" s="69"/>
      <c r="J1561" s="69"/>
      <c r="K1561" s="69"/>
      <c r="L1561" s="69"/>
      <c r="M1561" s="69"/>
      <c r="N1561" s="69"/>
      <c r="O1561" s="69"/>
      <c r="P1561" s="69"/>
      <c r="Q1561" s="69"/>
      <c r="R1561" s="69"/>
      <c r="S1561" s="69"/>
      <c r="T1561" s="69"/>
      <c r="U1561" s="69"/>
      <c r="V1561" s="69"/>
      <c r="W1561" s="69"/>
      <c r="X1561" s="69"/>
      <c r="Y1561" s="69"/>
      <c r="Z1561" s="69"/>
    </row>
    <row r="1562" ht="15.75" customHeight="1" spans="1:26">
      <c r="A1562" s="125"/>
      <c r="B1562" s="125"/>
      <c r="C1562" s="126" t="e">
        <v>#REF!</v>
      </c>
      <c r="D1562" s="125"/>
      <c r="E1562" s="69"/>
      <c r="F1562" s="69"/>
      <c r="G1562" s="69"/>
      <c r="H1562" s="69"/>
      <c r="I1562" s="69"/>
      <c r="J1562" s="69"/>
      <c r="K1562" s="69"/>
      <c r="L1562" s="69"/>
      <c r="M1562" s="69"/>
      <c r="N1562" s="69"/>
      <c r="O1562" s="69"/>
      <c r="P1562" s="69"/>
      <c r="Q1562" s="69"/>
      <c r="R1562" s="69"/>
      <c r="S1562" s="69"/>
      <c r="T1562" s="69"/>
      <c r="U1562" s="69"/>
      <c r="V1562" s="69"/>
      <c r="W1562" s="69"/>
      <c r="X1562" s="69"/>
      <c r="Y1562" s="69"/>
      <c r="Z1562" s="69"/>
    </row>
    <row r="1563" ht="15.75" customHeight="1" spans="1:26">
      <c r="A1563" s="125"/>
      <c r="B1563" s="125"/>
      <c r="C1563" s="126" t="e">
        <v>#REF!</v>
      </c>
      <c r="D1563" s="125"/>
      <c r="E1563" s="69"/>
      <c r="F1563" s="69"/>
      <c r="G1563" s="69"/>
      <c r="H1563" s="69"/>
      <c r="I1563" s="69"/>
      <c r="J1563" s="69"/>
      <c r="K1563" s="69"/>
      <c r="L1563" s="69"/>
      <c r="M1563" s="69"/>
      <c r="N1563" s="69"/>
      <c r="O1563" s="69"/>
      <c r="P1563" s="69"/>
      <c r="Q1563" s="69"/>
      <c r="R1563" s="69"/>
      <c r="S1563" s="69"/>
      <c r="T1563" s="69"/>
      <c r="U1563" s="69"/>
      <c r="V1563" s="69"/>
      <c r="W1563" s="69"/>
      <c r="X1563" s="69"/>
      <c r="Y1563" s="69"/>
      <c r="Z1563" s="69"/>
    </row>
    <row r="1564" ht="15.75" customHeight="1" spans="1:26">
      <c r="A1564" s="125"/>
      <c r="B1564" s="125"/>
      <c r="C1564" s="126" t="e">
        <v>#REF!</v>
      </c>
      <c r="D1564" s="125"/>
      <c r="E1564" s="69"/>
      <c r="F1564" s="69"/>
      <c r="G1564" s="69"/>
      <c r="H1564" s="69"/>
      <c r="I1564" s="69"/>
      <c r="J1564" s="69"/>
      <c r="K1564" s="69"/>
      <c r="L1564" s="69"/>
      <c r="M1564" s="69"/>
      <c r="N1564" s="69"/>
      <c r="O1564" s="69"/>
      <c r="P1564" s="69"/>
      <c r="Q1564" s="69"/>
      <c r="R1564" s="69"/>
      <c r="S1564" s="69"/>
      <c r="T1564" s="69"/>
      <c r="U1564" s="69"/>
      <c r="V1564" s="69"/>
      <c r="W1564" s="69"/>
      <c r="X1564" s="69"/>
      <c r="Y1564" s="69"/>
      <c r="Z1564" s="69"/>
    </row>
    <row r="1565" ht="15.75" customHeight="1" spans="1:26">
      <c r="A1565" s="125"/>
      <c r="B1565" s="125"/>
      <c r="C1565" s="126" t="e">
        <v>#REF!</v>
      </c>
      <c r="D1565" s="125"/>
      <c r="E1565" s="69"/>
      <c r="F1565" s="69"/>
      <c r="G1565" s="69"/>
      <c r="H1565" s="69"/>
      <c r="I1565" s="69"/>
      <c r="J1565" s="69"/>
      <c r="K1565" s="69"/>
      <c r="L1565" s="69"/>
      <c r="M1565" s="69"/>
      <c r="N1565" s="69"/>
      <c r="O1565" s="69"/>
      <c r="P1565" s="69"/>
      <c r="Q1565" s="69"/>
      <c r="R1565" s="69"/>
      <c r="S1565" s="69"/>
      <c r="T1565" s="69"/>
      <c r="U1565" s="69"/>
      <c r="V1565" s="69"/>
      <c r="W1565" s="69"/>
      <c r="X1565" s="69"/>
      <c r="Y1565" s="69"/>
      <c r="Z1565" s="69"/>
    </row>
    <row r="1566" ht="15.75" customHeight="1" spans="1:26">
      <c r="A1566" s="125"/>
      <c r="B1566" s="125"/>
      <c r="C1566" s="126" t="e">
        <v>#REF!</v>
      </c>
      <c r="D1566" s="125"/>
      <c r="E1566" s="69"/>
      <c r="F1566" s="69"/>
      <c r="G1566" s="69"/>
      <c r="H1566" s="69"/>
      <c r="I1566" s="69"/>
      <c r="J1566" s="69"/>
      <c r="K1566" s="69"/>
      <c r="L1566" s="69"/>
      <c r="M1566" s="69"/>
      <c r="N1566" s="69"/>
      <c r="O1566" s="69"/>
      <c r="P1566" s="69"/>
      <c r="Q1566" s="69"/>
      <c r="R1566" s="69"/>
      <c r="S1566" s="69"/>
      <c r="T1566" s="69"/>
      <c r="U1566" s="69"/>
      <c r="V1566" s="69"/>
      <c r="W1566" s="69"/>
      <c r="X1566" s="69"/>
      <c r="Y1566" s="69"/>
      <c r="Z1566" s="69"/>
    </row>
    <row r="1567" ht="15.75" customHeight="1" spans="1:26">
      <c r="A1567" s="125"/>
      <c r="B1567" s="125"/>
      <c r="C1567" s="126" t="e">
        <v>#REF!</v>
      </c>
      <c r="D1567" s="125"/>
      <c r="E1567" s="69"/>
      <c r="F1567" s="69"/>
      <c r="G1567" s="69"/>
      <c r="H1567" s="69"/>
      <c r="I1567" s="69"/>
      <c r="J1567" s="69"/>
      <c r="K1567" s="69"/>
      <c r="L1567" s="69"/>
      <c r="M1567" s="69"/>
      <c r="N1567" s="69"/>
      <c r="O1567" s="69"/>
      <c r="P1567" s="69"/>
      <c r="Q1567" s="69"/>
      <c r="R1567" s="69"/>
      <c r="S1567" s="69"/>
      <c r="T1567" s="69"/>
      <c r="U1567" s="69"/>
      <c r="V1567" s="69"/>
      <c r="W1567" s="69"/>
      <c r="X1567" s="69"/>
      <c r="Y1567" s="69"/>
      <c r="Z1567" s="69"/>
    </row>
    <row r="1568" ht="15.75" customHeight="1" spans="1:26">
      <c r="A1568" s="125"/>
      <c r="B1568" s="125"/>
      <c r="C1568" s="126" t="e">
        <v>#REF!</v>
      </c>
      <c r="D1568" s="125"/>
      <c r="E1568" s="69"/>
      <c r="F1568" s="69"/>
      <c r="G1568" s="69"/>
      <c r="H1568" s="69"/>
      <c r="I1568" s="69"/>
      <c r="J1568" s="69"/>
      <c r="K1568" s="69"/>
      <c r="L1568" s="69"/>
      <c r="M1568" s="69"/>
      <c r="N1568" s="69"/>
      <c r="O1568" s="69"/>
      <c r="P1568" s="69"/>
      <c r="Q1568" s="69"/>
      <c r="R1568" s="69"/>
      <c r="S1568" s="69"/>
      <c r="T1568" s="69"/>
      <c r="U1568" s="69"/>
      <c r="V1568" s="69"/>
      <c r="W1568" s="69"/>
      <c r="X1568" s="69"/>
      <c r="Y1568" s="69"/>
      <c r="Z1568" s="69"/>
    </row>
    <row r="1569" ht="15.75" customHeight="1" spans="1:26">
      <c r="A1569" s="125"/>
      <c r="B1569" s="125"/>
      <c r="C1569" s="126" t="e">
        <v>#REF!</v>
      </c>
      <c r="D1569" s="125"/>
      <c r="E1569" s="69"/>
      <c r="F1569" s="69"/>
      <c r="G1569" s="69"/>
      <c r="H1569" s="69"/>
      <c r="I1569" s="69"/>
      <c r="J1569" s="69"/>
      <c r="K1569" s="69"/>
      <c r="L1569" s="69"/>
      <c r="M1569" s="69"/>
      <c r="N1569" s="69"/>
      <c r="O1569" s="69"/>
      <c r="P1569" s="69"/>
      <c r="Q1569" s="69"/>
      <c r="R1569" s="69"/>
      <c r="S1569" s="69"/>
      <c r="T1569" s="69"/>
      <c r="U1569" s="69"/>
      <c r="V1569" s="69"/>
      <c r="W1569" s="69"/>
      <c r="X1569" s="69"/>
      <c r="Y1569" s="69"/>
      <c r="Z1569" s="69"/>
    </row>
    <row r="1570" ht="15.75" customHeight="1" spans="1:26">
      <c r="A1570" s="125"/>
      <c r="B1570" s="125"/>
      <c r="C1570" s="126" t="e">
        <v>#REF!</v>
      </c>
      <c r="D1570" s="125"/>
      <c r="E1570" s="69"/>
      <c r="F1570" s="69"/>
      <c r="G1570" s="69"/>
      <c r="H1570" s="69"/>
      <c r="I1570" s="69"/>
      <c r="J1570" s="69"/>
      <c r="K1570" s="69"/>
      <c r="L1570" s="69"/>
      <c r="M1570" s="69"/>
      <c r="N1570" s="69"/>
      <c r="O1570" s="69"/>
      <c r="P1570" s="69"/>
      <c r="Q1570" s="69"/>
      <c r="R1570" s="69"/>
      <c r="S1570" s="69"/>
      <c r="T1570" s="69"/>
      <c r="U1570" s="69"/>
      <c r="V1570" s="69"/>
      <c r="W1570" s="69"/>
      <c r="X1570" s="69"/>
      <c r="Y1570" s="69"/>
      <c r="Z1570" s="69"/>
    </row>
    <row r="1571" ht="15.75" customHeight="1" spans="1:26">
      <c r="A1571" s="125"/>
      <c r="B1571" s="125"/>
      <c r="C1571" s="126" t="e">
        <v>#REF!</v>
      </c>
      <c r="D1571" s="125"/>
      <c r="E1571" s="69"/>
      <c r="F1571" s="69"/>
      <c r="G1571" s="69"/>
      <c r="H1571" s="69"/>
      <c r="I1571" s="69"/>
      <c r="J1571" s="69"/>
      <c r="K1571" s="69"/>
      <c r="L1571" s="69"/>
      <c r="M1571" s="69"/>
      <c r="N1571" s="69"/>
      <c r="O1571" s="69"/>
      <c r="P1571" s="69"/>
      <c r="Q1571" s="69"/>
      <c r="R1571" s="69"/>
      <c r="S1571" s="69"/>
      <c r="T1571" s="69"/>
      <c r="U1571" s="69"/>
      <c r="V1571" s="69"/>
      <c r="W1571" s="69"/>
      <c r="X1571" s="69"/>
      <c r="Y1571" s="69"/>
      <c r="Z1571" s="69"/>
    </row>
    <row r="1572" ht="15.75" customHeight="1" spans="1:26">
      <c r="A1572" s="125"/>
      <c r="B1572" s="125"/>
      <c r="C1572" s="126" t="e">
        <v>#REF!</v>
      </c>
      <c r="D1572" s="125"/>
      <c r="E1572" s="69"/>
      <c r="F1572" s="69"/>
      <c r="G1572" s="69"/>
      <c r="H1572" s="69"/>
      <c r="I1572" s="69"/>
      <c r="J1572" s="69"/>
      <c r="K1572" s="69"/>
      <c r="L1572" s="69"/>
      <c r="M1572" s="69"/>
      <c r="N1572" s="69"/>
      <c r="O1572" s="69"/>
      <c r="P1572" s="69"/>
      <c r="Q1572" s="69"/>
      <c r="R1572" s="69"/>
      <c r="S1572" s="69"/>
      <c r="T1572" s="69"/>
      <c r="U1572" s="69"/>
      <c r="V1572" s="69"/>
      <c r="W1572" s="69"/>
      <c r="X1572" s="69"/>
      <c r="Y1572" s="69"/>
      <c r="Z1572" s="69"/>
    </row>
    <row r="1573" ht="15.75" customHeight="1" spans="1:26">
      <c r="A1573" s="125"/>
      <c r="B1573" s="125"/>
      <c r="C1573" s="126" t="e">
        <v>#REF!</v>
      </c>
      <c r="D1573" s="125"/>
      <c r="E1573" s="69"/>
      <c r="F1573" s="69"/>
      <c r="G1573" s="69"/>
      <c r="H1573" s="69"/>
      <c r="I1573" s="69"/>
      <c r="J1573" s="69"/>
      <c r="K1573" s="69"/>
      <c r="L1573" s="69"/>
      <c r="M1573" s="69"/>
      <c r="N1573" s="69"/>
      <c r="O1573" s="69"/>
      <c r="P1573" s="69"/>
      <c r="Q1573" s="69"/>
      <c r="R1573" s="69"/>
      <c r="S1573" s="69"/>
      <c r="T1573" s="69"/>
      <c r="U1573" s="69"/>
      <c r="V1573" s="69"/>
      <c r="W1573" s="69"/>
      <c r="X1573" s="69"/>
      <c r="Y1573" s="69"/>
      <c r="Z1573" s="69"/>
    </row>
    <row r="1574" ht="15.75" customHeight="1" spans="1:26">
      <c r="A1574" s="125"/>
      <c r="B1574" s="125"/>
      <c r="C1574" s="126" t="e">
        <v>#REF!</v>
      </c>
      <c r="D1574" s="125"/>
      <c r="E1574" s="69"/>
      <c r="F1574" s="69"/>
      <c r="G1574" s="69"/>
      <c r="H1574" s="69"/>
      <c r="I1574" s="69"/>
      <c r="J1574" s="69"/>
      <c r="K1574" s="69"/>
      <c r="L1574" s="69"/>
      <c r="M1574" s="69"/>
      <c r="N1574" s="69"/>
      <c r="O1574" s="69"/>
      <c r="P1574" s="69"/>
      <c r="Q1574" s="69"/>
      <c r="R1574" s="69"/>
      <c r="S1574" s="69"/>
      <c r="T1574" s="69"/>
      <c r="U1574" s="69"/>
      <c r="V1574" s="69"/>
      <c r="W1574" s="69"/>
      <c r="X1574" s="69"/>
      <c r="Y1574" s="69"/>
      <c r="Z1574" s="69"/>
    </row>
    <row r="1575" ht="15.75" customHeight="1" spans="1:26">
      <c r="A1575" s="125"/>
      <c r="B1575" s="125"/>
      <c r="C1575" s="126" t="e">
        <v>#REF!</v>
      </c>
      <c r="D1575" s="125"/>
      <c r="E1575" s="69"/>
      <c r="F1575" s="69"/>
      <c r="G1575" s="69"/>
      <c r="H1575" s="69"/>
      <c r="I1575" s="69"/>
      <c r="J1575" s="69"/>
      <c r="K1575" s="69"/>
      <c r="L1575" s="69"/>
      <c r="M1575" s="69"/>
      <c r="N1575" s="69"/>
      <c r="O1575" s="69"/>
      <c r="P1575" s="69"/>
      <c r="Q1575" s="69"/>
      <c r="R1575" s="69"/>
      <c r="S1575" s="69"/>
      <c r="T1575" s="69"/>
      <c r="U1575" s="69"/>
      <c r="V1575" s="69"/>
      <c r="W1575" s="69"/>
      <c r="X1575" s="69"/>
      <c r="Y1575" s="69"/>
      <c r="Z1575" s="69"/>
    </row>
    <row r="1576" ht="15.75" customHeight="1" spans="1:26">
      <c r="A1576" s="125"/>
      <c r="B1576" s="125"/>
      <c r="C1576" s="126" t="e">
        <v>#REF!</v>
      </c>
      <c r="D1576" s="125"/>
      <c r="E1576" s="69"/>
      <c r="F1576" s="69"/>
      <c r="G1576" s="69"/>
      <c r="H1576" s="69"/>
      <c r="I1576" s="69"/>
      <c r="J1576" s="69"/>
      <c r="K1576" s="69"/>
      <c r="L1576" s="69"/>
      <c r="M1576" s="69"/>
      <c r="N1576" s="69"/>
      <c r="O1576" s="69"/>
      <c r="P1576" s="69"/>
      <c r="Q1576" s="69"/>
      <c r="R1576" s="69"/>
      <c r="S1576" s="69"/>
      <c r="T1576" s="69"/>
      <c r="U1576" s="69"/>
      <c r="V1576" s="69"/>
      <c r="W1576" s="69"/>
      <c r="X1576" s="69"/>
      <c r="Y1576" s="69"/>
      <c r="Z1576" s="69"/>
    </row>
    <row r="1577" ht="15.75" customHeight="1" spans="1:26">
      <c r="A1577" s="125"/>
      <c r="B1577" s="125"/>
      <c r="C1577" s="126" t="e">
        <v>#REF!</v>
      </c>
      <c r="D1577" s="125"/>
      <c r="E1577" s="69"/>
      <c r="F1577" s="69"/>
      <c r="G1577" s="69"/>
      <c r="H1577" s="69"/>
      <c r="I1577" s="69"/>
      <c r="J1577" s="69"/>
      <c r="K1577" s="69"/>
      <c r="L1577" s="69"/>
      <c r="M1577" s="69"/>
      <c r="N1577" s="69"/>
      <c r="O1577" s="69"/>
      <c r="P1577" s="69"/>
      <c r="Q1577" s="69"/>
      <c r="R1577" s="69"/>
      <c r="S1577" s="69"/>
      <c r="T1577" s="69"/>
      <c r="U1577" s="69"/>
      <c r="V1577" s="69"/>
      <c r="W1577" s="69"/>
      <c r="X1577" s="69"/>
      <c r="Y1577" s="69"/>
      <c r="Z1577" s="69"/>
    </row>
    <row r="1578" ht="15.75" customHeight="1" spans="1:26">
      <c r="A1578" s="125"/>
      <c r="B1578" s="125"/>
      <c r="C1578" s="126" t="e">
        <v>#REF!</v>
      </c>
      <c r="D1578" s="125"/>
      <c r="E1578" s="69"/>
      <c r="F1578" s="69"/>
      <c r="G1578" s="69"/>
      <c r="H1578" s="69"/>
      <c r="I1578" s="69"/>
      <c r="J1578" s="69"/>
      <c r="K1578" s="69"/>
      <c r="L1578" s="69"/>
      <c r="M1578" s="69"/>
      <c r="N1578" s="69"/>
      <c r="O1578" s="69"/>
      <c r="P1578" s="69"/>
      <c r="Q1578" s="69"/>
      <c r="R1578" s="69"/>
      <c r="S1578" s="69"/>
      <c r="T1578" s="69"/>
      <c r="U1578" s="69"/>
      <c r="V1578" s="69"/>
      <c r="W1578" s="69"/>
      <c r="X1578" s="69"/>
      <c r="Y1578" s="69"/>
      <c r="Z1578" s="69"/>
    </row>
    <row r="1579" ht="15.75" customHeight="1" spans="1:26">
      <c r="A1579" s="125"/>
      <c r="B1579" s="125"/>
      <c r="C1579" s="126" t="e">
        <v>#REF!</v>
      </c>
      <c r="D1579" s="125"/>
      <c r="E1579" s="69"/>
      <c r="F1579" s="69"/>
      <c r="G1579" s="69"/>
      <c r="H1579" s="69"/>
      <c r="I1579" s="69"/>
      <c r="J1579" s="69"/>
      <c r="K1579" s="69"/>
      <c r="L1579" s="69"/>
      <c r="M1579" s="69"/>
      <c r="N1579" s="69"/>
      <c r="O1579" s="69"/>
      <c r="P1579" s="69"/>
      <c r="Q1579" s="69"/>
      <c r="R1579" s="69"/>
      <c r="S1579" s="69"/>
      <c r="T1579" s="69"/>
      <c r="U1579" s="69"/>
      <c r="V1579" s="69"/>
      <c r="W1579" s="69"/>
      <c r="X1579" s="69"/>
      <c r="Y1579" s="69"/>
      <c r="Z1579" s="69"/>
    </row>
    <row r="1580" ht="15.75" customHeight="1" spans="1:26">
      <c r="A1580" s="125"/>
      <c r="B1580" s="125"/>
      <c r="C1580" s="126" t="e">
        <v>#REF!</v>
      </c>
      <c r="D1580" s="125"/>
      <c r="E1580" s="69"/>
      <c r="F1580" s="69"/>
      <c r="G1580" s="69"/>
      <c r="H1580" s="69"/>
      <c r="I1580" s="69"/>
      <c r="J1580" s="69"/>
      <c r="K1580" s="69"/>
      <c r="L1580" s="69"/>
      <c r="M1580" s="69"/>
      <c r="N1580" s="69"/>
      <c r="O1580" s="69"/>
      <c r="P1580" s="69"/>
      <c r="Q1580" s="69"/>
      <c r="R1580" s="69"/>
      <c r="S1580" s="69"/>
      <c r="T1580" s="69"/>
      <c r="U1580" s="69"/>
      <c r="V1580" s="69"/>
      <c r="W1580" s="69"/>
      <c r="X1580" s="69"/>
      <c r="Y1580" s="69"/>
      <c r="Z1580" s="69"/>
    </row>
    <row r="1581" ht="15.75" customHeight="1" spans="1:26">
      <c r="A1581" s="125"/>
      <c r="B1581" s="125"/>
      <c r="C1581" s="126" t="e">
        <v>#REF!</v>
      </c>
      <c r="D1581" s="125"/>
      <c r="E1581" s="69"/>
      <c r="F1581" s="69"/>
      <c r="G1581" s="69"/>
      <c r="H1581" s="69"/>
      <c r="I1581" s="69"/>
      <c r="J1581" s="69"/>
      <c r="K1581" s="69"/>
      <c r="L1581" s="69"/>
      <c r="M1581" s="69"/>
      <c r="N1581" s="69"/>
      <c r="O1581" s="69"/>
      <c r="P1581" s="69"/>
      <c r="Q1581" s="69"/>
      <c r="R1581" s="69"/>
      <c r="S1581" s="69"/>
      <c r="T1581" s="69"/>
      <c r="U1581" s="69"/>
      <c r="V1581" s="69"/>
      <c r="W1581" s="69"/>
      <c r="X1581" s="69"/>
      <c r="Y1581" s="69"/>
      <c r="Z1581" s="69"/>
    </row>
    <row r="1582" ht="15.75" customHeight="1" spans="1:26">
      <c r="A1582" s="125"/>
      <c r="B1582" s="125"/>
      <c r="C1582" s="126" t="e">
        <v>#REF!</v>
      </c>
      <c r="D1582" s="125"/>
      <c r="E1582" s="69"/>
      <c r="F1582" s="69"/>
      <c r="G1582" s="69"/>
      <c r="H1582" s="69"/>
      <c r="I1582" s="69"/>
      <c r="J1582" s="69"/>
      <c r="K1582" s="69"/>
      <c r="L1582" s="69"/>
      <c r="M1582" s="69"/>
      <c r="N1582" s="69"/>
      <c r="O1582" s="69"/>
      <c r="P1582" s="69"/>
      <c r="Q1582" s="69"/>
      <c r="R1582" s="69"/>
      <c r="S1582" s="69"/>
      <c r="T1582" s="69"/>
      <c r="U1582" s="69"/>
      <c r="V1582" s="69"/>
      <c r="W1582" s="69"/>
      <c r="X1582" s="69"/>
      <c r="Y1582" s="69"/>
      <c r="Z1582" s="69"/>
    </row>
    <row r="1583" ht="15.75" customHeight="1" spans="1:26">
      <c r="A1583" s="125"/>
      <c r="B1583" s="125"/>
      <c r="C1583" s="126" t="e">
        <v>#REF!</v>
      </c>
      <c r="D1583" s="125"/>
      <c r="E1583" s="69"/>
      <c r="F1583" s="69"/>
      <c r="G1583" s="69"/>
      <c r="H1583" s="69"/>
      <c r="I1583" s="69"/>
      <c r="J1583" s="69"/>
      <c r="K1583" s="69"/>
      <c r="L1583" s="69"/>
      <c r="M1583" s="69"/>
      <c r="N1583" s="69"/>
      <c r="O1583" s="69"/>
      <c r="P1583" s="69"/>
      <c r="Q1583" s="69"/>
      <c r="R1583" s="69"/>
      <c r="S1583" s="69"/>
      <c r="T1583" s="69"/>
      <c r="U1583" s="69"/>
      <c r="V1583" s="69"/>
      <c r="W1583" s="69"/>
      <c r="X1583" s="69"/>
      <c r="Y1583" s="69"/>
      <c r="Z1583" s="69"/>
    </row>
    <row r="1584" ht="15.75" customHeight="1" spans="1:26">
      <c r="A1584" s="125"/>
      <c r="B1584" s="125"/>
      <c r="C1584" s="126" t="e">
        <v>#REF!</v>
      </c>
      <c r="D1584" s="125"/>
      <c r="E1584" s="69"/>
      <c r="F1584" s="69"/>
      <c r="G1584" s="69"/>
      <c r="H1584" s="69"/>
      <c r="I1584" s="69"/>
      <c r="J1584" s="69"/>
      <c r="K1584" s="69"/>
      <c r="L1584" s="69"/>
      <c r="M1584" s="69"/>
      <c r="N1584" s="69"/>
      <c r="O1584" s="69"/>
      <c r="P1584" s="69"/>
      <c r="Q1584" s="69"/>
      <c r="R1584" s="69"/>
      <c r="S1584" s="69"/>
      <c r="T1584" s="69"/>
      <c r="U1584" s="69"/>
      <c r="V1584" s="69"/>
      <c r="W1584" s="69"/>
      <c r="X1584" s="69"/>
      <c r="Y1584" s="69"/>
      <c r="Z1584" s="69"/>
    </row>
    <row r="1585" ht="15.75" customHeight="1" spans="1:26">
      <c r="A1585" s="125"/>
      <c r="B1585" s="125"/>
      <c r="C1585" s="126" t="e">
        <v>#REF!</v>
      </c>
      <c r="D1585" s="125"/>
      <c r="E1585" s="69"/>
      <c r="F1585" s="69"/>
      <c r="G1585" s="69"/>
      <c r="H1585" s="69"/>
      <c r="I1585" s="69"/>
      <c r="J1585" s="69"/>
      <c r="K1585" s="69"/>
      <c r="L1585" s="69"/>
      <c r="M1585" s="69"/>
      <c r="N1585" s="69"/>
      <c r="O1585" s="69"/>
      <c r="P1585" s="69"/>
      <c r="Q1585" s="69"/>
      <c r="R1585" s="69"/>
      <c r="S1585" s="69"/>
      <c r="T1585" s="69"/>
      <c r="U1585" s="69"/>
      <c r="V1585" s="69"/>
      <c r="W1585" s="69"/>
      <c r="X1585" s="69"/>
      <c r="Y1585" s="69"/>
      <c r="Z1585" s="69"/>
    </row>
    <row r="1586" ht="15.75" customHeight="1" spans="1:26">
      <c r="A1586" s="125"/>
      <c r="B1586" s="125"/>
      <c r="C1586" s="126" t="e">
        <v>#REF!</v>
      </c>
      <c r="D1586" s="125"/>
      <c r="E1586" s="69"/>
      <c r="F1586" s="69"/>
      <c r="G1586" s="69"/>
      <c r="H1586" s="69"/>
      <c r="I1586" s="69"/>
      <c r="J1586" s="69"/>
      <c r="K1586" s="69"/>
      <c r="L1586" s="69"/>
      <c r="M1586" s="69"/>
      <c r="N1586" s="69"/>
      <c r="O1586" s="69"/>
      <c r="P1586" s="69"/>
      <c r="Q1586" s="69"/>
      <c r="R1586" s="69"/>
      <c r="S1586" s="69"/>
      <c r="T1586" s="69"/>
      <c r="U1586" s="69"/>
      <c r="V1586" s="69"/>
      <c r="W1586" s="69"/>
      <c r="X1586" s="69"/>
      <c r="Y1586" s="69"/>
      <c r="Z1586" s="69"/>
    </row>
    <row r="1587" ht="15.75" customHeight="1" spans="1:26">
      <c r="A1587" s="125"/>
      <c r="B1587" s="125"/>
      <c r="C1587" s="126" t="e">
        <v>#REF!</v>
      </c>
      <c r="D1587" s="125"/>
      <c r="E1587" s="69"/>
      <c r="F1587" s="69"/>
      <c r="G1587" s="69"/>
      <c r="H1587" s="69"/>
      <c r="I1587" s="69"/>
      <c r="J1587" s="69"/>
      <c r="K1587" s="69"/>
      <c r="L1587" s="69"/>
      <c r="M1587" s="69"/>
      <c r="N1587" s="69"/>
      <c r="O1587" s="69"/>
      <c r="P1587" s="69"/>
      <c r="Q1587" s="69"/>
      <c r="R1587" s="69"/>
      <c r="S1587" s="69"/>
      <c r="T1587" s="69"/>
      <c r="U1587" s="69"/>
      <c r="V1587" s="69"/>
      <c r="W1587" s="69"/>
      <c r="X1587" s="69"/>
      <c r="Y1587" s="69"/>
      <c r="Z1587" s="69"/>
    </row>
    <row r="1588" ht="15.75" customHeight="1" spans="1:26">
      <c r="A1588" s="125"/>
      <c r="B1588" s="125"/>
      <c r="C1588" s="126" t="e">
        <v>#REF!</v>
      </c>
      <c r="D1588" s="125"/>
      <c r="E1588" s="69"/>
      <c r="F1588" s="69"/>
      <c r="G1588" s="69"/>
      <c r="H1588" s="69"/>
      <c r="I1588" s="69"/>
      <c r="J1588" s="69"/>
      <c r="K1588" s="69"/>
      <c r="L1588" s="69"/>
      <c r="M1588" s="69"/>
      <c r="N1588" s="69"/>
      <c r="O1588" s="69"/>
      <c r="P1588" s="69"/>
      <c r="Q1588" s="69"/>
      <c r="R1588" s="69"/>
      <c r="S1588" s="69"/>
      <c r="T1588" s="69"/>
      <c r="U1588" s="69"/>
      <c r="V1588" s="69"/>
      <c r="W1588" s="69"/>
      <c r="X1588" s="69"/>
      <c r="Y1588" s="69"/>
      <c r="Z1588" s="69"/>
    </row>
    <row r="1589" ht="15.75" customHeight="1" spans="1:26">
      <c r="A1589" s="125"/>
      <c r="B1589" s="125"/>
      <c r="C1589" s="126" t="e">
        <v>#REF!</v>
      </c>
      <c r="D1589" s="125"/>
      <c r="E1589" s="69"/>
      <c r="F1589" s="69"/>
      <c r="G1589" s="69"/>
      <c r="H1589" s="69"/>
      <c r="I1589" s="69"/>
      <c r="J1589" s="69"/>
      <c r="K1589" s="69"/>
      <c r="L1589" s="69"/>
      <c r="M1589" s="69"/>
      <c r="N1589" s="69"/>
      <c r="O1589" s="69"/>
      <c r="P1589" s="69"/>
      <c r="Q1589" s="69"/>
      <c r="R1589" s="69"/>
      <c r="S1589" s="69"/>
      <c r="T1589" s="69"/>
      <c r="U1589" s="69"/>
      <c r="V1589" s="69"/>
      <c r="W1589" s="69"/>
      <c r="X1589" s="69"/>
      <c r="Y1589" s="69"/>
      <c r="Z1589" s="69"/>
    </row>
    <row r="1590" ht="15.75" customHeight="1" spans="1:26">
      <c r="A1590" s="125"/>
      <c r="B1590" s="125"/>
      <c r="C1590" s="126" t="e">
        <v>#REF!</v>
      </c>
      <c r="D1590" s="125"/>
      <c r="E1590" s="69"/>
      <c r="F1590" s="69"/>
      <c r="G1590" s="69"/>
      <c r="H1590" s="69"/>
      <c r="I1590" s="69"/>
      <c r="J1590" s="69"/>
      <c r="K1590" s="69"/>
      <c r="L1590" s="69"/>
      <c r="M1590" s="69"/>
      <c r="N1590" s="69"/>
      <c r="O1590" s="69"/>
      <c r="P1590" s="69"/>
      <c r="Q1590" s="69"/>
      <c r="R1590" s="69"/>
      <c r="S1590" s="69"/>
      <c r="T1590" s="69"/>
      <c r="U1590" s="69"/>
      <c r="V1590" s="69"/>
      <c r="W1590" s="69"/>
      <c r="X1590" s="69"/>
      <c r="Y1590" s="69"/>
      <c r="Z1590" s="69"/>
    </row>
    <row r="1591" ht="15.75" customHeight="1" spans="1:26">
      <c r="A1591" s="125"/>
      <c r="B1591" s="125"/>
      <c r="C1591" s="126" t="e">
        <v>#REF!</v>
      </c>
      <c r="D1591" s="125"/>
      <c r="E1591" s="69"/>
      <c r="F1591" s="69"/>
      <c r="G1591" s="69"/>
      <c r="H1591" s="69"/>
      <c r="I1591" s="69"/>
      <c r="J1591" s="69"/>
      <c r="K1591" s="69"/>
      <c r="L1591" s="69"/>
      <c r="M1591" s="69"/>
      <c r="N1591" s="69"/>
      <c r="O1591" s="69"/>
      <c r="P1591" s="69"/>
      <c r="Q1591" s="69"/>
      <c r="R1591" s="69"/>
      <c r="S1591" s="69"/>
      <c r="T1591" s="69"/>
      <c r="U1591" s="69"/>
      <c r="V1591" s="69"/>
      <c r="W1591" s="69"/>
      <c r="X1591" s="69"/>
      <c r="Y1591" s="69"/>
      <c r="Z1591" s="69"/>
    </row>
    <row r="1592" ht="15.75" customHeight="1" spans="1:26">
      <c r="A1592" s="125"/>
      <c r="B1592" s="125"/>
      <c r="C1592" s="126" t="e">
        <v>#REF!</v>
      </c>
      <c r="D1592" s="125"/>
      <c r="E1592" s="69"/>
      <c r="F1592" s="69"/>
      <c r="G1592" s="69"/>
      <c r="H1592" s="69"/>
      <c r="I1592" s="69"/>
      <c r="J1592" s="69"/>
      <c r="K1592" s="69"/>
      <c r="L1592" s="69"/>
      <c r="M1592" s="69"/>
      <c r="N1592" s="69"/>
      <c r="O1592" s="69"/>
      <c r="P1592" s="69"/>
      <c r="Q1592" s="69"/>
      <c r="R1592" s="69"/>
      <c r="S1592" s="69"/>
      <c r="T1592" s="69"/>
      <c r="U1592" s="69"/>
      <c r="V1592" s="69"/>
      <c r="W1592" s="69"/>
      <c r="X1592" s="69"/>
      <c r="Y1592" s="69"/>
      <c r="Z1592" s="69"/>
    </row>
    <row r="1593" ht="15.75" customHeight="1" spans="1:26">
      <c r="A1593" s="125"/>
      <c r="B1593" s="125"/>
      <c r="C1593" s="126" t="e">
        <v>#REF!</v>
      </c>
      <c r="D1593" s="125"/>
      <c r="E1593" s="69"/>
      <c r="F1593" s="69"/>
      <c r="G1593" s="69"/>
      <c r="H1593" s="69"/>
      <c r="I1593" s="69"/>
      <c r="J1593" s="69"/>
      <c r="K1593" s="69"/>
      <c r="L1593" s="69"/>
      <c r="M1593" s="69"/>
      <c r="N1593" s="69"/>
      <c r="O1593" s="69"/>
      <c r="P1593" s="69"/>
      <c r="Q1593" s="69"/>
      <c r="R1593" s="69"/>
      <c r="S1593" s="69"/>
      <c r="T1593" s="69"/>
      <c r="U1593" s="69"/>
      <c r="V1593" s="69"/>
      <c r="W1593" s="69"/>
      <c r="X1593" s="69"/>
      <c r="Y1593" s="69"/>
      <c r="Z1593" s="69"/>
    </row>
    <row r="1594" ht="15.75" customHeight="1" spans="1:26">
      <c r="A1594" s="125"/>
      <c r="B1594" s="125"/>
      <c r="C1594" s="126" t="e">
        <v>#REF!</v>
      </c>
      <c r="D1594" s="125"/>
      <c r="E1594" s="69"/>
      <c r="F1594" s="69"/>
      <c r="G1594" s="69"/>
      <c r="H1594" s="69"/>
      <c r="I1594" s="69"/>
      <c r="J1594" s="69"/>
      <c r="K1594" s="69"/>
      <c r="L1594" s="69"/>
      <c r="M1594" s="69"/>
      <c r="N1594" s="69"/>
      <c r="O1594" s="69"/>
      <c r="P1594" s="69"/>
      <c r="Q1594" s="69"/>
      <c r="R1594" s="69"/>
      <c r="S1594" s="69"/>
      <c r="T1594" s="69"/>
      <c r="U1594" s="69"/>
      <c r="V1594" s="69"/>
      <c r="W1594" s="69"/>
      <c r="X1594" s="69"/>
      <c r="Y1594" s="69"/>
      <c r="Z1594" s="69"/>
    </row>
    <row r="1595" ht="15.75" customHeight="1" spans="1:26">
      <c r="A1595" s="125"/>
      <c r="B1595" s="125"/>
      <c r="C1595" s="126" t="e">
        <v>#REF!</v>
      </c>
      <c r="D1595" s="125"/>
      <c r="E1595" s="69"/>
      <c r="F1595" s="69"/>
      <c r="G1595" s="69"/>
      <c r="H1595" s="69"/>
      <c r="I1595" s="69"/>
      <c r="J1595" s="69"/>
      <c r="K1595" s="69"/>
      <c r="L1595" s="69"/>
      <c r="M1595" s="69"/>
      <c r="N1595" s="69"/>
      <c r="O1595" s="69"/>
      <c r="P1595" s="69"/>
      <c r="Q1595" s="69"/>
      <c r="R1595" s="69"/>
      <c r="S1595" s="69"/>
      <c r="T1595" s="69"/>
      <c r="U1595" s="69"/>
      <c r="V1595" s="69"/>
      <c r="W1595" s="69"/>
      <c r="X1595" s="69"/>
      <c r="Y1595" s="69"/>
      <c r="Z1595" s="69"/>
    </row>
    <row r="1596" ht="15.75" customHeight="1" spans="1:26">
      <c r="A1596" s="125"/>
      <c r="B1596" s="125"/>
      <c r="C1596" s="126" t="e">
        <v>#REF!</v>
      </c>
      <c r="D1596" s="125"/>
      <c r="E1596" s="69"/>
      <c r="F1596" s="69"/>
      <c r="G1596" s="69"/>
      <c r="H1596" s="69"/>
      <c r="I1596" s="69"/>
      <c r="J1596" s="69"/>
      <c r="K1596" s="69"/>
      <c r="L1596" s="69"/>
      <c r="M1596" s="69"/>
      <c r="N1596" s="69"/>
      <c r="O1596" s="69"/>
      <c r="P1596" s="69"/>
      <c r="Q1596" s="69"/>
      <c r="R1596" s="69"/>
      <c r="S1596" s="69"/>
      <c r="T1596" s="69"/>
      <c r="U1596" s="69"/>
      <c r="V1596" s="69"/>
      <c r="W1596" s="69"/>
      <c r="X1596" s="69"/>
      <c r="Y1596" s="69"/>
      <c r="Z1596" s="69"/>
    </row>
    <row r="1597" ht="15.75" customHeight="1" spans="1:26">
      <c r="A1597" s="125"/>
      <c r="B1597" s="125"/>
      <c r="C1597" s="126" t="e">
        <v>#REF!</v>
      </c>
      <c r="D1597" s="125"/>
      <c r="E1597" s="69"/>
      <c r="F1597" s="69"/>
      <c r="G1597" s="69"/>
      <c r="H1597" s="69"/>
      <c r="I1597" s="69"/>
      <c r="J1597" s="69"/>
      <c r="K1597" s="69"/>
      <c r="L1597" s="69"/>
      <c r="M1597" s="69"/>
      <c r="N1597" s="69"/>
      <c r="O1597" s="69"/>
      <c r="P1597" s="69"/>
      <c r="Q1597" s="69"/>
      <c r="R1597" s="69"/>
      <c r="S1597" s="69"/>
      <c r="T1597" s="69"/>
      <c r="U1597" s="69"/>
      <c r="V1597" s="69"/>
      <c r="W1597" s="69"/>
      <c r="X1597" s="69"/>
      <c r="Y1597" s="69"/>
      <c r="Z1597" s="69"/>
    </row>
    <row r="1598" ht="15.75" customHeight="1" spans="1:26">
      <c r="A1598" s="125"/>
      <c r="B1598" s="125"/>
      <c r="C1598" s="126" t="e">
        <v>#REF!</v>
      </c>
      <c r="D1598" s="125"/>
      <c r="E1598" s="69"/>
      <c r="F1598" s="69"/>
      <c r="G1598" s="69"/>
      <c r="H1598" s="69"/>
      <c r="I1598" s="69"/>
      <c r="J1598" s="69"/>
      <c r="K1598" s="69"/>
      <c r="L1598" s="69"/>
      <c r="M1598" s="69"/>
      <c r="N1598" s="69"/>
      <c r="O1598" s="69"/>
      <c r="P1598" s="69"/>
      <c r="Q1598" s="69"/>
      <c r="R1598" s="69"/>
      <c r="S1598" s="69"/>
      <c r="T1598" s="69"/>
      <c r="U1598" s="69"/>
      <c r="V1598" s="69"/>
      <c r="W1598" s="69"/>
      <c r="X1598" s="69"/>
      <c r="Y1598" s="69"/>
      <c r="Z1598" s="69"/>
    </row>
    <row r="1599" ht="15.75" customHeight="1" spans="1:26">
      <c r="A1599" s="125"/>
      <c r="B1599" s="125"/>
      <c r="C1599" s="126" t="e">
        <v>#REF!</v>
      </c>
      <c r="D1599" s="125"/>
      <c r="E1599" s="69"/>
      <c r="F1599" s="69"/>
      <c r="G1599" s="69"/>
      <c r="H1599" s="69"/>
      <c r="I1599" s="69"/>
      <c r="J1599" s="69"/>
      <c r="K1599" s="69"/>
      <c r="L1599" s="69"/>
      <c r="M1599" s="69"/>
      <c r="N1599" s="69"/>
      <c r="O1599" s="69"/>
      <c r="P1599" s="69"/>
      <c r="Q1599" s="69"/>
      <c r="R1599" s="69"/>
      <c r="S1599" s="69"/>
      <c r="T1599" s="69"/>
      <c r="U1599" s="69"/>
      <c r="V1599" s="69"/>
      <c r="W1599" s="69"/>
      <c r="X1599" s="69"/>
      <c r="Y1599" s="69"/>
      <c r="Z1599" s="69"/>
    </row>
    <row r="1600" ht="15.75" customHeight="1" spans="1:26">
      <c r="A1600" s="125"/>
      <c r="B1600" s="125"/>
      <c r="C1600" s="126" t="e">
        <v>#REF!</v>
      </c>
      <c r="D1600" s="125"/>
      <c r="E1600" s="69"/>
      <c r="F1600" s="69"/>
      <c r="G1600" s="69"/>
      <c r="H1600" s="69"/>
      <c r="I1600" s="69"/>
      <c r="J1600" s="69"/>
      <c r="K1600" s="69"/>
      <c r="L1600" s="69"/>
      <c r="M1600" s="69"/>
      <c r="N1600" s="69"/>
      <c r="O1600" s="69"/>
      <c r="P1600" s="69"/>
      <c r="Q1600" s="69"/>
      <c r="R1600" s="69"/>
      <c r="S1600" s="69"/>
      <c r="T1600" s="69"/>
      <c r="U1600" s="69"/>
      <c r="V1600" s="69"/>
      <c r="W1600" s="69"/>
      <c r="X1600" s="69"/>
      <c r="Y1600" s="69"/>
      <c r="Z1600" s="69"/>
    </row>
    <row r="1601" ht="15.75" customHeight="1" spans="1:26">
      <c r="A1601" s="125"/>
      <c r="B1601" s="125"/>
      <c r="C1601" s="126" t="e">
        <v>#REF!</v>
      </c>
      <c r="D1601" s="125"/>
      <c r="E1601" s="69"/>
      <c r="F1601" s="69"/>
      <c r="G1601" s="69"/>
      <c r="H1601" s="69"/>
      <c r="I1601" s="69"/>
      <c r="J1601" s="69"/>
      <c r="K1601" s="69"/>
      <c r="L1601" s="69"/>
      <c r="M1601" s="69"/>
      <c r="N1601" s="69"/>
      <c r="O1601" s="69"/>
      <c r="P1601" s="69"/>
      <c r="Q1601" s="69"/>
      <c r="R1601" s="69"/>
      <c r="S1601" s="69"/>
      <c r="T1601" s="69"/>
      <c r="U1601" s="69"/>
      <c r="V1601" s="69"/>
      <c r="W1601" s="69"/>
      <c r="X1601" s="69"/>
      <c r="Y1601" s="69"/>
      <c r="Z1601" s="69"/>
    </row>
    <row r="1602" ht="15.75" customHeight="1" spans="1:26">
      <c r="A1602" s="125"/>
      <c r="B1602" s="125"/>
      <c r="C1602" s="126" t="e">
        <v>#REF!</v>
      </c>
      <c r="D1602" s="125"/>
      <c r="E1602" s="69"/>
      <c r="F1602" s="69"/>
      <c r="G1602" s="69"/>
      <c r="H1602" s="69"/>
      <c r="I1602" s="69"/>
      <c r="J1602" s="69"/>
      <c r="K1602" s="69"/>
      <c r="L1602" s="69"/>
      <c r="M1602" s="69"/>
      <c r="N1602" s="69"/>
      <c r="O1602" s="69"/>
      <c r="P1602" s="69"/>
      <c r="Q1602" s="69"/>
      <c r="R1602" s="69"/>
      <c r="S1602" s="69"/>
      <c r="T1602" s="69"/>
      <c r="U1602" s="69"/>
      <c r="V1602" s="69"/>
      <c r="W1602" s="69"/>
      <c r="X1602" s="69"/>
      <c r="Y1602" s="69"/>
      <c r="Z1602" s="69"/>
    </row>
    <row r="1603" ht="15.75" customHeight="1" spans="1:26">
      <c r="A1603" s="125"/>
      <c r="B1603" s="125"/>
      <c r="C1603" s="126" t="e">
        <v>#REF!</v>
      </c>
      <c r="D1603" s="125"/>
      <c r="E1603" s="69"/>
      <c r="F1603" s="69"/>
      <c r="G1603" s="69"/>
      <c r="H1603" s="69"/>
      <c r="I1603" s="69"/>
      <c r="J1603" s="69"/>
      <c r="K1603" s="69"/>
      <c r="L1603" s="69"/>
      <c r="M1603" s="69"/>
      <c r="N1603" s="69"/>
      <c r="O1603" s="69"/>
      <c r="P1603" s="69"/>
      <c r="Q1603" s="69"/>
      <c r="R1603" s="69"/>
      <c r="S1603" s="69"/>
      <c r="T1603" s="69"/>
      <c r="U1603" s="69"/>
      <c r="V1603" s="69"/>
      <c r="W1603" s="69"/>
      <c r="X1603" s="69"/>
      <c r="Y1603" s="69"/>
      <c r="Z1603" s="69"/>
    </row>
    <row r="1604" ht="15.75" customHeight="1" spans="1:26">
      <c r="A1604" s="125"/>
      <c r="B1604" s="125"/>
      <c r="C1604" s="126" t="e">
        <v>#REF!</v>
      </c>
      <c r="D1604" s="125"/>
      <c r="E1604" s="69"/>
      <c r="F1604" s="69"/>
      <c r="G1604" s="69"/>
      <c r="H1604" s="69"/>
      <c r="I1604" s="69"/>
      <c r="J1604" s="69"/>
      <c r="K1604" s="69"/>
      <c r="L1604" s="69"/>
      <c r="M1604" s="69"/>
      <c r="N1604" s="69"/>
      <c r="O1604" s="69"/>
      <c r="P1604" s="69"/>
      <c r="Q1604" s="69"/>
      <c r="R1604" s="69"/>
      <c r="S1604" s="69"/>
      <c r="T1604" s="69"/>
      <c r="U1604" s="69"/>
      <c r="V1604" s="69"/>
      <c r="W1604" s="69"/>
      <c r="X1604" s="69"/>
      <c r="Y1604" s="69"/>
      <c r="Z1604" s="69"/>
    </row>
    <row r="1605" ht="15.75" customHeight="1" spans="1:26">
      <c r="A1605" s="125"/>
      <c r="B1605" s="125"/>
      <c r="C1605" s="126" t="e">
        <v>#REF!</v>
      </c>
      <c r="D1605" s="125"/>
      <c r="E1605" s="69"/>
      <c r="F1605" s="69"/>
      <c r="G1605" s="69"/>
      <c r="H1605" s="69"/>
      <c r="I1605" s="69"/>
      <c r="J1605" s="69"/>
      <c r="K1605" s="69"/>
      <c r="L1605" s="69"/>
      <c r="M1605" s="69"/>
      <c r="N1605" s="69"/>
      <c r="O1605" s="69"/>
      <c r="P1605" s="69"/>
      <c r="Q1605" s="69"/>
      <c r="R1605" s="69"/>
      <c r="S1605" s="69"/>
      <c r="T1605" s="69"/>
      <c r="U1605" s="69"/>
      <c r="V1605" s="69"/>
      <c r="W1605" s="69"/>
      <c r="X1605" s="69"/>
      <c r="Y1605" s="69"/>
      <c r="Z1605" s="69"/>
    </row>
    <row r="1606" ht="15.75" customHeight="1" spans="1:26">
      <c r="A1606" s="125"/>
      <c r="B1606" s="125"/>
      <c r="C1606" s="126" t="e">
        <v>#REF!</v>
      </c>
      <c r="D1606" s="125"/>
      <c r="E1606" s="69"/>
      <c r="F1606" s="69"/>
      <c r="G1606" s="69"/>
      <c r="H1606" s="69"/>
      <c r="I1606" s="69"/>
      <c r="J1606" s="69"/>
      <c r="K1606" s="69"/>
      <c r="L1606" s="69"/>
      <c r="M1606" s="69"/>
      <c r="N1606" s="69"/>
      <c r="O1606" s="69"/>
      <c r="P1606" s="69"/>
      <c r="Q1606" s="69"/>
      <c r="R1606" s="69"/>
      <c r="S1606" s="69"/>
      <c r="T1606" s="69"/>
      <c r="U1606" s="69"/>
      <c r="V1606" s="69"/>
      <c r="W1606" s="69"/>
      <c r="X1606" s="69"/>
      <c r="Y1606" s="69"/>
      <c r="Z1606" s="69"/>
    </row>
    <row r="1607" ht="15.75" customHeight="1" spans="1:26">
      <c r="A1607" s="125"/>
      <c r="B1607" s="125"/>
      <c r="C1607" s="126" t="e">
        <v>#REF!</v>
      </c>
      <c r="D1607" s="125"/>
      <c r="E1607" s="69"/>
      <c r="F1607" s="69"/>
      <c r="G1607" s="69"/>
      <c r="H1607" s="69"/>
      <c r="I1607" s="69"/>
      <c r="J1607" s="69"/>
      <c r="K1607" s="69"/>
      <c r="L1607" s="69"/>
      <c r="M1607" s="69"/>
      <c r="N1607" s="69"/>
      <c r="O1607" s="69"/>
      <c r="P1607" s="69"/>
      <c r="Q1607" s="69"/>
      <c r="R1607" s="69"/>
      <c r="S1607" s="69"/>
      <c r="T1607" s="69"/>
      <c r="U1607" s="69"/>
      <c r="V1607" s="69"/>
      <c r="W1607" s="69"/>
      <c r="X1607" s="69"/>
      <c r="Y1607" s="69"/>
      <c r="Z1607" s="69"/>
    </row>
    <row r="1608" ht="15.75" customHeight="1" spans="1:26">
      <c r="A1608" s="125"/>
      <c r="B1608" s="125"/>
      <c r="C1608" s="126" t="e">
        <v>#REF!</v>
      </c>
      <c r="D1608" s="125"/>
      <c r="E1608" s="69"/>
      <c r="F1608" s="69"/>
      <c r="G1608" s="69"/>
      <c r="H1608" s="69"/>
      <c r="I1608" s="69"/>
      <c r="J1608" s="69"/>
      <c r="K1608" s="69"/>
      <c r="L1608" s="69"/>
      <c r="M1608" s="69"/>
      <c r="N1608" s="69"/>
      <c r="O1608" s="69"/>
      <c r="P1608" s="69"/>
      <c r="Q1608" s="69"/>
      <c r="R1608" s="69"/>
      <c r="S1608" s="69"/>
      <c r="T1608" s="69"/>
      <c r="U1608" s="69"/>
      <c r="V1608" s="69"/>
      <c r="W1608" s="69"/>
      <c r="X1608" s="69"/>
      <c r="Y1608" s="69"/>
      <c r="Z1608" s="69"/>
    </row>
    <row r="1609" ht="15.75" customHeight="1" spans="1:26">
      <c r="A1609" s="125"/>
      <c r="B1609" s="125"/>
      <c r="C1609" s="126" t="e">
        <v>#REF!</v>
      </c>
      <c r="D1609" s="125"/>
      <c r="E1609" s="69"/>
      <c r="F1609" s="69"/>
      <c r="G1609" s="69"/>
      <c r="H1609" s="69"/>
      <c r="I1609" s="69"/>
      <c r="J1609" s="69"/>
      <c r="K1609" s="69"/>
      <c r="L1609" s="69"/>
      <c r="M1609" s="69"/>
      <c r="N1609" s="69"/>
      <c r="O1609" s="69"/>
      <c r="P1609" s="69"/>
      <c r="Q1609" s="69"/>
      <c r="R1609" s="69"/>
      <c r="S1609" s="69"/>
      <c r="T1609" s="69"/>
      <c r="U1609" s="69"/>
      <c r="V1609" s="69"/>
      <c r="W1609" s="69"/>
      <c r="X1609" s="69"/>
      <c r="Y1609" s="69"/>
      <c r="Z1609" s="69"/>
    </row>
    <row r="1610" ht="15.75" customHeight="1" spans="1:26">
      <c r="A1610" s="125"/>
      <c r="B1610" s="125"/>
      <c r="C1610" s="126" t="e">
        <v>#REF!</v>
      </c>
      <c r="D1610" s="125"/>
      <c r="E1610" s="69"/>
      <c r="F1610" s="69"/>
      <c r="G1610" s="69"/>
      <c r="H1610" s="69"/>
      <c r="I1610" s="69"/>
      <c r="J1610" s="69"/>
      <c r="K1610" s="69"/>
      <c r="L1610" s="69"/>
      <c r="M1610" s="69"/>
      <c r="N1610" s="69"/>
      <c r="O1610" s="69"/>
      <c r="P1610" s="69"/>
      <c r="Q1610" s="69"/>
      <c r="R1610" s="69"/>
      <c r="S1610" s="69"/>
      <c r="T1610" s="69"/>
      <c r="U1610" s="69"/>
      <c r="V1610" s="69"/>
      <c r="W1610" s="69"/>
      <c r="X1610" s="69"/>
      <c r="Y1610" s="69"/>
      <c r="Z1610" s="69"/>
    </row>
    <row r="1611" ht="15.75" customHeight="1" spans="1:26">
      <c r="A1611" s="125"/>
      <c r="B1611" s="125"/>
      <c r="C1611" s="126" t="e">
        <v>#REF!</v>
      </c>
      <c r="D1611" s="125"/>
      <c r="E1611" s="69"/>
      <c r="F1611" s="69"/>
      <c r="G1611" s="69"/>
      <c r="H1611" s="69"/>
      <c r="I1611" s="69"/>
      <c r="J1611" s="69"/>
      <c r="K1611" s="69"/>
      <c r="L1611" s="69"/>
      <c r="M1611" s="69"/>
      <c r="N1611" s="69"/>
      <c r="O1611" s="69"/>
      <c r="P1611" s="69"/>
      <c r="Q1611" s="69"/>
      <c r="R1611" s="69"/>
      <c r="S1611" s="69"/>
      <c r="T1611" s="69"/>
      <c r="U1611" s="69"/>
      <c r="V1611" s="69"/>
      <c r="W1611" s="69"/>
      <c r="X1611" s="69"/>
      <c r="Y1611" s="69"/>
      <c r="Z1611" s="69"/>
    </row>
    <row r="1612" ht="15.75" customHeight="1" spans="1:26">
      <c r="A1612" s="125"/>
      <c r="B1612" s="125"/>
      <c r="C1612" s="126" t="e">
        <v>#REF!</v>
      </c>
      <c r="D1612" s="125"/>
      <c r="E1612" s="69"/>
      <c r="F1612" s="69"/>
      <c r="G1612" s="69"/>
      <c r="H1612" s="69"/>
      <c r="I1612" s="69"/>
      <c r="J1612" s="69"/>
      <c r="K1612" s="69"/>
      <c r="L1612" s="69"/>
      <c r="M1612" s="69"/>
      <c r="N1612" s="69"/>
      <c r="O1612" s="69"/>
      <c r="P1612" s="69"/>
      <c r="Q1612" s="69"/>
      <c r="R1612" s="69"/>
      <c r="S1612" s="69"/>
      <c r="T1612" s="69"/>
      <c r="U1612" s="69"/>
      <c r="V1612" s="69"/>
      <c r="W1612" s="69"/>
      <c r="X1612" s="69"/>
      <c r="Y1612" s="69"/>
      <c r="Z1612" s="69"/>
    </row>
    <row r="1613" ht="15.75" customHeight="1" spans="1:26">
      <c r="A1613" s="125"/>
      <c r="B1613" s="125"/>
      <c r="C1613" s="126" t="e">
        <v>#REF!</v>
      </c>
      <c r="D1613" s="125"/>
      <c r="E1613" s="69"/>
      <c r="F1613" s="69"/>
      <c r="G1613" s="69"/>
      <c r="H1613" s="69"/>
      <c r="I1613" s="69"/>
      <c r="J1613" s="69"/>
      <c r="K1613" s="69"/>
      <c r="L1613" s="69"/>
      <c r="M1613" s="69"/>
      <c r="N1613" s="69"/>
      <c r="O1613" s="69"/>
      <c r="P1613" s="69"/>
      <c r="Q1613" s="69"/>
      <c r="R1613" s="69"/>
      <c r="S1613" s="69"/>
      <c r="T1613" s="69"/>
      <c r="U1613" s="69"/>
      <c r="V1613" s="69"/>
      <c r="W1613" s="69"/>
      <c r="X1613" s="69"/>
      <c r="Y1613" s="69"/>
      <c r="Z1613" s="69"/>
    </row>
    <row r="1614" ht="15.75" customHeight="1" spans="1:26">
      <c r="A1614" s="125"/>
      <c r="B1614" s="125"/>
      <c r="C1614" s="126" t="e">
        <v>#REF!</v>
      </c>
      <c r="D1614" s="125"/>
      <c r="E1614" s="69"/>
      <c r="F1614" s="69"/>
      <c r="G1614" s="69"/>
      <c r="H1614" s="69"/>
      <c r="I1614" s="69"/>
      <c r="J1614" s="69"/>
      <c r="K1614" s="69"/>
      <c r="L1614" s="69"/>
      <c r="M1614" s="69"/>
      <c r="N1614" s="69"/>
      <c r="O1614" s="69"/>
      <c r="P1614" s="69"/>
      <c r="Q1614" s="69"/>
      <c r="R1614" s="69"/>
      <c r="S1614" s="69"/>
      <c r="T1614" s="69"/>
      <c r="U1614" s="69"/>
      <c r="V1614" s="69"/>
      <c r="W1614" s="69"/>
      <c r="X1614" s="69"/>
      <c r="Y1614" s="69"/>
      <c r="Z1614" s="69"/>
    </row>
    <row r="1615" ht="15.75" customHeight="1" spans="1:26">
      <c r="A1615" s="125"/>
      <c r="B1615" s="125"/>
      <c r="C1615" s="126" t="e">
        <v>#REF!</v>
      </c>
      <c r="D1615" s="125"/>
      <c r="E1615" s="69"/>
      <c r="F1615" s="69"/>
      <c r="G1615" s="69"/>
      <c r="H1615" s="69"/>
      <c r="I1615" s="69"/>
      <c r="J1615" s="69"/>
      <c r="K1615" s="69"/>
      <c r="L1615" s="69"/>
      <c r="M1615" s="69"/>
      <c r="N1615" s="69"/>
      <c r="O1615" s="69"/>
      <c r="P1615" s="69"/>
      <c r="Q1615" s="69"/>
      <c r="R1615" s="69"/>
      <c r="S1615" s="69"/>
      <c r="T1615" s="69"/>
      <c r="U1615" s="69"/>
      <c r="V1615" s="69"/>
      <c r="W1615" s="69"/>
      <c r="X1615" s="69"/>
      <c r="Y1615" s="69"/>
      <c r="Z1615" s="69"/>
    </row>
    <row r="1616" ht="15.75" customHeight="1" spans="1:26">
      <c r="A1616" s="125"/>
      <c r="B1616" s="125"/>
      <c r="C1616" s="126" t="e">
        <v>#REF!</v>
      </c>
      <c r="D1616" s="125"/>
      <c r="E1616" s="69"/>
      <c r="F1616" s="69"/>
      <c r="G1616" s="69"/>
      <c r="H1616" s="69"/>
      <c r="I1616" s="69"/>
      <c r="J1616" s="69"/>
      <c r="K1616" s="69"/>
      <c r="L1616" s="69"/>
      <c r="M1616" s="69"/>
      <c r="N1616" s="69"/>
      <c r="O1616" s="69"/>
      <c r="P1616" s="69"/>
      <c r="Q1616" s="69"/>
      <c r="R1616" s="69"/>
      <c r="S1616" s="69"/>
      <c r="T1616" s="69"/>
      <c r="U1616" s="69"/>
      <c r="V1616" s="69"/>
      <c r="W1616" s="69"/>
      <c r="X1616" s="69"/>
      <c r="Y1616" s="69"/>
      <c r="Z1616" s="69"/>
    </row>
    <row r="1617" ht="15.75" customHeight="1" spans="1:26">
      <c r="A1617" s="125"/>
      <c r="B1617" s="125"/>
      <c r="C1617" s="126" t="e">
        <v>#REF!</v>
      </c>
      <c r="D1617" s="125"/>
      <c r="E1617" s="69"/>
      <c r="F1617" s="69"/>
      <c r="G1617" s="69"/>
      <c r="H1617" s="69"/>
      <c r="I1617" s="69"/>
      <c r="J1617" s="69"/>
      <c r="K1617" s="69"/>
      <c r="L1617" s="69"/>
      <c r="M1617" s="69"/>
      <c r="N1617" s="69"/>
      <c r="O1617" s="69"/>
      <c r="P1617" s="69"/>
      <c r="Q1617" s="69"/>
      <c r="R1617" s="69"/>
      <c r="S1617" s="69"/>
      <c r="T1617" s="69"/>
      <c r="U1617" s="69"/>
      <c r="V1617" s="69"/>
      <c r="W1617" s="69"/>
      <c r="X1617" s="69"/>
      <c r="Y1617" s="69"/>
      <c r="Z1617" s="69"/>
    </row>
    <row r="1618" ht="15.75" customHeight="1" spans="1:26">
      <c r="A1618" s="125"/>
      <c r="B1618" s="125"/>
      <c r="C1618" s="126" t="e">
        <v>#REF!</v>
      </c>
      <c r="D1618" s="125"/>
      <c r="E1618" s="69"/>
      <c r="F1618" s="69"/>
      <c r="G1618" s="69"/>
      <c r="H1618" s="69"/>
      <c r="I1618" s="69"/>
      <c r="J1618" s="69"/>
      <c r="K1618" s="69"/>
      <c r="L1618" s="69"/>
      <c r="M1618" s="69"/>
      <c r="N1618" s="69"/>
      <c r="O1618" s="69"/>
      <c r="P1618" s="69"/>
      <c r="Q1618" s="69"/>
      <c r="R1618" s="69"/>
      <c r="S1618" s="69"/>
      <c r="T1618" s="69"/>
      <c r="U1618" s="69"/>
      <c r="V1618" s="69"/>
      <c r="W1618" s="69"/>
      <c r="X1618" s="69"/>
      <c r="Y1618" s="69"/>
      <c r="Z1618" s="69"/>
    </row>
    <row r="1619" ht="15.75" customHeight="1" spans="1:26">
      <c r="A1619" s="125"/>
      <c r="B1619" s="125"/>
      <c r="C1619" s="126" t="e">
        <v>#REF!</v>
      </c>
      <c r="D1619" s="125"/>
      <c r="E1619" s="69"/>
      <c r="F1619" s="69"/>
      <c r="G1619" s="69"/>
      <c r="H1619" s="69"/>
      <c r="I1619" s="69"/>
      <c r="J1619" s="69"/>
      <c r="K1619" s="69"/>
      <c r="L1619" s="69"/>
      <c r="M1619" s="69"/>
      <c r="N1619" s="69"/>
      <c r="O1619" s="69"/>
      <c r="P1619" s="69"/>
      <c r="Q1619" s="69"/>
      <c r="R1619" s="69"/>
      <c r="S1619" s="69"/>
      <c r="T1619" s="69"/>
      <c r="U1619" s="69"/>
      <c r="V1619" s="69"/>
      <c r="W1619" s="69"/>
      <c r="X1619" s="69"/>
      <c r="Y1619" s="69"/>
      <c r="Z1619" s="69"/>
    </row>
    <row r="1620" ht="15.75" customHeight="1" spans="1:26">
      <c r="A1620" s="125"/>
      <c r="B1620" s="125"/>
      <c r="C1620" s="126" t="e">
        <v>#REF!</v>
      </c>
      <c r="D1620" s="125"/>
      <c r="E1620" s="69"/>
      <c r="F1620" s="69"/>
      <c r="G1620" s="69"/>
      <c r="H1620" s="69"/>
      <c r="I1620" s="69"/>
      <c r="J1620" s="69"/>
      <c r="K1620" s="69"/>
      <c r="L1620" s="69"/>
      <c r="M1620" s="69"/>
      <c r="N1620" s="69"/>
      <c r="O1620" s="69"/>
      <c r="P1620" s="69"/>
      <c r="Q1620" s="69"/>
      <c r="R1620" s="69"/>
      <c r="S1620" s="69"/>
      <c r="T1620" s="69"/>
      <c r="U1620" s="69"/>
      <c r="V1620" s="69"/>
      <c r="W1620" s="69"/>
      <c r="X1620" s="69"/>
      <c r="Y1620" s="69"/>
      <c r="Z1620" s="69"/>
    </row>
    <row r="1621" ht="15.75" customHeight="1" spans="1:26">
      <c r="A1621" s="125"/>
      <c r="B1621" s="125"/>
      <c r="C1621" s="126" t="e">
        <v>#REF!</v>
      </c>
      <c r="D1621" s="125"/>
      <c r="E1621" s="69"/>
      <c r="F1621" s="69"/>
      <c r="G1621" s="69"/>
      <c r="H1621" s="69"/>
      <c r="I1621" s="69"/>
      <c r="J1621" s="69"/>
      <c r="K1621" s="69"/>
      <c r="L1621" s="69"/>
      <c r="M1621" s="69"/>
      <c r="N1621" s="69"/>
      <c r="O1621" s="69"/>
      <c r="P1621" s="69"/>
      <c r="Q1621" s="69"/>
      <c r="R1621" s="69"/>
      <c r="S1621" s="69"/>
      <c r="T1621" s="69"/>
      <c r="U1621" s="69"/>
      <c r="V1621" s="69"/>
      <c r="W1621" s="69"/>
      <c r="X1621" s="69"/>
      <c r="Y1621" s="69"/>
      <c r="Z1621" s="69"/>
    </row>
    <row r="1622" ht="15.75" customHeight="1" spans="1:26">
      <c r="A1622" s="125"/>
      <c r="B1622" s="125"/>
      <c r="C1622" s="126" t="e">
        <v>#REF!</v>
      </c>
      <c r="D1622" s="125"/>
      <c r="E1622" s="69"/>
      <c r="F1622" s="69"/>
      <c r="G1622" s="69"/>
      <c r="H1622" s="69"/>
      <c r="I1622" s="69"/>
      <c r="J1622" s="69"/>
      <c r="K1622" s="69"/>
      <c r="L1622" s="69"/>
      <c r="M1622" s="69"/>
      <c r="N1622" s="69"/>
      <c r="O1622" s="69"/>
      <c r="P1622" s="69"/>
      <c r="Q1622" s="69"/>
      <c r="R1622" s="69"/>
      <c r="S1622" s="69"/>
      <c r="T1622" s="69"/>
      <c r="U1622" s="69"/>
      <c r="V1622" s="69"/>
      <c r="W1622" s="69"/>
      <c r="X1622" s="69"/>
      <c r="Y1622" s="69"/>
      <c r="Z1622" s="69"/>
    </row>
    <row r="1623" ht="15.75" customHeight="1" spans="1:26">
      <c r="A1623" s="125"/>
      <c r="B1623" s="125"/>
      <c r="C1623" s="126" t="e">
        <v>#REF!</v>
      </c>
      <c r="D1623" s="125"/>
      <c r="E1623" s="69"/>
      <c r="F1623" s="69"/>
      <c r="G1623" s="69"/>
      <c r="H1623" s="69"/>
      <c r="I1623" s="69"/>
      <c r="J1623" s="69"/>
      <c r="K1623" s="69"/>
      <c r="L1623" s="69"/>
      <c r="M1623" s="69"/>
      <c r="N1623" s="69"/>
      <c r="O1623" s="69"/>
      <c r="P1623" s="69"/>
      <c r="Q1623" s="69"/>
      <c r="R1623" s="69"/>
      <c r="S1623" s="69"/>
      <c r="T1623" s="69"/>
      <c r="U1623" s="69"/>
      <c r="V1623" s="69"/>
      <c r="W1623" s="69"/>
      <c r="X1623" s="69"/>
      <c r="Y1623" s="69"/>
      <c r="Z1623" s="69"/>
    </row>
    <row r="1624" ht="15.75" customHeight="1" spans="1:26">
      <c r="A1624" s="125"/>
      <c r="B1624" s="125"/>
      <c r="C1624" s="126" t="e">
        <v>#REF!</v>
      </c>
      <c r="D1624" s="125"/>
      <c r="E1624" s="69"/>
      <c r="F1624" s="69"/>
      <c r="G1624" s="69"/>
      <c r="H1624" s="69"/>
      <c r="I1624" s="69"/>
      <c r="J1624" s="69"/>
      <c r="K1624" s="69"/>
      <c r="L1624" s="69"/>
      <c r="M1624" s="69"/>
      <c r="N1624" s="69"/>
      <c r="O1624" s="69"/>
      <c r="P1624" s="69"/>
      <c r="Q1624" s="69"/>
      <c r="R1624" s="69"/>
      <c r="S1624" s="69"/>
      <c r="T1624" s="69"/>
      <c r="U1624" s="69"/>
      <c r="V1624" s="69"/>
      <c r="W1624" s="69"/>
      <c r="X1624" s="69"/>
      <c r="Y1624" s="69"/>
      <c r="Z1624" s="69"/>
    </row>
    <row r="1625" ht="15.75" customHeight="1" spans="1:26">
      <c r="A1625" s="125"/>
      <c r="B1625" s="125"/>
      <c r="C1625" s="126" t="e">
        <v>#REF!</v>
      </c>
      <c r="D1625" s="125"/>
      <c r="E1625" s="69"/>
      <c r="F1625" s="69"/>
      <c r="G1625" s="69"/>
      <c r="H1625" s="69"/>
      <c r="I1625" s="69"/>
      <c r="J1625" s="69"/>
      <c r="K1625" s="69"/>
      <c r="L1625" s="69"/>
      <c r="M1625" s="69"/>
      <c r="N1625" s="69"/>
      <c r="O1625" s="69"/>
      <c r="P1625" s="69"/>
      <c r="Q1625" s="69"/>
      <c r="R1625" s="69"/>
      <c r="S1625" s="69"/>
      <c r="T1625" s="69"/>
      <c r="U1625" s="69"/>
      <c r="V1625" s="69"/>
      <c r="W1625" s="69"/>
      <c r="X1625" s="69"/>
      <c r="Y1625" s="69"/>
      <c r="Z1625" s="69"/>
    </row>
    <row r="1626" ht="15.75" customHeight="1" spans="1:26">
      <c r="A1626" s="125"/>
      <c r="B1626" s="125"/>
      <c r="C1626" s="126" t="e">
        <v>#REF!</v>
      </c>
      <c r="D1626" s="125"/>
      <c r="E1626" s="69"/>
      <c r="F1626" s="69"/>
      <c r="G1626" s="69"/>
      <c r="H1626" s="69"/>
      <c r="I1626" s="69"/>
      <c r="J1626" s="69"/>
      <c r="K1626" s="69"/>
      <c r="L1626" s="69"/>
      <c r="M1626" s="69"/>
      <c r="N1626" s="69"/>
      <c r="O1626" s="69"/>
      <c r="P1626" s="69"/>
      <c r="Q1626" s="69"/>
      <c r="R1626" s="69"/>
      <c r="S1626" s="69"/>
      <c r="T1626" s="69"/>
      <c r="U1626" s="69"/>
      <c r="V1626" s="69"/>
      <c r="W1626" s="69"/>
      <c r="X1626" s="69"/>
      <c r="Y1626" s="69"/>
      <c r="Z1626" s="69"/>
    </row>
    <row r="1627" ht="15.75" customHeight="1" spans="1:26">
      <c r="A1627" s="125"/>
      <c r="B1627" s="125"/>
      <c r="C1627" s="126" t="e">
        <v>#REF!</v>
      </c>
      <c r="D1627" s="125"/>
      <c r="E1627" s="69"/>
      <c r="F1627" s="69"/>
      <c r="G1627" s="69"/>
      <c r="H1627" s="69"/>
      <c r="I1627" s="69"/>
      <c r="J1627" s="69"/>
      <c r="K1627" s="69"/>
      <c r="L1627" s="69"/>
      <c r="M1627" s="69"/>
      <c r="N1627" s="69"/>
      <c r="O1627" s="69"/>
      <c r="P1627" s="69"/>
      <c r="Q1627" s="69"/>
      <c r="R1627" s="69"/>
      <c r="S1627" s="69"/>
      <c r="T1627" s="69"/>
      <c r="U1627" s="69"/>
      <c r="V1627" s="69"/>
      <c r="W1627" s="69"/>
      <c r="X1627" s="69"/>
      <c r="Y1627" s="69"/>
      <c r="Z1627" s="69"/>
    </row>
    <row r="1628" ht="15.75" customHeight="1" spans="1:26">
      <c r="A1628" s="125"/>
      <c r="B1628" s="125"/>
      <c r="C1628" s="126" t="e">
        <v>#REF!</v>
      </c>
      <c r="D1628" s="125"/>
      <c r="E1628" s="69"/>
      <c r="F1628" s="69"/>
      <c r="G1628" s="69"/>
      <c r="H1628" s="69"/>
      <c r="I1628" s="69"/>
      <c r="J1628" s="69"/>
      <c r="K1628" s="69"/>
      <c r="L1628" s="69"/>
      <c r="M1628" s="69"/>
      <c r="N1628" s="69"/>
      <c r="O1628" s="69"/>
      <c r="P1628" s="69"/>
      <c r="Q1628" s="69"/>
      <c r="R1628" s="69"/>
      <c r="S1628" s="69"/>
      <c r="T1628" s="69"/>
      <c r="U1628" s="69"/>
      <c r="V1628" s="69"/>
      <c r="W1628" s="69"/>
      <c r="X1628" s="69"/>
      <c r="Y1628" s="69"/>
      <c r="Z1628" s="69"/>
    </row>
    <row r="1629" ht="15.75" customHeight="1" spans="1:26">
      <c r="A1629" s="125"/>
      <c r="B1629" s="125"/>
      <c r="C1629" s="126" t="e">
        <v>#REF!</v>
      </c>
      <c r="D1629" s="125"/>
      <c r="E1629" s="69"/>
      <c r="F1629" s="69"/>
      <c r="G1629" s="69"/>
      <c r="H1629" s="69"/>
      <c r="I1629" s="69"/>
      <c r="J1629" s="69"/>
      <c r="K1629" s="69"/>
      <c r="L1629" s="69"/>
      <c r="M1629" s="69"/>
      <c r="N1629" s="69"/>
      <c r="O1629" s="69"/>
      <c r="P1629" s="69"/>
      <c r="Q1629" s="69"/>
      <c r="R1629" s="69"/>
      <c r="S1629" s="69"/>
      <c r="T1629" s="69"/>
      <c r="U1629" s="69"/>
      <c r="V1629" s="69"/>
      <c r="W1629" s="69"/>
      <c r="X1629" s="69"/>
      <c r="Y1629" s="69"/>
      <c r="Z1629" s="69"/>
    </row>
    <row r="1630" ht="15.75" customHeight="1" spans="1:26">
      <c r="A1630" s="125"/>
      <c r="B1630" s="125"/>
      <c r="C1630" s="126" t="e">
        <v>#REF!</v>
      </c>
      <c r="D1630" s="125"/>
      <c r="E1630" s="69"/>
      <c r="F1630" s="69"/>
      <c r="G1630" s="69"/>
      <c r="H1630" s="69"/>
      <c r="I1630" s="69"/>
      <c r="J1630" s="69"/>
      <c r="K1630" s="69"/>
      <c r="L1630" s="69"/>
      <c r="M1630" s="69"/>
      <c r="N1630" s="69"/>
      <c r="O1630" s="69"/>
      <c r="P1630" s="69"/>
      <c r="Q1630" s="69"/>
      <c r="R1630" s="69"/>
      <c r="S1630" s="69"/>
      <c r="T1630" s="69"/>
      <c r="U1630" s="69"/>
      <c r="V1630" s="69"/>
      <c r="W1630" s="69"/>
      <c r="X1630" s="69"/>
      <c r="Y1630" s="69"/>
      <c r="Z1630" s="69"/>
    </row>
    <row r="1631" ht="15.75" customHeight="1" spans="1:26">
      <c r="A1631" s="125"/>
      <c r="B1631" s="125"/>
      <c r="C1631" s="126" t="e">
        <v>#REF!</v>
      </c>
      <c r="D1631" s="125"/>
      <c r="E1631" s="69"/>
      <c r="F1631" s="69"/>
      <c r="G1631" s="69"/>
      <c r="H1631" s="69"/>
      <c r="I1631" s="69"/>
      <c r="J1631" s="69"/>
      <c r="K1631" s="69"/>
      <c r="L1631" s="69"/>
      <c r="M1631" s="69"/>
      <c r="N1631" s="69"/>
      <c r="O1631" s="69"/>
      <c r="P1631" s="69"/>
      <c r="Q1631" s="69"/>
      <c r="R1631" s="69"/>
      <c r="S1631" s="69"/>
      <c r="T1631" s="69"/>
      <c r="U1631" s="69"/>
      <c r="V1631" s="69"/>
      <c r="W1631" s="69"/>
      <c r="X1631" s="69"/>
      <c r="Y1631" s="69"/>
      <c r="Z1631" s="69"/>
    </row>
    <row r="1632" ht="15.75" customHeight="1" spans="1:26">
      <c r="A1632" s="125"/>
      <c r="B1632" s="125"/>
      <c r="C1632" s="126" t="e">
        <v>#REF!</v>
      </c>
      <c r="D1632" s="125"/>
      <c r="E1632" s="69"/>
      <c r="F1632" s="69"/>
      <c r="G1632" s="69"/>
      <c r="H1632" s="69"/>
      <c r="I1632" s="69"/>
      <c r="J1632" s="69"/>
      <c r="K1632" s="69"/>
      <c r="L1632" s="69"/>
      <c r="M1632" s="69"/>
      <c r="N1632" s="69"/>
      <c r="O1632" s="69"/>
      <c r="P1632" s="69"/>
      <c r="Q1632" s="69"/>
      <c r="R1632" s="69"/>
      <c r="S1632" s="69"/>
      <c r="T1632" s="69"/>
      <c r="U1632" s="69"/>
      <c r="V1632" s="69"/>
      <c r="W1632" s="69"/>
      <c r="X1632" s="69"/>
      <c r="Y1632" s="69"/>
      <c r="Z1632" s="69"/>
    </row>
    <row r="1633" ht="15.75" customHeight="1" spans="1:26">
      <c r="A1633" s="125"/>
      <c r="B1633" s="125"/>
      <c r="C1633" s="126" t="e">
        <v>#REF!</v>
      </c>
      <c r="D1633" s="125"/>
      <c r="E1633" s="69"/>
      <c r="F1633" s="69"/>
      <c r="G1633" s="69"/>
      <c r="H1633" s="69"/>
      <c r="I1633" s="69"/>
      <c r="J1633" s="69"/>
      <c r="K1633" s="69"/>
      <c r="L1633" s="69"/>
      <c r="M1633" s="69"/>
      <c r="N1633" s="69"/>
      <c r="O1633" s="69"/>
      <c r="P1633" s="69"/>
      <c r="Q1633" s="69"/>
      <c r="R1633" s="69"/>
      <c r="S1633" s="69"/>
      <c r="T1633" s="69"/>
      <c r="U1633" s="69"/>
      <c r="V1633" s="69"/>
      <c r="W1633" s="69"/>
      <c r="X1633" s="69"/>
      <c r="Y1633" s="69"/>
      <c r="Z1633" s="69"/>
    </row>
    <row r="1634" ht="15.75" customHeight="1" spans="1:26">
      <c r="A1634" s="125"/>
      <c r="B1634" s="125"/>
      <c r="C1634" s="126" t="e">
        <v>#REF!</v>
      </c>
      <c r="D1634" s="125"/>
      <c r="E1634" s="69"/>
      <c r="F1634" s="69"/>
      <c r="G1634" s="69"/>
      <c r="H1634" s="69"/>
      <c r="I1634" s="69"/>
      <c r="J1634" s="69"/>
      <c r="K1634" s="69"/>
      <c r="L1634" s="69"/>
      <c r="M1634" s="69"/>
      <c r="N1634" s="69"/>
      <c r="O1634" s="69"/>
      <c r="P1634" s="69"/>
      <c r="Q1634" s="69"/>
      <c r="R1634" s="69"/>
      <c r="S1634" s="69"/>
      <c r="T1634" s="69"/>
      <c r="U1634" s="69"/>
      <c r="V1634" s="69"/>
      <c r="W1634" s="69"/>
      <c r="X1634" s="69"/>
      <c r="Y1634" s="69"/>
      <c r="Z1634" s="69"/>
    </row>
    <row r="1635" ht="15.75" customHeight="1" spans="1:26">
      <c r="A1635" s="125"/>
      <c r="B1635" s="125"/>
      <c r="C1635" s="126" t="e">
        <v>#REF!</v>
      </c>
      <c r="D1635" s="125"/>
      <c r="E1635" s="69"/>
      <c r="F1635" s="69"/>
      <c r="G1635" s="69"/>
      <c r="H1635" s="69"/>
      <c r="I1635" s="69"/>
      <c r="J1635" s="69"/>
      <c r="K1635" s="69"/>
      <c r="L1635" s="69"/>
      <c r="M1635" s="69"/>
      <c r="N1635" s="69"/>
      <c r="O1635" s="69"/>
      <c r="P1635" s="69"/>
      <c r="Q1635" s="69"/>
      <c r="R1635" s="69"/>
      <c r="S1635" s="69"/>
      <c r="T1635" s="69"/>
      <c r="U1635" s="69"/>
      <c r="V1635" s="69"/>
      <c r="W1635" s="69"/>
      <c r="X1635" s="69"/>
      <c r="Y1635" s="69"/>
      <c r="Z1635" s="69"/>
    </row>
    <row r="1636" ht="15.75" customHeight="1" spans="1:26">
      <c r="A1636" s="125"/>
      <c r="B1636" s="125"/>
      <c r="C1636" s="126" t="e">
        <v>#REF!</v>
      </c>
      <c r="D1636" s="125"/>
      <c r="E1636" s="69"/>
      <c r="F1636" s="69"/>
      <c r="G1636" s="69"/>
      <c r="H1636" s="69"/>
      <c r="I1636" s="69"/>
      <c r="J1636" s="69"/>
      <c r="K1636" s="69"/>
      <c r="L1636" s="69"/>
      <c r="M1636" s="69"/>
      <c r="N1636" s="69"/>
      <c r="O1636" s="69"/>
      <c r="P1636" s="69"/>
      <c r="Q1636" s="69"/>
      <c r="R1636" s="69"/>
      <c r="S1636" s="69"/>
      <c r="T1636" s="69"/>
      <c r="U1636" s="69"/>
      <c r="V1636" s="69"/>
      <c r="W1636" s="69"/>
      <c r="X1636" s="69"/>
      <c r="Y1636" s="69"/>
      <c r="Z1636" s="69"/>
    </row>
    <row r="1637" ht="15.75" customHeight="1" spans="1:26">
      <c r="A1637" s="125"/>
      <c r="B1637" s="125"/>
      <c r="C1637" s="126" t="e">
        <v>#REF!</v>
      </c>
      <c r="D1637" s="125"/>
      <c r="E1637" s="69"/>
      <c r="F1637" s="69"/>
      <c r="G1637" s="69"/>
      <c r="H1637" s="69"/>
      <c r="I1637" s="69"/>
      <c r="J1637" s="69"/>
      <c r="K1637" s="69"/>
      <c r="L1637" s="69"/>
      <c r="M1637" s="69"/>
      <c r="N1637" s="69"/>
      <c r="O1637" s="69"/>
      <c r="P1637" s="69"/>
      <c r="Q1637" s="69"/>
      <c r="R1637" s="69"/>
      <c r="S1637" s="69"/>
      <c r="T1637" s="69"/>
      <c r="U1637" s="69"/>
      <c r="V1637" s="69"/>
      <c r="W1637" s="69"/>
      <c r="X1637" s="69"/>
      <c r="Y1637" s="69"/>
      <c r="Z1637" s="69"/>
    </row>
    <row r="1638" ht="15.75" customHeight="1" spans="1:26">
      <c r="A1638" s="125"/>
      <c r="B1638" s="125"/>
      <c r="C1638" s="126" t="e">
        <v>#REF!</v>
      </c>
      <c r="D1638" s="125"/>
      <c r="E1638" s="69"/>
      <c r="F1638" s="69"/>
      <c r="G1638" s="69"/>
      <c r="H1638" s="69"/>
      <c r="I1638" s="69"/>
      <c r="J1638" s="69"/>
      <c r="K1638" s="69"/>
      <c r="L1638" s="69"/>
      <c r="M1638" s="69"/>
      <c r="N1638" s="69"/>
      <c r="O1638" s="69"/>
      <c r="P1638" s="69"/>
      <c r="Q1638" s="69"/>
      <c r="R1638" s="69"/>
      <c r="S1638" s="69"/>
      <c r="T1638" s="69"/>
      <c r="U1638" s="69"/>
      <c r="V1638" s="69"/>
      <c r="W1638" s="69"/>
      <c r="X1638" s="69"/>
      <c r="Y1638" s="69"/>
      <c r="Z1638" s="69"/>
    </row>
    <row r="1639" ht="15.75" customHeight="1" spans="1:26">
      <c r="A1639" s="125"/>
      <c r="B1639" s="125"/>
      <c r="C1639" s="126" t="e">
        <v>#REF!</v>
      </c>
      <c r="D1639" s="125"/>
      <c r="E1639" s="69"/>
      <c r="F1639" s="69"/>
      <c r="G1639" s="69"/>
      <c r="H1639" s="69"/>
      <c r="I1639" s="69"/>
      <c r="J1639" s="69"/>
      <c r="K1639" s="69"/>
      <c r="L1639" s="69"/>
      <c r="M1639" s="69"/>
      <c r="N1639" s="69"/>
      <c r="O1639" s="69"/>
      <c r="P1639" s="69"/>
      <c r="Q1639" s="69"/>
      <c r="R1639" s="69"/>
      <c r="S1639" s="69"/>
      <c r="T1639" s="69"/>
      <c r="U1639" s="69"/>
      <c r="V1639" s="69"/>
      <c r="W1639" s="69"/>
      <c r="X1639" s="69"/>
      <c r="Y1639" s="69"/>
      <c r="Z1639" s="69"/>
    </row>
    <row r="1640" ht="15.75" customHeight="1" spans="1:26">
      <c r="A1640" s="125"/>
      <c r="B1640" s="125"/>
      <c r="C1640" s="126" t="e">
        <v>#REF!</v>
      </c>
      <c r="D1640" s="125"/>
      <c r="E1640" s="69"/>
      <c r="F1640" s="69"/>
      <c r="G1640" s="69"/>
      <c r="H1640" s="69"/>
      <c r="I1640" s="69"/>
      <c r="J1640" s="69"/>
      <c r="K1640" s="69"/>
      <c r="L1640" s="69"/>
      <c r="M1640" s="69"/>
      <c r="N1640" s="69"/>
      <c r="O1640" s="69"/>
      <c r="P1640" s="69"/>
      <c r="Q1640" s="69"/>
      <c r="R1640" s="69"/>
      <c r="S1640" s="69"/>
      <c r="T1640" s="69"/>
      <c r="U1640" s="69"/>
      <c r="V1640" s="69"/>
      <c r="W1640" s="69"/>
      <c r="X1640" s="69"/>
      <c r="Y1640" s="69"/>
      <c r="Z1640" s="69"/>
    </row>
    <row r="1641" ht="15.75" customHeight="1" spans="1:26">
      <c r="A1641" s="125"/>
      <c r="B1641" s="125"/>
      <c r="C1641" s="126" t="e">
        <v>#REF!</v>
      </c>
      <c r="D1641" s="125"/>
      <c r="E1641" s="69"/>
      <c r="F1641" s="69"/>
      <c r="G1641" s="69"/>
      <c r="H1641" s="69"/>
      <c r="I1641" s="69"/>
      <c r="J1641" s="69"/>
      <c r="K1641" s="69"/>
      <c r="L1641" s="69"/>
      <c r="M1641" s="69"/>
      <c r="N1641" s="69"/>
      <c r="O1641" s="69"/>
      <c r="P1641" s="69"/>
      <c r="Q1641" s="69"/>
      <c r="R1641" s="69"/>
      <c r="S1641" s="69"/>
      <c r="T1641" s="69"/>
      <c r="U1641" s="69"/>
      <c r="V1641" s="69"/>
      <c r="W1641" s="69"/>
      <c r="X1641" s="69"/>
      <c r="Y1641" s="69"/>
      <c r="Z1641" s="69"/>
    </row>
    <row r="1642" ht="15.75" customHeight="1" spans="1:26">
      <c r="A1642" s="125"/>
      <c r="B1642" s="125"/>
      <c r="C1642" s="126" t="e">
        <v>#REF!</v>
      </c>
      <c r="D1642" s="125"/>
      <c r="E1642" s="69"/>
      <c r="F1642" s="69"/>
      <c r="G1642" s="69"/>
      <c r="H1642" s="69"/>
      <c r="I1642" s="69"/>
      <c r="J1642" s="69"/>
      <c r="K1642" s="69"/>
      <c r="L1642" s="69"/>
      <c r="M1642" s="69"/>
      <c r="N1642" s="69"/>
      <c r="O1642" s="69"/>
      <c r="P1642" s="69"/>
      <c r="Q1642" s="69"/>
      <c r="R1642" s="69"/>
      <c r="S1642" s="69"/>
      <c r="T1642" s="69"/>
      <c r="U1642" s="69"/>
      <c r="V1642" s="69"/>
      <c r="W1642" s="69"/>
      <c r="X1642" s="69"/>
      <c r="Y1642" s="69"/>
      <c r="Z1642" s="69"/>
    </row>
    <row r="1643" ht="15.75" customHeight="1" spans="1:26">
      <c r="A1643" s="125"/>
      <c r="B1643" s="125"/>
      <c r="C1643" s="126" t="e">
        <v>#REF!</v>
      </c>
      <c r="D1643" s="125"/>
      <c r="E1643" s="69"/>
      <c r="F1643" s="69"/>
      <c r="G1643" s="69"/>
      <c r="H1643" s="69"/>
      <c r="I1643" s="69"/>
      <c r="J1643" s="69"/>
      <c r="K1643" s="69"/>
      <c r="L1643" s="69"/>
      <c r="M1643" s="69"/>
      <c r="N1643" s="69"/>
      <c r="O1643" s="69"/>
      <c r="P1643" s="69"/>
      <c r="Q1643" s="69"/>
      <c r="R1643" s="69"/>
      <c r="S1643" s="69"/>
      <c r="T1643" s="69"/>
      <c r="U1643" s="69"/>
      <c r="V1643" s="69"/>
      <c r="W1643" s="69"/>
      <c r="X1643" s="69"/>
      <c r="Y1643" s="69"/>
      <c r="Z1643" s="69"/>
    </row>
    <row r="1644" ht="15.75" customHeight="1" spans="1:26">
      <c r="A1644" s="125"/>
      <c r="B1644" s="125"/>
      <c r="C1644" s="126" t="e">
        <v>#REF!</v>
      </c>
      <c r="D1644" s="125"/>
      <c r="E1644" s="69"/>
      <c r="F1644" s="69"/>
      <c r="G1644" s="69"/>
      <c r="H1644" s="69"/>
      <c r="I1644" s="69"/>
      <c r="J1644" s="69"/>
      <c r="K1644" s="69"/>
      <c r="L1644" s="69"/>
      <c r="M1644" s="69"/>
      <c r="N1644" s="69"/>
      <c r="O1644" s="69"/>
      <c r="P1644" s="69"/>
      <c r="Q1644" s="69"/>
      <c r="R1644" s="69"/>
      <c r="S1644" s="69"/>
      <c r="T1644" s="69"/>
      <c r="U1644" s="69"/>
      <c r="V1644" s="69"/>
      <c r="W1644" s="69"/>
      <c r="X1644" s="69"/>
      <c r="Y1644" s="69"/>
      <c r="Z1644" s="69"/>
    </row>
    <row r="1645" ht="15.75" customHeight="1" spans="1:26">
      <c r="A1645" s="125"/>
      <c r="B1645" s="125"/>
      <c r="C1645" s="126" t="e">
        <v>#REF!</v>
      </c>
      <c r="D1645" s="125"/>
      <c r="E1645" s="69"/>
      <c r="F1645" s="69"/>
      <c r="G1645" s="69"/>
      <c r="H1645" s="69"/>
      <c r="I1645" s="69"/>
      <c r="J1645" s="69"/>
      <c r="K1645" s="69"/>
      <c r="L1645" s="69"/>
      <c r="M1645" s="69"/>
      <c r="N1645" s="69"/>
      <c r="O1645" s="69"/>
      <c r="P1645" s="69"/>
      <c r="Q1645" s="69"/>
      <c r="R1645" s="69"/>
      <c r="S1645" s="69"/>
      <c r="T1645" s="69"/>
      <c r="U1645" s="69"/>
      <c r="V1645" s="69"/>
      <c r="W1645" s="69"/>
      <c r="X1645" s="69"/>
      <c r="Y1645" s="69"/>
      <c r="Z1645" s="69"/>
    </row>
    <row r="1646" ht="15.75" customHeight="1" spans="1:26">
      <c r="A1646" s="125"/>
      <c r="B1646" s="125"/>
      <c r="C1646" s="126" t="e">
        <v>#REF!</v>
      </c>
      <c r="D1646" s="125"/>
      <c r="E1646" s="69"/>
      <c r="F1646" s="69"/>
      <c r="G1646" s="69"/>
      <c r="H1646" s="69"/>
      <c r="I1646" s="69"/>
      <c r="J1646" s="69"/>
      <c r="K1646" s="69"/>
      <c r="L1646" s="69"/>
      <c r="M1646" s="69"/>
      <c r="N1646" s="69"/>
      <c r="O1646" s="69"/>
      <c r="P1646" s="69"/>
      <c r="Q1646" s="69"/>
      <c r="R1646" s="69"/>
      <c r="S1646" s="69"/>
      <c r="T1646" s="69"/>
      <c r="U1646" s="69"/>
      <c r="V1646" s="69"/>
      <c r="W1646" s="69"/>
      <c r="X1646" s="69"/>
      <c r="Y1646" s="69"/>
      <c r="Z1646" s="69"/>
    </row>
    <row r="1647" ht="15.75" customHeight="1" spans="1:26">
      <c r="A1647" s="125"/>
      <c r="B1647" s="125"/>
      <c r="C1647" s="126" t="e">
        <v>#REF!</v>
      </c>
      <c r="D1647" s="125"/>
      <c r="E1647" s="69"/>
      <c r="F1647" s="69"/>
      <c r="G1647" s="69"/>
      <c r="H1647" s="69"/>
      <c r="I1647" s="69"/>
      <c r="J1647" s="69"/>
      <c r="K1647" s="69"/>
      <c r="L1647" s="69"/>
      <c r="M1647" s="69"/>
      <c r="N1647" s="69"/>
      <c r="O1647" s="69"/>
      <c r="P1647" s="69"/>
      <c r="Q1647" s="69"/>
      <c r="R1647" s="69"/>
      <c r="S1647" s="69"/>
      <c r="T1647" s="69"/>
      <c r="U1647" s="69"/>
      <c r="V1647" s="69"/>
      <c r="W1647" s="69"/>
      <c r="X1647" s="69"/>
      <c r="Y1647" s="69"/>
      <c r="Z1647" s="69"/>
    </row>
    <row r="1648" ht="15.75" customHeight="1" spans="1:26">
      <c r="A1648" s="125"/>
      <c r="B1648" s="125"/>
      <c r="C1648" s="126" t="e">
        <v>#REF!</v>
      </c>
      <c r="D1648" s="125"/>
      <c r="E1648" s="69"/>
      <c r="F1648" s="69"/>
      <c r="G1648" s="69"/>
      <c r="H1648" s="69"/>
      <c r="I1648" s="69"/>
      <c r="J1648" s="69"/>
      <c r="K1648" s="69"/>
      <c r="L1648" s="69"/>
      <c r="M1648" s="69"/>
      <c r="N1648" s="69"/>
      <c r="O1648" s="69"/>
      <c r="P1648" s="69"/>
      <c r="Q1648" s="69"/>
      <c r="R1648" s="69"/>
      <c r="S1648" s="69"/>
      <c r="T1648" s="69"/>
      <c r="U1648" s="69"/>
      <c r="V1648" s="69"/>
      <c r="W1648" s="69"/>
      <c r="X1648" s="69"/>
      <c r="Y1648" s="69"/>
      <c r="Z1648" s="69"/>
    </row>
    <row r="1649" ht="15.75" customHeight="1" spans="1:26">
      <c r="A1649" s="125"/>
      <c r="B1649" s="125"/>
      <c r="C1649" s="126" t="e">
        <v>#REF!</v>
      </c>
      <c r="D1649" s="125"/>
      <c r="E1649" s="69"/>
      <c r="F1649" s="69"/>
      <c r="G1649" s="69"/>
      <c r="H1649" s="69"/>
      <c r="I1649" s="69"/>
      <c r="J1649" s="69"/>
      <c r="K1649" s="69"/>
      <c r="L1649" s="69"/>
      <c r="M1649" s="69"/>
      <c r="N1649" s="69"/>
      <c r="O1649" s="69"/>
      <c r="P1649" s="69"/>
      <c r="Q1649" s="69"/>
      <c r="R1649" s="69"/>
      <c r="S1649" s="69"/>
      <c r="T1649" s="69"/>
      <c r="U1649" s="69"/>
      <c r="V1649" s="69"/>
      <c r="W1649" s="69"/>
      <c r="X1649" s="69"/>
      <c r="Y1649" s="69"/>
      <c r="Z1649" s="69"/>
    </row>
    <row r="1650" ht="15.75" customHeight="1" spans="1:26">
      <c r="A1650" s="125"/>
      <c r="B1650" s="125"/>
      <c r="C1650" s="126" t="e">
        <v>#REF!</v>
      </c>
      <c r="D1650" s="125"/>
      <c r="E1650" s="69"/>
      <c r="F1650" s="69"/>
      <c r="G1650" s="69"/>
      <c r="H1650" s="69"/>
      <c r="I1650" s="69"/>
      <c r="J1650" s="69"/>
      <c r="K1650" s="69"/>
      <c r="L1650" s="69"/>
      <c r="M1650" s="69"/>
      <c r="N1650" s="69"/>
      <c r="O1650" s="69"/>
      <c r="P1650" s="69"/>
      <c r="Q1650" s="69"/>
      <c r="R1650" s="69"/>
      <c r="S1650" s="69"/>
      <c r="T1650" s="69"/>
      <c r="U1650" s="69"/>
      <c r="V1650" s="69"/>
      <c r="W1650" s="69"/>
      <c r="X1650" s="69"/>
      <c r="Y1650" s="69"/>
      <c r="Z1650" s="69"/>
    </row>
    <row r="1651" ht="15.75" customHeight="1" spans="1:26">
      <c r="A1651" s="125"/>
      <c r="B1651" s="125"/>
      <c r="C1651" s="126" t="e">
        <v>#REF!</v>
      </c>
      <c r="D1651" s="125"/>
      <c r="E1651" s="69"/>
      <c r="F1651" s="69"/>
      <c r="G1651" s="69"/>
      <c r="H1651" s="69"/>
      <c r="I1651" s="69"/>
      <c r="J1651" s="69"/>
      <c r="K1651" s="69"/>
      <c r="L1651" s="69"/>
      <c r="M1651" s="69"/>
      <c r="N1651" s="69"/>
      <c r="O1651" s="69"/>
      <c r="P1651" s="69"/>
      <c r="Q1651" s="69"/>
      <c r="R1651" s="69"/>
      <c r="S1651" s="69"/>
      <c r="T1651" s="69"/>
      <c r="U1651" s="69"/>
      <c r="V1651" s="69"/>
      <c r="W1651" s="69"/>
      <c r="X1651" s="69"/>
      <c r="Y1651" s="69"/>
      <c r="Z1651" s="69"/>
    </row>
    <row r="1652" ht="15.75" customHeight="1" spans="1:26">
      <c r="A1652" s="125"/>
      <c r="B1652" s="125"/>
      <c r="C1652" s="126" t="e">
        <v>#REF!</v>
      </c>
      <c r="D1652" s="125"/>
      <c r="E1652" s="69"/>
      <c r="F1652" s="69"/>
      <c r="G1652" s="69"/>
      <c r="H1652" s="69"/>
      <c r="I1652" s="69"/>
      <c r="J1652" s="69"/>
      <c r="K1652" s="69"/>
      <c r="L1652" s="69"/>
      <c r="M1652" s="69"/>
      <c r="N1652" s="69"/>
      <c r="O1652" s="69"/>
      <c r="P1652" s="69"/>
      <c r="Q1652" s="69"/>
      <c r="R1652" s="69"/>
      <c r="S1652" s="69"/>
      <c r="T1652" s="69"/>
      <c r="U1652" s="69"/>
      <c r="V1652" s="69"/>
      <c r="W1652" s="69"/>
      <c r="X1652" s="69"/>
      <c r="Y1652" s="69"/>
      <c r="Z1652" s="69"/>
    </row>
    <row r="1653" ht="15.75" customHeight="1" spans="1:26">
      <c r="A1653" s="125"/>
      <c r="B1653" s="125"/>
      <c r="C1653" s="126" t="e">
        <v>#REF!</v>
      </c>
      <c r="D1653" s="125"/>
      <c r="E1653" s="69"/>
      <c r="F1653" s="69"/>
      <c r="G1653" s="69"/>
      <c r="H1653" s="69"/>
      <c r="I1653" s="69"/>
      <c r="J1653" s="69"/>
      <c r="K1653" s="69"/>
      <c r="L1653" s="69"/>
      <c r="M1653" s="69"/>
      <c r="N1653" s="69"/>
      <c r="O1653" s="69"/>
      <c r="P1653" s="69"/>
      <c r="Q1653" s="69"/>
      <c r="R1653" s="69"/>
      <c r="S1653" s="69"/>
      <c r="T1653" s="69"/>
      <c r="U1653" s="69"/>
      <c r="V1653" s="69"/>
      <c r="W1653" s="69"/>
      <c r="X1653" s="69"/>
      <c r="Y1653" s="69"/>
      <c r="Z1653" s="69"/>
    </row>
    <row r="1654" ht="15.75" customHeight="1" spans="1:26">
      <c r="A1654" s="125"/>
      <c r="B1654" s="125"/>
      <c r="C1654" s="126" t="e">
        <v>#REF!</v>
      </c>
      <c r="D1654" s="125"/>
      <c r="E1654" s="69"/>
      <c r="F1654" s="69"/>
      <c r="G1654" s="69"/>
      <c r="H1654" s="69"/>
      <c r="I1654" s="69"/>
      <c r="J1654" s="69"/>
      <c r="K1654" s="69"/>
      <c r="L1654" s="69"/>
      <c r="M1654" s="69"/>
      <c r="N1654" s="69"/>
      <c r="O1654" s="69"/>
      <c r="P1654" s="69"/>
      <c r="Q1654" s="69"/>
      <c r="R1654" s="69"/>
      <c r="S1654" s="69"/>
      <c r="T1654" s="69"/>
      <c r="U1654" s="69"/>
      <c r="V1654" s="69"/>
      <c r="W1654" s="69"/>
      <c r="X1654" s="69"/>
      <c r="Y1654" s="69"/>
      <c r="Z1654" s="69"/>
    </row>
    <row r="1655" ht="15.75" customHeight="1" spans="1:26">
      <c r="A1655" s="125"/>
      <c r="B1655" s="125"/>
      <c r="C1655" s="126" t="e">
        <v>#REF!</v>
      </c>
      <c r="D1655" s="125"/>
      <c r="E1655" s="69"/>
      <c r="F1655" s="69"/>
      <c r="G1655" s="69"/>
      <c r="H1655" s="69"/>
      <c r="I1655" s="69"/>
      <c r="J1655" s="69"/>
      <c r="K1655" s="69"/>
      <c r="L1655" s="69"/>
      <c r="M1655" s="69"/>
      <c r="N1655" s="69"/>
      <c r="O1655" s="69"/>
      <c r="P1655" s="69"/>
      <c r="Q1655" s="69"/>
      <c r="R1655" s="69"/>
      <c r="S1655" s="69"/>
      <c r="T1655" s="69"/>
      <c r="U1655" s="69"/>
      <c r="V1655" s="69"/>
      <c r="W1655" s="69"/>
      <c r="X1655" s="69"/>
      <c r="Y1655" s="69"/>
      <c r="Z1655" s="69"/>
    </row>
    <row r="1656" ht="15.75" customHeight="1" spans="1:26">
      <c r="A1656" s="125"/>
      <c r="B1656" s="125"/>
      <c r="C1656" s="126" t="e">
        <v>#REF!</v>
      </c>
      <c r="D1656" s="125"/>
      <c r="E1656" s="69"/>
      <c r="F1656" s="69"/>
      <c r="G1656" s="69"/>
      <c r="H1656" s="69"/>
      <c r="I1656" s="69"/>
      <c r="J1656" s="69"/>
      <c r="K1656" s="69"/>
      <c r="L1656" s="69"/>
      <c r="M1656" s="69"/>
      <c r="N1656" s="69"/>
      <c r="O1656" s="69"/>
      <c r="P1656" s="69"/>
      <c r="Q1656" s="69"/>
      <c r="R1656" s="69"/>
      <c r="S1656" s="69"/>
      <c r="T1656" s="69"/>
      <c r="U1656" s="69"/>
      <c r="V1656" s="69"/>
      <c r="W1656" s="69"/>
      <c r="X1656" s="69"/>
      <c r="Y1656" s="69"/>
      <c r="Z1656" s="69"/>
    </row>
    <row r="1657" ht="15.75" customHeight="1" spans="1:26">
      <c r="A1657" s="125"/>
      <c r="B1657" s="125"/>
      <c r="C1657" s="126" t="e">
        <v>#REF!</v>
      </c>
      <c r="D1657" s="125"/>
      <c r="E1657" s="69"/>
      <c r="F1657" s="69"/>
      <c r="G1657" s="69"/>
      <c r="H1657" s="69"/>
      <c r="I1657" s="69"/>
      <c r="J1657" s="69"/>
      <c r="K1657" s="69"/>
      <c r="L1657" s="69"/>
      <c r="M1657" s="69"/>
      <c r="N1657" s="69"/>
      <c r="O1657" s="69"/>
      <c r="P1657" s="69"/>
      <c r="Q1657" s="69"/>
      <c r="R1657" s="69"/>
      <c r="S1657" s="69"/>
      <c r="T1657" s="69"/>
      <c r="U1657" s="69"/>
      <c r="V1657" s="69"/>
      <c r="W1657" s="69"/>
      <c r="X1657" s="69"/>
      <c r="Y1657" s="69"/>
      <c r="Z1657" s="69"/>
    </row>
    <row r="1658" ht="15.75" customHeight="1" spans="1:26">
      <c r="A1658" s="125"/>
      <c r="B1658" s="125"/>
      <c r="C1658" s="126" t="e">
        <v>#REF!</v>
      </c>
      <c r="D1658" s="125"/>
      <c r="E1658" s="69"/>
      <c r="F1658" s="69"/>
      <c r="G1658" s="69"/>
      <c r="H1658" s="69"/>
      <c r="I1658" s="69"/>
      <c r="J1658" s="69"/>
      <c r="K1658" s="69"/>
      <c r="L1658" s="69"/>
      <c r="M1658" s="69"/>
      <c r="N1658" s="69"/>
      <c r="O1658" s="69"/>
      <c r="P1658" s="69"/>
      <c r="Q1658" s="69"/>
      <c r="R1658" s="69"/>
      <c r="S1658" s="69"/>
      <c r="T1658" s="69"/>
      <c r="U1658" s="69"/>
      <c r="V1658" s="69"/>
      <c r="W1658" s="69"/>
      <c r="X1658" s="69"/>
      <c r="Y1658" s="69"/>
      <c r="Z1658" s="69"/>
    </row>
    <row r="1659" ht="15.75" customHeight="1" spans="1:26">
      <c r="A1659" s="125"/>
      <c r="B1659" s="125"/>
      <c r="C1659" s="126" t="e">
        <v>#REF!</v>
      </c>
      <c r="D1659" s="125"/>
      <c r="E1659" s="69"/>
      <c r="F1659" s="69"/>
      <c r="G1659" s="69"/>
      <c r="H1659" s="69"/>
      <c r="I1659" s="69"/>
      <c r="J1659" s="69"/>
      <c r="K1659" s="69"/>
      <c r="L1659" s="69"/>
      <c r="M1659" s="69"/>
      <c r="N1659" s="69"/>
      <c r="O1659" s="69"/>
      <c r="P1659" s="69"/>
      <c r="Q1659" s="69"/>
      <c r="R1659" s="69"/>
      <c r="S1659" s="69"/>
      <c r="T1659" s="69"/>
      <c r="U1659" s="69"/>
      <c r="V1659" s="69"/>
      <c r="W1659" s="69"/>
      <c r="X1659" s="69"/>
      <c r="Y1659" s="69"/>
      <c r="Z1659" s="69"/>
    </row>
    <row r="1660" ht="15.75" customHeight="1" spans="1:26">
      <c r="A1660" s="125"/>
      <c r="B1660" s="125"/>
      <c r="C1660" s="126" t="e">
        <v>#REF!</v>
      </c>
      <c r="D1660" s="125"/>
      <c r="E1660" s="69"/>
      <c r="F1660" s="69"/>
      <c r="G1660" s="69"/>
      <c r="H1660" s="69"/>
      <c r="I1660" s="69"/>
      <c r="J1660" s="69"/>
      <c r="K1660" s="69"/>
      <c r="L1660" s="69"/>
      <c r="M1660" s="69"/>
      <c r="N1660" s="69"/>
      <c r="O1660" s="69"/>
      <c r="P1660" s="69"/>
      <c r="Q1660" s="69"/>
      <c r="R1660" s="69"/>
      <c r="S1660" s="69"/>
      <c r="T1660" s="69"/>
      <c r="U1660" s="69"/>
      <c r="V1660" s="69"/>
      <c r="W1660" s="69"/>
      <c r="X1660" s="69"/>
      <c r="Y1660" s="69"/>
      <c r="Z1660" s="69"/>
    </row>
    <row r="1661" ht="15.75" customHeight="1" spans="1:26">
      <c r="A1661" s="125"/>
      <c r="B1661" s="125"/>
      <c r="C1661" s="126" t="e">
        <v>#REF!</v>
      </c>
      <c r="D1661" s="125"/>
      <c r="E1661" s="69"/>
      <c r="F1661" s="69"/>
      <c r="G1661" s="69"/>
      <c r="H1661" s="69"/>
      <c r="I1661" s="69"/>
      <c r="J1661" s="69"/>
      <c r="K1661" s="69"/>
      <c r="L1661" s="69"/>
      <c r="M1661" s="69"/>
      <c r="N1661" s="69"/>
      <c r="O1661" s="69"/>
      <c r="P1661" s="69"/>
      <c r="Q1661" s="69"/>
      <c r="R1661" s="69"/>
      <c r="S1661" s="69"/>
      <c r="T1661" s="69"/>
      <c r="U1661" s="69"/>
      <c r="V1661" s="69"/>
      <c r="W1661" s="69"/>
      <c r="X1661" s="69"/>
      <c r="Y1661" s="69"/>
      <c r="Z1661" s="69"/>
    </row>
    <row r="1662" ht="15.75" customHeight="1" spans="1:26">
      <c r="A1662" s="125"/>
      <c r="B1662" s="125"/>
      <c r="C1662" s="126" t="e">
        <v>#REF!</v>
      </c>
      <c r="D1662" s="125"/>
      <c r="E1662" s="69"/>
      <c r="F1662" s="69"/>
      <c r="G1662" s="69"/>
      <c r="H1662" s="69"/>
      <c r="I1662" s="69"/>
      <c r="J1662" s="69"/>
      <c r="K1662" s="69"/>
      <c r="L1662" s="69"/>
      <c r="M1662" s="69"/>
      <c r="N1662" s="69"/>
      <c r="O1662" s="69"/>
      <c r="P1662" s="69"/>
      <c r="Q1662" s="69"/>
      <c r="R1662" s="69"/>
      <c r="S1662" s="69"/>
      <c r="T1662" s="69"/>
      <c r="U1662" s="69"/>
      <c r="V1662" s="69"/>
      <c r="W1662" s="69"/>
      <c r="X1662" s="69"/>
      <c r="Y1662" s="69"/>
      <c r="Z1662" s="69"/>
    </row>
    <row r="1663" ht="15.75" customHeight="1" spans="1:26">
      <c r="A1663" s="125"/>
      <c r="B1663" s="125"/>
      <c r="C1663" s="126" t="e">
        <v>#REF!</v>
      </c>
      <c r="D1663" s="125"/>
      <c r="E1663" s="69"/>
      <c r="F1663" s="69"/>
      <c r="G1663" s="69"/>
      <c r="H1663" s="69"/>
      <c r="I1663" s="69"/>
      <c r="J1663" s="69"/>
      <c r="K1663" s="69"/>
      <c r="L1663" s="69"/>
      <c r="M1663" s="69"/>
      <c r="N1663" s="69"/>
      <c r="O1663" s="69"/>
      <c r="P1663" s="69"/>
      <c r="Q1663" s="69"/>
      <c r="R1663" s="69"/>
      <c r="S1663" s="69"/>
      <c r="T1663" s="69"/>
      <c r="U1663" s="69"/>
      <c r="V1663" s="69"/>
      <c r="W1663" s="69"/>
      <c r="X1663" s="69"/>
      <c r="Y1663" s="69"/>
      <c r="Z1663" s="69"/>
    </row>
    <row r="1664" ht="15.75" customHeight="1" spans="1:26">
      <c r="A1664" s="125"/>
      <c r="B1664" s="125"/>
      <c r="C1664" s="126" t="e">
        <v>#REF!</v>
      </c>
      <c r="D1664" s="125"/>
      <c r="E1664" s="69"/>
      <c r="F1664" s="69"/>
      <c r="G1664" s="69"/>
      <c r="H1664" s="69"/>
      <c r="I1664" s="69"/>
      <c r="J1664" s="69"/>
      <c r="K1664" s="69"/>
      <c r="L1664" s="69"/>
      <c r="M1664" s="69"/>
      <c r="N1664" s="69"/>
      <c r="O1664" s="69"/>
      <c r="P1664" s="69"/>
      <c r="Q1664" s="69"/>
      <c r="R1664" s="69"/>
      <c r="S1664" s="69"/>
      <c r="T1664" s="69"/>
      <c r="U1664" s="69"/>
      <c r="V1664" s="69"/>
      <c r="W1664" s="69"/>
      <c r="X1664" s="69"/>
      <c r="Y1664" s="69"/>
      <c r="Z1664" s="69"/>
    </row>
    <row r="1665" ht="15.75" customHeight="1" spans="1:26">
      <c r="A1665" s="125"/>
      <c r="B1665" s="125"/>
      <c r="C1665" s="126" t="e">
        <v>#REF!</v>
      </c>
      <c r="D1665" s="125"/>
      <c r="E1665" s="69"/>
      <c r="F1665" s="69"/>
      <c r="G1665" s="69"/>
      <c r="H1665" s="69"/>
      <c r="I1665" s="69"/>
      <c r="J1665" s="69"/>
      <c r="K1665" s="69"/>
      <c r="L1665" s="69"/>
      <c r="M1665" s="69"/>
      <c r="N1665" s="69"/>
      <c r="O1665" s="69"/>
      <c r="P1665" s="69"/>
      <c r="Q1665" s="69"/>
      <c r="R1665" s="69"/>
      <c r="S1665" s="69"/>
      <c r="T1665" s="69"/>
      <c r="U1665" s="69"/>
      <c r="V1665" s="69"/>
      <c r="W1665" s="69"/>
      <c r="X1665" s="69"/>
      <c r="Y1665" s="69"/>
      <c r="Z1665" s="69"/>
    </row>
    <row r="1666" ht="15.75" customHeight="1" spans="1:26">
      <c r="A1666" s="125"/>
      <c r="B1666" s="125"/>
      <c r="C1666" s="126" t="e">
        <v>#REF!</v>
      </c>
      <c r="D1666" s="125"/>
      <c r="E1666" s="69"/>
      <c r="F1666" s="69"/>
      <c r="G1666" s="69"/>
      <c r="H1666" s="69"/>
      <c r="I1666" s="69"/>
      <c r="J1666" s="69"/>
      <c r="K1666" s="69"/>
      <c r="L1666" s="69"/>
      <c r="M1666" s="69"/>
      <c r="N1666" s="69"/>
      <c r="O1666" s="69"/>
      <c r="P1666" s="69"/>
      <c r="Q1666" s="69"/>
      <c r="R1666" s="69"/>
      <c r="S1666" s="69"/>
      <c r="T1666" s="69"/>
      <c r="U1666" s="69"/>
      <c r="V1666" s="69"/>
      <c r="W1666" s="69"/>
      <c r="X1666" s="69"/>
      <c r="Y1666" s="69"/>
      <c r="Z1666" s="69"/>
    </row>
    <row r="1667" ht="15.75" customHeight="1" spans="1:26">
      <c r="A1667" s="125"/>
      <c r="B1667" s="125"/>
      <c r="C1667" s="126" t="e">
        <v>#REF!</v>
      </c>
      <c r="D1667" s="125"/>
      <c r="E1667" s="69"/>
      <c r="F1667" s="69"/>
      <c r="G1667" s="69"/>
      <c r="H1667" s="69"/>
      <c r="I1667" s="69"/>
      <c r="J1667" s="69"/>
      <c r="K1667" s="69"/>
      <c r="L1667" s="69"/>
      <c r="M1667" s="69"/>
      <c r="N1667" s="69"/>
      <c r="O1667" s="69"/>
      <c r="P1667" s="69"/>
      <c r="Q1667" s="69"/>
      <c r="R1667" s="69"/>
      <c r="S1667" s="69"/>
      <c r="T1667" s="69"/>
      <c r="U1667" s="69"/>
      <c r="V1667" s="69"/>
      <c r="W1667" s="69"/>
      <c r="X1667" s="69"/>
      <c r="Y1667" s="69"/>
      <c r="Z1667" s="69"/>
    </row>
    <row r="1668" ht="15.75" customHeight="1" spans="1:26">
      <c r="A1668" s="125"/>
      <c r="B1668" s="125"/>
      <c r="C1668" s="126" t="e">
        <v>#REF!</v>
      </c>
      <c r="D1668" s="125"/>
      <c r="E1668" s="69"/>
      <c r="F1668" s="69"/>
      <c r="G1668" s="69"/>
      <c r="H1668" s="69"/>
      <c r="I1668" s="69"/>
      <c r="J1668" s="69"/>
      <c r="K1668" s="69"/>
      <c r="L1668" s="69"/>
      <c r="M1668" s="69"/>
      <c r="N1668" s="69"/>
      <c r="O1668" s="69"/>
      <c r="P1668" s="69"/>
      <c r="Q1668" s="69"/>
      <c r="R1668" s="69"/>
      <c r="S1668" s="69"/>
      <c r="T1668" s="69"/>
      <c r="U1668" s="69"/>
      <c r="V1668" s="69"/>
      <c r="W1668" s="69"/>
      <c r="X1668" s="69"/>
      <c r="Y1668" s="69"/>
      <c r="Z1668" s="69"/>
    </row>
    <row r="1669" ht="15.75" customHeight="1" spans="1:26">
      <c r="A1669" s="125"/>
      <c r="B1669" s="125"/>
      <c r="C1669" s="126" t="e">
        <v>#REF!</v>
      </c>
      <c r="D1669" s="125"/>
      <c r="E1669" s="69"/>
      <c r="F1669" s="69"/>
      <c r="G1669" s="69"/>
      <c r="H1669" s="69"/>
      <c r="I1669" s="69"/>
      <c r="J1669" s="69"/>
      <c r="K1669" s="69"/>
      <c r="L1669" s="69"/>
      <c r="M1669" s="69"/>
      <c r="N1669" s="69"/>
      <c r="O1669" s="69"/>
      <c r="P1669" s="69"/>
      <c r="Q1669" s="69"/>
      <c r="R1669" s="69"/>
      <c r="S1669" s="69"/>
      <c r="T1669" s="69"/>
      <c r="U1669" s="69"/>
      <c r="V1669" s="69"/>
      <c r="W1669" s="69"/>
      <c r="X1669" s="69"/>
      <c r="Y1669" s="69"/>
      <c r="Z1669" s="69"/>
    </row>
    <row r="1670" ht="15.75" customHeight="1" spans="1:26">
      <c r="A1670" s="125"/>
      <c r="B1670" s="125"/>
      <c r="C1670" s="126" t="e">
        <v>#REF!</v>
      </c>
      <c r="D1670" s="125"/>
      <c r="E1670" s="69"/>
      <c r="F1670" s="69"/>
      <c r="G1670" s="69"/>
      <c r="H1670" s="69"/>
      <c r="I1670" s="69"/>
      <c r="J1670" s="69"/>
      <c r="K1670" s="69"/>
      <c r="L1670" s="69"/>
      <c r="M1670" s="69"/>
      <c r="N1670" s="69"/>
      <c r="O1670" s="69"/>
      <c r="P1670" s="69"/>
      <c r="Q1670" s="69"/>
      <c r="R1670" s="69"/>
      <c r="S1670" s="69"/>
      <c r="T1670" s="69"/>
      <c r="U1670" s="69"/>
      <c r="V1670" s="69"/>
      <c r="W1670" s="69"/>
      <c r="X1670" s="69"/>
      <c r="Y1670" s="69"/>
      <c r="Z1670" s="69"/>
    </row>
    <row r="1671" ht="15.75" customHeight="1" spans="1:26">
      <c r="A1671" s="125"/>
      <c r="B1671" s="125"/>
      <c r="C1671" s="126" t="e">
        <v>#REF!</v>
      </c>
      <c r="D1671" s="125"/>
      <c r="E1671" s="69"/>
      <c r="F1671" s="69"/>
      <c r="G1671" s="69"/>
      <c r="H1671" s="69"/>
      <c r="I1671" s="69"/>
      <c r="J1671" s="69"/>
      <c r="K1671" s="69"/>
      <c r="L1671" s="69"/>
      <c r="M1671" s="69"/>
      <c r="N1671" s="69"/>
      <c r="O1671" s="69"/>
      <c r="P1671" s="69"/>
      <c r="Q1671" s="69"/>
      <c r="R1671" s="69"/>
      <c r="S1671" s="69"/>
      <c r="T1671" s="69"/>
      <c r="U1671" s="69"/>
      <c r="V1671" s="69"/>
      <c r="W1671" s="69"/>
      <c r="X1671" s="69"/>
      <c r="Y1671" s="69"/>
      <c r="Z1671" s="69"/>
    </row>
    <row r="1672" ht="15.75" customHeight="1" spans="1:26">
      <c r="A1672" s="125"/>
      <c r="B1672" s="125"/>
      <c r="C1672" s="126" t="e">
        <v>#REF!</v>
      </c>
      <c r="D1672" s="125"/>
      <c r="E1672" s="69"/>
      <c r="F1672" s="69"/>
      <c r="G1672" s="69"/>
      <c r="H1672" s="69"/>
      <c r="I1672" s="69"/>
      <c r="J1672" s="69"/>
      <c r="K1672" s="69"/>
      <c r="L1672" s="69"/>
      <c r="M1672" s="69"/>
      <c r="N1672" s="69"/>
      <c r="O1672" s="69"/>
      <c r="P1672" s="69"/>
      <c r="Q1672" s="69"/>
      <c r="R1672" s="69"/>
      <c r="S1672" s="69"/>
      <c r="T1672" s="69"/>
      <c r="U1672" s="69"/>
      <c r="V1672" s="69"/>
      <c r="W1672" s="69"/>
      <c r="X1672" s="69"/>
      <c r="Y1672" s="69"/>
      <c r="Z1672" s="69"/>
    </row>
    <row r="1673" ht="15.75" customHeight="1" spans="1:26">
      <c r="A1673" s="125"/>
      <c r="B1673" s="125"/>
      <c r="C1673" s="126" t="e">
        <v>#REF!</v>
      </c>
      <c r="D1673" s="125"/>
      <c r="E1673" s="69"/>
      <c r="F1673" s="69"/>
      <c r="G1673" s="69"/>
      <c r="H1673" s="69"/>
      <c r="I1673" s="69"/>
      <c r="J1673" s="69"/>
      <c r="K1673" s="69"/>
      <c r="L1673" s="69"/>
      <c r="M1673" s="69"/>
      <c r="N1673" s="69"/>
      <c r="O1673" s="69"/>
      <c r="P1673" s="69"/>
      <c r="Q1673" s="69"/>
      <c r="R1673" s="69"/>
      <c r="S1673" s="69"/>
      <c r="T1673" s="69"/>
      <c r="U1673" s="69"/>
      <c r="V1673" s="69"/>
      <c r="W1673" s="69"/>
      <c r="X1673" s="69"/>
      <c r="Y1673" s="69"/>
      <c r="Z1673" s="69"/>
    </row>
    <row r="1674" ht="15.75" customHeight="1" spans="1:26">
      <c r="A1674" s="125"/>
      <c r="B1674" s="125"/>
      <c r="C1674" s="126" t="e">
        <v>#REF!</v>
      </c>
      <c r="D1674" s="125"/>
      <c r="E1674" s="69"/>
      <c r="F1674" s="69"/>
      <c r="G1674" s="69"/>
      <c r="H1674" s="69"/>
      <c r="I1674" s="69"/>
      <c r="J1674" s="69"/>
      <c r="K1674" s="69"/>
      <c r="L1674" s="69"/>
      <c r="M1674" s="69"/>
      <c r="N1674" s="69"/>
      <c r="O1674" s="69"/>
      <c r="P1674" s="69"/>
      <c r="Q1674" s="69"/>
      <c r="R1674" s="69"/>
      <c r="S1674" s="69"/>
      <c r="T1674" s="69"/>
      <c r="U1674" s="69"/>
      <c r="V1674" s="69"/>
      <c r="W1674" s="69"/>
      <c r="X1674" s="69"/>
      <c r="Y1674" s="69"/>
      <c r="Z1674" s="69"/>
    </row>
    <row r="1675" ht="15.75" customHeight="1" spans="1:26">
      <c r="A1675" s="125"/>
      <c r="B1675" s="125"/>
      <c r="C1675" s="126" t="e">
        <v>#REF!</v>
      </c>
      <c r="D1675" s="125"/>
      <c r="E1675" s="69"/>
      <c r="F1675" s="69"/>
      <c r="G1675" s="69"/>
      <c r="H1675" s="69"/>
      <c r="I1675" s="69"/>
      <c r="J1675" s="69"/>
      <c r="K1675" s="69"/>
      <c r="L1675" s="69"/>
      <c r="M1675" s="69"/>
      <c r="N1675" s="69"/>
      <c r="O1675" s="69"/>
      <c r="P1675" s="69"/>
      <c r="Q1675" s="69"/>
      <c r="R1675" s="69"/>
      <c r="S1675" s="69"/>
      <c r="T1675" s="69"/>
      <c r="U1675" s="69"/>
      <c r="V1675" s="69"/>
      <c r="W1675" s="69"/>
      <c r="X1675" s="69"/>
      <c r="Y1675" s="69"/>
      <c r="Z1675" s="69"/>
    </row>
    <row r="1676" ht="15.75" customHeight="1" spans="1:26">
      <c r="A1676" s="125"/>
      <c r="B1676" s="125"/>
      <c r="C1676" s="126" t="e">
        <v>#REF!</v>
      </c>
      <c r="D1676" s="125"/>
      <c r="E1676" s="69"/>
      <c r="F1676" s="69"/>
      <c r="G1676" s="69"/>
      <c r="H1676" s="69"/>
      <c r="I1676" s="69"/>
      <c r="J1676" s="69"/>
      <c r="K1676" s="69"/>
      <c r="L1676" s="69"/>
      <c r="M1676" s="69"/>
      <c r="N1676" s="69"/>
      <c r="O1676" s="69"/>
      <c r="P1676" s="69"/>
      <c r="Q1676" s="69"/>
      <c r="R1676" s="69"/>
      <c r="S1676" s="69"/>
      <c r="T1676" s="69"/>
      <c r="U1676" s="69"/>
      <c r="V1676" s="69"/>
      <c r="W1676" s="69"/>
      <c r="X1676" s="69"/>
      <c r="Y1676" s="69"/>
      <c r="Z1676" s="69"/>
    </row>
    <row r="1677" ht="15.75" customHeight="1" spans="1:26">
      <c r="A1677" s="125"/>
      <c r="B1677" s="125"/>
      <c r="C1677" s="126" t="e">
        <v>#REF!</v>
      </c>
      <c r="D1677" s="125"/>
      <c r="E1677" s="69"/>
      <c r="F1677" s="69"/>
      <c r="G1677" s="69"/>
      <c r="H1677" s="69"/>
      <c r="I1677" s="69"/>
      <c r="J1677" s="69"/>
      <c r="K1677" s="69"/>
      <c r="L1677" s="69"/>
      <c r="M1677" s="69"/>
      <c r="N1677" s="69"/>
      <c r="O1677" s="69"/>
      <c r="P1677" s="69"/>
      <c r="Q1677" s="69"/>
      <c r="R1677" s="69"/>
      <c r="S1677" s="69"/>
      <c r="T1677" s="69"/>
      <c r="U1677" s="69"/>
      <c r="V1677" s="69"/>
      <c r="W1677" s="69"/>
      <c r="X1677" s="69"/>
      <c r="Y1677" s="69"/>
      <c r="Z1677" s="69"/>
    </row>
    <row r="1678" ht="15.75" customHeight="1" spans="1:26">
      <c r="A1678" s="125"/>
      <c r="B1678" s="125"/>
      <c r="C1678" s="126" t="e">
        <v>#REF!</v>
      </c>
      <c r="D1678" s="125"/>
      <c r="E1678" s="69"/>
      <c r="F1678" s="69"/>
      <c r="G1678" s="69"/>
      <c r="H1678" s="69"/>
      <c r="I1678" s="69"/>
      <c r="J1678" s="69"/>
      <c r="K1678" s="69"/>
      <c r="L1678" s="69"/>
      <c r="M1678" s="69"/>
      <c r="N1678" s="69"/>
      <c r="O1678" s="69"/>
      <c r="P1678" s="69"/>
      <c r="Q1678" s="69"/>
      <c r="R1678" s="69"/>
      <c r="S1678" s="69"/>
      <c r="T1678" s="69"/>
      <c r="U1678" s="69"/>
      <c r="V1678" s="69"/>
      <c r="W1678" s="69"/>
      <c r="X1678" s="69"/>
      <c r="Y1678" s="69"/>
      <c r="Z1678" s="69"/>
    </row>
    <row r="1679" ht="15.75" customHeight="1" spans="1:26">
      <c r="A1679" s="125"/>
      <c r="B1679" s="125"/>
      <c r="C1679" s="126" t="e">
        <v>#REF!</v>
      </c>
      <c r="D1679" s="125"/>
      <c r="E1679" s="69"/>
      <c r="F1679" s="69"/>
      <c r="G1679" s="69"/>
      <c r="H1679" s="69"/>
      <c r="I1679" s="69"/>
      <c r="J1679" s="69"/>
      <c r="K1679" s="69"/>
      <c r="L1679" s="69"/>
      <c r="M1679" s="69"/>
      <c r="N1679" s="69"/>
      <c r="O1679" s="69"/>
      <c r="P1679" s="69"/>
      <c r="Q1679" s="69"/>
      <c r="R1679" s="69"/>
      <c r="S1679" s="69"/>
      <c r="T1679" s="69"/>
      <c r="U1679" s="69"/>
      <c r="V1679" s="69"/>
      <c r="W1679" s="69"/>
      <c r="X1679" s="69"/>
      <c r="Y1679" s="69"/>
      <c r="Z1679" s="69"/>
    </row>
    <row r="1680" ht="15.75" customHeight="1" spans="1:26">
      <c r="A1680" s="125"/>
      <c r="B1680" s="125"/>
      <c r="C1680" s="126" t="e">
        <v>#REF!</v>
      </c>
      <c r="D1680" s="125"/>
      <c r="E1680" s="69"/>
      <c r="F1680" s="69"/>
      <c r="G1680" s="69"/>
      <c r="H1680" s="69"/>
      <c r="I1680" s="69"/>
      <c r="J1680" s="69"/>
      <c r="K1680" s="69"/>
      <c r="L1680" s="69"/>
      <c r="M1680" s="69"/>
      <c r="N1680" s="69"/>
      <c r="O1680" s="69"/>
      <c r="P1680" s="69"/>
      <c r="Q1680" s="69"/>
      <c r="R1680" s="69"/>
      <c r="S1680" s="69"/>
      <c r="T1680" s="69"/>
      <c r="U1680" s="69"/>
      <c r="V1680" s="69"/>
      <c r="W1680" s="69"/>
      <c r="X1680" s="69"/>
      <c r="Y1680" s="69"/>
      <c r="Z1680" s="69"/>
    </row>
    <row r="1681" ht="15.75" customHeight="1" spans="1:26">
      <c r="A1681" s="125"/>
      <c r="B1681" s="125"/>
      <c r="C1681" s="126" t="e">
        <v>#REF!</v>
      </c>
      <c r="D1681" s="125"/>
      <c r="E1681" s="69"/>
      <c r="F1681" s="69"/>
      <c r="G1681" s="69"/>
      <c r="H1681" s="69"/>
      <c r="I1681" s="69"/>
      <c r="J1681" s="69"/>
      <c r="K1681" s="69"/>
      <c r="L1681" s="69"/>
      <c r="M1681" s="69"/>
      <c r="N1681" s="69"/>
      <c r="O1681" s="69"/>
      <c r="P1681" s="69"/>
      <c r="Q1681" s="69"/>
      <c r="R1681" s="69"/>
      <c r="S1681" s="69"/>
      <c r="T1681" s="69"/>
      <c r="U1681" s="69"/>
      <c r="V1681" s="69"/>
      <c r="W1681" s="69"/>
      <c r="X1681" s="69"/>
      <c r="Y1681" s="69"/>
      <c r="Z1681" s="69"/>
    </row>
    <row r="1682" ht="15.75" customHeight="1" spans="1:26">
      <c r="A1682" s="125"/>
      <c r="B1682" s="125"/>
      <c r="C1682" s="126" t="e">
        <v>#REF!</v>
      </c>
      <c r="D1682" s="125"/>
      <c r="E1682" s="69"/>
      <c r="F1682" s="69"/>
      <c r="G1682" s="69"/>
      <c r="H1682" s="69"/>
      <c r="I1682" s="69"/>
      <c r="J1682" s="69"/>
      <c r="K1682" s="69"/>
      <c r="L1682" s="69"/>
      <c r="M1682" s="69"/>
      <c r="N1682" s="69"/>
      <c r="O1682" s="69"/>
      <c r="P1682" s="69"/>
      <c r="Q1682" s="69"/>
      <c r="R1682" s="69"/>
      <c r="S1682" s="69"/>
      <c r="T1682" s="69"/>
      <c r="U1682" s="69"/>
      <c r="V1682" s="69"/>
      <c r="W1682" s="69"/>
      <c r="X1682" s="69"/>
      <c r="Y1682" s="69"/>
      <c r="Z1682" s="69"/>
    </row>
    <row r="1683" ht="15.75" customHeight="1" spans="1:26">
      <c r="A1683" s="125"/>
      <c r="B1683" s="125"/>
      <c r="C1683" s="126" t="e">
        <v>#REF!</v>
      </c>
      <c r="D1683" s="125"/>
      <c r="E1683" s="69"/>
      <c r="F1683" s="69"/>
      <c r="G1683" s="69"/>
      <c r="H1683" s="69"/>
      <c r="I1683" s="69"/>
      <c r="J1683" s="69"/>
      <c r="K1683" s="69"/>
      <c r="L1683" s="69"/>
      <c r="M1683" s="69"/>
      <c r="N1683" s="69"/>
      <c r="O1683" s="69"/>
      <c r="P1683" s="69"/>
      <c r="Q1683" s="69"/>
      <c r="R1683" s="69"/>
      <c r="S1683" s="69"/>
      <c r="T1683" s="69"/>
      <c r="U1683" s="69"/>
      <c r="V1683" s="69"/>
      <c r="W1683" s="69"/>
      <c r="X1683" s="69"/>
      <c r="Y1683" s="69"/>
      <c r="Z1683" s="69"/>
    </row>
    <row r="1684" ht="15.75" customHeight="1" spans="1:26">
      <c r="A1684" s="125"/>
      <c r="B1684" s="125"/>
      <c r="C1684" s="126" t="e">
        <v>#REF!</v>
      </c>
      <c r="D1684" s="125"/>
      <c r="E1684" s="69"/>
      <c r="F1684" s="69"/>
      <c r="G1684" s="69"/>
      <c r="H1684" s="69"/>
      <c r="I1684" s="69"/>
      <c r="J1684" s="69"/>
      <c r="K1684" s="69"/>
      <c r="L1684" s="69"/>
      <c r="M1684" s="69"/>
      <c r="N1684" s="69"/>
      <c r="O1684" s="69"/>
      <c r="P1684" s="69"/>
      <c r="Q1684" s="69"/>
      <c r="R1684" s="69"/>
      <c r="S1684" s="69"/>
      <c r="T1684" s="69"/>
      <c r="U1684" s="69"/>
      <c r="V1684" s="69"/>
      <c r="W1684" s="69"/>
      <c r="X1684" s="69"/>
      <c r="Y1684" s="69"/>
      <c r="Z1684" s="69"/>
    </row>
    <row r="1685" ht="15.75" customHeight="1" spans="1:26">
      <c r="A1685" s="125"/>
      <c r="B1685" s="125"/>
      <c r="C1685" s="126" t="e">
        <v>#REF!</v>
      </c>
      <c r="D1685" s="125"/>
      <c r="E1685" s="69"/>
      <c r="F1685" s="69"/>
      <c r="G1685" s="69"/>
      <c r="H1685" s="69"/>
      <c r="I1685" s="69"/>
      <c r="J1685" s="69"/>
      <c r="K1685" s="69"/>
      <c r="L1685" s="69"/>
      <c r="M1685" s="69"/>
      <c r="N1685" s="69"/>
      <c r="O1685" s="69"/>
      <c r="P1685" s="69"/>
      <c r="Q1685" s="69"/>
      <c r="R1685" s="69"/>
      <c r="S1685" s="69"/>
      <c r="T1685" s="69"/>
      <c r="U1685" s="69"/>
      <c r="V1685" s="69"/>
      <c r="W1685" s="69"/>
      <c r="X1685" s="69"/>
      <c r="Y1685" s="69"/>
      <c r="Z1685" s="69"/>
    </row>
    <row r="1686" ht="15.75" customHeight="1" spans="1:26">
      <c r="A1686" s="125"/>
      <c r="B1686" s="125"/>
      <c r="C1686" s="126" t="e">
        <v>#REF!</v>
      </c>
      <c r="D1686" s="125"/>
      <c r="E1686" s="69"/>
      <c r="F1686" s="69"/>
      <c r="G1686" s="69"/>
      <c r="H1686" s="69"/>
      <c r="I1686" s="69"/>
      <c r="J1686" s="69"/>
      <c r="K1686" s="69"/>
      <c r="L1686" s="69"/>
      <c r="M1686" s="69"/>
      <c r="N1686" s="69"/>
      <c r="O1686" s="69"/>
      <c r="P1686" s="69"/>
      <c r="Q1686" s="69"/>
      <c r="R1686" s="69"/>
      <c r="S1686" s="69"/>
      <c r="T1686" s="69"/>
      <c r="U1686" s="69"/>
      <c r="V1686" s="69"/>
      <c r="W1686" s="69"/>
      <c r="X1686" s="69"/>
      <c r="Y1686" s="69"/>
      <c r="Z1686" s="69"/>
    </row>
    <row r="1687" ht="15.75" customHeight="1" spans="1:26">
      <c r="A1687" s="125"/>
      <c r="B1687" s="125"/>
      <c r="C1687" s="126" t="e">
        <v>#REF!</v>
      </c>
      <c r="D1687" s="125"/>
      <c r="E1687" s="69"/>
      <c r="F1687" s="69"/>
      <c r="G1687" s="69"/>
      <c r="H1687" s="69"/>
      <c r="I1687" s="69"/>
      <c r="J1687" s="69"/>
      <c r="K1687" s="69"/>
      <c r="L1687" s="69"/>
      <c r="M1687" s="69"/>
      <c r="N1687" s="69"/>
      <c r="O1687" s="69"/>
      <c r="P1687" s="69"/>
      <c r="Q1687" s="69"/>
      <c r="R1687" s="69"/>
      <c r="S1687" s="69"/>
      <c r="T1687" s="69"/>
      <c r="U1687" s="69"/>
      <c r="V1687" s="69"/>
      <c r="W1687" s="69"/>
      <c r="X1687" s="69"/>
      <c r="Y1687" s="69"/>
      <c r="Z1687" s="69"/>
    </row>
    <row r="1688" ht="15.75" customHeight="1" spans="1:26">
      <c r="A1688" s="125"/>
      <c r="B1688" s="125"/>
      <c r="C1688" s="126" t="e">
        <v>#REF!</v>
      </c>
      <c r="D1688" s="125"/>
      <c r="E1688" s="69"/>
      <c r="F1688" s="69"/>
      <c r="G1688" s="69"/>
      <c r="H1688" s="69"/>
      <c r="I1688" s="69"/>
      <c r="J1688" s="69"/>
      <c r="K1688" s="69"/>
      <c r="L1688" s="69"/>
      <c r="M1688" s="69"/>
      <c r="N1688" s="69"/>
      <c r="O1688" s="69"/>
      <c r="P1688" s="69"/>
      <c r="Q1688" s="69"/>
      <c r="R1688" s="69"/>
      <c r="S1688" s="69"/>
      <c r="T1688" s="69"/>
      <c r="U1688" s="69"/>
      <c r="V1688" s="69"/>
      <c r="W1688" s="69"/>
      <c r="X1688" s="69"/>
      <c r="Y1688" s="69"/>
      <c r="Z1688" s="69"/>
    </row>
    <row r="1689" ht="15.75" customHeight="1" spans="1:26">
      <c r="A1689" s="125"/>
      <c r="B1689" s="125"/>
      <c r="C1689" s="126" t="e">
        <v>#REF!</v>
      </c>
      <c r="D1689" s="125"/>
      <c r="E1689" s="69"/>
      <c r="F1689" s="69"/>
      <c r="G1689" s="69"/>
      <c r="H1689" s="69"/>
      <c r="I1689" s="69"/>
      <c r="J1689" s="69"/>
      <c r="K1689" s="69"/>
      <c r="L1689" s="69"/>
      <c r="M1689" s="69"/>
      <c r="N1689" s="69"/>
      <c r="O1689" s="69"/>
      <c r="P1689" s="69"/>
      <c r="Q1689" s="69"/>
      <c r="R1689" s="69"/>
      <c r="S1689" s="69"/>
      <c r="T1689" s="69"/>
      <c r="U1689" s="69"/>
      <c r="V1689" s="69"/>
      <c r="W1689" s="69"/>
      <c r="X1689" s="69"/>
      <c r="Y1689" s="69"/>
      <c r="Z1689" s="69"/>
    </row>
    <row r="1690" ht="15.75" customHeight="1" spans="1:26">
      <c r="A1690" s="125"/>
      <c r="B1690" s="125"/>
      <c r="C1690" s="126" t="e">
        <v>#REF!</v>
      </c>
      <c r="D1690" s="125"/>
      <c r="E1690" s="69"/>
      <c r="F1690" s="69"/>
      <c r="G1690" s="69"/>
      <c r="H1690" s="69"/>
      <c r="I1690" s="69"/>
      <c r="J1690" s="69"/>
      <c r="K1690" s="69"/>
      <c r="L1690" s="69"/>
      <c r="M1690" s="69"/>
      <c r="N1690" s="69"/>
      <c r="O1690" s="69"/>
      <c r="P1690" s="69"/>
      <c r="Q1690" s="69"/>
      <c r="R1690" s="69"/>
      <c r="S1690" s="69"/>
      <c r="T1690" s="69"/>
      <c r="U1690" s="69"/>
      <c r="V1690" s="69"/>
      <c r="W1690" s="69"/>
      <c r="X1690" s="69"/>
      <c r="Y1690" s="69"/>
      <c r="Z1690" s="69"/>
    </row>
    <row r="1691" ht="15.75" customHeight="1" spans="1:26">
      <c r="A1691" s="125"/>
      <c r="B1691" s="125"/>
      <c r="C1691" s="126" t="e">
        <v>#REF!</v>
      </c>
      <c r="D1691" s="125"/>
      <c r="E1691" s="69"/>
      <c r="F1691" s="69"/>
      <c r="G1691" s="69"/>
      <c r="H1691" s="69"/>
      <c r="I1691" s="69"/>
      <c r="J1691" s="69"/>
      <c r="K1691" s="69"/>
      <c r="L1691" s="69"/>
      <c r="M1691" s="69"/>
      <c r="N1691" s="69"/>
      <c r="O1691" s="69"/>
      <c r="P1691" s="69"/>
      <c r="Q1691" s="69"/>
      <c r="R1691" s="69"/>
      <c r="S1691" s="69"/>
      <c r="T1691" s="69"/>
      <c r="U1691" s="69"/>
      <c r="V1691" s="69"/>
      <c r="W1691" s="69"/>
      <c r="X1691" s="69"/>
      <c r="Y1691" s="69"/>
      <c r="Z1691" s="69"/>
    </row>
    <row r="1692" ht="15.75" customHeight="1" spans="1:26">
      <c r="A1692" s="125"/>
      <c r="B1692" s="125"/>
      <c r="C1692" s="126" t="e">
        <v>#REF!</v>
      </c>
      <c r="D1692" s="125"/>
      <c r="E1692" s="69"/>
      <c r="F1692" s="69"/>
      <c r="G1692" s="69"/>
      <c r="H1692" s="69"/>
      <c r="I1692" s="69"/>
      <c r="J1692" s="69"/>
      <c r="K1692" s="69"/>
      <c r="L1692" s="69"/>
      <c r="M1692" s="69"/>
      <c r="N1692" s="69"/>
      <c r="O1692" s="69"/>
      <c r="P1692" s="69"/>
      <c r="Q1692" s="69"/>
      <c r="R1692" s="69"/>
      <c r="S1692" s="69"/>
      <c r="T1692" s="69"/>
      <c r="U1692" s="69"/>
      <c r="V1692" s="69"/>
      <c r="W1692" s="69"/>
      <c r="X1692" s="69"/>
      <c r="Y1692" s="69"/>
      <c r="Z1692" s="69"/>
    </row>
    <row r="1693" ht="15.75" customHeight="1" spans="1:26">
      <c r="A1693" s="125"/>
      <c r="B1693" s="125"/>
      <c r="C1693" s="126" t="e">
        <v>#REF!</v>
      </c>
      <c r="D1693" s="125"/>
      <c r="E1693" s="69"/>
      <c r="F1693" s="69"/>
      <c r="G1693" s="69"/>
      <c r="H1693" s="69"/>
      <c r="I1693" s="69"/>
      <c r="J1693" s="69"/>
      <c r="K1693" s="69"/>
      <c r="L1693" s="69"/>
      <c r="M1693" s="69"/>
      <c r="N1693" s="69"/>
      <c r="O1693" s="69"/>
      <c r="P1693" s="69"/>
      <c r="Q1693" s="69"/>
      <c r="R1693" s="69"/>
      <c r="S1693" s="69"/>
      <c r="T1693" s="69"/>
      <c r="U1693" s="69"/>
      <c r="V1693" s="69"/>
      <c r="W1693" s="69"/>
      <c r="X1693" s="69"/>
      <c r="Y1693" s="69"/>
      <c r="Z1693" s="69"/>
    </row>
    <row r="1694" ht="15.75" customHeight="1" spans="1:26">
      <c r="A1694" s="125"/>
      <c r="B1694" s="125"/>
      <c r="C1694" s="126" t="e">
        <v>#REF!</v>
      </c>
      <c r="D1694" s="125"/>
      <c r="E1694" s="69"/>
      <c r="F1694" s="69"/>
      <c r="G1694" s="69"/>
      <c r="H1694" s="69"/>
      <c r="I1694" s="69"/>
      <c r="J1694" s="69"/>
      <c r="K1694" s="69"/>
      <c r="L1694" s="69"/>
      <c r="M1694" s="69"/>
      <c r="N1694" s="69"/>
      <c r="O1694" s="69"/>
      <c r="P1694" s="69"/>
      <c r="Q1694" s="69"/>
      <c r="R1694" s="69"/>
      <c r="S1694" s="69"/>
      <c r="T1694" s="69"/>
      <c r="U1694" s="69"/>
      <c r="V1694" s="69"/>
      <c r="W1694" s="69"/>
      <c r="X1694" s="69"/>
      <c r="Y1694" s="69"/>
      <c r="Z1694" s="69"/>
    </row>
    <row r="1695" ht="15.75" customHeight="1" spans="1:26">
      <c r="A1695" s="125"/>
      <c r="B1695" s="125"/>
      <c r="C1695" s="126" t="e">
        <v>#REF!</v>
      </c>
      <c r="D1695" s="125"/>
      <c r="E1695" s="69"/>
      <c r="F1695" s="69"/>
      <c r="G1695" s="69"/>
      <c r="H1695" s="69"/>
      <c r="I1695" s="69"/>
      <c r="J1695" s="69"/>
      <c r="K1695" s="69"/>
      <c r="L1695" s="69"/>
      <c r="M1695" s="69"/>
      <c r="N1695" s="69"/>
      <c r="O1695" s="69"/>
      <c r="P1695" s="69"/>
      <c r="Q1695" s="69"/>
      <c r="R1695" s="69"/>
      <c r="S1695" s="69"/>
      <c r="T1695" s="69"/>
      <c r="U1695" s="69"/>
      <c r="V1695" s="69"/>
      <c r="W1695" s="69"/>
      <c r="X1695" s="69"/>
      <c r="Y1695" s="69"/>
      <c r="Z1695" s="69"/>
    </row>
    <row r="1696" ht="15.75" customHeight="1" spans="1:26">
      <c r="A1696" s="125"/>
      <c r="B1696" s="125"/>
      <c r="C1696" s="126" t="e">
        <v>#REF!</v>
      </c>
      <c r="D1696" s="125"/>
      <c r="E1696" s="69"/>
      <c r="F1696" s="69"/>
      <c r="G1696" s="69"/>
      <c r="H1696" s="69"/>
      <c r="I1696" s="69"/>
      <c r="J1696" s="69"/>
      <c r="K1696" s="69"/>
      <c r="L1696" s="69"/>
      <c r="M1696" s="69"/>
      <c r="N1696" s="69"/>
      <c r="O1696" s="69"/>
      <c r="P1696" s="69"/>
      <c r="Q1696" s="69"/>
      <c r="R1696" s="69"/>
      <c r="S1696" s="69"/>
      <c r="T1696" s="69"/>
      <c r="U1696" s="69"/>
      <c r="V1696" s="69"/>
      <c r="W1696" s="69"/>
      <c r="X1696" s="69"/>
      <c r="Y1696" s="69"/>
      <c r="Z1696" s="69"/>
    </row>
    <row r="1697" ht="15.75" customHeight="1" spans="1:26">
      <c r="A1697" s="125"/>
      <c r="B1697" s="125"/>
      <c r="C1697" s="126" t="e">
        <v>#REF!</v>
      </c>
      <c r="D1697" s="125"/>
      <c r="E1697" s="69"/>
      <c r="F1697" s="69"/>
      <c r="G1697" s="69"/>
      <c r="H1697" s="69"/>
      <c r="I1697" s="69"/>
      <c r="J1697" s="69"/>
      <c r="K1697" s="69"/>
      <c r="L1697" s="69"/>
      <c r="M1697" s="69"/>
      <c r="N1697" s="69"/>
      <c r="O1697" s="69"/>
      <c r="P1697" s="69"/>
      <c r="Q1697" s="69"/>
      <c r="R1697" s="69"/>
      <c r="S1697" s="69"/>
      <c r="T1697" s="69"/>
      <c r="U1697" s="69"/>
      <c r="V1697" s="69"/>
      <c r="W1697" s="69"/>
      <c r="X1697" s="69"/>
      <c r="Y1697" s="69"/>
      <c r="Z1697" s="69"/>
    </row>
    <row r="1698" ht="15.75" customHeight="1" spans="1:26">
      <c r="A1698" s="125"/>
      <c r="B1698" s="125"/>
      <c r="C1698" s="126" t="e">
        <v>#REF!</v>
      </c>
      <c r="D1698" s="125"/>
      <c r="E1698" s="69"/>
      <c r="F1698" s="69"/>
      <c r="G1698" s="69"/>
      <c r="H1698" s="69"/>
      <c r="I1698" s="69"/>
      <c r="J1698" s="69"/>
      <c r="K1698" s="69"/>
      <c r="L1698" s="69"/>
      <c r="M1698" s="69"/>
      <c r="N1698" s="69"/>
      <c r="O1698" s="69"/>
      <c r="P1698" s="69"/>
      <c r="Q1698" s="69"/>
      <c r="R1698" s="69"/>
      <c r="S1698" s="69"/>
      <c r="T1698" s="69"/>
      <c r="U1698" s="69"/>
      <c r="V1698" s="69"/>
      <c r="W1698" s="69"/>
      <c r="X1698" s="69"/>
      <c r="Y1698" s="69"/>
      <c r="Z1698" s="69"/>
    </row>
    <row r="1699" ht="15.75" customHeight="1" spans="1:26">
      <c r="A1699" s="125"/>
      <c r="B1699" s="125"/>
      <c r="C1699" s="126" t="e">
        <v>#REF!</v>
      </c>
      <c r="D1699" s="125"/>
      <c r="E1699" s="69"/>
      <c r="F1699" s="69"/>
      <c r="G1699" s="69"/>
      <c r="H1699" s="69"/>
      <c r="I1699" s="69"/>
      <c r="J1699" s="69"/>
      <c r="K1699" s="69"/>
      <c r="L1699" s="69"/>
      <c r="M1699" s="69"/>
      <c r="N1699" s="69"/>
      <c r="O1699" s="69"/>
      <c r="P1699" s="69"/>
      <c r="Q1699" s="69"/>
      <c r="R1699" s="69"/>
      <c r="S1699" s="69"/>
      <c r="T1699" s="69"/>
      <c r="U1699" s="69"/>
      <c r="V1699" s="69"/>
      <c r="W1699" s="69"/>
      <c r="X1699" s="69"/>
      <c r="Y1699" s="69"/>
      <c r="Z1699" s="69"/>
    </row>
    <row r="1700" ht="15.75" customHeight="1" spans="1:26">
      <c r="A1700" s="125"/>
      <c r="B1700" s="125"/>
      <c r="C1700" s="126" t="e">
        <v>#REF!</v>
      </c>
      <c r="D1700" s="125"/>
      <c r="E1700" s="69"/>
      <c r="F1700" s="69"/>
      <c r="G1700" s="69"/>
      <c r="H1700" s="69"/>
      <c r="I1700" s="69"/>
      <c r="J1700" s="69"/>
      <c r="K1700" s="69"/>
      <c r="L1700" s="69"/>
      <c r="M1700" s="69"/>
      <c r="N1700" s="69"/>
      <c r="O1700" s="69"/>
      <c r="P1700" s="69"/>
      <c r="Q1700" s="69"/>
      <c r="R1700" s="69"/>
      <c r="S1700" s="69"/>
      <c r="T1700" s="69"/>
      <c r="U1700" s="69"/>
      <c r="V1700" s="69"/>
      <c r="W1700" s="69"/>
      <c r="X1700" s="69"/>
      <c r="Y1700" s="69"/>
      <c r="Z1700" s="69"/>
    </row>
    <row r="1701" ht="15.75" customHeight="1" spans="1:26">
      <c r="A1701" s="125"/>
      <c r="B1701" s="125"/>
      <c r="C1701" s="126" t="e">
        <v>#REF!</v>
      </c>
      <c r="D1701" s="125"/>
      <c r="E1701" s="69"/>
      <c r="F1701" s="69"/>
      <c r="G1701" s="69"/>
      <c r="H1701" s="69"/>
      <c r="I1701" s="69"/>
      <c r="J1701" s="69"/>
      <c r="K1701" s="69"/>
      <c r="L1701" s="69"/>
      <c r="M1701" s="69"/>
      <c r="N1701" s="69"/>
      <c r="O1701" s="69"/>
      <c r="P1701" s="69"/>
      <c r="Q1701" s="69"/>
      <c r="R1701" s="69"/>
      <c r="S1701" s="69"/>
      <c r="T1701" s="69"/>
      <c r="U1701" s="69"/>
      <c r="V1701" s="69"/>
      <c r="W1701" s="69"/>
      <c r="X1701" s="69"/>
      <c r="Y1701" s="69"/>
      <c r="Z1701" s="69"/>
    </row>
    <row r="1702" ht="15.75" customHeight="1" spans="1:26">
      <c r="A1702" s="125"/>
      <c r="B1702" s="125"/>
      <c r="C1702" s="126" t="e">
        <v>#REF!</v>
      </c>
      <c r="D1702" s="125"/>
      <c r="E1702" s="69"/>
      <c r="F1702" s="69"/>
      <c r="G1702" s="69"/>
      <c r="H1702" s="69"/>
      <c r="I1702" s="69"/>
      <c r="J1702" s="69"/>
      <c r="K1702" s="69"/>
      <c r="L1702" s="69"/>
      <c r="M1702" s="69"/>
      <c r="N1702" s="69"/>
      <c r="O1702" s="69"/>
      <c r="P1702" s="69"/>
      <c r="Q1702" s="69"/>
      <c r="R1702" s="69"/>
      <c r="S1702" s="69"/>
      <c r="T1702" s="69"/>
      <c r="U1702" s="69"/>
      <c r="V1702" s="69"/>
      <c r="W1702" s="69"/>
      <c r="X1702" s="69"/>
      <c r="Y1702" s="69"/>
      <c r="Z1702" s="69"/>
    </row>
    <row r="1703" ht="15.75" customHeight="1" spans="1:26">
      <c r="A1703" s="125"/>
      <c r="B1703" s="125"/>
      <c r="C1703" s="126" t="e">
        <v>#REF!</v>
      </c>
      <c r="D1703" s="125"/>
      <c r="E1703" s="69"/>
      <c r="F1703" s="69"/>
      <c r="G1703" s="69"/>
      <c r="H1703" s="69"/>
      <c r="I1703" s="69"/>
      <c r="J1703" s="69"/>
      <c r="K1703" s="69"/>
      <c r="L1703" s="69"/>
      <c r="M1703" s="69"/>
      <c r="N1703" s="69"/>
      <c r="O1703" s="69"/>
      <c r="P1703" s="69"/>
      <c r="Q1703" s="69"/>
      <c r="R1703" s="69"/>
      <c r="S1703" s="69"/>
      <c r="T1703" s="69"/>
      <c r="U1703" s="69"/>
      <c r="V1703" s="69"/>
      <c r="W1703" s="69"/>
      <c r="X1703" s="69"/>
      <c r="Y1703" s="69"/>
      <c r="Z1703" s="69"/>
    </row>
    <row r="1704" ht="15.75" customHeight="1" spans="1:26">
      <c r="A1704" s="125"/>
      <c r="B1704" s="125"/>
      <c r="C1704" s="126" t="e">
        <v>#REF!</v>
      </c>
      <c r="D1704" s="125"/>
      <c r="E1704" s="69"/>
      <c r="F1704" s="69"/>
      <c r="G1704" s="69"/>
      <c r="H1704" s="69"/>
      <c r="I1704" s="69"/>
      <c r="J1704" s="69"/>
      <c r="K1704" s="69"/>
      <c r="L1704" s="69"/>
      <c r="M1704" s="69"/>
      <c r="N1704" s="69"/>
      <c r="O1704" s="69"/>
      <c r="P1704" s="69"/>
      <c r="Q1704" s="69"/>
      <c r="R1704" s="69"/>
      <c r="S1704" s="69"/>
      <c r="T1704" s="69"/>
      <c r="U1704" s="69"/>
      <c r="V1704" s="69"/>
      <c r="W1704" s="69"/>
      <c r="X1704" s="69"/>
      <c r="Y1704" s="69"/>
      <c r="Z1704" s="69"/>
    </row>
    <row r="1705" ht="15.75" customHeight="1" spans="1:26">
      <c r="A1705" s="125"/>
      <c r="B1705" s="125"/>
      <c r="C1705" s="126" t="e">
        <v>#REF!</v>
      </c>
      <c r="D1705" s="125"/>
      <c r="E1705" s="69"/>
      <c r="F1705" s="69"/>
      <c r="G1705" s="69"/>
      <c r="H1705" s="69"/>
      <c r="I1705" s="69"/>
      <c r="J1705" s="69"/>
      <c r="K1705" s="69"/>
      <c r="L1705" s="69"/>
      <c r="M1705" s="69"/>
      <c r="N1705" s="69"/>
      <c r="O1705" s="69"/>
      <c r="P1705" s="69"/>
      <c r="Q1705" s="69"/>
      <c r="R1705" s="69"/>
      <c r="S1705" s="69"/>
      <c r="T1705" s="69"/>
      <c r="U1705" s="69"/>
      <c r="V1705" s="69"/>
      <c r="W1705" s="69"/>
      <c r="X1705" s="69"/>
      <c r="Y1705" s="69"/>
      <c r="Z1705" s="69"/>
    </row>
    <row r="1706" ht="15.75" customHeight="1" spans="1:26">
      <c r="A1706" s="125"/>
      <c r="B1706" s="125"/>
      <c r="C1706" s="126" t="e">
        <v>#REF!</v>
      </c>
      <c r="D1706" s="125"/>
      <c r="E1706" s="69"/>
      <c r="F1706" s="69"/>
      <c r="G1706" s="69"/>
      <c r="H1706" s="69"/>
      <c r="I1706" s="69"/>
      <c r="J1706" s="69"/>
      <c r="K1706" s="69"/>
      <c r="L1706" s="69"/>
      <c r="M1706" s="69"/>
      <c r="N1706" s="69"/>
      <c r="O1706" s="69"/>
      <c r="P1706" s="69"/>
      <c r="Q1706" s="69"/>
      <c r="R1706" s="69"/>
      <c r="S1706" s="69"/>
      <c r="T1706" s="69"/>
      <c r="U1706" s="69"/>
      <c r="V1706" s="69"/>
      <c r="W1706" s="69"/>
      <c r="X1706" s="69"/>
      <c r="Y1706" s="69"/>
      <c r="Z1706" s="69"/>
    </row>
    <row r="1707" ht="15.75" customHeight="1" spans="1:26">
      <c r="A1707" s="125"/>
      <c r="B1707" s="125"/>
      <c r="C1707" s="126" t="e">
        <v>#REF!</v>
      </c>
      <c r="D1707" s="125"/>
      <c r="E1707" s="69"/>
      <c r="F1707" s="69"/>
      <c r="G1707" s="69"/>
      <c r="H1707" s="69"/>
      <c r="I1707" s="69"/>
      <c r="J1707" s="69"/>
      <c r="K1707" s="69"/>
      <c r="L1707" s="69"/>
      <c r="M1707" s="69"/>
      <c r="N1707" s="69"/>
      <c r="O1707" s="69"/>
      <c r="P1707" s="69"/>
      <c r="Q1707" s="69"/>
      <c r="R1707" s="69"/>
      <c r="S1707" s="69"/>
      <c r="T1707" s="69"/>
      <c r="U1707" s="69"/>
      <c r="V1707" s="69"/>
      <c r="W1707" s="69"/>
      <c r="X1707" s="69"/>
      <c r="Y1707" s="69"/>
      <c r="Z1707" s="69"/>
    </row>
    <row r="1708" ht="15.75" customHeight="1" spans="1:26">
      <c r="A1708" s="125"/>
      <c r="B1708" s="125"/>
      <c r="C1708" s="126" t="e">
        <v>#REF!</v>
      </c>
      <c r="D1708" s="125"/>
      <c r="E1708" s="69"/>
      <c r="F1708" s="69"/>
      <c r="G1708" s="69"/>
      <c r="H1708" s="69"/>
      <c r="I1708" s="69"/>
      <c r="J1708" s="69"/>
      <c r="K1708" s="69"/>
      <c r="L1708" s="69"/>
      <c r="M1708" s="69"/>
      <c r="N1708" s="69"/>
      <c r="O1708" s="69"/>
      <c r="P1708" s="69"/>
      <c r="Q1708" s="69"/>
      <c r="R1708" s="69"/>
      <c r="S1708" s="69"/>
      <c r="T1708" s="69"/>
      <c r="U1708" s="69"/>
      <c r="V1708" s="69"/>
      <c r="W1708" s="69"/>
      <c r="X1708" s="69"/>
      <c r="Y1708" s="69"/>
      <c r="Z1708" s="69"/>
    </row>
    <row r="1709" ht="15.75" customHeight="1" spans="1:26">
      <c r="A1709" s="125"/>
      <c r="B1709" s="125"/>
      <c r="C1709" s="126" t="e">
        <v>#REF!</v>
      </c>
      <c r="D1709" s="125"/>
      <c r="E1709" s="69"/>
      <c r="F1709" s="69"/>
      <c r="G1709" s="69"/>
      <c r="H1709" s="69"/>
      <c r="I1709" s="69"/>
      <c r="J1709" s="69"/>
      <c r="K1709" s="69"/>
      <c r="L1709" s="69"/>
      <c r="M1709" s="69"/>
      <c r="N1709" s="69"/>
      <c r="O1709" s="69"/>
      <c r="P1709" s="69"/>
      <c r="Q1709" s="69"/>
      <c r="R1709" s="69"/>
      <c r="S1709" s="69"/>
      <c r="T1709" s="69"/>
      <c r="U1709" s="69"/>
      <c r="V1709" s="69"/>
      <c r="W1709" s="69"/>
      <c r="X1709" s="69"/>
      <c r="Y1709" s="69"/>
      <c r="Z1709" s="69"/>
    </row>
    <row r="1710" ht="15.75" customHeight="1" spans="1:26">
      <c r="A1710" s="125"/>
      <c r="B1710" s="125"/>
      <c r="C1710" s="126" t="e">
        <v>#REF!</v>
      </c>
      <c r="D1710" s="125"/>
      <c r="E1710" s="69"/>
      <c r="F1710" s="69"/>
      <c r="G1710" s="69"/>
      <c r="H1710" s="69"/>
      <c r="I1710" s="69"/>
      <c r="J1710" s="69"/>
      <c r="K1710" s="69"/>
      <c r="L1710" s="69"/>
      <c r="M1710" s="69"/>
      <c r="N1710" s="69"/>
      <c r="O1710" s="69"/>
      <c r="P1710" s="69"/>
      <c r="Q1710" s="69"/>
      <c r="R1710" s="69"/>
      <c r="S1710" s="69"/>
      <c r="T1710" s="69"/>
      <c r="U1710" s="69"/>
      <c r="V1710" s="69"/>
      <c r="W1710" s="69"/>
      <c r="X1710" s="69"/>
      <c r="Y1710" s="69"/>
      <c r="Z1710" s="69"/>
    </row>
    <row r="1711" ht="15.75" customHeight="1" spans="1:26">
      <c r="A1711" s="125"/>
      <c r="B1711" s="125"/>
      <c r="C1711" s="126" t="e">
        <v>#REF!</v>
      </c>
      <c r="D1711" s="125"/>
      <c r="E1711" s="69"/>
      <c r="F1711" s="69"/>
      <c r="G1711" s="69"/>
      <c r="H1711" s="69"/>
      <c r="I1711" s="69"/>
      <c r="J1711" s="69"/>
      <c r="K1711" s="69"/>
      <c r="L1711" s="69"/>
      <c r="M1711" s="69"/>
      <c r="N1711" s="69"/>
      <c r="O1711" s="69"/>
      <c r="P1711" s="69"/>
      <c r="Q1711" s="69"/>
      <c r="R1711" s="69"/>
      <c r="S1711" s="69"/>
      <c r="T1711" s="69"/>
      <c r="U1711" s="69"/>
      <c r="V1711" s="69"/>
      <c r="W1711" s="69"/>
      <c r="X1711" s="69"/>
      <c r="Y1711" s="69"/>
      <c r="Z1711" s="69"/>
    </row>
    <row r="1712" ht="15.75" customHeight="1" spans="1:26">
      <c r="A1712" s="125"/>
      <c r="B1712" s="125"/>
      <c r="C1712" s="126" t="e">
        <v>#REF!</v>
      </c>
      <c r="D1712" s="125"/>
      <c r="E1712" s="69"/>
      <c r="F1712" s="69"/>
      <c r="G1712" s="69"/>
      <c r="H1712" s="69"/>
      <c r="I1712" s="69"/>
      <c r="J1712" s="69"/>
      <c r="K1712" s="69"/>
      <c r="L1712" s="69"/>
      <c r="M1712" s="69"/>
      <c r="N1712" s="69"/>
      <c r="O1712" s="69"/>
      <c r="P1712" s="69"/>
      <c r="Q1712" s="69"/>
      <c r="R1712" s="69"/>
      <c r="S1712" s="69"/>
      <c r="T1712" s="69"/>
      <c r="U1712" s="69"/>
      <c r="V1712" s="69"/>
      <c r="W1712" s="69"/>
      <c r="X1712" s="69"/>
      <c r="Y1712" s="69"/>
      <c r="Z1712" s="69"/>
    </row>
    <row r="1713" ht="15.75" customHeight="1" spans="1:26">
      <c r="A1713" s="125"/>
      <c r="B1713" s="125"/>
      <c r="C1713" s="126" t="e">
        <v>#REF!</v>
      </c>
      <c r="D1713" s="125"/>
      <c r="E1713" s="69"/>
      <c r="F1713" s="69"/>
      <c r="G1713" s="69"/>
      <c r="H1713" s="69"/>
      <c r="I1713" s="69"/>
      <c r="J1713" s="69"/>
      <c r="K1713" s="69"/>
      <c r="L1713" s="69"/>
      <c r="M1713" s="69"/>
      <c r="N1713" s="69"/>
      <c r="O1713" s="69"/>
      <c r="P1713" s="69"/>
      <c r="Q1713" s="69"/>
      <c r="R1713" s="69"/>
      <c r="S1713" s="69"/>
      <c r="T1713" s="69"/>
      <c r="U1713" s="69"/>
      <c r="V1713" s="69"/>
      <c r="W1713" s="69"/>
      <c r="X1713" s="69"/>
      <c r="Y1713" s="69"/>
      <c r="Z1713" s="69"/>
    </row>
    <row r="1714" ht="15.75" customHeight="1" spans="1:26">
      <c r="A1714" s="125"/>
      <c r="B1714" s="125"/>
      <c r="C1714" s="126" t="e">
        <v>#REF!</v>
      </c>
      <c r="D1714" s="125"/>
      <c r="E1714" s="69"/>
      <c r="F1714" s="69"/>
      <c r="G1714" s="69"/>
      <c r="H1714" s="69"/>
      <c r="I1714" s="69"/>
      <c r="J1714" s="69"/>
      <c r="K1714" s="69"/>
      <c r="L1714" s="69"/>
      <c r="M1714" s="69"/>
      <c r="N1714" s="69"/>
      <c r="O1714" s="69"/>
      <c r="P1714" s="69"/>
      <c r="Q1714" s="69"/>
      <c r="R1714" s="69"/>
      <c r="S1714" s="69"/>
      <c r="T1714" s="69"/>
      <c r="U1714" s="69"/>
      <c r="V1714" s="69"/>
      <c r="W1714" s="69"/>
      <c r="X1714" s="69"/>
      <c r="Y1714" s="69"/>
      <c r="Z1714" s="69"/>
    </row>
    <row r="1715" ht="15.75" customHeight="1" spans="1:26">
      <c r="A1715" s="125"/>
      <c r="B1715" s="125"/>
      <c r="C1715" s="126" t="e">
        <v>#REF!</v>
      </c>
      <c r="D1715" s="125"/>
      <c r="E1715" s="69"/>
      <c r="F1715" s="69"/>
      <c r="G1715" s="69"/>
      <c r="H1715" s="69"/>
      <c r="I1715" s="69"/>
      <c r="J1715" s="69"/>
      <c r="K1715" s="69"/>
      <c r="L1715" s="69"/>
      <c r="M1715" s="69"/>
      <c r="N1715" s="69"/>
      <c r="O1715" s="69"/>
      <c r="P1715" s="69"/>
      <c r="Q1715" s="69"/>
      <c r="R1715" s="69"/>
      <c r="S1715" s="69"/>
      <c r="T1715" s="69"/>
      <c r="U1715" s="69"/>
      <c r="V1715" s="69"/>
      <c r="W1715" s="69"/>
      <c r="X1715" s="69"/>
      <c r="Y1715" s="69"/>
      <c r="Z1715" s="69"/>
    </row>
    <row r="1716" ht="15.75" customHeight="1" spans="1:26">
      <c r="A1716" s="125"/>
      <c r="B1716" s="125"/>
      <c r="C1716" s="126" t="e">
        <v>#REF!</v>
      </c>
      <c r="D1716" s="125"/>
      <c r="E1716" s="69"/>
      <c r="F1716" s="69"/>
      <c r="G1716" s="69"/>
      <c r="H1716" s="69"/>
      <c r="I1716" s="69"/>
      <c r="J1716" s="69"/>
      <c r="K1716" s="69"/>
      <c r="L1716" s="69"/>
      <c r="M1716" s="69"/>
      <c r="N1716" s="69"/>
      <c r="O1716" s="69"/>
      <c r="P1716" s="69"/>
      <c r="Q1716" s="69"/>
      <c r="R1716" s="69"/>
      <c r="S1716" s="69"/>
      <c r="T1716" s="69"/>
      <c r="U1716" s="69"/>
      <c r="V1716" s="69"/>
      <c r="W1716" s="69"/>
      <c r="X1716" s="69"/>
      <c r="Y1716" s="69"/>
      <c r="Z1716" s="69"/>
    </row>
    <row r="1717" ht="15.75" customHeight="1" spans="1:26">
      <c r="A1717" s="125"/>
      <c r="B1717" s="125"/>
      <c r="C1717" s="126" t="e">
        <v>#REF!</v>
      </c>
      <c r="D1717" s="125"/>
      <c r="E1717" s="69"/>
      <c r="F1717" s="69"/>
      <c r="G1717" s="69"/>
      <c r="H1717" s="69"/>
      <c r="I1717" s="69"/>
      <c r="J1717" s="69"/>
      <c r="K1717" s="69"/>
      <c r="L1717" s="69"/>
      <c r="M1717" s="69"/>
      <c r="N1717" s="69"/>
      <c r="O1717" s="69"/>
      <c r="P1717" s="69"/>
      <c r="Q1717" s="69"/>
      <c r="R1717" s="69"/>
      <c r="S1717" s="69"/>
      <c r="T1717" s="69"/>
      <c r="U1717" s="69"/>
      <c r="V1717" s="69"/>
      <c r="W1717" s="69"/>
      <c r="X1717" s="69"/>
      <c r="Y1717" s="69"/>
      <c r="Z1717" s="69"/>
    </row>
    <row r="1718" ht="15.75" customHeight="1" spans="1:26">
      <c r="A1718" s="125"/>
      <c r="B1718" s="125"/>
      <c r="C1718" s="126" t="e">
        <v>#REF!</v>
      </c>
      <c r="D1718" s="125"/>
      <c r="E1718" s="69"/>
      <c r="F1718" s="69"/>
      <c r="G1718" s="69"/>
      <c r="H1718" s="69"/>
      <c r="I1718" s="69"/>
      <c r="J1718" s="69"/>
      <c r="K1718" s="69"/>
      <c r="L1718" s="69"/>
      <c r="M1718" s="69"/>
      <c r="N1718" s="69"/>
      <c r="O1718" s="69"/>
      <c r="P1718" s="69"/>
      <c r="Q1718" s="69"/>
      <c r="R1718" s="69"/>
      <c r="S1718" s="69"/>
      <c r="T1718" s="69"/>
      <c r="U1718" s="69"/>
      <c r="V1718" s="69"/>
      <c r="W1718" s="69"/>
      <c r="X1718" s="69"/>
      <c r="Y1718" s="69"/>
      <c r="Z1718" s="69"/>
    </row>
    <row r="1719" ht="15.75" customHeight="1" spans="1:26">
      <c r="A1719" s="125"/>
      <c r="B1719" s="125"/>
      <c r="C1719" s="126" t="e">
        <v>#REF!</v>
      </c>
      <c r="D1719" s="125"/>
      <c r="E1719" s="69"/>
      <c r="F1719" s="69"/>
      <c r="G1719" s="69"/>
      <c r="H1719" s="69"/>
      <c r="I1719" s="69"/>
      <c r="J1719" s="69"/>
      <c r="K1719" s="69"/>
      <c r="L1719" s="69"/>
      <c r="M1719" s="69"/>
      <c r="N1719" s="69"/>
      <c r="O1719" s="69"/>
      <c r="P1719" s="69"/>
      <c r="Q1719" s="69"/>
      <c r="R1719" s="69"/>
      <c r="S1719" s="69"/>
      <c r="T1719" s="69"/>
      <c r="U1719" s="69"/>
      <c r="V1719" s="69"/>
      <c r="W1719" s="69"/>
      <c r="X1719" s="69"/>
      <c r="Y1719" s="69"/>
      <c r="Z1719" s="69"/>
    </row>
    <row r="1720" ht="15.75" customHeight="1" spans="1:26">
      <c r="A1720" s="125"/>
      <c r="B1720" s="125"/>
      <c r="C1720" s="126" t="e">
        <v>#REF!</v>
      </c>
      <c r="D1720" s="125"/>
      <c r="E1720" s="69"/>
      <c r="F1720" s="69"/>
      <c r="G1720" s="69"/>
      <c r="H1720" s="69"/>
      <c r="I1720" s="69"/>
      <c r="J1720" s="69"/>
      <c r="K1720" s="69"/>
      <c r="L1720" s="69"/>
      <c r="M1720" s="69"/>
      <c r="N1720" s="69"/>
      <c r="O1720" s="69"/>
      <c r="P1720" s="69"/>
      <c r="Q1720" s="69"/>
      <c r="R1720" s="69"/>
      <c r="S1720" s="69"/>
      <c r="T1720" s="69"/>
      <c r="U1720" s="69"/>
      <c r="V1720" s="69"/>
      <c r="W1720" s="69"/>
      <c r="X1720" s="69"/>
      <c r="Y1720" s="69"/>
      <c r="Z1720" s="69"/>
    </row>
    <row r="1721" ht="15.75" customHeight="1" spans="1:26">
      <c r="A1721" s="125"/>
      <c r="B1721" s="125"/>
      <c r="C1721" s="126" t="e">
        <v>#REF!</v>
      </c>
      <c r="D1721" s="125"/>
      <c r="E1721" s="69"/>
      <c r="F1721" s="69"/>
      <c r="G1721" s="69"/>
      <c r="H1721" s="69"/>
      <c r="I1721" s="69"/>
      <c r="J1721" s="69"/>
      <c r="K1721" s="69"/>
      <c r="L1721" s="69"/>
      <c r="M1721" s="69"/>
      <c r="N1721" s="69"/>
      <c r="O1721" s="69"/>
      <c r="P1721" s="69"/>
      <c r="Q1721" s="69"/>
      <c r="R1721" s="69"/>
      <c r="S1721" s="69"/>
      <c r="T1721" s="69"/>
      <c r="U1721" s="69"/>
      <c r="V1721" s="69"/>
      <c r="W1721" s="69"/>
      <c r="X1721" s="69"/>
      <c r="Y1721" s="69"/>
      <c r="Z1721" s="69"/>
    </row>
    <row r="1722" ht="15.75" customHeight="1" spans="1:26">
      <c r="A1722" s="125"/>
      <c r="B1722" s="125"/>
      <c r="C1722" s="126" t="e">
        <v>#REF!</v>
      </c>
      <c r="D1722" s="125"/>
      <c r="E1722" s="69"/>
      <c r="F1722" s="69"/>
      <c r="G1722" s="69"/>
      <c r="H1722" s="69"/>
      <c r="I1722" s="69"/>
      <c r="J1722" s="69"/>
      <c r="K1722" s="69"/>
      <c r="L1722" s="69"/>
      <c r="M1722" s="69"/>
      <c r="N1722" s="69"/>
      <c r="O1722" s="69"/>
      <c r="P1722" s="69"/>
      <c r="Q1722" s="69"/>
      <c r="R1722" s="69"/>
      <c r="S1722" s="69"/>
      <c r="T1722" s="69"/>
      <c r="U1722" s="69"/>
      <c r="V1722" s="69"/>
      <c r="W1722" s="69"/>
      <c r="X1722" s="69"/>
      <c r="Y1722" s="69"/>
      <c r="Z1722" s="69"/>
    </row>
    <row r="1723" ht="15.75" customHeight="1" spans="1:26">
      <c r="A1723" s="125"/>
      <c r="B1723" s="125"/>
      <c r="C1723" s="126" t="e">
        <v>#REF!</v>
      </c>
      <c r="D1723" s="125"/>
      <c r="E1723" s="69"/>
      <c r="F1723" s="69"/>
      <c r="G1723" s="69"/>
      <c r="H1723" s="69"/>
      <c r="I1723" s="69"/>
      <c r="J1723" s="69"/>
      <c r="K1723" s="69"/>
      <c r="L1723" s="69"/>
      <c r="M1723" s="69"/>
      <c r="N1723" s="69"/>
      <c r="O1723" s="69"/>
      <c r="P1723" s="69"/>
      <c r="Q1723" s="69"/>
      <c r="R1723" s="69"/>
      <c r="S1723" s="69"/>
      <c r="T1723" s="69"/>
      <c r="U1723" s="69"/>
      <c r="V1723" s="69"/>
      <c r="W1723" s="69"/>
      <c r="X1723" s="69"/>
      <c r="Y1723" s="69"/>
      <c r="Z1723" s="69"/>
    </row>
    <row r="1724" ht="15.75" customHeight="1" spans="1:26">
      <c r="A1724" s="125"/>
      <c r="B1724" s="125"/>
      <c r="C1724" s="126" t="e">
        <v>#REF!</v>
      </c>
      <c r="D1724" s="125"/>
      <c r="E1724" s="69"/>
      <c r="F1724" s="69"/>
      <c r="G1724" s="69"/>
      <c r="H1724" s="69"/>
      <c r="I1724" s="69"/>
      <c r="J1724" s="69"/>
      <c r="K1724" s="69"/>
      <c r="L1724" s="69"/>
      <c r="M1724" s="69"/>
      <c r="N1724" s="69"/>
      <c r="O1724" s="69"/>
      <c r="P1724" s="69"/>
      <c r="Q1724" s="69"/>
      <c r="R1724" s="69"/>
      <c r="S1724" s="69"/>
      <c r="T1724" s="69"/>
      <c r="U1724" s="69"/>
      <c r="V1724" s="69"/>
      <c r="W1724" s="69"/>
      <c r="X1724" s="69"/>
      <c r="Y1724" s="69"/>
      <c r="Z1724" s="69"/>
    </row>
    <row r="1725" ht="15.75" customHeight="1" spans="1:26">
      <c r="A1725" s="125"/>
      <c r="B1725" s="125"/>
      <c r="C1725" s="126" t="e">
        <v>#REF!</v>
      </c>
      <c r="D1725" s="125"/>
      <c r="E1725" s="69"/>
      <c r="F1725" s="69"/>
      <c r="G1725" s="69"/>
      <c r="H1725" s="69"/>
      <c r="I1725" s="69"/>
      <c r="J1725" s="69"/>
      <c r="K1725" s="69"/>
      <c r="L1725" s="69"/>
      <c r="M1725" s="69"/>
      <c r="N1725" s="69"/>
      <c r="O1725" s="69"/>
      <c r="P1725" s="69"/>
      <c r="Q1725" s="69"/>
      <c r="R1725" s="69"/>
      <c r="S1725" s="69"/>
      <c r="T1725" s="69"/>
      <c r="U1725" s="69"/>
      <c r="V1725" s="69"/>
      <c r="W1725" s="69"/>
      <c r="X1725" s="69"/>
      <c r="Y1725" s="69"/>
      <c r="Z1725" s="69"/>
    </row>
    <row r="1726" ht="15.75" customHeight="1" spans="1:26">
      <c r="A1726" s="125"/>
      <c r="B1726" s="125"/>
      <c r="C1726" s="126" t="e">
        <v>#REF!</v>
      </c>
      <c r="D1726" s="125"/>
      <c r="E1726" s="69"/>
      <c r="F1726" s="69"/>
      <c r="G1726" s="69"/>
      <c r="H1726" s="69"/>
      <c r="I1726" s="69"/>
      <c r="J1726" s="69"/>
      <c r="K1726" s="69"/>
      <c r="L1726" s="69"/>
      <c r="M1726" s="69"/>
      <c r="N1726" s="69"/>
      <c r="O1726" s="69"/>
      <c r="P1726" s="69"/>
      <c r="Q1726" s="69"/>
      <c r="R1726" s="69"/>
      <c r="S1726" s="69"/>
      <c r="T1726" s="69"/>
      <c r="U1726" s="69"/>
      <c r="V1726" s="69"/>
      <c r="W1726" s="69"/>
      <c r="X1726" s="69"/>
      <c r="Y1726" s="69"/>
      <c r="Z1726" s="69"/>
    </row>
    <row r="1727" ht="15.75" customHeight="1" spans="1:26">
      <c r="A1727" s="125"/>
      <c r="B1727" s="125"/>
      <c r="C1727" s="126" t="e">
        <v>#REF!</v>
      </c>
      <c r="D1727" s="125"/>
      <c r="E1727" s="69"/>
      <c r="F1727" s="69"/>
      <c r="G1727" s="69"/>
      <c r="H1727" s="69"/>
      <c r="I1727" s="69"/>
      <c r="J1727" s="69"/>
      <c r="K1727" s="69"/>
      <c r="L1727" s="69"/>
      <c r="M1727" s="69"/>
      <c r="N1727" s="69"/>
      <c r="O1727" s="69"/>
      <c r="P1727" s="69"/>
      <c r="Q1727" s="69"/>
      <c r="R1727" s="69"/>
      <c r="S1727" s="69"/>
      <c r="T1727" s="69"/>
      <c r="U1727" s="69"/>
      <c r="V1727" s="69"/>
      <c r="W1727" s="69"/>
      <c r="X1727" s="69"/>
      <c r="Y1727" s="69"/>
      <c r="Z1727" s="69"/>
    </row>
    <row r="1728" ht="15.75" customHeight="1" spans="1:26">
      <c r="A1728" s="125"/>
      <c r="B1728" s="125"/>
      <c r="C1728" s="126" t="e">
        <v>#REF!</v>
      </c>
      <c r="D1728" s="125"/>
      <c r="E1728" s="69"/>
      <c r="F1728" s="69"/>
      <c r="G1728" s="69"/>
      <c r="H1728" s="69"/>
      <c r="I1728" s="69"/>
      <c r="J1728" s="69"/>
      <c r="K1728" s="69"/>
      <c r="L1728" s="69"/>
      <c r="M1728" s="69"/>
      <c r="N1728" s="69"/>
      <c r="O1728" s="69"/>
      <c r="P1728" s="69"/>
      <c r="Q1728" s="69"/>
      <c r="R1728" s="69"/>
      <c r="S1728" s="69"/>
      <c r="T1728" s="69"/>
      <c r="U1728" s="69"/>
      <c r="V1728" s="69"/>
      <c r="W1728" s="69"/>
      <c r="X1728" s="69"/>
      <c r="Y1728" s="69"/>
      <c r="Z1728" s="69"/>
    </row>
    <row r="1729" ht="15.75" customHeight="1" spans="1:26">
      <c r="A1729" s="125"/>
      <c r="B1729" s="125"/>
      <c r="C1729" s="126" t="e">
        <v>#REF!</v>
      </c>
      <c r="D1729" s="125"/>
      <c r="E1729" s="69"/>
      <c r="F1729" s="69"/>
      <c r="G1729" s="69"/>
      <c r="H1729" s="69"/>
      <c r="I1729" s="69"/>
      <c r="J1729" s="69"/>
      <c r="K1729" s="69"/>
      <c r="L1729" s="69"/>
      <c r="M1729" s="69"/>
      <c r="N1729" s="69"/>
      <c r="O1729" s="69"/>
      <c r="P1729" s="69"/>
      <c r="Q1729" s="69"/>
      <c r="R1729" s="69"/>
      <c r="S1729" s="69"/>
      <c r="T1729" s="69"/>
      <c r="U1729" s="69"/>
      <c r="V1729" s="69"/>
      <c r="W1729" s="69"/>
      <c r="X1729" s="69"/>
      <c r="Y1729" s="69"/>
      <c r="Z1729" s="69"/>
    </row>
    <row r="1730" ht="15.75" customHeight="1" spans="1:26">
      <c r="A1730" s="125"/>
      <c r="B1730" s="125"/>
      <c r="C1730" s="126" t="e">
        <v>#REF!</v>
      </c>
      <c r="D1730" s="125"/>
      <c r="E1730" s="69"/>
      <c r="F1730" s="69"/>
      <c r="G1730" s="69"/>
      <c r="H1730" s="69"/>
      <c r="I1730" s="69"/>
      <c r="J1730" s="69"/>
      <c r="K1730" s="69"/>
      <c r="L1730" s="69"/>
      <c r="M1730" s="69"/>
      <c r="N1730" s="69"/>
      <c r="O1730" s="69"/>
      <c r="P1730" s="69"/>
      <c r="Q1730" s="69"/>
      <c r="R1730" s="69"/>
      <c r="S1730" s="69"/>
      <c r="T1730" s="69"/>
      <c r="U1730" s="69"/>
      <c r="V1730" s="69"/>
      <c r="W1730" s="69"/>
      <c r="X1730" s="69"/>
      <c r="Y1730" s="69"/>
      <c r="Z1730" s="69"/>
    </row>
    <row r="1731" ht="15.75" customHeight="1" spans="1:26">
      <c r="A1731" s="125"/>
      <c r="B1731" s="125"/>
      <c r="C1731" s="126" t="e">
        <v>#REF!</v>
      </c>
      <c r="D1731" s="125"/>
      <c r="E1731" s="69"/>
      <c r="F1731" s="69"/>
      <c r="G1731" s="69"/>
      <c r="H1731" s="69"/>
      <c r="I1731" s="69"/>
      <c r="J1731" s="69"/>
      <c r="K1731" s="69"/>
      <c r="L1731" s="69"/>
      <c r="M1731" s="69"/>
      <c r="N1731" s="69"/>
      <c r="O1731" s="69"/>
      <c r="P1731" s="69"/>
      <c r="Q1731" s="69"/>
      <c r="R1731" s="69"/>
      <c r="S1731" s="69"/>
      <c r="T1731" s="69"/>
      <c r="U1731" s="69"/>
      <c r="V1731" s="69"/>
      <c r="W1731" s="69"/>
      <c r="X1731" s="69"/>
      <c r="Y1731" s="69"/>
      <c r="Z1731" s="69"/>
    </row>
    <row r="1732" ht="15.75" customHeight="1" spans="1:26">
      <c r="A1732" s="125"/>
      <c r="B1732" s="125"/>
      <c r="C1732" s="126" t="e">
        <v>#REF!</v>
      </c>
      <c r="D1732" s="125"/>
      <c r="E1732" s="69"/>
      <c r="F1732" s="69"/>
      <c r="G1732" s="69"/>
      <c r="H1732" s="69"/>
      <c r="I1732" s="69"/>
      <c r="J1732" s="69"/>
      <c r="K1732" s="69"/>
      <c r="L1732" s="69"/>
      <c r="M1732" s="69"/>
      <c r="N1732" s="69"/>
      <c r="O1732" s="69"/>
      <c r="P1732" s="69"/>
      <c r="Q1732" s="69"/>
      <c r="R1732" s="69"/>
      <c r="S1732" s="69"/>
      <c r="T1732" s="69"/>
      <c r="U1732" s="69"/>
      <c r="V1732" s="69"/>
      <c r="W1732" s="69"/>
      <c r="X1732" s="69"/>
      <c r="Y1732" s="69"/>
      <c r="Z1732" s="69"/>
    </row>
    <row r="1733" ht="15.75" customHeight="1" spans="1:26">
      <c r="A1733" s="125"/>
      <c r="B1733" s="125"/>
      <c r="C1733" s="126" t="e">
        <v>#REF!</v>
      </c>
      <c r="D1733" s="125"/>
      <c r="E1733" s="69"/>
      <c r="F1733" s="69"/>
      <c r="G1733" s="69"/>
      <c r="H1733" s="69"/>
      <c r="I1733" s="69"/>
      <c r="J1733" s="69"/>
      <c r="K1733" s="69"/>
      <c r="L1733" s="69"/>
      <c r="M1733" s="69"/>
      <c r="N1733" s="69"/>
      <c r="O1733" s="69"/>
      <c r="P1733" s="69"/>
      <c r="Q1733" s="69"/>
      <c r="R1733" s="69"/>
      <c r="S1733" s="69"/>
      <c r="T1733" s="69"/>
      <c r="U1733" s="69"/>
      <c r="V1733" s="69"/>
      <c r="W1733" s="69"/>
      <c r="X1733" s="69"/>
      <c r="Y1733" s="69"/>
      <c r="Z1733" s="69"/>
    </row>
    <row r="1734" ht="15.75" customHeight="1" spans="1:26">
      <c r="A1734" s="125"/>
      <c r="B1734" s="125"/>
      <c r="C1734" s="126" t="e">
        <v>#REF!</v>
      </c>
      <c r="D1734" s="125"/>
      <c r="E1734" s="69"/>
      <c r="F1734" s="69"/>
      <c r="G1734" s="69"/>
      <c r="H1734" s="69"/>
      <c r="I1734" s="69"/>
      <c r="J1734" s="69"/>
      <c r="K1734" s="69"/>
      <c r="L1734" s="69"/>
      <c r="M1734" s="69"/>
      <c r="N1734" s="69"/>
      <c r="O1734" s="69"/>
      <c r="P1734" s="69"/>
      <c r="Q1734" s="69"/>
      <c r="R1734" s="69"/>
      <c r="S1734" s="69"/>
      <c r="T1734" s="69"/>
      <c r="U1734" s="69"/>
      <c r="V1734" s="69"/>
      <c r="W1734" s="69"/>
      <c r="X1734" s="69"/>
      <c r="Y1734" s="69"/>
      <c r="Z1734" s="69"/>
    </row>
    <row r="1735" ht="15.75" customHeight="1" spans="1:26">
      <c r="A1735" s="125"/>
      <c r="B1735" s="125"/>
      <c r="C1735" s="126" t="e">
        <v>#REF!</v>
      </c>
      <c r="D1735" s="125"/>
      <c r="E1735" s="69"/>
      <c r="F1735" s="69"/>
      <c r="G1735" s="69"/>
      <c r="H1735" s="69"/>
      <c r="I1735" s="69"/>
      <c r="J1735" s="69"/>
      <c r="K1735" s="69"/>
      <c r="L1735" s="69"/>
      <c r="M1735" s="69"/>
      <c r="N1735" s="69"/>
      <c r="O1735" s="69"/>
      <c r="P1735" s="69"/>
      <c r="Q1735" s="69"/>
      <c r="R1735" s="69"/>
      <c r="S1735" s="69"/>
      <c r="T1735" s="69"/>
      <c r="U1735" s="69"/>
      <c r="V1735" s="69"/>
      <c r="W1735" s="69"/>
      <c r="X1735" s="69"/>
      <c r="Y1735" s="69"/>
      <c r="Z1735" s="69"/>
    </row>
    <row r="1736" ht="15.75" customHeight="1" spans="1:26">
      <c r="A1736" s="125"/>
      <c r="B1736" s="125"/>
      <c r="C1736" s="126" t="e">
        <v>#REF!</v>
      </c>
      <c r="D1736" s="125"/>
      <c r="E1736" s="69"/>
      <c r="F1736" s="69"/>
      <c r="G1736" s="69"/>
      <c r="H1736" s="69"/>
      <c r="I1736" s="69"/>
      <c r="J1736" s="69"/>
      <c r="K1736" s="69"/>
      <c r="L1736" s="69"/>
      <c r="M1736" s="69"/>
      <c r="N1736" s="69"/>
      <c r="O1736" s="69"/>
      <c r="P1736" s="69"/>
      <c r="Q1736" s="69"/>
      <c r="R1736" s="69"/>
      <c r="S1736" s="69"/>
      <c r="T1736" s="69"/>
      <c r="U1736" s="69"/>
      <c r="V1736" s="69"/>
      <c r="W1736" s="69"/>
      <c r="X1736" s="69"/>
      <c r="Y1736" s="69"/>
      <c r="Z1736" s="69"/>
    </row>
    <row r="1737" ht="15.75" customHeight="1" spans="1:26">
      <c r="A1737" s="125"/>
      <c r="B1737" s="125"/>
      <c r="C1737" s="126" t="e">
        <v>#REF!</v>
      </c>
      <c r="D1737" s="125"/>
      <c r="E1737" s="69"/>
      <c r="F1737" s="69"/>
      <c r="G1737" s="69"/>
      <c r="H1737" s="69"/>
      <c r="I1737" s="69"/>
      <c r="J1737" s="69"/>
      <c r="K1737" s="69"/>
      <c r="L1737" s="69"/>
      <c r="M1737" s="69"/>
      <c r="N1737" s="69"/>
      <c r="O1737" s="69"/>
      <c r="P1737" s="69"/>
      <c r="Q1737" s="69"/>
      <c r="R1737" s="69"/>
      <c r="S1737" s="69"/>
      <c r="T1737" s="69"/>
      <c r="U1737" s="69"/>
      <c r="V1737" s="69"/>
      <c r="W1737" s="69"/>
      <c r="X1737" s="69"/>
      <c r="Y1737" s="69"/>
      <c r="Z1737" s="69"/>
    </row>
    <row r="1738" ht="15.75" customHeight="1" spans="1:26">
      <c r="A1738" s="125"/>
      <c r="B1738" s="125"/>
      <c r="C1738" s="126" t="e">
        <v>#REF!</v>
      </c>
      <c r="D1738" s="125"/>
      <c r="E1738" s="69"/>
      <c r="F1738" s="69"/>
      <c r="G1738" s="69"/>
      <c r="H1738" s="69"/>
      <c r="I1738" s="69"/>
      <c r="J1738" s="69"/>
      <c r="K1738" s="69"/>
      <c r="L1738" s="69"/>
      <c r="M1738" s="69"/>
      <c r="N1738" s="69"/>
      <c r="O1738" s="69"/>
      <c r="P1738" s="69"/>
      <c r="Q1738" s="69"/>
      <c r="R1738" s="69"/>
      <c r="S1738" s="69"/>
      <c r="T1738" s="69"/>
      <c r="U1738" s="69"/>
      <c r="V1738" s="69"/>
      <c r="W1738" s="69"/>
      <c r="X1738" s="69"/>
      <c r="Y1738" s="69"/>
      <c r="Z1738" s="69"/>
    </row>
    <row r="1739" ht="15.75" customHeight="1" spans="1:26">
      <c r="A1739" s="125"/>
      <c r="B1739" s="125"/>
      <c r="C1739" s="126" t="e">
        <v>#REF!</v>
      </c>
      <c r="D1739" s="125"/>
      <c r="E1739" s="69"/>
      <c r="F1739" s="69"/>
      <c r="G1739" s="69"/>
      <c r="H1739" s="69"/>
      <c r="I1739" s="69"/>
      <c r="J1739" s="69"/>
      <c r="K1739" s="69"/>
      <c r="L1739" s="69"/>
      <c r="M1739" s="69"/>
      <c r="N1739" s="69"/>
      <c r="O1739" s="69"/>
      <c r="P1739" s="69"/>
      <c r="Q1739" s="69"/>
      <c r="R1739" s="69"/>
      <c r="S1739" s="69"/>
      <c r="T1739" s="69"/>
      <c r="U1739" s="69"/>
      <c r="V1739" s="69"/>
      <c r="W1739" s="69"/>
      <c r="X1739" s="69"/>
      <c r="Y1739" s="69"/>
      <c r="Z1739" s="69"/>
    </row>
    <row r="1740" ht="15.75" customHeight="1" spans="1:26">
      <c r="A1740" s="125"/>
      <c r="B1740" s="125"/>
      <c r="C1740" s="126" t="e">
        <v>#REF!</v>
      </c>
      <c r="D1740" s="125"/>
      <c r="E1740" s="69"/>
      <c r="F1740" s="69"/>
      <c r="G1740" s="69"/>
      <c r="H1740" s="69"/>
      <c r="I1740" s="69"/>
      <c r="J1740" s="69"/>
      <c r="K1740" s="69"/>
      <c r="L1740" s="69"/>
      <c r="M1740" s="69"/>
      <c r="N1740" s="69"/>
      <c r="O1740" s="69"/>
      <c r="P1740" s="69"/>
      <c r="Q1740" s="69"/>
      <c r="R1740" s="69"/>
      <c r="S1740" s="69"/>
      <c r="T1740" s="69"/>
      <c r="U1740" s="69"/>
      <c r="V1740" s="69"/>
      <c r="W1740" s="69"/>
      <c r="X1740" s="69"/>
      <c r="Y1740" s="69"/>
      <c r="Z1740" s="69"/>
    </row>
    <row r="1741" ht="15.75" customHeight="1" spans="1:26">
      <c r="A1741" s="125"/>
      <c r="B1741" s="125"/>
      <c r="C1741" s="126" t="e">
        <v>#REF!</v>
      </c>
      <c r="D1741" s="125"/>
      <c r="E1741" s="69"/>
      <c r="F1741" s="69"/>
      <c r="G1741" s="69"/>
      <c r="H1741" s="69"/>
      <c r="I1741" s="69"/>
      <c r="J1741" s="69"/>
      <c r="K1741" s="69"/>
      <c r="L1741" s="69"/>
      <c r="M1741" s="69"/>
      <c r="N1741" s="69"/>
      <c r="O1741" s="69"/>
      <c r="P1741" s="69"/>
      <c r="Q1741" s="69"/>
      <c r="R1741" s="69"/>
      <c r="S1741" s="69"/>
      <c r="T1741" s="69"/>
      <c r="U1741" s="69"/>
      <c r="V1741" s="69"/>
      <c r="W1741" s="69"/>
      <c r="X1741" s="69"/>
      <c r="Y1741" s="69"/>
      <c r="Z1741" s="69"/>
    </row>
    <row r="1742" ht="15.75" customHeight="1" spans="1:26">
      <c r="A1742" s="125"/>
      <c r="B1742" s="125"/>
      <c r="C1742" s="126" t="e">
        <v>#REF!</v>
      </c>
      <c r="D1742" s="125"/>
      <c r="E1742" s="69"/>
      <c r="F1742" s="69"/>
      <c r="G1742" s="69"/>
      <c r="H1742" s="69"/>
      <c r="I1742" s="69"/>
      <c r="J1742" s="69"/>
      <c r="K1742" s="69"/>
      <c r="L1742" s="69"/>
      <c r="M1742" s="69"/>
      <c r="N1742" s="69"/>
      <c r="O1742" s="69"/>
      <c r="P1742" s="69"/>
      <c r="Q1742" s="69"/>
      <c r="R1742" s="69"/>
      <c r="S1742" s="69"/>
      <c r="T1742" s="69"/>
      <c r="U1742" s="69"/>
      <c r="V1742" s="69"/>
      <c r="W1742" s="69"/>
      <c r="X1742" s="69"/>
      <c r="Y1742" s="69"/>
      <c r="Z1742" s="69"/>
    </row>
    <row r="1743" ht="15.75" customHeight="1" spans="1:26">
      <c r="A1743" s="125"/>
      <c r="B1743" s="125"/>
      <c r="C1743" s="126" t="e">
        <v>#REF!</v>
      </c>
      <c r="D1743" s="125"/>
      <c r="E1743" s="69"/>
      <c r="F1743" s="69"/>
      <c r="G1743" s="69"/>
      <c r="H1743" s="69"/>
      <c r="I1743" s="69"/>
      <c r="J1743" s="69"/>
      <c r="K1743" s="69"/>
      <c r="L1743" s="69"/>
      <c r="M1743" s="69"/>
      <c r="N1743" s="69"/>
      <c r="O1743" s="69"/>
      <c r="P1743" s="69"/>
      <c r="Q1743" s="69"/>
      <c r="R1743" s="69"/>
      <c r="S1743" s="69"/>
      <c r="T1743" s="69"/>
      <c r="U1743" s="69"/>
      <c r="V1743" s="69"/>
      <c r="W1743" s="69"/>
      <c r="X1743" s="69"/>
      <c r="Y1743" s="69"/>
      <c r="Z1743" s="69"/>
    </row>
    <row r="1744" ht="15.75" customHeight="1" spans="1:26">
      <c r="A1744" s="125"/>
      <c r="B1744" s="125"/>
      <c r="C1744" s="126" t="e">
        <v>#REF!</v>
      </c>
      <c r="D1744" s="125"/>
      <c r="E1744" s="69"/>
      <c r="F1744" s="69"/>
      <c r="G1744" s="69"/>
      <c r="H1744" s="69"/>
      <c r="I1744" s="69"/>
      <c r="J1744" s="69"/>
      <c r="K1744" s="69"/>
      <c r="L1744" s="69"/>
      <c r="M1744" s="69"/>
      <c r="N1744" s="69"/>
      <c r="O1744" s="69"/>
      <c r="P1744" s="69"/>
      <c r="Q1744" s="69"/>
      <c r="R1744" s="69"/>
      <c r="S1744" s="69"/>
      <c r="T1744" s="69"/>
      <c r="U1744" s="69"/>
      <c r="V1744" s="69"/>
      <c r="W1744" s="69"/>
      <c r="X1744" s="69"/>
      <c r="Y1744" s="69"/>
      <c r="Z1744" s="69"/>
    </row>
    <row r="1745" ht="15.75" customHeight="1" spans="1:26">
      <c r="A1745" s="125"/>
      <c r="B1745" s="125"/>
      <c r="C1745" s="126" t="e">
        <v>#REF!</v>
      </c>
      <c r="D1745" s="125"/>
      <c r="E1745" s="69"/>
      <c r="F1745" s="69"/>
      <c r="G1745" s="69"/>
      <c r="H1745" s="69"/>
      <c r="I1745" s="69"/>
      <c r="J1745" s="69"/>
      <c r="K1745" s="69"/>
      <c r="L1745" s="69"/>
      <c r="M1745" s="69"/>
      <c r="N1745" s="69"/>
      <c r="O1745" s="69"/>
      <c r="P1745" s="69"/>
      <c r="Q1745" s="69"/>
      <c r="R1745" s="69"/>
      <c r="S1745" s="69"/>
      <c r="T1745" s="69"/>
      <c r="U1745" s="69"/>
      <c r="V1745" s="69"/>
      <c r="W1745" s="69"/>
      <c r="X1745" s="69"/>
      <c r="Y1745" s="69"/>
      <c r="Z1745" s="69"/>
    </row>
    <row r="1746" ht="15.75" customHeight="1" spans="1:26">
      <c r="A1746" s="125"/>
      <c r="B1746" s="125"/>
      <c r="C1746" s="126" t="e">
        <v>#REF!</v>
      </c>
      <c r="D1746" s="125"/>
      <c r="E1746" s="69"/>
      <c r="F1746" s="69"/>
      <c r="G1746" s="69"/>
      <c r="H1746" s="69"/>
      <c r="I1746" s="69"/>
      <c r="J1746" s="69"/>
      <c r="K1746" s="69"/>
      <c r="L1746" s="69"/>
      <c r="M1746" s="69"/>
      <c r="N1746" s="69"/>
      <c r="O1746" s="69"/>
      <c r="P1746" s="69"/>
      <c r="Q1746" s="69"/>
      <c r="R1746" s="69"/>
      <c r="S1746" s="69"/>
      <c r="T1746" s="69"/>
      <c r="U1746" s="69"/>
      <c r="V1746" s="69"/>
      <c r="W1746" s="69"/>
      <c r="X1746" s="69"/>
      <c r="Y1746" s="69"/>
      <c r="Z1746" s="69"/>
    </row>
    <row r="1747" ht="15.75" customHeight="1" spans="1:26">
      <c r="A1747" s="125"/>
      <c r="B1747" s="125"/>
      <c r="C1747" s="126" t="e">
        <v>#REF!</v>
      </c>
      <c r="D1747" s="125"/>
      <c r="E1747" s="69"/>
      <c r="F1747" s="69"/>
      <c r="G1747" s="69"/>
      <c r="H1747" s="69"/>
      <c r="I1747" s="69"/>
      <c r="J1747" s="69"/>
      <c r="K1747" s="69"/>
      <c r="L1747" s="69"/>
      <c r="M1747" s="69"/>
      <c r="N1747" s="69"/>
      <c r="O1747" s="69"/>
      <c r="P1747" s="69"/>
      <c r="Q1747" s="69"/>
      <c r="R1747" s="69"/>
      <c r="S1747" s="69"/>
      <c r="T1747" s="69"/>
      <c r="U1747" s="69"/>
      <c r="V1747" s="69"/>
      <c r="W1747" s="69"/>
      <c r="X1747" s="69"/>
      <c r="Y1747" s="69"/>
      <c r="Z1747" s="69"/>
    </row>
    <row r="1748" ht="15.75" customHeight="1" spans="1:26">
      <c r="A1748" s="125"/>
      <c r="B1748" s="125"/>
      <c r="C1748" s="126" t="e">
        <v>#REF!</v>
      </c>
      <c r="D1748" s="125"/>
      <c r="E1748" s="69"/>
      <c r="F1748" s="69"/>
      <c r="G1748" s="69"/>
      <c r="H1748" s="69"/>
      <c r="I1748" s="69"/>
      <c r="J1748" s="69"/>
      <c r="K1748" s="69"/>
      <c r="L1748" s="69"/>
      <c r="M1748" s="69"/>
      <c r="N1748" s="69"/>
      <c r="O1748" s="69"/>
      <c r="P1748" s="69"/>
      <c r="Q1748" s="69"/>
      <c r="R1748" s="69"/>
      <c r="S1748" s="69"/>
      <c r="T1748" s="69"/>
      <c r="U1748" s="69"/>
      <c r="V1748" s="69"/>
      <c r="W1748" s="69"/>
      <c r="X1748" s="69"/>
      <c r="Y1748" s="69"/>
      <c r="Z1748" s="69"/>
    </row>
    <row r="1749" ht="15.75" customHeight="1" spans="1:26">
      <c r="A1749" s="125"/>
      <c r="B1749" s="125"/>
      <c r="C1749" s="126" t="e">
        <v>#REF!</v>
      </c>
      <c r="D1749" s="125"/>
      <c r="E1749" s="69"/>
      <c r="F1749" s="69"/>
      <c r="G1749" s="69"/>
      <c r="H1749" s="69"/>
      <c r="I1749" s="69"/>
      <c r="J1749" s="69"/>
      <c r="K1749" s="69"/>
      <c r="L1749" s="69"/>
      <c r="M1749" s="69"/>
      <c r="N1749" s="69"/>
      <c r="O1749" s="69"/>
      <c r="P1749" s="69"/>
      <c r="Q1749" s="69"/>
      <c r="R1749" s="69"/>
      <c r="S1749" s="69"/>
      <c r="T1749" s="69"/>
      <c r="U1749" s="69"/>
      <c r="V1749" s="69"/>
      <c r="W1749" s="69"/>
      <c r="X1749" s="69"/>
      <c r="Y1749" s="69"/>
      <c r="Z1749" s="69"/>
    </row>
    <row r="1750" ht="15.75" customHeight="1" spans="1:26">
      <c r="A1750" s="125"/>
      <c r="B1750" s="125"/>
      <c r="C1750" s="126" t="e">
        <v>#REF!</v>
      </c>
      <c r="D1750" s="125"/>
      <c r="E1750" s="69"/>
      <c r="F1750" s="69"/>
      <c r="G1750" s="69"/>
      <c r="H1750" s="69"/>
      <c r="I1750" s="69"/>
      <c r="J1750" s="69"/>
      <c r="K1750" s="69"/>
      <c r="L1750" s="69"/>
      <c r="M1750" s="69"/>
      <c r="N1750" s="69"/>
      <c r="O1750" s="69"/>
      <c r="P1750" s="69"/>
      <c r="Q1750" s="69"/>
      <c r="R1750" s="69"/>
      <c r="S1750" s="69"/>
      <c r="T1750" s="69"/>
      <c r="U1750" s="69"/>
      <c r="V1750" s="69"/>
      <c r="W1750" s="69"/>
      <c r="X1750" s="69"/>
      <c r="Y1750" s="69"/>
      <c r="Z1750" s="69"/>
    </row>
    <row r="1751" ht="15.75" customHeight="1" spans="1:26">
      <c r="A1751" s="125"/>
      <c r="B1751" s="125"/>
      <c r="C1751" s="126" t="e">
        <v>#REF!</v>
      </c>
      <c r="D1751" s="125"/>
      <c r="E1751" s="69"/>
      <c r="F1751" s="69"/>
      <c r="G1751" s="69"/>
      <c r="H1751" s="69"/>
      <c r="I1751" s="69"/>
      <c r="J1751" s="69"/>
      <c r="K1751" s="69"/>
      <c r="L1751" s="69"/>
      <c r="M1751" s="69"/>
      <c r="N1751" s="69"/>
      <c r="O1751" s="69"/>
      <c r="P1751" s="69"/>
      <c r="Q1751" s="69"/>
      <c r="R1751" s="69"/>
      <c r="S1751" s="69"/>
      <c r="T1751" s="69"/>
      <c r="U1751" s="69"/>
      <c r="V1751" s="69"/>
      <c r="W1751" s="69"/>
      <c r="X1751" s="69"/>
      <c r="Y1751" s="69"/>
      <c r="Z1751" s="69"/>
    </row>
    <row r="1752" ht="15.75" customHeight="1" spans="1:26">
      <c r="A1752" s="125"/>
      <c r="B1752" s="125"/>
      <c r="C1752" s="126" t="e">
        <v>#REF!</v>
      </c>
      <c r="D1752" s="125"/>
      <c r="E1752" s="69"/>
      <c r="F1752" s="69"/>
      <c r="G1752" s="69"/>
      <c r="H1752" s="69"/>
      <c r="I1752" s="69"/>
      <c r="J1752" s="69"/>
      <c r="K1752" s="69"/>
      <c r="L1752" s="69"/>
      <c r="M1752" s="69"/>
      <c r="N1752" s="69"/>
      <c r="O1752" s="69"/>
      <c r="P1752" s="69"/>
      <c r="Q1752" s="69"/>
      <c r="R1752" s="69"/>
      <c r="S1752" s="69"/>
      <c r="T1752" s="69"/>
      <c r="U1752" s="69"/>
      <c r="V1752" s="69"/>
      <c r="W1752" s="69"/>
      <c r="X1752" s="69"/>
      <c r="Y1752" s="69"/>
      <c r="Z1752" s="69"/>
    </row>
    <row r="1753" ht="15.75" customHeight="1" spans="1:26">
      <c r="A1753" s="125"/>
      <c r="B1753" s="125"/>
      <c r="C1753" s="126" t="e">
        <v>#REF!</v>
      </c>
      <c r="D1753" s="125"/>
      <c r="E1753" s="69"/>
      <c r="F1753" s="69"/>
      <c r="G1753" s="69"/>
      <c r="H1753" s="69"/>
      <c r="I1753" s="69"/>
      <c r="J1753" s="69"/>
      <c r="K1753" s="69"/>
      <c r="L1753" s="69"/>
      <c r="M1753" s="69"/>
      <c r="N1753" s="69"/>
      <c r="O1753" s="69"/>
      <c r="P1753" s="69"/>
      <c r="Q1753" s="69"/>
      <c r="R1753" s="69"/>
      <c r="S1753" s="69"/>
      <c r="T1753" s="69"/>
      <c r="U1753" s="69"/>
      <c r="V1753" s="69"/>
      <c r="W1753" s="69"/>
      <c r="X1753" s="69"/>
      <c r="Y1753" s="69"/>
      <c r="Z1753" s="69"/>
    </row>
    <row r="1754" ht="15.75" customHeight="1" spans="1:26">
      <c r="A1754" s="125"/>
      <c r="B1754" s="125"/>
      <c r="C1754" s="126" t="e">
        <v>#REF!</v>
      </c>
      <c r="D1754" s="125"/>
      <c r="E1754" s="69"/>
      <c r="F1754" s="69"/>
      <c r="G1754" s="69"/>
      <c r="H1754" s="69"/>
      <c r="I1754" s="69"/>
      <c r="J1754" s="69"/>
      <c r="K1754" s="69"/>
      <c r="L1754" s="69"/>
      <c r="M1754" s="69"/>
      <c r="N1754" s="69"/>
      <c r="O1754" s="69"/>
      <c r="P1754" s="69"/>
      <c r="Q1754" s="69"/>
      <c r="R1754" s="69"/>
      <c r="S1754" s="69"/>
      <c r="T1754" s="69"/>
      <c r="U1754" s="69"/>
      <c r="V1754" s="69"/>
      <c r="W1754" s="69"/>
      <c r="X1754" s="69"/>
      <c r="Y1754" s="69"/>
      <c r="Z1754" s="69"/>
    </row>
    <row r="1755" ht="15.75" customHeight="1" spans="1:26">
      <c r="A1755" s="125"/>
      <c r="B1755" s="125"/>
      <c r="C1755" s="126" t="e">
        <v>#REF!</v>
      </c>
      <c r="D1755" s="125"/>
      <c r="E1755" s="69"/>
      <c r="F1755" s="69"/>
      <c r="G1755" s="69"/>
      <c r="H1755" s="69"/>
      <c r="I1755" s="69"/>
      <c r="J1755" s="69"/>
      <c r="K1755" s="69"/>
      <c r="L1755" s="69"/>
      <c r="M1755" s="69"/>
      <c r="N1755" s="69"/>
      <c r="O1755" s="69"/>
      <c r="P1755" s="69"/>
      <c r="Q1755" s="69"/>
      <c r="R1755" s="69"/>
      <c r="S1755" s="69"/>
      <c r="T1755" s="69"/>
      <c r="U1755" s="69"/>
      <c r="V1755" s="69"/>
      <c r="W1755" s="69"/>
      <c r="X1755" s="69"/>
      <c r="Y1755" s="69"/>
      <c r="Z1755" s="69"/>
    </row>
    <row r="1756" ht="15.75" customHeight="1" spans="1:26">
      <c r="A1756" s="125"/>
      <c r="B1756" s="125"/>
      <c r="C1756" s="126" t="e">
        <v>#REF!</v>
      </c>
      <c r="D1756" s="125"/>
      <c r="E1756" s="69"/>
      <c r="F1756" s="69"/>
      <c r="G1756" s="69"/>
      <c r="H1756" s="69"/>
      <c r="I1756" s="69"/>
      <c r="J1756" s="69"/>
      <c r="K1756" s="69"/>
      <c r="L1756" s="69"/>
      <c r="M1756" s="69"/>
      <c r="N1756" s="69"/>
      <c r="O1756" s="69"/>
      <c r="P1756" s="69"/>
      <c r="Q1756" s="69"/>
      <c r="R1756" s="69"/>
      <c r="S1756" s="69"/>
      <c r="T1756" s="69"/>
      <c r="U1756" s="69"/>
      <c r="V1756" s="69"/>
      <c r="W1756" s="69"/>
      <c r="X1756" s="69"/>
      <c r="Y1756" s="69"/>
      <c r="Z1756" s="69"/>
    </row>
    <row r="1757" ht="15.75" customHeight="1" spans="1:26">
      <c r="A1757" s="125"/>
      <c r="B1757" s="125"/>
      <c r="C1757" s="126" t="e">
        <v>#REF!</v>
      </c>
      <c r="D1757" s="125"/>
      <c r="E1757" s="69"/>
      <c r="F1757" s="69"/>
      <c r="G1757" s="69"/>
      <c r="H1757" s="69"/>
      <c r="I1757" s="69"/>
      <c r="J1757" s="69"/>
      <c r="K1757" s="69"/>
      <c r="L1757" s="69"/>
      <c r="M1757" s="69"/>
      <c r="N1757" s="69"/>
      <c r="O1757" s="69"/>
      <c r="P1757" s="69"/>
      <c r="Q1757" s="69"/>
      <c r="R1757" s="69"/>
      <c r="S1757" s="69"/>
      <c r="T1757" s="69"/>
      <c r="U1757" s="69"/>
      <c r="V1757" s="69"/>
      <c r="W1757" s="69"/>
      <c r="X1757" s="69"/>
      <c r="Y1757" s="69"/>
      <c r="Z1757" s="69"/>
    </row>
    <row r="1758" ht="15.75" customHeight="1" spans="1:26">
      <c r="A1758" s="125"/>
      <c r="B1758" s="125"/>
      <c r="C1758" s="126" t="e">
        <v>#REF!</v>
      </c>
      <c r="D1758" s="125"/>
      <c r="E1758" s="69"/>
      <c r="F1758" s="69"/>
      <c r="G1758" s="69"/>
      <c r="H1758" s="69"/>
      <c r="I1758" s="69"/>
      <c r="J1758" s="69"/>
      <c r="K1758" s="69"/>
      <c r="L1758" s="69"/>
      <c r="M1758" s="69"/>
      <c r="N1758" s="69"/>
      <c r="O1758" s="69"/>
      <c r="P1758" s="69"/>
      <c r="Q1758" s="69"/>
      <c r="R1758" s="69"/>
      <c r="S1758" s="69"/>
      <c r="T1758" s="69"/>
      <c r="U1758" s="69"/>
      <c r="V1758" s="69"/>
      <c r="W1758" s="69"/>
      <c r="X1758" s="69"/>
      <c r="Y1758" s="69"/>
      <c r="Z1758" s="69"/>
    </row>
    <row r="1759" ht="15.75" customHeight="1" spans="1:26">
      <c r="A1759" s="125"/>
      <c r="B1759" s="125"/>
      <c r="C1759" s="126" t="e">
        <v>#REF!</v>
      </c>
      <c r="D1759" s="125"/>
      <c r="E1759" s="69"/>
      <c r="F1759" s="69"/>
      <c r="G1759" s="69"/>
      <c r="H1759" s="69"/>
      <c r="I1759" s="69"/>
      <c r="J1759" s="69"/>
      <c r="K1759" s="69"/>
      <c r="L1759" s="69"/>
      <c r="M1759" s="69"/>
      <c r="N1759" s="69"/>
      <c r="O1759" s="69"/>
      <c r="P1759" s="69"/>
      <c r="Q1759" s="69"/>
      <c r="R1759" s="69"/>
      <c r="S1759" s="69"/>
      <c r="T1759" s="69"/>
      <c r="U1759" s="69"/>
      <c r="V1759" s="69"/>
      <c r="W1759" s="69"/>
      <c r="X1759" s="69"/>
      <c r="Y1759" s="69"/>
      <c r="Z1759" s="69"/>
    </row>
    <row r="1760" ht="15.75" customHeight="1" spans="1:26">
      <c r="A1760" s="125"/>
      <c r="B1760" s="125"/>
      <c r="C1760" s="126" t="e">
        <v>#REF!</v>
      </c>
      <c r="D1760" s="125"/>
      <c r="E1760" s="69"/>
      <c r="F1760" s="69"/>
      <c r="G1760" s="69"/>
      <c r="H1760" s="69"/>
      <c r="I1760" s="69"/>
      <c r="J1760" s="69"/>
      <c r="K1760" s="69"/>
      <c r="L1760" s="69"/>
      <c r="M1760" s="69"/>
      <c r="N1760" s="69"/>
      <c r="O1760" s="69"/>
      <c r="P1760" s="69"/>
      <c r="Q1760" s="69"/>
      <c r="R1760" s="69"/>
      <c r="S1760" s="69"/>
      <c r="T1760" s="69"/>
      <c r="U1760" s="69"/>
      <c r="V1760" s="69"/>
      <c r="W1760" s="69"/>
      <c r="X1760" s="69"/>
      <c r="Y1760" s="69"/>
      <c r="Z1760" s="69"/>
    </row>
    <row r="1761" ht="15.75" customHeight="1" spans="1:26">
      <c r="A1761" s="125"/>
      <c r="B1761" s="125"/>
      <c r="C1761" s="126" t="e">
        <v>#REF!</v>
      </c>
      <c r="D1761" s="125"/>
      <c r="E1761" s="69"/>
      <c r="F1761" s="69"/>
      <c r="G1761" s="69"/>
      <c r="H1761" s="69"/>
      <c r="I1761" s="69"/>
      <c r="J1761" s="69"/>
      <c r="K1761" s="69"/>
      <c r="L1761" s="69"/>
      <c r="M1761" s="69"/>
      <c r="N1761" s="69"/>
      <c r="O1761" s="69"/>
      <c r="P1761" s="69"/>
      <c r="Q1761" s="69"/>
      <c r="R1761" s="69"/>
      <c r="S1761" s="69"/>
      <c r="T1761" s="69"/>
      <c r="U1761" s="69"/>
      <c r="V1761" s="69"/>
      <c r="W1761" s="69"/>
      <c r="X1761" s="69"/>
      <c r="Y1761" s="69"/>
      <c r="Z1761" s="69"/>
    </row>
    <row r="1762" ht="15.75" customHeight="1" spans="1:26">
      <c r="A1762" s="125"/>
      <c r="B1762" s="125"/>
      <c r="C1762" s="126" t="e">
        <v>#REF!</v>
      </c>
      <c r="D1762" s="125"/>
      <c r="E1762" s="69"/>
      <c r="F1762" s="69"/>
      <c r="G1762" s="69"/>
      <c r="H1762" s="69"/>
      <c r="I1762" s="69"/>
      <c r="J1762" s="69"/>
      <c r="K1762" s="69"/>
      <c r="L1762" s="69"/>
      <c r="M1762" s="69"/>
      <c r="N1762" s="69"/>
      <c r="O1762" s="69"/>
      <c r="P1762" s="69"/>
      <c r="Q1762" s="69"/>
      <c r="R1762" s="69"/>
      <c r="S1762" s="69"/>
      <c r="T1762" s="69"/>
      <c r="U1762" s="69"/>
      <c r="V1762" s="69"/>
      <c r="W1762" s="69"/>
      <c r="X1762" s="69"/>
      <c r="Y1762" s="69"/>
      <c r="Z1762" s="69"/>
    </row>
    <row r="1763" ht="15.75" customHeight="1" spans="1:26">
      <c r="A1763" s="125"/>
      <c r="B1763" s="125"/>
      <c r="C1763" s="126" t="e">
        <v>#REF!</v>
      </c>
      <c r="D1763" s="125"/>
      <c r="E1763" s="69"/>
      <c r="F1763" s="69"/>
      <c r="G1763" s="69"/>
      <c r="H1763" s="69"/>
      <c r="I1763" s="69"/>
      <c r="J1763" s="69"/>
      <c r="K1763" s="69"/>
      <c r="L1763" s="69"/>
      <c r="M1763" s="69"/>
      <c r="N1763" s="69"/>
      <c r="O1763" s="69"/>
      <c r="P1763" s="69"/>
      <c r="Q1763" s="69"/>
      <c r="R1763" s="69"/>
      <c r="S1763" s="69"/>
      <c r="T1763" s="69"/>
      <c r="U1763" s="69"/>
      <c r="V1763" s="69"/>
      <c r="W1763" s="69"/>
      <c r="X1763" s="69"/>
      <c r="Y1763" s="69"/>
      <c r="Z1763" s="69"/>
    </row>
    <row r="1764" ht="15.75" customHeight="1" spans="1:26">
      <c r="A1764" s="125"/>
      <c r="B1764" s="125"/>
      <c r="C1764" s="126" t="e">
        <v>#REF!</v>
      </c>
      <c r="D1764" s="125"/>
      <c r="E1764" s="69"/>
      <c r="F1764" s="69"/>
      <c r="G1764" s="69"/>
      <c r="H1764" s="69"/>
      <c r="I1764" s="69"/>
      <c r="J1764" s="69"/>
      <c r="K1764" s="69"/>
      <c r="L1764" s="69"/>
      <c r="M1764" s="69"/>
      <c r="N1764" s="69"/>
      <c r="O1764" s="69"/>
      <c r="P1764" s="69"/>
      <c r="Q1764" s="69"/>
      <c r="R1764" s="69"/>
      <c r="S1764" s="69"/>
      <c r="T1764" s="69"/>
      <c r="U1764" s="69"/>
      <c r="V1764" s="69"/>
      <c r="W1764" s="69"/>
      <c r="X1764" s="69"/>
      <c r="Y1764" s="69"/>
      <c r="Z1764" s="69"/>
    </row>
    <row r="1765" ht="15.75" customHeight="1" spans="1:26">
      <c r="A1765" s="125"/>
      <c r="B1765" s="125"/>
      <c r="C1765" s="126" t="e">
        <v>#REF!</v>
      </c>
      <c r="D1765" s="125"/>
      <c r="E1765" s="69"/>
      <c r="F1765" s="69"/>
      <c r="G1765" s="69"/>
      <c r="H1765" s="69"/>
      <c r="I1765" s="69"/>
      <c r="J1765" s="69"/>
      <c r="K1765" s="69"/>
      <c r="L1765" s="69"/>
      <c r="M1765" s="69"/>
      <c r="N1765" s="69"/>
      <c r="O1765" s="69"/>
      <c r="P1765" s="69"/>
      <c r="Q1765" s="69"/>
      <c r="R1765" s="69"/>
      <c r="S1765" s="69"/>
      <c r="T1765" s="69"/>
      <c r="U1765" s="69"/>
      <c r="V1765" s="69"/>
      <c r="W1765" s="69"/>
      <c r="X1765" s="69"/>
      <c r="Y1765" s="69"/>
      <c r="Z1765" s="69"/>
    </row>
    <row r="1766" ht="15.75" customHeight="1" spans="1:26">
      <c r="A1766" s="125"/>
      <c r="B1766" s="125"/>
      <c r="C1766" s="126" t="e">
        <v>#REF!</v>
      </c>
      <c r="D1766" s="125"/>
      <c r="E1766" s="69"/>
      <c r="F1766" s="69"/>
      <c r="G1766" s="69"/>
      <c r="H1766" s="69"/>
      <c r="I1766" s="69"/>
      <c r="J1766" s="69"/>
      <c r="K1766" s="69"/>
      <c r="L1766" s="69"/>
      <c r="M1766" s="69"/>
      <c r="N1766" s="69"/>
      <c r="O1766" s="69"/>
      <c r="P1766" s="69"/>
      <c r="Q1766" s="69"/>
      <c r="R1766" s="69"/>
      <c r="S1766" s="69"/>
      <c r="T1766" s="69"/>
      <c r="U1766" s="69"/>
      <c r="V1766" s="69"/>
      <c r="W1766" s="69"/>
      <c r="X1766" s="69"/>
      <c r="Y1766" s="69"/>
      <c r="Z1766" s="69"/>
    </row>
    <row r="1767" ht="15.75" customHeight="1" spans="1:26">
      <c r="A1767" s="125"/>
      <c r="B1767" s="125"/>
      <c r="C1767" s="126" t="e">
        <v>#REF!</v>
      </c>
      <c r="D1767" s="125"/>
      <c r="E1767" s="69"/>
      <c r="F1767" s="69"/>
      <c r="G1767" s="69"/>
      <c r="H1767" s="69"/>
      <c r="I1767" s="69"/>
      <c r="J1767" s="69"/>
      <c r="K1767" s="69"/>
      <c r="L1767" s="69"/>
      <c r="M1767" s="69"/>
      <c r="N1767" s="69"/>
      <c r="O1767" s="69"/>
      <c r="P1767" s="69"/>
      <c r="Q1767" s="69"/>
      <c r="R1767" s="69"/>
      <c r="S1767" s="69"/>
      <c r="T1767" s="69"/>
      <c r="U1767" s="69"/>
      <c r="V1767" s="69"/>
      <c r="W1767" s="69"/>
      <c r="X1767" s="69"/>
      <c r="Y1767" s="69"/>
      <c r="Z1767" s="69"/>
    </row>
    <row r="1768" ht="15.75" customHeight="1" spans="1:26">
      <c r="A1768" s="125"/>
      <c r="B1768" s="125"/>
      <c r="C1768" s="126" t="e">
        <v>#REF!</v>
      </c>
      <c r="D1768" s="125"/>
      <c r="E1768" s="69"/>
      <c r="F1768" s="69"/>
      <c r="G1768" s="69"/>
      <c r="H1768" s="69"/>
      <c r="I1768" s="69"/>
      <c r="J1768" s="69"/>
      <c r="K1768" s="69"/>
      <c r="L1768" s="69"/>
      <c r="M1768" s="69"/>
      <c r="N1768" s="69"/>
      <c r="O1768" s="69"/>
      <c r="P1768" s="69"/>
      <c r="Q1768" s="69"/>
      <c r="R1768" s="69"/>
      <c r="S1768" s="69"/>
      <c r="T1768" s="69"/>
      <c r="U1768" s="69"/>
      <c r="V1768" s="69"/>
      <c r="W1768" s="69"/>
      <c r="X1768" s="69"/>
      <c r="Y1768" s="69"/>
      <c r="Z1768" s="69"/>
    </row>
    <row r="1769" ht="15.75" customHeight="1" spans="1:26">
      <c r="A1769" s="125"/>
      <c r="B1769" s="125"/>
      <c r="C1769" s="126" t="e">
        <v>#REF!</v>
      </c>
      <c r="D1769" s="125"/>
      <c r="E1769" s="69"/>
      <c r="F1769" s="69"/>
      <c r="G1769" s="69"/>
      <c r="H1769" s="69"/>
      <c r="I1769" s="69"/>
      <c r="J1769" s="69"/>
      <c r="K1769" s="69"/>
      <c r="L1769" s="69"/>
      <c r="M1769" s="69"/>
      <c r="N1769" s="69"/>
      <c r="O1769" s="69"/>
      <c r="P1769" s="69"/>
      <c r="Q1769" s="69"/>
      <c r="R1769" s="69"/>
      <c r="S1769" s="69"/>
      <c r="T1769" s="69"/>
      <c r="U1769" s="69"/>
      <c r="V1769" s="69"/>
      <c r="W1769" s="69"/>
      <c r="X1769" s="69"/>
      <c r="Y1769" s="69"/>
      <c r="Z1769" s="69"/>
    </row>
    <row r="1770" ht="15.75" customHeight="1" spans="1:26">
      <c r="A1770" s="125"/>
      <c r="B1770" s="125"/>
      <c r="C1770" s="126" t="e">
        <v>#REF!</v>
      </c>
      <c r="D1770" s="125"/>
      <c r="E1770" s="69"/>
      <c r="F1770" s="69"/>
      <c r="G1770" s="69"/>
      <c r="H1770" s="69"/>
      <c r="I1770" s="69"/>
      <c r="J1770" s="69"/>
      <c r="K1770" s="69"/>
      <c r="L1770" s="69"/>
      <c r="M1770" s="69"/>
      <c r="N1770" s="69"/>
      <c r="O1770" s="69"/>
      <c r="P1770" s="69"/>
      <c r="Q1770" s="69"/>
      <c r="R1770" s="69"/>
      <c r="S1770" s="69"/>
      <c r="T1770" s="69"/>
      <c r="U1770" s="69"/>
      <c r="V1770" s="69"/>
      <c r="W1770" s="69"/>
      <c r="X1770" s="69"/>
      <c r="Y1770" s="69"/>
      <c r="Z1770" s="69"/>
    </row>
    <row r="1771" ht="15.75" customHeight="1" spans="1:26">
      <c r="A1771" s="125"/>
      <c r="B1771" s="125"/>
      <c r="C1771" s="126" t="e">
        <v>#REF!</v>
      </c>
      <c r="D1771" s="125"/>
      <c r="E1771" s="69"/>
      <c r="F1771" s="69"/>
      <c r="G1771" s="69"/>
      <c r="H1771" s="69"/>
      <c r="I1771" s="69"/>
      <c r="J1771" s="69"/>
      <c r="K1771" s="69"/>
      <c r="L1771" s="69"/>
      <c r="M1771" s="69"/>
      <c r="N1771" s="69"/>
      <c r="O1771" s="69"/>
      <c r="P1771" s="69"/>
      <c r="Q1771" s="69"/>
      <c r="R1771" s="69"/>
      <c r="S1771" s="69"/>
      <c r="T1771" s="69"/>
      <c r="U1771" s="69"/>
      <c r="V1771" s="69"/>
      <c r="W1771" s="69"/>
      <c r="X1771" s="69"/>
      <c r="Y1771" s="69"/>
      <c r="Z1771" s="69"/>
    </row>
    <row r="1772" ht="15.75" customHeight="1" spans="1:26">
      <c r="A1772" s="125"/>
      <c r="B1772" s="125"/>
      <c r="C1772" s="126" t="e">
        <v>#REF!</v>
      </c>
      <c r="D1772" s="125"/>
      <c r="E1772" s="69"/>
      <c r="F1772" s="69"/>
      <c r="G1772" s="69"/>
      <c r="H1772" s="69"/>
      <c r="I1772" s="69"/>
      <c r="J1772" s="69"/>
      <c r="K1772" s="69"/>
      <c r="L1772" s="69"/>
      <c r="M1772" s="69"/>
      <c r="N1772" s="69"/>
      <c r="O1772" s="69"/>
      <c r="P1772" s="69"/>
      <c r="Q1772" s="69"/>
      <c r="R1772" s="69"/>
      <c r="S1772" s="69"/>
      <c r="T1772" s="69"/>
      <c r="U1772" s="69"/>
      <c r="V1772" s="69"/>
      <c r="W1772" s="69"/>
      <c r="X1772" s="69"/>
      <c r="Y1772" s="69"/>
      <c r="Z1772" s="69"/>
    </row>
    <row r="1773" ht="15.75" customHeight="1" spans="1:26">
      <c r="A1773" s="125"/>
      <c r="B1773" s="125"/>
      <c r="C1773" s="126" t="e">
        <v>#REF!</v>
      </c>
      <c r="D1773" s="125"/>
      <c r="E1773" s="69"/>
      <c r="F1773" s="69"/>
      <c r="G1773" s="69"/>
      <c r="H1773" s="69"/>
      <c r="I1773" s="69"/>
      <c r="J1773" s="69"/>
      <c r="K1773" s="69"/>
      <c r="L1773" s="69"/>
      <c r="M1773" s="69"/>
      <c r="N1773" s="69"/>
      <c r="O1773" s="69"/>
      <c r="P1773" s="69"/>
      <c r="Q1773" s="69"/>
      <c r="R1773" s="69"/>
      <c r="S1773" s="69"/>
      <c r="T1773" s="69"/>
      <c r="U1773" s="69"/>
      <c r="V1773" s="69"/>
      <c r="W1773" s="69"/>
      <c r="X1773" s="69"/>
      <c r="Y1773" s="69"/>
      <c r="Z1773" s="69"/>
    </row>
    <row r="1774" ht="15.75" customHeight="1" spans="1:26">
      <c r="A1774" s="125"/>
      <c r="B1774" s="125"/>
      <c r="C1774" s="126" t="e">
        <v>#REF!</v>
      </c>
      <c r="D1774" s="125"/>
      <c r="E1774" s="69"/>
      <c r="F1774" s="69"/>
      <c r="G1774" s="69"/>
      <c r="H1774" s="69"/>
      <c r="I1774" s="69"/>
      <c r="J1774" s="69"/>
      <c r="K1774" s="69"/>
      <c r="L1774" s="69"/>
      <c r="M1774" s="69"/>
      <c r="N1774" s="69"/>
      <c r="O1774" s="69"/>
      <c r="P1774" s="69"/>
      <c r="Q1774" s="69"/>
      <c r="R1774" s="69"/>
      <c r="S1774" s="69"/>
      <c r="T1774" s="69"/>
      <c r="U1774" s="69"/>
      <c r="V1774" s="69"/>
      <c r="W1774" s="69"/>
      <c r="X1774" s="69"/>
      <c r="Y1774" s="69"/>
      <c r="Z1774" s="69"/>
    </row>
    <row r="1775" ht="15.75" customHeight="1" spans="1:26">
      <c r="A1775" s="125"/>
      <c r="B1775" s="125"/>
      <c r="C1775" s="126" t="e">
        <v>#REF!</v>
      </c>
      <c r="D1775" s="125"/>
      <c r="E1775" s="69"/>
      <c r="F1775" s="69"/>
      <c r="G1775" s="69"/>
      <c r="H1775" s="69"/>
      <c r="I1775" s="69"/>
      <c r="J1775" s="69"/>
      <c r="K1775" s="69"/>
      <c r="L1775" s="69"/>
      <c r="M1775" s="69"/>
      <c r="N1775" s="69"/>
      <c r="O1775" s="69"/>
      <c r="P1775" s="69"/>
      <c r="Q1775" s="69"/>
      <c r="R1775" s="69"/>
      <c r="S1775" s="69"/>
      <c r="T1775" s="69"/>
      <c r="U1775" s="69"/>
      <c r="V1775" s="69"/>
      <c r="W1775" s="69"/>
      <c r="X1775" s="69"/>
      <c r="Y1775" s="69"/>
      <c r="Z1775" s="69"/>
    </row>
    <row r="1776" ht="15.75" customHeight="1" spans="1:26">
      <c r="A1776" s="125"/>
      <c r="B1776" s="125"/>
      <c r="C1776" s="126" t="e">
        <v>#REF!</v>
      </c>
      <c r="D1776" s="125"/>
      <c r="E1776" s="69"/>
      <c r="F1776" s="69"/>
      <c r="G1776" s="69"/>
      <c r="H1776" s="69"/>
      <c r="I1776" s="69"/>
      <c r="J1776" s="69"/>
      <c r="K1776" s="69"/>
      <c r="L1776" s="69"/>
      <c r="M1776" s="69"/>
      <c r="N1776" s="69"/>
      <c r="O1776" s="69"/>
      <c r="P1776" s="69"/>
      <c r="Q1776" s="69"/>
      <c r="R1776" s="69"/>
      <c r="S1776" s="69"/>
      <c r="T1776" s="69"/>
      <c r="U1776" s="69"/>
      <c r="V1776" s="69"/>
      <c r="W1776" s="69"/>
      <c r="X1776" s="69"/>
      <c r="Y1776" s="69"/>
      <c r="Z1776" s="69"/>
    </row>
    <row r="1777" ht="15.75" customHeight="1" spans="1:26">
      <c r="A1777" s="125"/>
      <c r="B1777" s="125"/>
      <c r="C1777" s="126" t="e">
        <v>#REF!</v>
      </c>
      <c r="D1777" s="125"/>
      <c r="E1777" s="69"/>
      <c r="F1777" s="69"/>
      <c r="G1777" s="69"/>
      <c r="H1777" s="69"/>
      <c r="I1777" s="69"/>
      <c r="J1777" s="69"/>
      <c r="K1777" s="69"/>
      <c r="L1777" s="69"/>
      <c r="M1777" s="69"/>
      <c r="N1777" s="69"/>
      <c r="O1777" s="69"/>
      <c r="P1777" s="69"/>
      <c r="Q1777" s="69"/>
      <c r="R1777" s="69"/>
      <c r="S1777" s="69"/>
      <c r="T1777" s="69"/>
      <c r="U1777" s="69"/>
      <c r="V1777" s="69"/>
      <c r="W1777" s="69"/>
      <c r="X1777" s="69"/>
      <c r="Y1777" s="69"/>
      <c r="Z1777" s="69"/>
    </row>
    <row r="1778" ht="15.75" customHeight="1" spans="1:26">
      <c r="A1778" s="125"/>
      <c r="B1778" s="125"/>
      <c r="C1778" s="126" t="e">
        <v>#REF!</v>
      </c>
      <c r="D1778" s="125"/>
      <c r="E1778" s="69"/>
      <c r="F1778" s="69"/>
      <c r="G1778" s="69"/>
      <c r="H1778" s="69"/>
      <c r="I1778" s="69"/>
      <c r="J1778" s="69"/>
      <c r="K1778" s="69"/>
      <c r="L1778" s="69"/>
      <c r="M1778" s="69"/>
      <c r="N1778" s="69"/>
      <c r="O1778" s="69"/>
      <c r="P1778" s="69"/>
      <c r="Q1778" s="69"/>
      <c r="R1778" s="69"/>
      <c r="S1778" s="69"/>
      <c r="T1778" s="69"/>
      <c r="U1778" s="69"/>
      <c r="V1778" s="69"/>
      <c r="W1778" s="69"/>
      <c r="X1778" s="69"/>
      <c r="Y1778" s="69"/>
      <c r="Z1778" s="69"/>
    </row>
    <row r="1779" ht="15.75" customHeight="1" spans="1:26">
      <c r="A1779" s="125"/>
      <c r="B1779" s="125"/>
      <c r="C1779" s="126" t="e">
        <v>#REF!</v>
      </c>
      <c r="D1779" s="125"/>
      <c r="E1779" s="69"/>
      <c r="F1779" s="69"/>
      <c r="G1779" s="69"/>
      <c r="H1779" s="69"/>
      <c r="I1779" s="69"/>
      <c r="J1779" s="69"/>
      <c r="K1779" s="69"/>
      <c r="L1779" s="69"/>
      <c r="M1779" s="69"/>
      <c r="N1779" s="69"/>
      <c r="O1779" s="69"/>
      <c r="P1779" s="69"/>
      <c r="Q1779" s="69"/>
      <c r="R1779" s="69"/>
      <c r="S1779" s="69"/>
      <c r="T1779" s="69"/>
      <c r="U1779" s="69"/>
      <c r="V1779" s="69"/>
      <c r="W1779" s="69"/>
      <c r="X1779" s="69"/>
      <c r="Y1779" s="69"/>
      <c r="Z1779" s="69"/>
    </row>
    <row r="1780" ht="15.75" customHeight="1" spans="1:26">
      <c r="A1780" s="125"/>
      <c r="B1780" s="125"/>
      <c r="C1780" s="126" t="e">
        <v>#REF!</v>
      </c>
      <c r="D1780" s="125"/>
      <c r="E1780" s="69"/>
      <c r="F1780" s="69"/>
      <c r="G1780" s="69"/>
      <c r="H1780" s="69"/>
      <c r="I1780" s="69"/>
      <c r="J1780" s="69"/>
      <c r="K1780" s="69"/>
      <c r="L1780" s="69"/>
      <c r="M1780" s="69"/>
      <c r="N1780" s="69"/>
      <c r="O1780" s="69"/>
      <c r="P1780" s="69"/>
      <c r="Q1780" s="69"/>
      <c r="R1780" s="69"/>
      <c r="S1780" s="69"/>
      <c r="T1780" s="69"/>
      <c r="U1780" s="69"/>
      <c r="V1780" s="69"/>
      <c r="W1780" s="69"/>
      <c r="X1780" s="69"/>
      <c r="Y1780" s="69"/>
      <c r="Z1780" s="69"/>
    </row>
    <row r="1781" ht="15.75" customHeight="1" spans="1:26">
      <c r="A1781" s="125"/>
      <c r="B1781" s="125"/>
      <c r="C1781" s="126" t="e">
        <v>#REF!</v>
      </c>
      <c r="D1781" s="125"/>
      <c r="E1781" s="69"/>
      <c r="F1781" s="69"/>
      <c r="G1781" s="69"/>
      <c r="H1781" s="69"/>
      <c r="I1781" s="69"/>
      <c r="J1781" s="69"/>
      <c r="K1781" s="69"/>
      <c r="L1781" s="69"/>
      <c r="M1781" s="69"/>
      <c r="N1781" s="69"/>
      <c r="O1781" s="69"/>
      <c r="P1781" s="69"/>
      <c r="Q1781" s="69"/>
      <c r="R1781" s="69"/>
      <c r="S1781" s="69"/>
      <c r="T1781" s="69"/>
      <c r="U1781" s="69"/>
      <c r="V1781" s="69"/>
      <c r="W1781" s="69"/>
      <c r="X1781" s="69"/>
      <c r="Y1781" s="69"/>
      <c r="Z1781" s="69"/>
    </row>
    <row r="1782" ht="15.75" customHeight="1" spans="1:26">
      <c r="A1782" s="125"/>
      <c r="B1782" s="125"/>
      <c r="C1782" s="126" t="e">
        <v>#REF!</v>
      </c>
      <c r="D1782" s="125"/>
      <c r="E1782" s="69"/>
      <c r="F1782" s="69"/>
      <c r="G1782" s="69"/>
      <c r="H1782" s="69"/>
      <c r="I1782" s="69"/>
      <c r="J1782" s="69"/>
      <c r="K1782" s="69"/>
      <c r="L1782" s="69"/>
      <c r="M1782" s="69"/>
      <c r="N1782" s="69"/>
      <c r="O1782" s="69"/>
      <c r="P1782" s="69"/>
      <c r="Q1782" s="69"/>
      <c r="R1782" s="69"/>
      <c r="S1782" s="69"/>
      <c r="T1782" s="69"/>
      <c r="U1782" s="69"/>
      <c r="V1782" s="69"/>
      <c r="W1782" s="69"/>
      <c r="X1782" s="69"/>
      <c r="Y1782" s="69"/>
      <c r="Z1782" s="69"/>
    </row>
    <row r="1783" ht="15.75" customHeight="1" spans="1:26">
      <c r="A1783" s="125"/>
      <c r="B1783" s="125"/>
      <c r="C1783" s="126" t="e">
        <v>#REF!</v>
      </c>
      <c r="D1783" s="125"/>
      <c r="E1783" s="69"/>
      <c r="F1783" s="69"/>
      <c r="G1783" s="69"/>
      <c r="H1783" s="69"/>
      <c r="I1783" s="69"/>
      <c r="J1783" s="69"/>
      <c r="K1783" s="69"/>
      <c r="L1783" s="69"/>
      <c r="M1783" s="69"/>
      <c r="N1783" s="69"/>
      <c r="O1783" s="69"/>
      <c r="P1783" s="69"/>
      <c r="Q1783" s="69"/>
      <c r="R1783" s="69"/>
      <c r="S1783" s="69"/>
      <c r="T1783" s="69"/>
      <c r="U1783" s="69"/>
      <c r="V1783" s="69"/>
      <c r="W1783" s="69"/>
      <c r="X1783" s="69"/>
      <c r="Y1783" s="69"/>
      <c r="Z1783" s="69"/>
    </row>
    <row r="1784" ht="15.75" customHeight="1" spans="1:26">
      <c r="A1784" s="125"/>
      <c r="B1784" s="125"/>
      <c r="C1784" s="126" t="e">
        <v>#REF!</v>
      </c>
      <c r="D1784" s="125"/>
      <c r="E1784" s="69"/>
      <c r="F1784" s="69"/>
      <c r="G1784" s="69"/>
      <c r="H1784" s="69"/>
      <c r="I1784" s="69"/>
      <c r="J1784" s="69"/>
      <c r="K1784" s="69"/>
      <c r="L1784" s="69"/>
      <c r="M1784" s="69"/>
      <c r="N1784" s="69"/>
      <c r="O1784" s="69"/>
      <c r="P1784" s="69"/>
      <c r="Q1784" s="69"/>
      <c r="R1784" s="69"/>
      <c r="S1784" s="69"/>
      <c r="T1784" s="69"/>
      <c r="U1784" s="69"/>
      <c r="V1784" s="69"/>
      <c r="W1784" s="69"/>
      <c r="X1784" s="69"/>
      <c r="Y1784" s="69"/>
      <c r="Z1784" s="69"/>
    </row>
    <row r="1785" ht="15.75" customHeight="1" spans="1:26">
      <c r="A1785" s="125"/>
      <c r="B1785" s="125"/>
      <c r="C1785" s="126" t="e">
        <v>#REF!</v>
      </c>
      <c r="D1785" s="125"/>
      <c r="E1785" s="69"/>
      <c r="F1785" s="69"/>
      <c r="G1785" s="69"/>
      <c r="H1785" s="69"/>
      <c r="I1785" s="69"/>
      <c r="J1785" s="69"/>
      <c r="K1785" s="69"/>
      <c r="L1785" s="69"/>
      <c r="M1785" s="69"/>
      <c r="N1785" s="69"/>
      <c r="O1785" s="69"/>
      <c r="P1785" s="69"/>
      <c r="Q1785" s="69"/>
      <c r="R1785" s="69"/>
      <c r="S1785" s="69"/>
      <c r="T1785" s="69"/>
      <c r="U1785" s="69"/>
      <c r="V1785" s="69"/>
      <c r="W1785" s="69"/>
      <c r="X1785" s="69"/>
      <c r="Y1785" s="69"/>
      <c r="Z1785" s="69"/>
    </row>
    <row r="1786" ht="15.75" customHeight="1" spans="1:26">
      <c r="A1786" s="125"/>
      <c r="B1786" s="125"/>
      <c r="C1786" s="126" t="e">
        <v>#REF!</v>
      </c>
      <c r="D1786" s="125"/>
      <c r="E1786" s="69"/>
      <c r="F1786" s="69"/>
      <c r="G1786" s="69"/>
      <c r="H1786" s="69"/>
      <c r="I1786" s="69"/>
      <c r="J1786" s="69"/>
      <c r="K1786" s="69"/>
      <c r="L1786" s="69"/>
      <c r="M1786" s="69"/>
      <c r="N1786" s="69"/>
      <c r="O1786" s="69"/>
      <c r="P1786" s="69"/>
      <c r="Q1786" s="69"/>
      <c r="R1786" s="69"/>
      <c r="S1786" s="69"/>
      <c r="T1786" s="69"/>
      <c r="U1786" s="69"/>
      <c r="V1786" s="69"/>
      <c r="W1786" s="69"/>
      <c r="X1786" s="69"/>
      <c r="Y1786" s="69"/>
      <c r="Z1786" s="69"/>
    </row>
    <row r="1787" ht="15.75" customHeight="1" spans="1:26">
      <c r="A1787" s="125"/>
      <c r="B1787" s="125"/>
      <c r="C1787" s="126" t="e">
        <v>#REF!</v>
      </c>
      <c r="D1787" s="125"/>
      <c r="E1787" s="69"/>
      <c r="F1787" s="69"/>
      <c r="G1787" s="69"/>
      <c r="H1787" s="69"/>
      <c r="I1787" s="69"/>
      <c r="J1787" s="69"/>
      <c r="K1787" s="69"/>
      <c r="L1787" s="69"/>
      <c r="M1787" s="69"/>
      <c r="N1787" s="69"/>
      <c r="O1787" s="69"/>
      <c r="P1787" s="69"/>
      <c r="Q1787" s="69"/>
      <c r="R1787" s="69"/>
      <c r="S1787" s="69"/>
      <c r="T1787" s="69"/>
      <c r="U1787" s="69"/>
      <c r="V1787" s="69"/>
      <c r="W1787" s="69"/>
      <c r="X1787" s="69"/>
      <c r="Y1787" s="69"/>
      <c r="Z1787" s="69"/>
    </row>
    <row r="1788" ht="15.75" customHeight="1" spans="1:26">
      <c r="A1788" s="125"/>
      <c r="B1788" s="125"/>
      <c r="C1788" s="126" t="e">
        <v>#REF!</v>
      </c>
      <c r="D1788" s="125"/>
      <c r="E1788" s="69"/>
      <c r="F1788" s="69"/>
      <c r="G1788" s="69"/>
      <c r="H1788" s="69"/>
      <c r="I1788" s="69"/>
      <c r="J1788" s="69"/>
      <c r="K1788" s="69"/>
      <c r="L1788" s="69"/>
      <c r="M1788" s="69"/>
      <c r="N1788" s="69"/>
      <c r="O1788" s="69"/>
      <c r="P1788" s="69"/>
      <c r="Q1788" s="69"/>
      <c r="R1788" s="69"/>
      <c r="S1788" s="69"/>
      <c r="T1788" s="69"/>
      <c r="U1788" s="69"/>
      <c r="V1788" s="69"/>
      <c r="W1788" s="69"/>
      <c r="X1788" s="69"/>
      <c r="Y1788" s="69"/>
      <c r="Z1788" s="69"/>
    </row>
    <row r="1789" ht="15.75" customHeight="1" spans="1:26">
      <c r="A1789" s="125"/>
      <c r="B1789" s="125"/>
      <c r="C1789" s="126" t="e">
        <v>#REF!</v>
      </c>
      <c r="D1789" s="125"/>
      <c r="E1789" s="69"/>
      <c r="F1789" s="69"/>
      <c r="G1789" s="69"/>
      <c r="H1789" s="69"/>
      <c r="I1789" s="69"/>
      <c r="J1789" s="69"/>
      <c r="K1789" s="69"/>
      <c r="L1789" s="69"/>
      <c r="M1789" s="69"/>
      <c r="N1789" s="69"/>
      <c r="O1789" s="69"/>
      <c r="P1789" s="69"/>
      <c r="Q1789" s="69"/>
      <c r="R1789" s="69"/>
      <c r="S1789" s="69"/>
      <c r="T1789" s="69"/>
      <c r="U1789" s="69"/>
      <c r="V1789" s="69"/>
      <c r="W1789" s="69"/>
      <c r="X1789" s="69"/>
      <c r="Y1789" s="69"/>
      <c r="Z1789" s="69"/>
    </row>
    <row r="1790" ht="15.75" customHeight="1" spans="1:26">
      <c r="A1790" s="125"/>
      <c r="B1790" s="125"/>
      <c r="C1790" s="126" t="e">
        <v>#REF!</v>
      </c>
      <c r="D1790" s="125"/>
      <c r="E1790" s="69"/>
      <c r="F1790" s="69"/>
      <c r="G1790" s="69"/>
      <c r="H1790" s="69"/>
      <c r="I1790" s="69"/>
      <c r="J1790" s="69"/>
      <c r="K1790" s="69"/>
      <c r="L1790" s="69"/>
      <c r="M1790" s="69"/>
      <c r="N1790" s="69"/>
      <c r="O1790" s="69"/>
      <c r="P1790" s="69"/>
      <c r="Q1790" s="69"/>
      <c r="R1790" s="69"/>
      <c r="S1790" s="69"/>
      <c r="T1790" s="69"/>
      <c r="U1790" s="69"/>
      <c r="V1790" s="69"/>
      <c r="W1790" s="69"/>
      <c r="X1790" s="69"/>
      <c r="Y1790" s="69"/>
      <c r="Z1790" s="69"/>
    </row>
    <row r="1791" ht="15.75" customHeight="1" spans="1:26">
      <c r="A1791" s="125"/>
      <c r="B1791" s="125"/>
      <c r="C1791" s="126" t="e">
        <v>#REF!</v>
      </c>
      <c r="D1791" s="125"/>
      <c r="E1791" s="69"/>
      <c r="F1791" s="69"/>
      <c r="G1791" s="69"/>
      <c r="H1791" s="69"/>
      <c r="I1791" s="69"/>
      <c r="J1791" s="69"/>
      <c r="K1791" s="69"/>
      <c r="L1791" s="69"/>
      <c r="M1791" s="69"/>
      <c r="N1791" s="69"/>
      <c r="O1791" s="69"/>
      <c r="P1791" s="69"/>
      <c r="Q1791" s="69"/>
      <c r="R1791" s="69"/>
      <c r="S1791" s="69"/>
      <c r="T1791" s="69"/>
      <c r="U1791" s="69"/>
      <c r="V1791" s="69"/>
      <c r="W1791" s="69"/>
      <c r="X1791" s="69"/>
      <c r="Y1791" s="69"/>
      <c r="Z1791" s="69"/>
    </row>
    <row r="1792" ht="15.75" customHeight="1" spans="1:26">
      <c r="A1792" s="125"/>
      <c r="B1792" s="125"/>
      <c r="C1792" s="126" t="e">
        <v>#REF!</v>
      </c>
      <c r="D1792" s="125"/>
      <c r="E1792" s="69"/>
      <c r="F1792" s="69"/>
      <c r="G1792" s="69"/>
      <c r="H1792" s="69"/>
      <c r="I1792" s="69"/>
      <c r="J1792" s="69"/>
      <c r="K1792" s="69"/>
      <c r="L1792" s="69"/>
      <c r="M1792" s="69"/>
      <c r="N1792" s="69"/>
      <c r="O1792" s="69"/>
      <c r="P1792" s="69"/>
      <c r="Q1792" s="69"/>
      <c r="R1792" s="69"/>
      <c r="S1792" s="69"/>
      <c r="T1792" s="69"/>
      <c r="U1792" s="69"/>
      <c r="V1792" s="69"/>
      <c r="W1792" s="69"/>
      <c r="X1792" s="69"/>
      <c r="Y1792" s="69"/>
      <c r="Z1792" s="69"/>
    </row>
    <row r="1793" ht="15.75" customHeight="1" spans="1:26">
      <c r="A1793" s="125"/>
      <c r="B1793" s="125"/>
      <c r="C1793" s="126" t="e">
        <v>#REF!</v>
      </c>
      <c r="D1793" s="125"/>
      <c r="E1793" s="69"/>
      <c r="F1793" s="69"/>
      <c r="G1793" s="69"/>
      <c r="H1793" s="69"/>
      <c r="I1793" s="69"/>
      <c r="J1793" s="69"/>
      <c r="K1793" s="69"/>
      <c r="L1793" s="69"/>
      <c r="M1793" s="69"/>
      <c r="N1793" s="69"/>
      <c r="O1793" s="69"/>
      <c r="P1793" s="69"/>
      <c r="Q1793" s="69"/>
      <c r="R1793" s="69"/>
      <c r="S1793" s="69"/>
      <c r="T1793" s="69"/>
      <c r="U1793" s="69"/>
      <c r="V1793" s="69"/>
      <c r="W1793" s="69"/>
      <c r="X1793" s="69"/>
      <c r="Y1793" s="69"/>
      <c r="Z1793" s="69"/>
    </row>
    <row r="1794" ht="15.75" customHeight="1" spans="1:26">
      <c r="A1794" s="125"/>
      <c r="B1794" s="125"/>
      <c r="C1794" s="126" t="e">
        <v>#REF!</v>
      </c>
      <c r="D1794" s="125"/>
      <c r="E1794" s="69"/>
      <c r="F1794" s="69"/>
      <c r="G1794" s="69"/>
      <c r="H1794" s="69"/>
      <c r="I1794" s="69"/>
      <c r="J1794" s="69"/>
      <c r="K1794" s="69"/>
      <c r="L1794" s="69"/>
      <c r="M1794" s="69"/>
      <c r="N1794" s="69"/>
      <c r="O1794" s="69"/>
      <c r="P1794" s="69"/>
      <c r="Q1794" s="69"/>
      <c r="R1794" s="69"/>
      <c r="S1794" s="69"/>
      <c r="T1794" s="69"/>
      <c r="U1794" s="69"/>
      <c r="V1794" s="69"/>
      <c r="W1794" s="69"/>
      <c r="X1794" s="69"/>
      <c r="Y1794" s="69"/>
      <c r="Z1794" s="69"/>
    </row>
    <row r="1795" ht="15.75" customHeight="1" spans="1:26">
      <c r="A1795" s="125"/>
      <c r="B1795" s="125"/>
      <c r="C1795" s="126" t="e">
        <v>#REF!</v>
      </c>
      <c r="D1795" s="125"/>
      <c r="E1795" s="69"/>
      <c r="F1795" s="69"/>
      <c r="G1795" s="69"/>
      <c r="H1795" s="69"/>
      <c r="I1795" s="69"/>
      <c r="J1795" s="69"/>
      <c r="K1795" s="69"/>
      <c r="L1795" s="69"/>
      <c r="M1795" s="69"/>
      <c r="N1795" s="69"/>
      <c r="O1795" s="69"/>
      <c r="P1795" s="69"/>
      <c r="Q1795" s="69"/>
      <c r="R1795" s="69"/>
      <c r="S1795" s="69"/>
      <c r="T1795" s="69"/>
      <c r="U1795" s="69"/>
      <c r="V1795" s="69"/>
      <c r="W1795" s="69"/>
      <c r="X1795" s="69"/>
      <c r="Y1795" s="69"/>
      <c r="Z1795" s="69"/>
    </row>
    <row r="1796" ht="15.75" customHeight="1" spans="1:26">
      <c r="A1796" s="125"/>
      <c r="B1796" s="125"/>
      <c r="C1796" s="126" t="e">
        <v>#REF!</v>
      </c>
      <c r="D1796" s="125"/>
      <c r="E1796" s="69"/>
      <c r="F1796" s="69"/>
      <c r="G1796" s="69"/>
      <c r="H1796" s="69"/>
      <c r="I1796" s="69"/>
      <c r="J1796" s="69"/>
      <c r="K1796" s="69"/>
      <c r="L1796" s="69"/>
      <c r="M1796" s="69"/>
      <c r="N1796" s="69"/>
      <c r="O1796" s="69"/>
      <c r="P1796" s="69"/>
      <c r="Q1796" s="69"/>
      <c r="R1796" s="69"/>
      <c r="S1796" s="69"/>
      <c r="T1796" s="69"/>
      <c r="U1796" s="69"/>
      <c r="V1796" s="69"/>
      <c r="W1796" s="69"/>
      <c r="X1796" s="69"/>
      <c r="Y1796" s="69"/>
      <c r="Z1796" s="69"/>
    </row>
    <row r="1797" ht="15.75" customHeight="1" spans="1:26">
      <c r="A1797" s="125"/>
      <c r="B1797" s="125"/>
      <c r="C1797" s="126" t="e">
        <v>#REF!</v>
      </c>
      <c r="D1797" s="125"/>
      <c r="E1797" s="69"/>
      <c r="F1797" s="69"/>
      <c r="G1797" s="69"/>
      <c r="H1797" s="69"/>
      <c r="I1797" s="69"/>
      <c r="J1797" s="69"/>
      <c r="K1797" s="69"/>
      <c r="L1797" s="69"/>
      <c r="M1797" s="69"/>
      <c r="N1797" s="69"/>
      <c r="O1797" s="69"/>
      <c r="P1797" s="69"/>
      <c r="Q1797" s="69"/>
      <c r="R1797" s="69"/>
      <c r="S1797" s="69"/>
      <c r="T1797" s="69"/>
      <c r="U1797" s="69"/>
      <c r="V1797" s="69"/>
      <c r="W1797" s="69"/>
      <c r="X1797" s="69"/>
      <c r="Y1797" s="69"/>
      <c r="Z1797" s="69"/>
    </row>
    <row r="1798" ht="15.75" customHeight="1" spans="1:26">
      <c r="A1798" s="125"/>
      <c r="B1798" s="125"/>
      <c r="C1798" s="126" t="e">
        <v>#REF!</v>
      </c>
      <c r="D1798" s="125"/>
      <c r="E1798" s="69"/>
      <c r="F1798" s="69"/>
      <c r="G1798" s="69"/>
      <c r="H1798" s="69"/>
      <c r="I1798" s="69"/>
      <c r="J1798" s="69"/>
      <c r="K1798" s="69"/>
      <c r="L1798" s="69"/>
      <c r="M1798" s="69"/>
      <c r="N1798" s="69"/>
      <c r="O1798" s="69"/>
      <c r="P1798" s="69"/>
      <c r="Q1798" s="69"/>
      <c r="R1798" s="69"/>
      <c r="S1798" s="69"/>
      <c r="T1798" s="69"/>
      <c r="U1798" s="69"/>
      <c r="V1798" s="69"/>
      <c r="W1798" s="69"/>
      <c r="X1798" s="69"/>
      <c r="Y1798" s="69"/>
      <c r="Z1798" s="69"/>
    </row>
    <row r="1799" ht="15.75" customHeight="1" spans="1:26">
      <c r="A1799" s="125"/>
      <c r="B1799" s="125"/>
      <c r="C1799" s="126" t="e">
        <v>#REF!</v>
      </c>
      <c r="D1799" s="125"/>
      <c r="E1799" s="69"/>
      <c r="F1799" s="69"/>
      <c r="G1799" s="69"/>
      <c r="H1799" s="69"/>
      <c r="I1799" s="69"/>
      <c r="J1799" s="69"/>
      <c r="K1799" s="69"/>
      <c r="L1799" s="69"/>
      <c r="M1799" s="69"/>
      <c r="N1799" s="69"/>
      <c r="O1799" s="69"/>
      <c r="P1799" s="69"/>
      <c r="Q1799" s="69"/>
      <c r="R1799" s="69"/>
      <c r="S1799" s="69"/>
      <c r="T1799" s="69"/>
      <c r="U1799" s="69"/>
      <c r="V1799" s="69"/>
      <c r="W1799" s="69"/>
      <c r="X1799" s="69"/>
      <c r="Y1799" s="69"/>
      <c r="Z1799" s="69"/>
    </row>
    <row r="1800" ht="15.75" customHeight="1" spans="1:26">
      <c r="A1800" s="125"/>
      <c r="B1800" s="125"/>
      <c r="C1800" s="126" t="e">
        <v>#REF!</v>
      </c>
      <c r="D1800" s="125"/>
      <c r="E1800" s="69"/>
      <c r="F1800" s="69"/>
      <c r="G1800" s="69"/>
      <c r="H1800" s="69"/>
      <c r="I1800" s="69"/>
      <c r="J1800" s="69"/>
      <c r="K1800" s="69"/>
      <c r="L1800" s="69"/>
      <c r="M1800" s="69"/>
      <c r="N1800" s="69"/>
      <c r="O1800" s="69"/>
      <c r="P1800" s="69"/>
      <c r="Q1800" s="69"/>
      <c r="R1800" s="69"/>
      <c r="S1800" s="69"/>
      <c r="T1800" s="69"/>
      <c r="U1800" s="69"/>
      <c r="V1800" s="69"/>
      <c r="W1800" s="69"/>
      <c r="X1800" s="69"/>
      <c r="Y1800" s="69"/>
      <c r="Z1800" s="69"/>
    </row>
    <row r="1801" ht="15.75" customHeight="1" spans="1:26">
      <c r="A1801" s="125"/>
      <c r="B1801" s="125"/>
      <c r="C1801" s="126" t="e">
        <v>#REF!</v>
      </c>
      <c r="D1801" s="125"/>
      <c r="E1801" s="69"/>
      <c r="F1801" s="69"/>
      <c r="G1801" s="69"/>
      <c r="H1801" s="69"/>
      <c r="I1801" s="69"/>
      <c r="J1801" s="69"/>
      <c r="K1801" s="69"/>
      <c r="L1801" s="69"/>
      <c r="M1801" s="69"/>
      <c r="N1801" s="69"/>
      <c r="O1801" s="69"/>
      <c r="P1801" s="69"/>
      <c r="Q1801" s="69"/>
      <c r="R1801" s="69"/>
      <c r="S1801" s="69"/>
      <c r="T1801" s="69"/>
      <c r="U1801" s="69"/>
      <c r="V1801" s="69"/>
      <c r="W1801" s="69"/>
      <c r="X1801" s="69"/>
      <c r="Y1801" s="69"/>
      <c r="Z1801" s="69"/>
    </row>
    <row r="1802" ht="15.75" customHeight="1" spans="1:26">
      <c r="A1802" s="125"/>
      <c r="B1802" s="125"/>
      <c r="C1802" s="126" t="e">
        <v>#REF!</v>
      </c>
      <c r="D1802" s="125"/>
      <c r="E1802" s="69"/>
      <c r="F1802" s="69"/>
      <c r="G1802" s="69"/>
      <c r="H1802" s="69"/>
      <c r="I1802" s="69"/>
      <c r="J1802" s="69"/>
      <c r="K1802" s="69"/>
      <c r="L1802" s="69"/>
      <c r="M1802" s="69"/>
      <c r="N1802" s="69"/>
      <c r="O1802" s="69"/>
      <c r="P1802" s="69"/>
      <c r="Q1802" s="69"/>
      <c r="R1802" s="69"/>
      <c r="S1802" s="69"/>
      <c r="T1802" s="69"/>
      <c r="U1802" s="69"/>
      <c r="V1802" s="69"/>
      <c r="W1802" s="69"/>
      <c r="X1802" s="69"/>
      <c r="Y1802" s="69"/>
      <c r="Z1802" s="69"/>
    </row>
    <row r="1803" ht="15.75" customHeight="1" spans="1:26">
      <c r="A1803" s="125"/>
      <c r="B1803" s="125"/>
      <c r="C1803" s="126" t="e">
        <v>#REF!</v>
      </c>
      <c r="D1803" s="125"/>
      <c r="E1803" s="69"/>
      <c r="F1803" s="69"/>
      <c r="G1803" s="69"/>
      <c r="H1803" s="69"/>
      <c r="I1803" s="69"/>
      <c r="J1803" s="69"/>
      <c r="K1803" s="69"/>
      <c r="L1803" s="69"/>
      <c r="M1803" s="69"/>
      <c r="N1803" s="69"/>
      <c r="O1803" s="69"/>
      <c r="P1803" s="69"/>
      <c r="Q1803" s="69"/>
      <c r="R1803" s="69"/>
      <c r="S1803" s="69"/>
      <c r="T1803" s="69"/>
      <c r="U1803" s="69"/>
      <c r="V1803" s="69"/>
      <c r="W1803" s="69"/>
      <c r="X1803" s="69"/>
      <c r="Y1803" s="69"/>
      <c r="Z1803" s="69"/>
    </row>
    <row r="1804" ht="15.75" customHeight="1" spans="1:26">
      <c r="A1804" s="125"/>
      <c r="B1804" s="125"/>
      <c r="C1804" s="126" t="e">
        <v>#REF!</v>
      </c>
      <c r="D1804" s="125"/>
      <c r="E1804" s="69"/>
      <c r="F1804" s="69"/>
      <c r="G1804" s="69"/>
      <c r="H1804" s="69"/>
      <c r="I1804" s="69"/>
      <c r="J1804" s="69"/>
      <c r="K1804" s="69"/>
      <c r="L1804" s="69"/>
      <c r="M1804" s="69"/>
      <c r="N1804" s="69"/>
      <c r="O1804" s="69"/>
      <c r="P1804" s="69"/>
      <c r="Q1804" s="69"/>
      <c r="R1804" s="69"/>
      <c r="S1804" s="69"/>
      <c r="T1804" s="69"/>
      <c r="U1804" s="69"/>
      <c r="V1804" s="69"/>
      <c r="W1804" s="69"/>
      <c r="X1804" s="69"/>
      <c r="Y1804" s="69"/>
      <c r="Z1804" s="69"/>
    </row>
    <row r="1805" ht="15.75" customHeight="1" spans="1:26">
      <c r="A1805" s="125"/>
      <c r="B1805" s="125"/>
      <c r="C1805" s="126" t="e">
        <v>#REF!</v>
      </c>
      <c r="D1805" s="125"/>
      <c r="E1805" s="69"/>
      <c r="F1805" s="69"/>
      <c r="G1805" s="69"/>
      <c r="H1805" s="69"/>
      <c r="I1805" s="69"/>
      <c r="J1805" s="69"/>
      <c r="K1805" s="69"/>
      <c r="L1805" s="69"/>
      <c r="M1805" s="69"/>
      <c r="N1805" s="69"/>
      <c r="O1805" s="69"/>
      <c r="P1805" s="69"/>
      <c r="Q1805" s="69"/>
      <c r="R1805" s="69"/>
      <c r="S1805" s="69"/>
      <c r="T1805" s="69"/>
      <c r="U1805" s="69"/>
      <c r="V1805" s="69"/>
      <c r="W1805" s="69"/>
      <c r="X1805" s="69"/>
      <c r="Y1805" s="69"/>
      <c r="Z1805" s="69"/>
    </row>
    <row r="1806" ht="15.75" customHeight="1" spans="1:26">
      <c r="A1806" s="125"/>
      <c r="B1806" s="125"/>
      <c r="C1806" s="126" t="e">
        <v>#REF!</v>
      </c>
      <c r="D1806" s="125"/>
      <c r="E1806" s="69"/>
      <c r="F1806" s="69"/>
      <c r="G1806" s="69"/>
      <c r="H1806" s="69"/>
      <c r="I1806" s="69"/>
      <c r="J1806" s="69"/>
      <c r="K1806" s="69"/>
      <c r="L1806" s="69"/>
      <c r="M1806" s="69"/>
      <c r="N1806" s="69"/>
      <c r="O1806" s="69"/>
      <c r="P1806" s="69"/>
      <c r="Q1806" s="69"/>
      <c r="R1806" s="69"/>
      <c r="S1806" s="69"/>
      <c r="T1806" s="69"/>
      <c r="U1806" s="69"/>
      <c r="V1806" s="69"/>
      <c r="W1806" s="69"/>
      <c r="X1806" s="69"/>
      <c r="Y1806" s="69"/>
      <c r="Z1806" s="69"/>
    </row>
    <row r="1807" ht="15.75" customHeight="1" spans="1:26">
      <c r="A1807" s="125"/>
      <c r="B1807" s="125"/>
      <c r="C1807" s="126" t="e">
        <v>#REF!</v>
      </c>
      <c r="D1807" s="125"/>
      <c r="E1807" s="69"/>
      <c r="F1807" s="69"/>
      <c r="G1807" s="69"/>
      <c r="H1807" s="69"/>
      <c r="I1807" s="69"/>
      <c r="J1807" s="69"/>
      <c r="K1807" s="69"/>
      <c r="L1807" s="69"/>
      <c r="M1807" s="69"/>
      <c r="N1807" s="69"/>
      <c r="O1807" s="69"/>
      <c r="P1807" s="69"/>
      <c r="Q1807" s="69"/>
      <c r="R1807" s="69"/>
      <c r="S1807" s="69"/>
      <c r="T1807" s="69"/>
      <c r="U1807" s="69"/>
      <c r="V1807" s="69"/>
      <c r="W1807" s="69"/>
      <c r="X1807" s="69"/>
      <c r="Y1807" s="69"/>
      <c r="Z1807" s="69"/>
    </row>
    <row r="1808" ht="15.75" customHeight="1" spans="1:26">
      <c r="A1808" s="125"/>
      <c r="B1808" s="125"/>
      <c r="C1808" s="126" t="e">
        <v>#REF!</v>
      </c>
      <c r="D1808" s="125"/>
      <c r="E1808" s="69"/>
      <c r="F1808" s="69"/>
      <c r="G1808" s="69"/>
      <c r="H1808" s="69"/>
      <c r="I1808" s="69"/>
      <c r="J1808" s="69"/>
      <c r="K1808" s="69"/>
      <c r="L1808" s="69"/>
      <c r="M1808" s="69"/>
      <c r="N1808" s="69"/>
      <c r="O1808" s="69"/>
      <c r="P1808" s="69"/>
      <c r="Q1808" s="69"/>
      <c r="R1808" s="69"/>
      <c r="S1808" s="69"/>
      <c r="T1808" s="69"/>
      <c r="U1808" s="69"/>
      <c r="V1808" s="69"/>
      <c r="W1808" s="69"/>
      <c r="X1808" s="69"/>
      <c r="Y1808" s="69"/>
      <c r="Z1808" s="69"/>
    </row>
    <row r="1809" ht="15.75" customHeight="1" spans="1:26">
      <c r="A1809" s="125"/>
      <c r="B1809" s="125"/>
      <c r="C1809" s="126" t="e">
        <v>#REF!</v>
      </c>
      <c r="D1809" s="125"/>
      <c r="E1809" s="69"/>
      <c r="F1809" s="69"/>
      <c r="G1809" s="69"/>
      <c r="H1809" s="69"/>
      <c r="I1809" s="69"/>
      <c r="J1809" s="69"/>
      <c r="K1809" s="69"/>
      <c r="L1809" s="69"/>
      <c r="M1809" s="69"/>
      <c r="N1809" s="69"/>
      <c r="O1809" s="69"/>
      <c r="P1809" s="69"/>
      <c r="Q1809" s="69"/>
      <c r="R1809" s="69"/>
      <c r="S1809" s="69"/>
      <c r="T1809" s="69"/>
      <c r="U1809" s="69"/>
      <c r="V1809" s="69"/>
      <c r="W1809" s="69"/>
      <c r="X1809" s="69"/>
      <c r="Y1809" s="69"/>
      <c r="Z1809" s="69"/>
    </row>
    <row r="1810" ht="15.75" customHeight="1" spans="1:26">
      <c r="A1810" s="125"/>
      <c r="B1810" s="125"/>
      <c r="C1810" s="126" t="e">
        <v>#REF!</v>
      </c>
      <c r="D1810" s="125"/>
      <c r="E1810" s="69"/>
      <c r="F1810" s="69"/>
      <c r="G1810" s="69"/>
      <c r="H1810" s="69"/>
      <c r="I1810" s="69"/>
      <c r="J1810" s="69"/>
      <c r="K1810" s="69"/>
      <c r="L1810" s="69"/>
      <c r="M1810" s="69"/>
      <c r="N1810" s="69"/>
      <c r="O1810" s="69"/>
      <c r="P1810" s="69"/>
      <c r="Q1810" s="69"/>
      <c r="R1810" s="69"/>
      <c r="S1810" s="69"/>
      <c r="T1810" s="69"/>
      <c r="U1810" s="69"/>
      <c r="V1810" s="69"/>
      <c r="W1810" s="69"/>
      <c r="X1810" s="69"/>
      <c r="Y1810" s="69"/>
      <c r="Z1810" s="69"/>
    </row>
    <row r="1811" ht="15.75" customHeight="1" spans="1:26">
      <c r="A1811" s="125"/>
      <c r="B1811" s="125"/>
      <c r="C1811" s="126" t="e">
        <v>#REF!</v>
      </c>
      <c r="D1811" s="125"/>
      <c r="E1811" s="69"/>
      <c r="F1811" s="69"/>
      <c r="G1811" s="69"/>
      <c r="H1811" s="69"/>
      <c r="I1811" s="69"/>
      <c r="J1811" s="69"/>
      <c r="K1811" s="69"/>
      <c r="L1811" s="69"/>
      <c r="M1811" s="69"/>
      <c r="N1811" s="69"/>
      <c r="O1811" s="69"/>
      <c r="P1811" s="69"/>
      <c r="Q1811" s="69"/>
      <c r="R1811" s="69"/>
      <c r="S1811" s="69"/>
      <c r="T1811" s="69"/>
      <c r="U1811" s="69"/>
      <c r="V1811" s="69"/>
      <c r="W1811" s="69"/>
      <c r="X1811" s="69"/>
      <c r="Y1811" s="69"/>
      <c r="Z1811" s="69"/>
    </row>
    <row r="1812" ht="15.75" customHeight="1" spans="1:26">
      <c r="A1812" s="125"/>
      <c r="B1812" s="125"/>
      <c r="C1812" s="126" t="e">
        <v>#REF!</v>
      </c>
      <c r="D1812" s="125"/>
      <c r="E1812" s="69"/>
      <c r="F1812" s="69"/>
      <c r="G1812" s="69"/>
      <c r="H1812" s="69"/>
      <c r="I1812" s="69"/>
      <c r="J1812" s="69"/>
      <c r="K1812" s="69"/>
      <c r="L1812" s="69"/>
      <c r="M1812" s="69"/>
      <c r="N1812" s="69"/>
      <c r="O1812" s="69"/>
      <c r="P1812" s="69"/>
      <c r="Q1812" s="69"/>
      <c r="R1812" s="69"/>
      <c r="S1812" s="69"/>
      <c r="T1812" s="69"/>
      <c r="U1812" s="69"/>
      <c r="V1812" s="69"/>
      <c r="W1812" s="69"/>
      <c r="X1812" s="69"/>
      <c r="Y1812" s="69"/>
      <c r="Z1812" s="69"/>
    </row>
    <row r="1813" ht="15.75" customHeight="1" spans="1:26">
      <c r="A1813" s="125"/>
      <c r="B1813" s="125"/>
      <c r="C1813" s="126" t="e">
        <v>#REF!</v>
      </c>
      <c r="D1813" s="125"/>
      <c r="E1813" s="69"/>
      <c r="F1813" s="69"/>
      <c r="G1813" s="69"/>
      <c r="H1813" s="69"/>
      <c r="I1813" s="69"/>
      <c r="J1813" s="69"/>
      <c r="K1813" s="69"/>
      <c r="L1813" s="69"/>
      <c r="M1813" s="69"/>
      <c r="N1813" s="69"/>
      <c r="O1813" s="69"/>
      <c r="P1813" s="69"/>
      <c r="Q1813" s="69"/>
      <c r="R1813" s="69"/>
      <c r="S1813" s="69"/>
      <c r="T1813" s="69"/>
      <c r="U1813" s="69"/>
      <c r="V1813" s="69"/>
      <c r="W1813" s="69"/>
      <c r="X1813" s="69"/>
      <c r="Y1813" s="69"/>
      <c r="Z1813" s="69"/>
    </row>
    <row r="1814" ht="15.75" customHeight="1" spans="1:26">
      <c r="A1814" s="125"/>
      <c r="B1814" s="125"/>
      <c r="C1814" s="126" t="e">
        <v>#REF!</v>
      </c>
      <c r="D1814" s="125"/>
      <c r="E1814" s="69"/>
      <c r="F1814" s="69"/>
      <c r="G1814" s="69"/>
      <c r="H1814" s="69"/>
      <c r="I1814" s="69"/>
      <c r="J1814" s="69"/>
      <c r="K1814" s="69"/>
      <c r="L1814" s="69"/>
      <c r="M1814" s="69"/>
      <c r="N1814" s="69"/>
      <c r="O1814" s="69"/>
      <c r="P1814" s="69"/>
      <c r="Q1814" s="69"/>
      <c r="R1814" s="69"/>
      <c r="S1814" s="69"/>
      <c r="T1814" s="69"/>
      <c r="U1814" s="69"/>
      <c r="V1814" s="69"/>
      <c r="W1814" s="69"/>
      <c r="X1814" s="69"/>
      <c r="Y1814" s="69"/>
      <c r="Z1814" s="69"/>
    </row>
    <row r="1815" ht="15.75" customHeight="1" spans="1:26">
      <c r="A1815" s="125"/>
      <c r="B1815" s="125"/>
      <c r="C1815" s="126" t="e">
        <v>#REF!</v>
      </c>
      <c r="D1815" s="125"/>
      <c r="E1815" s="69"/>
      <c r="F1815" s="69"/>
      <c r="G1815" s="69"/>
      <c r="H1815" s="69"/>
      <c r="I1815" s="69"/>
      <c r="J1815" s="69"/>
      <c r="K1815" s="69"/>
      <c r="L1815" s="69"/>
      <c r="M1815" s="69"/>
      <c r="N1815" s="69"/>
      <c r="O1815" s="69"/>
      <c r="P1815" s="69"/>
      <c r="Q1815" s="69"/>
      <c r="R1815" s="69"/>
      <c r="S1815" s="69"/>
      <c r="T1815" s="69"/>
      <c r="U1815" s="69"/>
      <c r="V1815" s="69"/>
      <c r="W1815" s="69"/>
      <c r="X1815" s="69"/>
      <c r="Y1815" s="69"/>
      <c r="Z1815" s="69"/>
    </row>
    <row r="1816" ht="15.75" customHeight="1" spans="1:26">
      <c r="A1816" s="125"/>
      <c r="B1816" s="125"/>
      <c r="C1816" s="126" t="e">
        <v>#REF!</v>
      </c>
      <c r="D1816" s="125"/>
      <c r="E1816" s="69"/>
      <c r="F1816" s="69"/>
      <c r="G1816" s="69"/>
      <c r="H1816" s="69"/>
      <c r="I1816" s="69"/>
      <c r="J1816" s="69"/>
      <c r="K1816" s="69"/>
      <c r="L1816" s="69"/>
      <c r="M1816" s="69"/>
      <c r="N1816" s="69"/>
      <c r="O1816" s="69"/>
      <c r="P1816" s="69"/>
      <c r="Q1816" s="69"/>
      <c r="R1816" s="69"/>
      <c r="S1816" s="69"/>
      <c r="T1816" s="69"/>
      <c r="U1816" s="69"/>
      <c r="V1816" s="69"/>
      <c r="W1816" s="69"/>
      <c r="X1816" s="69"/>
      <c r="Y1816" s="69"/>
      <c r="Z1816" s="69"/>
    </row>
    <row r="1817" ht="15.75" customHeight="1" spans="1:26">
      <c r="A1817" s="125"/>
      <c r="B1817" s="125"/>
      <c r="C1817" s="126" t="e">
        <v>#REF!</v>
      </c>
      <c r="D1817" s="125"/>
      <c r="E1817" s="69"/>
      <c r="F1817" s="69"/>
      <c r="G1817" s="69"/>
      <c r="H1817" s="69"/>
      <c r="I1817" s="69"/>
      <c r="J1817" s="69"/>
      <c r="K1817" s="69"/>
      <c r="L1817" s="69"/>
      <c r="M1817" s="69"/>
      <c r="N1817" s="69"/>
      <c r="O1817" s="69"/>
      <c r="P1817" s="69"/>
      <c r="Q1817" s="69"/>
      <c r="R1817" s="69"/>
      <c r="S1817" s="69"/>
      <c r="T1817" s="69"/>
      <c r="U1817" s="69"/>
      <c r="V1817" s="69"/>
      <c r="W1817" s="69"/>
      <c r="X1817" s="69"/>
      <c r="Y1817" s="69"/>
      <c r="Z1817" s="69"/>
    </row>
    <row r="1818" ht="15.75" customHeight="1" spans="1:26">
      <c r="A1818" s="125"/>
      <c r="B1818" s="125"/>
      <c r="C1818" s="126" t="e">
        <v>#REF!</v>
      </c>
      <c r="D1818" s="125"/>
      <c r="E1818" s="69"/>
      <c r="F1818" s="69"/>
      <c r="G1818" s="69"/>
      <c r="H1818" s="69"/>
      <c r="I1818" s="69"/>
      <c r="J1818" s="69"/>
      <c r="K1818" s="69"/>
      <c r="L1818" s="69"/>
      <c r="M1818" s="69"/>
      <c r="N1818" s="69"/>
      <c r="O1818" s="69"/>
      <c r="P1818" s="69"/>
      <c r="Q1818" s="69"/>
      <c r="R1818" s="69"/>
      <c r="S1818" s="69"/>
      <c r="T1818" s="69"/>
      <c r="U1818" s="69"/>
      <c r="V1818" s="69"/>
      <c r="W1818" s="69"/>
      <c r="X1818" s="69"/>
      <c r="Y1818" s="69"/>
      <c r="Z1818" s="69"/>
    </row>
    <row r="1819" ht="15.75" customHeight="1" spans="1:26">
      <c r="A1819" s="125"/>
      <c r="B1819" s="125"/>
      <c r="C1819" s="126" t="e">
        <v>#REF!</v>
      </c>
      <c r="D1819" s="125"/>
      <c r="E1819" s="69"/>
      <c r="F1819" s="69"/>
      <c r="G1819" s="69"/>
      <c r="H1819" s="69"/>
      <c r="I1819" s="69"/>
      <c r="J1819" s="69"/>
      <c r="K1819" s="69"/>
      <c r="L1819" s="69"/>
      <c r="M1819" s="69"/>
      <c r="N1819" s="69"/>
      <c r="O1819" s="69"/>
      <c r="P1819" s="69"/>
      <c r="Q1819" s="69"/>
      <c r="R1819" s="69"/>
      <c r="S1819" s="69"/>
      <c r="T1819" s="69"/>
      <c r="U1819" s="69"/>
      <c r="V1819" s="69"/>
      <c r="W1819" s="69"/>
      <c r="X1819" s="69"/>
      <c r="Y1819" s="69"/>
      <c r="Z1819" s="69"/>
    </row>
    <row r="1820" ht="15.75" customHeight="1" spans="1:26">
      <c r="A1820" s="125"/>
      <c r="B1820" s="125"/>
      <c r="C1820" s="126" t="e">
        <v>#REF!</v>
      </c>
      <c r="D1820" s="125"/>
      <c r="E1820" s="69"/>
      <c r="F1820" s="69"/>
      <c r="G1820" s="69"/>
      <c r="H1820" s="69"/>
      <c r="I1820" s="69"/>
      <c r="J1820" s="69"/>
      <c r="K1820" s="69"/>
      <c r="L1820" s="69"/>
      <c r="M1820" s="69"/>
      <c r="N1820" s="69"/>
      <c r="O1820" s="69"/>
      <c r="P1820" s="69"/>
      <c r="Q1820" s="69"/>
      <c r="R1820" s="69"/>
      <c r="S1820" s="69"/>
      <c r="T1820" s="69"/>
      <c r="U1820" s="69"/>
      <c r="V1820" s="69"/>
      <c r="W1820" s="69"/>
      <c r="X1820" s="69"/>
      <c r="Y1820" s="69"/>
      <c r="Z1820" s="69"/>
    </row>
    <row r="1821" ht="15.75" customHeight="1" spans="1:26">
      <c r="A1821" s="125"/>
      <c r="B1821" s="125"/>
      <c r="C1821" s="126" t="e">
        <v>#REF!</v>
      </c>
      <c r="D1821" s="125"/>
      <c r="E1821" s="69"/>
      <c r="F1821" s="69"/>
      <c r="G1821" s="69"/>
      <c r="H1821" s="69"/>
      <c r="I1821" s="69"/>
      <c r="J1821" s="69"/>
      <c r="K1821" s="69"/>
      <c r="L1821" s="69"/>
      <c r="M1821" s="69"/>
      <c r="N1821" s="69"/>
      <c r="O1821" s="69"/>
      <c r="P1821" s="69"/>
      <c r="Q1821" s="69"/>
      <c r="R1821" s="69"/>
      <c r="S1821" s="69"/>
      <c r="T1821" s="69"/>
      <c r="U1821" s="69"/>
      <c r="V1821" s="69"/>
      <c r="W1821" s="69"/>
      <c r="X1821" s="69"/>
      <c r="Y1821" s="69"/>
      <c r="Z1821" s="69"/>
    </row>
    <row r="1822" ht="15.75" customHeight="1" spans="1:26">
      <c r="A1822" s="125"/>
      <c r="B1822" s="125"/>
      <c r="C1822" s="126" t="e">
        <v>#REF!</v>
      </c>
      <c r="D1822" s="125"/>
      <c r="E1822" s="69"/>
      <c r="F1822" s="69"/>
      <c r="G1822" s="69"/>
      <c r="H1822" s="69"/>
      <c r="I1822" s="69"/>
      <c r="J1822" s="69"/>
      <c r="K1822" s="69"/>
      <c r="L1822" s="69"/>
      <c r="M1822" s="69"/>
      <c r="N1822" s="69"/>
      <c r="O1822" s="69"/>
      <c r="P1822" s="69"/>
      <c r="Q1822" s="69"/>
      <c r="R1822" s="69"/>
      <c r="S1822" s="69"/>
      <c r="T1822" s="69"/>
      <c r="U1822" s="69"/>
      <c r="V1822" s="69"/>
      <c r="W1822" s="69"/>
      <c r="X1822" s="69"/>
      <c r="Y1822" s="69"/>
      <c r="Z1822" s="69"/>
    </row>
    <row r="1823" ht="15.75" customHeight="1" spans="1:26">
      <c r="A1823" s="125"/>
      <c r="B1823" s="125"/>
      <c r="C1823" s="126" t="e">
        <v>#REF!</v>
      </c>
      <c r="D1823" s="125"/>
      <c r="E1823" s="69"/>
      <c r="F1823" s="69"/>
      <c r="G1823" s="69"/>
      <c r="H1823" s="69"/>
      <c r="I1823" s="69"/>
      <c r="J1823" s="69"/>
      <c r="K1823" s="69"/>
      <c r="L1823" s="69"/>
      <c r="M1823" s="69"/>
      <c r="N1823" s="69"/>
      <c r="O1823" s="69"/>
      <c r="P1823" s="69"/>
      <c r="Q1823" s="69"/>
      <c r="R1823" s="69"/>
      <c r="S1823" s="69"/>
      <c r="T1823" s="69"/>
      <c r="U1823" s="69"/>
      <c r="V1823" s="69"/>
      <c r="W1823" s="69"/>
      <c r="X1823" s="69"/>
      <c r="Y1823" s="69"/>
      <c r="Z1823" s="69"/>
    </row>
    <row r="1824" ht="15.75" customHeight="1" spans="1:26">
      <c r="A1824" s="125"/>
      <c r="B1824" s="125"/>
      <c r="C1824" s="126" t="e">
        <v>#REF!</v>
      </c>
      <c r="D1824" s="125"/>
      <c r="E1824" s="69"/>
      <c r="F1824" s="69"/>
      <c r="G1824" s="69"/>
      <c r="H1824" s="69"/>
      <c r="I1824" s="69"/>
      <c r="J1824" s="69"/>
      <c r="K1824" s="69"/>
      <c r="L1824" s="69"/>
      <c r="M1824" s="69"/>
      <c r="N1824" s="69"/>
      <c r="O1824" s="69"/>
      <c r="P1824" s="69"/>
      <c r="Q1824" s="69"/>
      <c r="R1824" s="69"/>
      <c r="S1824" s="69"/>
      <c r="T1824" s="69"/>
      <c r="U1824" s="69"/>
      <c r="V1824" s="69"/>
      <c r="W1824" s="69"/>
      <c r="X1824" s="69"/>
      <c r="Y1824" s="69"/>
      <c r="Z1824" s="69"/>
    </row>
    <row r="1825" ht="15.75" customHeight="1" spans="1:26">
      <c r="A1825" s="125"/>
      <c r="B1825" s="125"/>
      <c r="C1825" s="126" t="e">
        <v>#REF!</v>
      </c>
      <c r="D1825" s="125"/>
      <c r="E1825" s="69"/>
      <c r="F1825" s="69"/>
      <c r="G1825" s="69"/>
      <c r="H1825" s="69"/>
      <c r="I1825" s="69"/>
      <c r="J1825" s="69"/>
      <c r="K1825" s="69"/>
      <c r="L1825" s="69"/>
      <c r="M1825" s="69"/>
      <c r="N1825" s="69"/>
      <c r="O1825" s="69"/>
      <c r="P1825" s="69"/>
      <c r="Q1825" s="69"/>
      <c r="R1825" s="69"/>
      <c r="S1825" s="69"/>
      <c r="T1825" s="69"/>
      <c r="U1825" s="69"/>
      <c r="V1825" s="69"/>
      <c r="W1825" s="69"/>
      <c r="X1825" s="69"/>
      <c r="Y1825" s="69"/>
      <c r="Z1825" s="69"/>
    </row>
    <row r="1826" ht="15.75" customHeight="1" spans="1:26">
      <c r="A1826" s="125"/>
      <c r="B1826" s="125"/>
      <c r="C1826" s="126" t="e">
        <v>#REF!</v>
      </c>
      <c r="D1826" s="125"/>
      <c r="E1826" s="69"/>
      <c r="F1826" s="69"/>
      <c r="G1826" s="69"/>
      <c r="H1826" s="69"/>
      <c r="I1826" s="69"/>
      <c r="J1826" s="69"/>
      <c r="K1826" s="69"/>
      <c r="L1826" s="69"/>
      <c r="M1826" s="69"/>
      <c r="N1826" s="69"/>
      <c r="O1826" s="69"/>
      <c r="P1826" s="69"/>
      <c r="Q1826" s="69"/>
      <c r="R1826" s="69"/>
      <c r="S1826" s="69"/>
      <c r="T1826" s="69"/>
      <c r="U1826" s="69"/>
      <c r="V1826" s="69"/>
      <c r="W1826" s="69"/>
      <c r="X1826" s="69"/>
      <c r="Y1826" s="69"/>
      <c r="Z1826" s="69"/>
    </row>
    <row r="1827" ht="15.75" customHeight="1" spans="1:26">
      <c r="A1827" s="125"/>
      <c r="B1827" s="125"/>
      <c r="C1827" s="126" t="e">
        <v>#REF!</v>
      </c>
      <c r="D1827" s="125"/>
      <c r="E1827" s="69"/>
      <c r="F1827" s="69"/>
      <c r="G1827" s="69"/>
      <c r="H1827" s="69"/>
      <c r="I1827" s="69"/>
      <c r="J1827" s="69"/>
      <c r="K1827" s="69"/>
      <c r="L1827" s="69"/>
      <c r="M1827" s="69"/>
      <c r="N1827" s="69"/>
      <c r="O1827" s="69"/>
      <c r="P1827" s="69"/>
      <c r="Q1827" s="69"/>
      <c r="R1827" s="69"/>
      <c r="S1827" s="69"/>
      <c r="T1827" s="69"/>
      <c r="U1827" s="69"/>
      <c r="V1827" s="69"/>
      <c r="W1827" s="69"/>
      <c r="X1827" s="69"/>
      <c r="Y1827" s="69"/>
      <c r="Z1827" s="69"/>
    </row>
    <row r="1828" ht="15.75" customHeight="1" spans="1:26">
      <c r="A1828" s="125"/>
      <c r="B1828" s="125"/>
      <c r="C1828" s="126" t="e">
        <v>#REF!</v>
      </c>
      <c r="D1828" s="125"/>
      <c r="E1828" s="69"/>
      <c r="F1828" s="69"/>
      <c r="G1828" s="69"/>
      <c r="H1828" s="69"/>
      <c r="I1828" s="69"/>
      <c r="J1828" s="69"/>
      <c r="K1828" s="69"/>
      <c r="L1828" s="69"/>
      <c r="M1828" s="69"/>
      <c r="N1828" s="69"/>
      <c r="O1828" s="69"/>
      <c r="P1828" s="69"/>
      <c r="Q1828" s="69"/>
      <c r="R1828" s="69"/>
      <c r="S1828" s="69"/>
      <c r="T1828" s="69"/>
      <c r="U1828" s="69"/>
      <c r="V1828" s="69"/>
      <c r="W1828" s="69"/>
      <c r="X1828" s="69"/>
      <c r="Y1828" s="69"/>
      <c r="Z1828" s="69"/>
    </row>
    <row r="1829" ht="15.75" customHeight="1" spans="1:26">
      <c r="A1829" s="125"/>
      <c r="B1829" s="125"/>
      <c r="C1829" s="126" t="e">
        <v>#REF!</v>
      </c>
      <c r="D1829" s="125"/>
      <c r="E1829" s="69"/>
      <c r="F1829" s="69"/>
      <c r="G1829" s="69"/>
      <c r="H1829" s="69"/>
      <c r="I1829" s="69"/>
      <c r="J1829" s="69"/>
      <c r="K1829" s="69"/>
      <c r="L1829" s="69"/>
      <c r="M1829" s="69"/>
      <c r="N1829" s="69"/>
      <c r="O1829" s="69"/>
      <c r="P1829" s="69"/>
      <c r="Q1829" s="69"/>
      <c r="R1829" s="69"/>
      <c r="S1829" s="69"/>
      <c r="T1829" s="69"/>
      <c r="U1829" s="69"/>
      <c r="V1829" s="69"/>
      <c r="W1829" s="69"/>
      <c r="X1829" s="69"/>
      <c r="Y1829" s="69"/>
      <c r="Z1829" s="69"/>
    </row>
    <row r="1830" ht="15.75" customHeight="1" spans="1:26">
      <c r="A1830" s="125"/>
      <c r="B1830" s="125"/>
      <c r="C1830" s="126" t="e">
        <v>#REF!</v>
      </c>
      <c r="D1830" s="125"/>
      <c r="E1830" s="69"/>
      <c r="F1830" s="69"/>
      <c r="G1830" s="69"/>
      <c r="H1830" s="69"/>
      <c r="I1830" s="69"/>
      <c r="J1830" s="69"/>
      <c r="K1830" s="69"/>
      <c r="L1830" s="69"/>
      <c r="M1830" s="69"/>
      <c r="N1830" s="69"/>
      <c r="O1830" s="69"/>
      <c r="P1830" s="69"/>
      <c r="Q1830" s="69"/>
      <c r="R1830" s="69"/>
      <c r="S1830" s="69"/>
      <c r="T1830" s="69"/>
      <c r="U1830" s="69"/>
      <c r="V1830" s="69"/>
      <c r="W1830" s="69"/>
      <c r="X1830" s="69"/>
      <c r="Y1830" s="69"/>
      <c r="Z1830" s="69"/>
    </row>
    <row r="1831" ht="15.75" customHeight="1" spans="1:26">
      <c r="A1831" s="125"/>
      <c r="B1831" s="125"/>
      <c r="C1831" s="126" t="e">
        <v>#REF!</v>
      </c>
      <c r="D1831" s="125"/>
      <c r="E1831" s="69"/>
      <c r="F1831" s="69"/>
      <c r="G1831" s="69"/>
      <c r="H1831" s="69"/>
      <c r="I1831" s="69"/>
      <c r="J1831" s="69"/>
      <c r="K1831" s="69"/>
      <c r="L1831" s="69"/>
      <c r="M1831" s="69"/>
      <c r="N1831" s="69"/>
      <c r="O1831" s="69"/>
      <c r="P1831" s="69"/>
      <c r="Q1831" s="69"/>
      <c r="R1831" s="69"/>
      <c r="S1831" s="69"/>
      <c r="T1831" s="69"/>
      <c r="U1831" s="69"/>
      <c r="V1831" s="69"/>
      <c r="W1831" s="69"/>
      <c r="X1831" s="69"/>
      <c r="Y1831" s="69"/>
      <c r="Z1831" s="69"/>
    </row>
    <row r="1832" ht="15.75" customHeight="1" spans="1:26">
      <c r="A1832" s="125"/>
      <c r="B1832" s="125"/>
      <c r="C1832" s="126" t="e">
        <v>#REF!</v>
      </c>
      <c r="D1832" s="125"/>
      <c r="E1832" s="69"/>
      <c r="F1832" s="69"/>
      <c r="G1832" s="69"/>
      <c r="H1832" s="69"/>
      <c r="I1832" s="69"/>
      <c r="J1832" s="69"/>
      <c r="K1832" s="69"/>
      <c r="L1832" s="69"/>
      <c r="M1832" s="69"/>
      <c r="N1832" s="69"/>
      <c r="O1832" s="69"/>
      <c r="P1832" s="69"/>
      <c r="Q1832" s="69"/>
      <c r="R1832" s="69"/>
      <c r="S1832" s="69"/>
      <c r="T1832" s="69"/>
      <c r="U1832" s="69"/>
      <c r="V1832" s="69"/>
      <c r="W1832" s="69"/>
      <c r="X1832" s="69"/>
      <c r="Y1832" s="69"/>
      <c r="Z1832" s="69"/>
    </row>
    <row r="1833" ht="15.75" customHeight="1" spans="1:26">
      <c r="A1833" s="125"/>
      <c r="B1833" s="125"/>
      <c r="C1833" s="126" t="e">
        <v>#REF!</v>
      </c>
      <c r="D1833" s="125"/>
      <c r="E1833" s="69"/>
      <c r="F1833" s="69"/>
      <c r="G1833" s="69"/>
      <c r="H1833" s="69"/>
      <c r="I1833" s="69"/>
      <c r="J1833" s="69"/>
      <c r="K1833" s="69"/>
      <c r="L1833" s="69"/>
      <c r="M1833" s="69"/>
      <c r="N1833" s="69"/>
      <c r="O1833" s="69"/>
      <c r="P1833" s="69"/>
      <c r="Q1833" s="69"/>
      <c r="R1833" s="69"/>
      <c r="S1833" s="69"/>
      <c r="T1833" s="69"/>
      <c r="U1833" s="69"/>
      <c r="V1833" s="69"/>
      <c r="W1833" s="69"/>
      <c r="X1833" s="69"/>
      <c r="Y1833" s="69"/>
      <c r="Z1833" s="69"/>
    </row>
    <row r="1834" ht="15.75" customHeight="1" spans="1:26">
      <c r="A1834" s="125"/>
      <c r="B1834" s="125"/>
      <c r="C1834" s="126" t="e">
        <v>#REF!</v>
      </c>
      <c r="D1834" s="125"/>
      <c r="E1834" s="69"/>
      <c r="F1834" s="69"/>
      <c r="G1834" s="69"/>
      <c r="H1834" s="69"/>
      <c r="I1834" s="69"/>
      <c r="J1834" s="69"/>
      <c r="K1834" s="69"/>
      <c r="L1834" s="69"/>
      <c r="M1834" s="69"/>
      <c r="N1834" s="69"/>
      <c r="O1834" s="69"/>
      <c r="P1834" s="69"/>
      <c r="Q1834" s="69"/>
      <c r="R1834" s="69"/>
      <c r="S1834" s="69"/>
      <c r="T1834" s="69"/>
      <c r="U1834" s="69"/>
      <c r="V1834" s="69"/>
      <c r="W1834" s="69"/>
      <c r="X1834" s="69"/>
      <c r="Y1834" s="69"/>
      <c r="Z1834" s="69"/>
    </row>
    <row r="1835" ht="15.75" customHeight="1" spans="1:26">
      <c r="A1835" s="125"/>
      <c r="B1835" s="125"/>
      <c r="C1835" s="126" t="e">
        <v>#REF!</v>
      </c>
      <c r="D1835" s="125"/>
      <c r="E1835" s="69"/>
      <c r="F1835" s="69"/>
      <c r="G1835" s="69"/>
      <c r="H1835" s="69"/>
      <c r="I1835" s="69"/>
      <c r="J1835" s="69"/>
      <c r="K1835" s="69"/>
      <c r="L1835" s="69"/>
      <c r="M1835" s="69"/>
      <c r="N1835" s="69"/>
      <c r="O1835" s="69"/>
      <c r="P1835" s="69"/>
      <c r="Q1835" s="69"/>
      <c r="R1835" s="69"/>
      <c r="S1835" s="69"/>
      <c r="T1835" s="69"/>
      <c r="U1835" s="69"/>
      <c r="V1835" s="69"/>
      <c r="W1835" s="69"/>
      <c r="X1835" s="69"/>
      <c r="Y1835" s="69"/>
      <c r="Z1835" s="69"/>
    </row>
    <row r="1836" ht="15.75" customHeight="1" spans="1:26">
      <c r="A1836" s="125"/>
      <c r="B1836" s="125"/>
      <c r="C1836" s="126" t="e">
        <v>#REF!</v>
      </c>
      <c r="D1836" s="125"/>
      <c r="E1836" s="69"/>
      <c r="F1836" s="69"/>
      <c r="G1836" s="69"/>
      <c r="H1836" s="69"/>
      <c r="I1836" s="69"/>
      <c r="J1836" s="69"/>
      <c r="K1836" s="69"/>
      <c r="L1836" s="69"/>
      <c r="M1836" s="69"/>
      <c r="N1836" s="69"/>
      <c r="O1836" s="69"/>
      <c r="P1836" s="69"/>
      <c r="Q1836" s="69"/>
      <c r="R1836" s="69"/>
      <c r="S1836" s="69"/>
      <c r="T1836" s="69"/>
      <c r="U1836" s="69"/>
      <c r="V1836" s="69"/>
      <c r="W1836" s="69"/>
      <c r="X1836" s="69"/>
      <c r="Y1836" s="69"/>
      <c r="Z1836" s="69"/>
    </row>
    <row r="1837" ht="15.75" customHeight="1" spans="1:26">
      <c r="A1837" s="125"/>
      <c r="B1837" s="125"/>
      <c r="C1837" s="126" t="e">
        <v>#REF!</v>
      </c>
      <c r="D1837" s="125"/>
      <c r="E1837" s="69"/>
      <c r="F1837" s="69"/>
      <c r="G1837" s="69"/>
      <c r="H1837" s="69"/>
      <c r="I1837" s="69"/>
      <c r="J1837" s="69"/>
      <c r="K1837" s="69"/>
      <c r="L1837" s="69"/>
      <c r="M1837" s="69"/>
      <c r="N1837" s="69"/>
      <c r="O1837" s="69"/>
      <c r="P1837" s="69"/>
      <c r="Q1837" s="69"/>
      <c r="R1837" s="69"/>
      <c r="S1837" s="69"/>
      <c r="T1837" s="69"/>
      <c r="U1837" s="69"/>
      <c r="V1837" s="69"/>
      <c r="W1837" s="69"/>
      <c r="X1837" s="69"/>
      <c r="Y1837" s="69"/>
      <c r="Z1837" s="69"/>
    </row>
    <row r="1838" ht="15.75" customHeight="1" spans="1:26">
      <c r="A1838" s="125"/>
      <c r="B1838" s="125"/>
      <c r="C1838" s="126" t="e">
        <v>#REF!</v>
      </c>
      <c r="D1838" s="125"/>
      <c r="E1838" s="69"/>
      <c r="F1838" s="69"/>
      <c r="G1838" s="69"/>
      <c r="H1838" s="69"/>
      <c r="I1838" s="69"/>
      <c r="J1838" s="69"/>
      <c r="K1838" s="69"/>
      <c r="L1838" s="69"/>
      <c r="M1838" s="69"/>
      <c r="N1838" s="69"/>
      <c r="O1838" s="69"/>
      <c r="P1838" s="69"/>
      <c r="Q1838" s="69"/>
      <c r="R1838" s="69"/>
      <c r="S1838" s="69"/>
      <c r="T1838" s="69"/>
      <c r="U1838" s="69"/>
      <c r="V1838" s="69"/>
      <c r="W1838" s="69"/>
      <c r="X1838" s="69"/>
      <c r="Y1838" s="69"/>
      <c r="Z1838" s="69"/>
    </row>
    <row r="1839" ht="15.75" customHeight="1" spans="1:26">
      <c r="A1839" s="125"/>
      <c r="B1839" s="125"/>
      <c r="C1839" s="126" t="e">
        <v>#REF!</v>
      </c>
      <c r="D1839" s="125"/>
      <c r="E1839" s="69"/>
      <c r="F1839" s="69"/>
      <c r="G1839" s="69"/>
      <c r="H1839" s="69"/>
      <c r="I1839" s="69"/>
      <c r="J1839" s="69"/>
      <c r="K1839" s="69"/>
      <c r="L1839" s="69"/>
      <c r="M1839" s="69"/>
      <c r="N1839" s="69"/>
      <c r="O1839" s="69"/>
      <c r="P1839" s="69"/>
      <c r="Q1839" s="69"/>
      <c r="R1839" s="69"/>
      <c r="S1839" s="69"/>
      <c r="T1839" s="69"/>
      <c r="U1839" s="69"/>
      <c r="V1839" s="69"/>
      <c r="W1839" s="69"/>
      <c r="X1839" s="69"/>
      <c r="Y1839" s="69"/>
      <c r="Z1839" s="69"/>
    </row>
    <row r="1840" ht="15.75" customHeight="1" spans="1:26">
      <c r="A1840" s="125"/>
      <c r="B1840" s="125"/>
      <c r="C1840" s="126" t="e">
        <v>#REF!</v>
      </c>
      <c r="D1840" s="125"/>
      <c r="E1840" s="69"/>
      <c r="F1840" s="69"/>
      <c r="G1840" s="69"/>
      <c r="H1840" s="69"/>
      <c r="I1840" s="69"/>
      <c r="J1840" s="69"/>
      <c r="K1840" s="69"/>
      <c r="L1840" s="69"/>
      <c r="M1840" s="69"/>
      <c r="N1840" s="69"/>
      <c r="O1840" s="69"/>
      <c r="P1840" s="69"/>
      <c r="Q1840" s="69"/>
      <c r="R1840" s="69"/>
      <c r="S1840" s="69"/>
      <c r="T1840" s="69"/>
      <c r="U1840" s="69"/>
      <c r="V1840" s="69"/>
      <c r="W1840" s="69"/>
      <c r="X1840" s="69"/>
      <c r="Y1840" s="69"/>
      <c r="Z1840" s="69"/>
    </row>
    <row r="1841" ht="15.75" customHeight="1" spans="1:26">
      <c r="A1841" s="125"/>
      <c r="B1841" s="125"/>
      <c r="C1841" s="126" t="e">
        <v>#REF!</v>
      </c>
      <c r="D1841" s="125"/>
      <c r="E1841" s="69"/>
      <c r="F1841" s="69"/>
      <c r="G1841" s="69"/>
      <c r="H1841" s="69"/>
      <c r="I1841" s="69"/>
      <c r="J1841" s="69"/>
      <c r="K1841" s="69"/>
      <c r="L1841" s="69"/>
      <c r="M1841" s="69"/>
      <c r="N1841" s="69"/>
      <c r="O1841" s="69"/>
      <c r="P1841" s="69"/>
      <c r="Q1841" s="69"/>
      <c r="R1841" s="69"/>
      <c r="S1841" s="69"/>
      <c r="T1841" s="69"/>
      <c r="U1841" s="69"/>
      <c r="V1841" s="69"/>
      <c r="W1841" s="69"/>
      <c r="X1841" s="69"/>
      <c r="Y1841" s="69"/>
      <c r="Z1841" s="69"/>
    </row>
    <row r="1842" ht="15.75" customHeight="1" spans="1:26">
      <c r="A1842" s="125"/>
      <c r="B1842" s="125"/>
      <c r="C1842" s="126" t="e">
        <v>#REF!</v>
      </c>
      <c r="D1842" s="125"/>
      <c r="E1842" s="69"/>
      <c r="F1842" s="69"/>
      <c r="G1842" s="69"/>
      <c r="H1842" s="69"/>
      <c r="I1842" s="69"/>
      <c r="J1842" s="69"/>
      <c r="K1842" s="69"/>
      <c r="L1842" s="69"/>
      <c r="M1842" s="69"/>
      <c r="N1842" s="69"/>
      <c r="O1842" s="69"/>
      <c r="P1842" s="69"/>
      <c r="Q1842" s="69"/>
      <c r="R1842" s="69"/>
      <c r="S1842" s="69"/>
      <c r="T1842" s="69"/>
      <c r="U1842" s="69"/>
      <c r="V1842" s="69"/>
      <c r="W1842" s="69"/>
      <c r="X1842" s="69"/>
      <c r="Y1842" s="69"/>
      <c r="Z1842" s="69"/>
    </row>
    <row r="1843" ht="15.75" customHeight="1" spans="1:26">
      <c r="A1843" s="125"/>
      <c r="B1843" s="125"/>
      <c r="C1843" s="126" t="e">
        <v>#REF!</v>
      </c>
      <c r="D1843" s="125"/>
      <c r="E1843" s="69"/>
      <c r="F1843" s="69"/>
      <c r="G1843" s="69"/>
      <c r="H1843" s="69"/>
      <c r="I1843" s="69"/>
      <c r="J1843" s="69"/>
      <c r="K1843" s="69"/>
      <c r="L1843" s="69"/>
      <c r="M1843" s="69"/>
      <c r="N1843" s="69"/>
      <c r="O1843" s="69"/>
      <c r="P1843" s="69"/>
      <c r="Q1843" s="69"/>
      <c r="R1843" s="69"/>
      <c r="S1843" s="69"/>
      <c r="T1843" s="69"/>
      <c r="U1843" s="69"/>
      <c r="V1843" s="69"/>
      <c r="W1843" s="69"/>
      <c r="X1843" s="69"/>
      <c r="Y1843" s="69"/>
      <c r="Z1843" s="69"/>
    </row>
    <row r="1844" ht="15.75" customHeight="1" spans="1:26">
      <c r="A1844" s="125"/>
      <c r="B1844" s="125"/>
      <c r="C1844" s="126" t="e">
        <v>#REF!</v>
      </c>
      <c r="D1844" s="125"/>
      <c r="E1844" s="69"/>
      <c r="F1844" s="69"/>
      <c r="G1844" s="69"/>
      <c r="H1844" s="69"/>
      <c r="I1844" s="69"/>
      <c r="J1844" s="69"/>
      <c r="K1844" s="69"/>
      <c r="L1844" s="69"/>
      <c r="M1844" s="69"/>
      <c r="N1844" s="69"/>
      <c r="O1844" s="69"/>
      <c r="P1844" s="69"/>
      <c r="Q1844" s="69"/>
      <c r="R1844" s="69"/>
      <c r="S1844" s="69"/>
      <c r="T1844" s="69"/>
      <c r="U1844" s="69"/>
      <c r="V1844" s="69"/>
      <c r="W1844" s="69"/>
      <c r="X1844" s="69"/>
      <c r="Y1844" s="69"/>
      <c r="Z1844" s="69"/>
    </row>
    <row r="1845" ht="15.75" customHeight="1" spans="1:26">
      <c r="A1845" s="125"/>
      <c r="B1845" s="125"/>
      <c r="C1845" s="126" t="e">
        <v>#REF!</v>
      </c>
      <c r="D1845" s="125"/>
      <c r="E1845" s="69"/>
      <c r="F1845" s="69"/>
      <c r="G1845" s="69"/>
      <c r="H1845" s="69"/>
      <c r="I1845" s="69"/>
      <c r="J1845" s="69"/>
      <c r="K1845" s="69"/>
      <c r="L1845" s="69"/>
      <c r="M1845" s="69"/>
      <c r="N1845" s="69"/>
      <c r="O1845" s="69"/>
      <c r="P1845" s="69"/>
      <c r="Q1845" s="69"/>
      <c r="R1845" s="69"/>
      <c r="S1845" s="69"/>
      <c r="T1845" s="69"/>
      <c r="U1845" s="69"/>
      <c r="V1845" s="69"/>
      <c r="W1845" s="69"/>
      <c r="X1845" s="69"/>
      <c r="Y1845" s="69"/>
      <c r="Z1845" s="69"/>
    </row>
    <row r="1846" ht="15.75" customHeight="1" spans="1:26">
      <c r="A1846" s="125"/>
      <c r="B1846" s="125"/>
      <c r="C1846" s="126" t="e">
        <v>#REF!</v>
      </c>
      <c r="D1846" s="125"/>
      <c r="E1846" s="69"/>
      <c r="F1846" s="69"/>
      <c r="G1846" s="69"/>
      <c r="H1846" s="69"/>
      <c r="I1846" s="69"/>
      <c r="J1846" s="69"/>
      <c r="K1846" s="69"/>
      <c r="L1846" s="69"/>
      <c r="M1846" s="69"/>
      <c r="N1846" s="69"/>
      <c r="O1846" s="69"/>
      <c r="P1846" s="69"/>
      <c r="Q1846" s="69"/>
      <c r="R1846" s="69"/>
      <c r="S1846" s="69"/>
      <c r="T1846" s="69"/>
      <c r="U1846" s="69"/>
      <c r="V1846" s="69"/>
      <c r="W1846" s="69"/>
      <c r="X1846" s="69"/>
      <c r="Y1846" s="69"/>
      <c r="Z1846" s="69"/>
    </row>
    <row r="1847" ht="15.75" customHeight="1" spans="1:26">
      <c r="A1847" s="125"/>
      <c r="B1847" s="125"/>
      <c r="C1847" s="126" t="e">
        <v>#REF!</v>
      </c>
      <c r="D1847" s="125"/>
      <c r="E1847" s="69"/>
      <c r="F1847" s="69"/>
      <c r="G1847" s="69"/>
      <c r="H1847" s="69"/>
      <c r="I1847" s="69"/>
      <c r="J1847" s="69"/>
      <c r="K1847" s="69"/>
      <c r="L1847" s="69"/>
      <c r="M1847" s="69"/>
      <c r="N1847" s="69"/>
      <c r="O1847" s="69"/>
      <c r="P1847" s="69"/>
      <c r="Q1847" s="69"/>
      <c r="R1847" s="69"/>
      <c r="S1847" s="69"/>
      <c r="T1847" s="69"/>
      <c r="U1847" s="69"/>
      <c r="V1847" s="69"/>
      <c r="W1847" s="69"/>
      <c r="X1847" s="69"/>
      <c r="Y1847" s="69"/>
      <c r="Z1847" s="69"/>
    </row>
    <row r="1848" ht="15.75" customHeight="1" spans="1:26">
      <c r="A1848" s="125"/>
      <c r="B1848" s="125"/>
      <c r="C1848" s="126" t="e">
        <v>#REF!</v>
      </c>
      <c r="D1848" s="125"/>
      <c r="E1848" s="69"/>
      <c r="F1848" s="69"/>
      <c r="G1848" s="69"/>
      <c r="H1848" s="69"/>
      <c r="I1848" s="69"/>
      <c r="J1848" s="69"/>
      <c r="K1848" s="69"/>
      <c r="L1848" s="69"/>
      <c r="M1848" s="69"/>
      <c r="N1848" s="69"/>
      <c r="O1848" s="69"/>
      <c r="P1848" s="69"/>
      <c r="Q1848" s="69"/>
      <c r="R1848" s="69"/>
      <c r="S1848" s="69"/>
      <c r="T1848" s="69"/>
      <c r="U1848" s="69"/>
      <c r="V1848" s="69"/>
      <c r="W1848" s="69"/>
      <c r="X1848" s="69"/>
      <c r="Y1848" s="69"/>
      <c r="Z1848" s="69"/>
    </row>
    <row r="1849" ht="15.75" customHeight="1" spans="1:26">
      <c r="A1849" s="125"/>
      <c r="B1849" s="125"/>
      <c r="C1849" s="126" t="e">
        <v>#REF!</v>
      </c>
      <c r="D1849" s="125"/>
      <c r="E1849" s="69"/>
      <c r="F1849" s="69"/>
      <c r="G1849" s="69"/>
      <c r="H1849" s="69"/>
      <c r="I1849" s="69"/>
      <c r="J1849" s="69"/>
      <c r="K1849" s="69"/>
      <c r="L1849" s="69"/>
      <c r="M1849" s="69"/>
      <c r="N1849" s="69"/>
      <c r="O1849" s="69"/>
      <c r="P1849" s="69"/>
      <c r="Q1849" s="69"/>
      <c r="R1849" s="69"/>
      <c r="S1849" s="69"/>
      <c r="T1849" s="69"/>
      <c r="U1849" s="69"/>
      <c r="V1849" s="69"/>
      <c r="W1849" s="69"/>
      <c r="X1849" s="69"/>
      <c r="Y1849" s="69"/>
      <c r="Z1849" s="69"/>
    </row>
    <row r="1850" ht="15.75" customHeight="1" spans="1:26">
      <c r="A1850" s="125"/>
      <c r="B1850" s="125"/>
      <c r="C1850" s="126" t="e">
        <v>#REF!</v>
      </c>
      <c r="D1850" s="125"/>
      <c r="E1850" s="69"/>
      <c r="F1850" s="69"/>
      <c r="G1850" s="69"/>
      <c r="H1850" s="69"/>
      <c r="I1850" s="69"/>
      <c r="J1850" s="69"/>
      <c r="K1850" s="69"/>
      <c r="L1850" s="69"/>
      <c r="M1850" s="69"/>
      <c r="N1850" s="69"/>
      <c r="O1850" s="69"/>
      <c r="P1850" s="69"/>
      <c r="Q1850" s="69"/>
      <c r="R1850" s="69"/>
      <c r="S1850" s="69"/>
      <c r="T1850" s="69"/>
      <c r="U1850" s="69"/>
      <c r="V1850" s="69"/>
      <c r="W1850" s="69"/>
      <c r="X1850" s="69"/>
      <c r="Y1850" s="69"/>
      <c r="Z1850" s="69"/>
    </row>
    <row r="1851" ht="15.75" customHeight="1" spans="1:26">
      <c r="A1851" s="125"/>
      <c r="B1851" s="125"/>
      <c r="C1851" s="126" t="e">
        <v>#REF!</v>
      </c>
      <c r="D1851" s="125"/>
      <c r="E1851" s="69"/>
      <c r="F1851" s="69"/>
      <c r="G1851" s="69"/>
      <c r="H1851" s="69"/>
      <c r="I1851" s="69"/>
      <c r="J1851" s="69"/>
      <c r="K1851" s="69"/>
      <c r="L1851" s="69"/>
      <c r="M1851" s="69"/>
      <c r="N1851" s="69"/>
      <c r="O1851" s="69"/>
      <c r="P1851" s="69"/>
      <c r="Q1851" s="69"/>
      <c r="R1851" s="69"/>
      <c r="S1851" s="69"/>
      <c r="T1851" s="69"/>
      <c r="U1851" s="69"/>
      <c r="V1851" s="69"/>
      <c r="W1851" s="69"/>
      <c r="X1851" s="69"/>
      <c r="Y1851" s="69"/>
      <c r="Z1851" s="69"/>
    </row>
    <row r="1852" ht="15.75" customHeight="1" spans="1:26">
      <c r="A1852" s="125"/>
      <c r="B1852" s="125"/>
      <c r="C1852" s="126" t="e">
        <v>#REF!</v>
      </c>
      <c r="D1852" s="125"/>
      <c r="E1852" s="69"/>
      <c r="F1852" s="69"/>
      <c r="G1852" s="69"/>
      <c r="H1852" s="69"/>
      <c r="I1852" s="69"/>
      <c r="J1852" s="69"/>
      <c r="K1852" s="69"/>
      <c r="L1852" s="69"/>
      <c r="M1852" s="69"/>
      <c r="N1852" s="69"/>
      <c r="O1852" s="69"/>
      <c r="P1852" s="69"/>
      <c r="Q1852" s="69"/>
      <c r="R1852" s="69"/>
      <c r="S1852" s="69"/>
      <c r="T1852" s="69"/>
      <c r="U1852" s="69"/>
      <c r="V1852" s="69"/>
      <c r="W1852" s="69"/>
      <c r="X1852" s="69"/>
      <c r="Y1852" s="69"/>
      <c r="Z1852" s="69"/>
    </row>
    <row r="1853" ht="15.75" customHeight="1" spans="1:26">
      <c r="A1853" s="125"/>
      <c r="B1853" s="125"/>
      <c r="C1853" s="126" t="e">
        <v>#REF!</v>
      </c>
      <c r="D1853" s="125"/>
      <c r="E1853" s="69"/>
      <c r="F1853" s="69"/>
      <c r="G1853" s="69"/>
      <c r="H1853" s="69"/>
      <c r="I1853" s="69"/>
      <c r="J1853" s="69"/>
      <c r="K1853" s="69"/>
      <c r="L1853" s="69"/>
      <c r="M1853" s="69"/>
      <c r="N1853" s="69"/>
      <c r="O1853" s="69"/>
      <c r="P1853" s="69"/>
      <c r="Q1853" s="69"/>
      <c r="R1853" s="69"/>
      <c r="S1853" s="69"/>
      <c r="T1853" s="69"/>
      <c r="U1853" s="69"/>
      <c r="V1853" s="69"/>
      <c r="W1853" s="69"/>
      <c r="X1853" s="69"/>
      <c r="Y1853" s="69"/>
      <c r="Z1853" s="69"/>
    </row>
    <row r="1854" ht="15.75" customHeight="1" spans="1:26">
      <c r="A1854" s="125"/>
      <c r="B1854" s="125"/>
      <c r="C1854" s="126" t="e">
        <v>#REF!</v>
      </c>
      <c r="D1854" s="125"/>
      <c r="E1854" s="69"/>
      <c r="F1854" s="69"/>
      <c r="G1854" s="69"/>
      <c r="H1854" s="69"/>
      <c r="I1854" s="69"/>
      <c r="J1854" s="69"/>
      <c r="K1854" s="69"/>
      <c r="L1854" s="69"/>
      <c r="M1854" s="69"/>
      <c r="N1854" s="69"/>
      <c r="O1854" s="69"/>
      <c r="P1854" s="69"/>
      <c r="Q1854" s="69"/>
      <c r="R1854" s="69"/>
      <c r="S1854" s="69"/>
      <c r="T1854" s="69"/>
      <c r="U1854" s="69"/>
      <c r="V1854" s="69"/>
      <c r="W1854" s="69"/>
      <c r="X1854" s="69"/>
      <c r="Y1854" s="69"/>
      <c r="Z1854" s="69"/>
    </row>
    <row r="1855" ht="15.75" customHeight="1" spans="1:26">
      <c r="A1855" s="125"/>
      <c r="B1855" s="125"/>
      <c r="C1855" s="126" t="e">
        <v>#REF!</v>
      </c>
      <c r="D1855" s="125"/>
      <c r="E1855" s="69"/>
      <c r="F1855" s="69"/>
      <c r="G1855" s="69"/>
      <c r="H1855" s="69"/>
      <c r="I1855" s="69"/>
      <c r="J1855" s="69"/>
      <c r="K1855" s="69"/>
      <c r="L1855" s="69"/>
      <c r="M1855" s="69"/>
      <c r="N1855" s="69"/>
      <c r="O1855" s="69"/>
      <c r="P1855" s="69"/>
      <c r="Q1855" s="69"/>
      <c r="R1855" s="69"/>
      <c r="S1855" s="69"/>
      <c r="T1855" s="69"/>
      <c r="U1855" s="69"/>
      <c r="V1855" s="69"/>
      <c r="W1855" s="69"/>
      <c r="X1855" s="69"/>
      <c r="Y1855" s="69"/>
      <c r="Z1855" s="69"/>
    </row>
    <row r="1856" ht="15.75" customHeight="1" spans="1:26">
      <c r="A1856" s="125"/>
      <c r="B1856" s="125"/>
      <c r="C1856" s="126" t="e">
        <v>#REF!</v>
      </c>
      <c r="D1856" s="125"/>
      <c r="E1856" s="69"/>
      <c r="F1856" s="69"/>
      <c r="G1856" s="69"/>
      <c r="H1856" s="69"/>
      <c r="I1856" s="69"/>
      <c r="J1856" s="69"/>
      <c r="K1856" s="69"/>
      <c r="L1856" s="69"/>
      <c r="M1856" s="69"/>
      <c r="N1856" s="69"/>
      <c r="O1856" s="69"/>
      <c r="P1856" s="69"/>
      <c r="Q1856" s="69"/>
      <c r="R1856" s="69"/>
      <c r="S1856" s="69"/>
      <c r="T1856" s="69"/>
      <c r="U1856" s="69"/>
      <c r="V1856" s="69"/>
      <c r="W1856" s="69"/>
      <c r="X1856" s="69"/>
      <c r="Y1856" s="69"/>
      <c r="Z1856" s="69"/>
    </row>
    <row r="1857" ht="15.75" customHeight="1" spans="1:26">
      <c r="A1857" s="125"/>
      <c r="B1857" s="125"/>
      <c r="C1857" s="126" t="e">
        <v>#REF!</v>
      </c>
      <c r="D1857" s="125"/>
      <c r="E1857" s="69"/>
      <c r="F1857" s="69"/>
      <c r="G1857" s="69"/>
      <c r="H1857" s="69"/>
      <c r="I1857" s="69"/>
      <c r="J1857" s="69"/>
      <c r="K1857" s="69"/>
      <c r="L1857" s="69"/>
      <c r="M1857" s="69"/>
      <c r="N1857" s="69"/>
      <c r="O1857" s="69"/>
      <c r="P1857" s="69"/>
      <c r="Q1857" s="69"/>
      <c r="R1857" s="69"/>
      <c r="S1857" s="69"/>
      <c r="T1857" s="69"/>
      <c r="U1857" s="69"/>
      <c r="V1857" s="69"/>
      <c r="W1857" s="69"/>
      <c r="X1857" s="69"/>
      <c r="Y1857" s="69"/>
      <c r="Z1857" s="69"/>
    </row>
    <row r="1858" ht="15.75" customHeight="1" spans="1:26">
      <c r="A1858" s="125"/>
      <c r="B1858" s="125"/>
      <c r="C1858" s="126" t="e">
        <v>#REF!</v>
      </c>
      <c r="D1858" s="125"/>
      <c r="E1858" s="69"/>
      <c r="F1858" s="69"/>
      <c r="G1858" s="69"/>
      <c r="H1858" s="69"/>
      <c r="I1858" s="69"/>
      <c r="J1858" s="69"/>
      <c r="K1858" s="69"/>
      <c r="L1858" s="69"/>
      <c r="M1858" s="69"/>
      <c r="N1858" s="69"/>
      <c r="O1858" s="69"/>
      <c r="P1858" s="69"/>
      <c r="Q1858" s="69"/>
      <c r="R1858" s="69"/>
      <c r="S1858" s="69"/>
      <c r="T1858" s="69"/>
      <c r="U1858" s="69"/>
      <c r="V1858" s="69"/>
      <c r="W1858" s="69"/>
      <c r="X1858" s="69"/>
      <c r="Y1858" s="69"/>
      <c r="Z1858" s="69"/>
    </row>
    <row r="1859" ht="15.75" customHeight="1" spans="1:26">
      <c r="A1859" s="125"/>
      <c r="B1859" s="125"/>
      <c r="C1859" s="126" t="e">
        <v>#REF!</v>
      </c>
      <c r="D1859" s="125"/>
      <c r="E1859" s="69"/>
      <c r="F1859" s="69"/>
      <c r="G1859" s="69"/>
      <c r="H1859" s="69"/>
      <c r="I1859" s="69"/>
      <c r="J1859" s="69"/>
      <c r="K1859" s="69"/>
      <c r="L1859" s="69"/>
      <c r="M1859" s="69"/>
      <c r="N1859" s="69"/>
      <c r="O1859" s="69"/>
      <c r="P1859" s="69"/>
      <c r="Q1859" s="69"/>
      <c r="R1859" s="69"/>
      <c r="S1859" s="69"/>
      <c r="T1859" s="69"/>
      <c r="U1859" s="69"/>
      <c r="V1859" s="69"/>
      <c r="W1859" s="69"/>
      <c r="X1859" s="69"/>
      <c r="Y1859" s="69"/>
      <c r="Z1859" s="69"/>
    </row>
    <row r="1860" ht="15.75" customHeight="1" spans="1:26">
      <c r="A1860" s="125"/>
      <c r="B1860" s="125"/>
      <c r="C1860" s="126" t="e">
        <v>#REF!</v>
      </c>
      <c r="D1860" s="125"/>
      <c r="E1860" s="69"/>
      <c r="F1860" s="69"/>
      <c r="G1860" s="69"/>
      <c r="H1860" s="69"/>
      <c r="I1860" s="69"/>
      <c r="J1860" s="69"/>
      <c r="K1860" s="69"/>
      <c r="L1860" s="69"/>
      <c r="M1860" s="69"/>
      <c r="N1860" s="69"/>
      <c r="O1860" s="69"/>
      <c r="P1860" s="69"/>
      <c r="Q1860" s="69"/>
      <c r="R1860" s="69"/>
      <c r="S1860" s="69"/>
      <c r="T1860" s="69"/>
      <c r="U1860" s="69"/>
      <c r="V1860" s="69"/>
      <c r="W1860" s="69"/>
      <c r="X1860" s="69"/>
      <c r="Y1860" s="69"/>
      <c r="Z1860" s="69"/>
    </row>
    <row r="1861" ht="15.75" customHeight="1" spans="1:26">
      <c r="A1861" s="125"/>
      <c r="B1861" s="125"/>
      <c r="C1861" s="126" t="e">
        <v>#REF!</v>
      </c>
      <c r="D1861" s="125"/>
      <c r="E1861" s="69"/>
      <c r="F1861" s="69"/>
      <c r="G1861" s="69"/>
      <c r="H1861" s="69"/>
      <c r="I1861" s="69"/>
      <c r="J1861" s="69"/>
      <c r="K1861" s="69"/>
      <c r="L1861" s="69"/>
      <c r="M1861" s="69"/>
      <c r="N1861" s="69"/>
      <c r="O1861" s="69"/>
      <c r="P1861" s="69"/>
      <c r="Q1861" s="69"/>
      <c r="R1861" s="69"/>
      <c r="S1861" s="69"/>
      <c r="T1861" s="69"/>
      <c r="U1861" s="69"/>
      <c r="V1861" s="69"/>
      <c r="W1861" s="69"/>
      <c r="X1861" s="69"/>
      <c r="Y1861" s="69"/>
      <c r="Z1861" s="69"/>
    </row>
    <row r="1862" ht="15.75" customHeight="1" spans="1:26">
      <c r="A1862" s="125"/>
      <c r="B1862" s="125"/>
      <c r="C1862" s="126" t="e">
        <v>#REF!</v>
      </c>
      <c r="D1862" s="125"/>
      <c r="E1862" s="69"/>
      <c r="F1862" s="69"/>
      <c r="G1862" s="69"/>
      <c r="H1862" s="69"/>
      <c r="I1862" s="69"/>
      <c r="J1862" s="69"/>
      <c r="K1862" s="69"/>
      <c r="L1862" s="69"/>
      <c r="M1862" s="69"/>
      <c r="N1862" s="69"/>
      <c r="O1862" s="69"/>
      <c r="P1862" s="69"/>
      <c r="Q1862" s="69"/>
      <c r="R1862" s="69"/>
      <c r="S1862" s="69"/>
      <c r="T1862" s="69"/>
      <c r="U1862" s="69"/>
      <c r="V1862" s="69"/>
      <c r="W1862" s="69"/>
      <c r="X1862" s="69"/>
      <c r="Y1862" s="69"/>
      <c r="Z1862" s="69"/>
    </row>
    <row r="1863" ht="15.75" customHeight="1" spans="1:26">
      <c r="A1863" s="125"/>
      <c r="B1863" s="125"/>
      <c r="C1863" s="126" t="e">
        <v>#REF!</v>
      </c>
      <c r="D1863" s="125"/>
      <c r="E1863" s="69"/>
      <c r="F1863" s="69"/>
      <c r="G1863" s="69"/>
      <c r="H1863" s="69"/>
      <c r="I1863" s="69"/>
      <c r="J1863" s="69"/>
      <c r="K1863" s="69"/>
      <c r="L1863" s="69"/>
      <c r="M1863" s="69"/>
      <c r="N1863" s="69"/>
      <c r="O1863" s="69"/>
      <c r="P1863" s="69"/>
      <c r="Q1863" s="69"/>
      <c r="R1863" s="69"/>
      <c r="S1863" s="69"/>
      <c r="T1863" s="69"/>
      <c r="U1863" s="69"/>
      <c r="V1863" s="69"/>
      <c r="W1863" s="69"/>
      <c r="X1863" s="69"/>
      <c r="Y1863" s="69"/>
      <c r="Z1863" s="69"/>
    </row>
    <row r="1864" ht="15.75" customHeight="1" spans="1:26">
      <c r="A1864" s="125"/>
      <c r="B1864" s="125"/>
      <c r="C1864" s="126" t="e">
        <v>#REF!</v>
      </c>
      <c r="D1864" s="125"/>
      <c r="E1864" s="69"/>
      <c r="F1864" s="69"/>
      <c r="G1864" s="69"/>
      <c r="H1864" s="69"/>
      <c r="I1864" s="69"/>
      <c r="J1864" s="69"/>
      <c r="K1864" s="69"/>
      <c r="L1864" s="69"/>
      <c r="M1864" s="69"/>
      <c r="N1864" s="69"/>
      <c r="O1864" s="69"/>
      <c r="P1864" s="69"/>
      <c r="Q1864" s="69"/>
      <c r="R1864" s="69"/>
      <c r="S1864" s="69"/>
      <c r="T1864" s="69"/>
      <c r="U1864" s="69"/>
      <c r="V1864" s="69"/>
      <c r="W1864" s="69"/>
      <c r="X1864" s="69"/>
      <c r="Y1864" s="69"/>
      <c r="Z1864" s="69"/>
    </row>
    <row r="1865" ht="15.75" customHeight="1" spans="1:26">
      <c r="A1865" s="125"/>
      <c r="B1865" s="125"/>
      <c r="C1865" s="126" t="e">
        <v>#REF!</v>
      </c>
      <c r="D1865" s="125"/>
      <c r="E1865" s="69"/>
      <c r="F1865" s="69"/>
      <c r="G1865" s="69"/>
      <c r="H1865" s="69"/>
      <c r="I1865" s="69"/>
      <c r="J1865" s="69"/>
      <c r="K1865" s="69"/>
      <c r="L1865" s="69"/>
      <c r="M1865" s="69"/>
      <c r="N1865" s="69"/>
      <c r="O1865" s="69"/>
      <c r="P1865" s="69"/>
      <c r="Q1865" s="69"/>
      <c r="R1865" s="69"/>
      <c r="S1865" s="69"/>
      <c r="T1865" s="69"/>
      <c r="U1865" s="69"/>
      <c r="V1865" s="69"/>
      <c r="W1865" s="69"/>
      <c r="X1865" s="69"/>
      <c r="Y1865" s="69"/>
      <c r="Z1865" s="69"/>
    </row>
    <row r="1866" ht="15.75" customHeight="1" spans="1:26">
      <c r="A1866" s="125"/>
      <c r="B1866" s="125"/>
      <c r="C1866" s="126" t="e">
        <v>#REF!</v>
      </c>
      <c r="D1866" s="125"/>
      <c r="E1866" s="69"/>
      <c r="F1866" s="69"/>
      <c r="G1866" s="69"/>
      <c r="H1866" s="69"/>
      <c r="I1866" s="69"/>
      <c r="J1866" s="69"/>
      <c r="K1866" s="69"/>
      <c r="L1866" s="69"/>
      <c r="M1866" s="69"/>
      <c r="N1866" s="69"/>
      <c r="O1866" s="69"/>
      <c r="P1866" s="69"/>
      <c r="Q1866" s="69"/>
      <c r="R1866" s="69"/>
      <c r="S1866" s="69"/>
      <c r="T1866" s="69"/>
      <c r="U1866" s="69"/>
      <c r="V1866" s="69"/>
      <c r="W1866" s="69"/>
      <c r="X1866" s="69"/>
      <c r="Y1866" s="69"/>
      <c r="Z1866" s="69"/>
    </row>
    <row r="1867" ht="15.75" customHeight="1" spans="1:26">
      <c r="A1867" s="125"/>
      <c r="B1867" s="125"/>
      <c r="C1867" s="126" t="e">
        <v>#REF!</v>
      </c>
      <c r="D1867" s="125"/>
      <c r="E1867" s="69"/>
      <c r="F1867" s="69"/>
      <c r="G1867" s="69"/>
      <c r="H1867" s="69"/>
      <c r="I1867" s="69"/>
      <c r="J1867" s="69"/>
      <c r="K1867" s="69"/>
      <c r="L1867" s="69"/>
      <c r="M1867" s="69"/>
      <c r="N1867" s="69"/>
      <c r="O1867" s="69"/>
      <c r="P1867" s="69"/>
      <c r="Q1867" s="69"/>
      <c r="R1867" s="69"/>
      <c r="S1867" s="69"/>
      <c r="T1867" s="69"/>
      <c r="U1867" s="69"/>
      <c r="V1867" s="69"/>
      <c r="W1867" s="69"/>
      <c r="X1867" s="69"/>
      <c r="Y1867" s="69"/>
      <c r="Z1867" s="69"/>
    </row>
    <row r="1868" ht="15.75" customHeight="1" spans="1:26">
      <c r="A1868" s="125"/>
      <c r="B1868" s="125"/>
      <c r="C1868" s="126" t="e">
        <v>#REF!</v>
      </c>
      <c r="D1868" s="125"/>
      <c r="E1868" s="69"/>
      <c r="F1868" s="69"/>
      <c r="G1868" s="69"/>
      <c r="H1868" s="69"/>
      <c r="I1868" s="69"/>
      <c r="J1868" s="69"/>
      <c r="K1868" s="69"/>
      <c r="L1868" s="69"/>
      <c r="M1868" s="69"/>
      <c r="N1868" s="69"/>
      <c r="O1868" s="69"/>
      <c r="P1868" s="69"/>
      <c r="Q1868" s="69"/>
      <c r="R1868" s="69"/>
      <c r="S1868" s="69"/>
      <c r="T1868" s="69"/>
      <c r="U1868" s="69"/>
      <c r="V1868" s="69"/>
      <c r="W1868" s="69"/>
      <c r="X1868" s="69"/>
      <c r="Y1868" s="69"/>
      <c r="Z1868" s="69"/>
    </row>
    <row r="1869" ht="15.75" customHeight="1" spans="1:26">
      <c r="A1869" s="125"/>
      <c r="B1869" s="125"/>
      <c r="C1869" s="126" t="e">
        <v>#REF!</v>
      </c>
      <c r="D1869" s="125"/>
      <c r="E1869" s="69"/>
      <c r="F1869" s="69"/>
      <c r="G1869" s="69"/>
      <c r="H1869" s="69"/>
      <c r="I1869" s="69"/>
      <c r="J1869" s="69"/>
      <c r="K1869" s="69"/>
      <c r="L1869" s="69"/>
      <c r="M1869" s="69"/>
      <c r="N1869" s="69"/>
      <c r="O1869" s="69"/>
      <c r="P1869" s="69"/>
      <c r="Q1869" s="69"/>
      <c r="R1869" s="69"/>
      <c r="S1869" s="69"/>
      <c r="T1869" s="69"/>
      <c r="U1869" s="69"/>
      <c r="V1869" s="69"/>
      <c r="W1869" s="69"/>
      <c r="X1869" s="69"/>
      <c r="Y1869" s="69"/>
      <c r="Z1869" s="69"/>
    </row>
    <row r="1870" ht="15.75" customHeight="1" spans="1:26">
      <c r="A1870" s="125"/>
      <c r="B1870" s="125"/>
      <c r="C1870" s="126" t="e">
        <v>#REF!</v>
      </c>
      <c r="D1870" s="125"/>
      <c r="E1870" s="69"/>
      <c r="F1870" s="69"/>
      <c r="G1870" s="69"/>
      <c r="H1870" s="69"/>
      <c r="I1870" s="69"/>
      <c r="J1870" s="69"/>
      <c r="K1870" s="69"/>
      <c r="L1870" s="69"/>
      <c r="M1870" s="69"/>
      <c r="N1870" s="69"/>
      <c r="O1870" s="69"/>
      <c r="P1870" s="69"/>
      <c r="Q1870" s="69"/>
      <c r="R1870" s="69"/>
      <c r="S1870" s="69"/>
      <c r="T1870" s="69"/>
      <c r="U1870" s="69"/>
      <c r="V1870" s="69"/>
      <c r="W1870" s="69"/>
      <c r="X1870" s="69"/>
      <c r="Y1870" s="69"/>
      <c r="Z1870" s="69"/>
    </row>
    <row r="1871" ht="15.75" customHeight="1" spans="1:26">
      <c r="A1871" s="125"/>
      <c r="B1871" s="125"/>
      <c r="C1871" s="126" t="e">
        <v>#REF!</v>
      </c>
      <c r="D1871" s="125"/>
      <c r="E1871" s="69"/>
      <c r="F1871" s="69"/>
      <c r="G1871" s="69"/>
      <c r="H1871" s="69"/>
      <c r="I1871" s="69"/>
      <c r="J1871" s="69"/>
      <c r="K1871" s="69"/>
      <c r="L1871" s="69"/>
      <c r="M1871" s="69"/>
      <c r="N1871" s="69"/>
      <c r="O1871" s="69"/>
      <c r="P1871" s="69"/>
      <c r="Q1871" s="69"/>
      <c r="R1871" s="69"/>
      <c r="S1871" s="69"/>
      <c r="T1871" s="69"/>
      <c r="U1871" s="69"/>
      <c r="V1871" s="69"/>
      <c r="W1871" s="69"/>
      <c r="X1871" s="69"/>
      <c r="Y1871" s="69"/>
      <c r="Z1871" s="69"/>
    </row>
    <row r="1872" ht="15.75" customHeight="1" spans="1:26">
      <c r="A1872" s="125"/>
      <c r="B1872" s="125"/>
      <c r="C1872" s="126" t="e">
        <v>#REF!</v>
      </c>
      <c r="D1872" s="125"/>
      <c r="E1872" s="69"/>
      <c r="F1872" s="69"/>
      <c r="G1872" s="69"/>
      <c r="H1872" s="69"/>
      <c r="I1872" s="69"/>
      <c r="J1872" s="69"/>
      <c r="K1872" s="69"/>
      <c r="L1872" s="69"/>
      <c r="M1872" s="69"/>
      <c r="N1872" s="69"/>
      <c r="O1872" s="69"/>
      <c r="P1872" s="69"/>
      <c r="Q1872" s="69"/>
      <c r="R1872" s="69"/>
      <c r="S1872" s="69"/>
      <c r="T1872" s="69"/>
      <c r="U1872" s="69"/>
      <c r="V1872" s="69"/>
      <c r="W1872" s="69"/>
      <c r="X1872" s="69"/>
      <c r="Y1872" s="69"/>
      <c r="Z1872" s="69"/>
    </row>
    <row r="1873" ht="15.75" customHeight="1" spans="1:26">
      <c r="A1873" s="125"/>
      <c r="B1873" s="125"/>
      <c r="C1873" s="126" t="e">
        <v>#REF!</v>
      </c>
      <c r="D1873" s="125"/>
      <c r="E1873" s="69"/>
      <c r="F1873" s="69"/>
      <c r="G1873" s="69"/>
      <c r="H1873" s="69"/>
      <c r="I1873" s="69"/>
      <c r="J1873" s="69"/>
      <c r="K1873" s="69"/>
      <c r="L1873" s="69"/>
      <c r="M1873" s="69"/>
      <c r="N1873" s="69"/>
      <c r="O1873" s="69"/>
      <c r="P1873" s="69"/>
      <c r="Q1873" s="69"/>
      <c r="R1873" s="69"/>
      <c r="S1873" s="69"/>
      <c r="T1873" s="69"/>
      <c r="U1873" s="69"/>
      <c r="V1873" s="69"/>
      <c r="W1873" s="69"/>
      <c r="X1873" s="69"/>
      <c r="Y1873" s="69"/>
      <c r="Z1873" s="69"/>
    </row>
    <row r="1874" ht="15.75" customHeight="1" spans="1:26">
      <c r="A1874" s="125"/>
      <c r="B1874" s="125"/>
      <c r="C1874" s="126" t="e">
        <v>#REF!</v>
      </c>
      <c r="D1874" s="125"/>
      <c r="E1874" s="69"/>
      <c r="F1874" s="69"/>
      <c r="G1874" s="69"/>
      <c r="H1874" s="69"/>
      <c r="I1874" s="69"/>
      <c r="J1874" s="69"/>
      <c r="K1874" s="69"/>
      <c r="L1874" s="69"/>
      <c r="M1874" s="69"/>
      <c r="N1874" s="69"/>
      <c r="O1874" s="69"/>
      <c r="P1874" s="69"/>
      <c r="Q1874" s="69"/>
      <c r="R1874" s="69"/>
      <c r="S1874" s="69"/>
      <c r="T1874" s="69"/>
      <c r="U1874" s="69"/>
      <c r="V1874" s="69"/>
      <c r="W1874" s="69"/>
      <c r="X1874" s="69"/>
      <c r="Y1874" s="69"/>
      <c r="Z1874" s="69"/>
    </row>
    <row r="1875" ht="15.75" customHeight="1" spans="1:26">
      <c r="A1875" s="125"/>
      <c r="B1875" s="125"/>
      <c r="C1875" s="126" t="e">
        <v>#REF!</v>
      </c>
      <c r="D1875" s="125"/>
      <c r="E1875" s="69"/>
      <c r="F1875" s="69"/>
      <c r="G1875" s="69"/>
      <c r="H1875" s="69"/>
      <c r="I1875" s="69"/>
      <c r="J1875" s="69"/>
      <c r="K1875" s="69"/>
      <c r="L1875" s="69"/>
      <c r="M1875" s="69"/>
      <c r="N1875" s="69"/>
      <c r="O1875" s="69"/>
      <c r="P1875" s="69"/>
      <c r="Q1875" s="69"/>
      <c r="R1875" s="69"/>
      <c r="S1875" s="69"/>
      <c r="T1875" s="69"/>
      <c r="U1875" s="69"/>
      <c r="V1875" s="69"/>
      <c r="W1875" s="69"/>
      <c r="X1875" s="69"/>
      <c r="Y1875" s="69"/>
      <c r="Z1875" s="69"/>
    </row>
    <row r="1876" ht="15.75" customHeight="1" spans="1:26">
      <c r="A1876" s="125"/>
      <c r="B1876" s="125"/>
      <c r="C1876" s="126" t="e">
        <v>#REF!</v>
      </c>
      <c r="D1876" s="125"/>
      <c r="E1876" s="69"/>
      <c r="F1876" s="69"/>
      <c r="G1876" s="69"/>
      <c r="H1876" s="69"/>
      <c r="I1876" s="69"/>
      <c r="J1876" s="69"/>
      <c r="K1876" s="69"/>
      <c r="L1876" s="69"/>
      <c r="M1876" s="69"/>
      <c r="N1876" s="69"/>
      <c r="O1876" s="69"/>
      <c r="P1876" s="69"/>
      <c r="Q1876" s="69"/>
      <c r="R1876" s="69"/>
      <c r="S1876" s="69"/>
      <c r="T1876" s="69"/>
      <c r="U1876" s="69"/>
      <c r="V1876" s="69"/>
      <c r="W1876" s="69"/>
      <c r="X1876" s="69"/>
      <c r="Y1876" s="69"/>
      <c r="Z1876" s="69"/>
    </row>
    <row r="1877" ht="15.75" customHeight="1" spans="1:26">
      <c r="A1877" s="125"/>
      <c r="B1877" s="125"/>
      <c r="C1877" s="126" t="e">
        <v>#REF!</v>
      </c>
      <c r="D1877" s="125"/>
      <c r="E1877" s="69"/>
      <c r="F1877" s="69"/>
      <c r="G1877" s="69"/>
      <c r="H1877" s="69"/>
      <c r="I1877" s="69"/>
      <c r="J1877" s="69"/>
      <c r="K1877" s="69"/>
      <c r="L1877" s="69"/>
      <c r="M1877" s="69"/>
      <c r="N1877" s="69"/>
      <c r="O1877" s="69"/>
      <c r="P1877" s="69"/>
      <c r="Q1877" s="69"/>
      <c r="R1877" s="69"/>
      <c r="S1877" s="69"/>
      <c r="T1877" s="69"/>
      <c r="U1877" s="69"/>
      <c r="V1877" s="69"/>
      <c r="W1877" s="69"/>
      <c r="X1877" s="69"/>
      <c r="Y1877" s="69"/>
      <c r="Z1877" s="69"/>
    </row>
    <row r="1878" ht="15.75" customHeight="1" spans="1:26">
      <c r="A1878" s="125"/>
      <c r="B1878" s="125"/>
      <c r="C1878" s="126" t="e">
        <v>#REF!</v>
      </c>
      <c r="D1878" s="125"/>
      <c r="E1878" s="69"/>
      <c r="F1878" s="69"/>
      <c r="G1878" s="69"/>
      <c r="H1878" s="69"/>
      <c r="I1878" s="69"/>
      <c r="J1878" s="69"/>
      <c r="K1878" s="69"/>
      <c r="L1878" s="69"/>
      <c r="M1878" s="69"/>
      <c r="N1878" s="69"/>
      <c r="O1878" s="69"/>
      <c r="P1878" s="69"/>
      <c r="Q1878" s="69"/>
      <c r="R1878" s="69"/>
      <c r="S1878" s="69"/>
      <c r="T1878" s="69"/>
      <c r="U1878" s="69"/>
      <c r="V1878" s="69"/>
      <c r="W1878" s="69"/>
      <c r="X1878" s="69"/>
      <c r="Y1878" s="69"/>
      <c r="Z1878" s="69"/>
    </row>
    <row r="1879" ht="15.75" customHeight="1" spans="1:26">
      <c r="A1879" s="125"/>
      <c r="B1879" s="125"/>
      <c r="C1879" s="126" t="e">
        <v>#REF!</v>
      </c>
      <c r="D1879" s="125"/>
      <c r="E1879" s="69"/>
      <c r="F1879" s="69"/>
      <c r="G1879" s="69"/>
      <c r="H1879" s="69"/>
      <c r="I1879" s="69"/>
      <c r="J1879" s="69"/>
      <c r="K1879" s="69"/>
      <c r="L1879" s="69"/>
      <c r="M1879" s="69"/>
      <c r="N1879" s="69"/>
      <c r="O1879" s="69"/>
      <c r="P1879" s="69"/>
      <c r="Q1879" s="69"/>
      <c r="R1879" s="69"/>
      <c r="S1879" s="69"/>
      <c r="T1879" s="69"/>
      <c r="U1879" s="69"/>
      <c r="V1879" s="69"/>
      <c r="W1879" s="69"/>
      <c r="X1879" s="69"/>
      <c r="Y1879" s="69"/>
      <c r="Z1879" s="69"/>
    </row>
    <row r="1880" ht="15.75" customHeight="1" spans="1:26">
      <c r="A1880" s="125"/>
      <c r="B1880" s="125"/>
      <c r="C1880" s="126" t="e">
        <v>#REF!</v>
      </c>
      <c r="D1880" s="125"/>
      <c r="E1880" s="69"/>
      <c r="F1880" s="69"/>
      <c r="G1880" s="69"/>
      <c r="H1880" s="69"/>
      <c r="I1880" s="69"/>
      <c r="J1880" s="69"/>
      <c r="K1880" s="69"/>
      <c r="L1880" s="69"/>
      <c r="M1880" s="69"/>
      <c r="N1880" s="69"/>
      <c r="O1880" s="69"/>
      <c r="P1880" s="69"/>
      <c r="Q1880" s="69"/>
      <c r="R1880" s="69"/>
      <c r="S1880" s="69"/>
      <c r="T1880" s="69"/>
      <c r="U1880" s="69"/>
      <c r="V1880" s="69"/>
      <c r="W1880" s="69"/>
      <c r="X1880" s="69"/>
      <c r="Y1880" s="69"/>
      <c r="Z1880" s="69"/>
    </row>
    <row r="1881" ht="15.75" customHeight="1" spans="1:26">
      <c r="A1881" s="125"/>
      <c r="B1881" s="125"/>
      <c r="C1881" s="126" t="e">
        <v>#REF!</v>
      </c>
      <c r="D1881" s="125"/>
      <c r="E1881" s="69"/>
      <c r="F1881" s="69"/>
      <c r="G1881" s="69"/>
      <c r="H1881" s="69"/>
      <c r="I1881" s="69"/>
      <c r="J1881" s="69"/>
      <c r="K1881" s="69"/>
      <c r="L1881" s="69"/>
      <c r="M1881" s="69"/>
      <c r="N1881" s="69"/>
      <c r="O1881" s="69"/>
      <c r="P1881" s="69"/>
      <c r="Q1881" s="69"/>
      <c r="R1881" s="69"/>
      <c r="S1881" s="69"/>
      <c r="T1881" s="69"/>
      <c r="U1881" s="69"/>
      <c r="V1881" s="69"/>
      <c r="W1881" s="69"/>
      <c r="X1881" s="69"/>
      <c r="Y1881" s="69"/>
      <c r="Z1881" s="69"/>
    </row>
    <row r="1882" ht="15.75" customHeight="1" spans="1:26">
      <c r="A1882" s="125"/>
      <c r="B1882" s="125"/>
      <c r="C1882" s="126" t="e">
        <v>#REF!</v>
      </c>
      <c r="D1882" s="125"/>
      <c r="E1882" s="69"/>
      <c r="F1882" s="69"/>
      <c r="G1882" s="69"/>
      <c r="H1882" s="69"/>
      <c r="I1882" s="69"/>
      <c r="J1882" s="69"/>
      <c r="K1882" s="69"/>
      <c r="L1882" s="69"/>
      <c r="M1882" s="69"/>
      <c r="N1882" s="69"/>
      <c r="O1882" s="69"/>
      <c r="P1882" s="69"/>
      <c r="Q1882" s="69"/>
      <c r="R1882" s="69"/>
      <c r="S1882" s="69"/>
      <c r="T1882" s="69"/>
      <c r="U1882" s="69"/>
      <c r="V1882" s="69"/>
      <c r="W1882" s="69"/>
      <c r="X1882" s="69"/>
      <c r="Y1882" s="69"/>
      <c r="Z1882" s="69"/>
    </row>
    <row r="1883" ht="15.75" customHeight="1" spans="1:26">
      <c r="A1883" s="125"/>
      <c r="B1883" s="125"/>
      <c r="C1883" s="126" t="e">
        <v>#REF!</v>
      </c>
      <c r="D1883" s="125"/>
      <c r="E1883" s="69"/>
      <c r="F1883" s="69"/>
      <c r="G1883" s="69"/>
      <c r="H1883" s="69"/>
      <c r="I1883" s="69"/>
      <c r="J1883" s="69"/>
      <c r="K1883" s="69"/>
      <c r="L1883" s="69"/>
      <c r="M1883" s="69"/>
      <c r="N1883" s="69"/>
      <c r="O1883" s="69"/>
      <c r="P1883" s="69"/>
      <c r="Q1883" s="69"/>
      <c r="R1883" s="69"/>
      <c r="S1883" s="69"/>
      <c r="T1883" s="69"/>
      <c r="U1883" s="69"/>
      <c r="V1883" s="69"/>
      <c r="W1883" s="69"/>
      <c r="X1883" s="69"/>
      <c r="Y1883" s="69"/>
      <c r="Z1883" s="69"/>
    </row>
    <row r="1884" ht="15.75" customHeight="1" spans="1:26">
      <c r="A1884" s="125"/>
      <c r="B1884" s="125"/>
      <c r="C1884" s="126" t="e">
        <v>#REF!</v>
      </c>
      <c r="D1884" s="125"/>
      <c r="E1884" s="69"/>
      <c r="F1884" s="69"/>
      <c r="G1884" s="69"/>
      <c r="H1884" s="69"/>
      <c r="I1884" s="69"/>
      <c r="J1884" s="69"/>
      <c r="K1884" s="69"/>
      <c r="L1884" s="69"/>
      <c r="M1884" s="69"/>
      <c r="N1884" s="69"/>
      <c r="O1884" s="69"/>
      <c r="P1884" s="69"/>
      <c r="Q1884" s="69"/>
      <c r="R1884" s="69"/>
      <c r="S1884" s="69"/>
      <c r="T1884" s="69"/>
      <c r="U1884" s="69"/>
      <c r="V1884" s="69"/>
      <c r="W1884" s="69"/>
      <c r="X1884" s="69"/>
      <c r="Y1884" s="69"/>
      <c r="Z1884" s="69"/>
    </row>
    <row r="1885" ht="15.75" customHeight="1" spans="1:26">
      <c r="A1885" s="125"/>
      <c r="B1885" s="125"/>
      <c r="C1885" s="126" t="e">
        <v>#REF!</v>
      </c>
      <c r="D1885" s="125"/>
      <c r="E1885" s="69"/>
      <c r="F1885" s="69"/>
      <c r="G1885" s="69"/>
      <c r="H1885" s="69"/>
      <c r="I1885" s="69"/>
      <c r="J1885" s="69"/>
      <c r="K1885" s="69"/>
      <c r="L1885" s="69"/>
      <c r="M1885" s="69"/>
      <c r="N1885" s="69"/>
      <c r="O1885" s="69"/>
      <c r="P1885" s="69"/>
      <c r="Q1885" s="69"/>
      <c r="R1885" s="69"/>
      <c r="S1885" s="69"/>
      <c r="T1885" s="69"/>
      <c r="U1885" s="69"/>
      <c r="V1885" s="69"/>
      <c r="W1885" s="69"/>
      <c r="X1885" s="69"/>
      <c r="Y1885" s="69"/>
      <c r="Z1885" s="69"/>
    </row>
    <row r="1886" ht="15.75" customHeight="1" spans="1:26">
      <c r="A1886" s="125"/>
      <c r="B1886" s="125"/>
      <c r="C1886" s="126" t="e">
        <v>#REF!</v>
      </c>
      <c r="D1886" s="125"/>
      <c r="E1886" s="69"/>
      <c r="F1886" s="69"/>
      <c r="G1886" s="69"/>
      <c r="H1886" s="69"/>
      <c r="I1886" s="69"/>
      <c r="J1886" s="69"/>
      <c r="K1886" s="69"/>
      <c r="L1886" s="69"/>
      <c r="M1886" s="69"/>
      <c r="N1886" s="69"/>
      <c r="O1886" s="69"/>
      <c r="P1886" s="69"/>
      <c r="Q1886" s="69"/>
      <c r="R1886" s="69"/>
      <c r="S1886" s="69"/>
      <c r="T1886" s="69"/>
      <c r="U1886" s="69"/>
      <c r="V1886" s="69"/>
      <c r="W1886" s="69"/>
      <c r="X1886" s="69"/>
      <c r="Y1886" s="69"/>
      <c r="Z1886" s="69"/>
    </row>
    <row r="1887" ht="15.75" customHeight="1" spans="1:26">
      <c r="A1887" s="125"/>
      <c r="B1887" s="125"/>
      <c r="C1887" s="126" t="e">
        <v>#REF!</v>
      </c>
      <c r="D1887" s="125"/>
      <c r="E1887" s="69"/>
      <c r="F1887" s="69"/>
      <c r="G1887" s="69"/>
      <c r="H1887" s="69"/>
      <c r="I1887" s="69"/>
      <c r="J1887" s="69"/>
      <c r="K1887" s="69"/>
      <c r="L1887" s="69"/>
      <c r="M1887" s="69"/>
      <c r="N1887" s="69"/>
      <c r="O1887" s="69"/>
      <c r="P1887" s="69"/>
      <c r="Q1887" s="69"/>
      <c r="R1887" s="69"/>
      <c r="S1887" s="69"/>
      <c r="T1887" s="69"/>
      <c r="U1887" s="69"/>
      <c r="V1887" s="69"/>
      <c r="W1887" s="69"/>
      <c r="X1887" s="69"/>
      <c r="Y1887" s="69"/>
      <c r="Z1887" s="69"/>
    </row>
    <row r="1888" ht="15.75" customHeight="1" spans="1:26">
      <c r="A1888" s="125"/>
      <c r="B1888" s="125"/>
      <c r="C1888" s="126" t="e">
        <v>#REF!</v>
      </c>
      <c r="D1888" s="125"/>
      <c r="E1888" s="69"/>
      <c r="F1888" s="69"/>
      <c r="G1888" s="69"/>
      <c r="H1888" s="69"/>
      <c r="I1888" s="69"/>
      <c r="J1888" s="69"/>
      <c r="K1888" s="69"/>
      <c r="L1888" s="69"/>
      <c r="M1888" s="69"/>
      <c r="N1888" s="69"/>
      <c r="O1888" s="69"/>
      <c r="P1888" s="69"/>
      <c r="Q1888" s="69"/>
      <c r="R1888" s="69"/>
      <c r="S1888" s="69"/>
      <c r="T1888" s="69"/>
      <c r="U1888" s="69"/>
      <c r="V1888" s="69"/>
      <c r="W1888" s="69"/>
      <c r="X1888" s="69"/>
      <c r="Y1888" s="69"/>
      <c r="Z1888" s="69"/>
    </row>
    <row r="1889" ht="15.75" customHeight="1" spans="1:26">
      <c r="A1889" s="125"/>
      <c r="B1889" s="125"/>
      <c r="C1889" s="126" t="e">
        <v>#REF!</v>
      </c>
      <c r="D1889" s="125"/>
      <c r="E1889" s="69"/>
      <c r="F1889" s="69"/>
      <c r="G1889" s="69"/>
      <c r="H1889" s="69"/>
      <c r="I1889" s="69"/>
      <c r="J1889" s="69"/>
      <c r="K1889" s="69"/>
      <c r="L1889" s="69"/>
      <c r="M1889" s="69"/>
      <c r="N1889" s="69"/>
      <c r="O1889" s="69"/>
      <c r="P1889" s="69"/>
      <c r="Q1889" s="69"/>
      <c r="R1889" s="69"/>
      <c r="S1889" s="69"/>
      <c r="T1889" s="69"/>
      <c r="U1889" s="69"/>
      <c r="V1889" s="69"/>
      <c r="W1889" s="69"/>
      <c r="X1889" s="69"/>
      <c r="Y1889" s="69"/>
      <c r="Z1889" s="69"/>
    </row>
    <row r="1890" ht="15.75" customHeight="1" spans="1:26">
      <c r="A1890" s="125"/>
      <c r="B1890" s="125"/>
      <c r="C1890" s="126" t="e">
        <v>#REF!</v>
      </c>
      <c r="D1890" s="125"/>
      <c r="E1890" s="69"/>
      <c r="F1890" s="69"/>
      <c r="G1890" s="69"/>
      <c r="H1890" s="69"/>
      <c r="I1890" s="69"/>
      <c r="J1890" s="69"/>
      <c r="K1890" s="69"/>
      <c r="L1890" s="69"/>
      <c r="M1890" s="69"/>
      <c r="N1890" s="69"/>
      <c r="O1890" s="69"/>
      <c r="P1890" s="69"/>
      <c r="Q1890" s="69"/>
      <c r="R1890" s="69"/>
      <c r="S1890" s="69"/>
      <c r="T1890" s="69"/>
      <c r="U1890" s="69"/>
      <c r="V1890" s="69"/>
      <c r="W1890" s="69"/>
      <c r="X1890" s="69"/>
      <c r="Y1890" s="69"/>
      <c r="Z1890" s="69"/>
    </row>
    <row r="1891" ht="15.75" customHeight="1" spans="1:26">
      <c r="A1891" s="125"/>
      <c r="B1891" s="125"/>
      <c r="C1891" s="126" t="e">
        <v>#REF!</v>
      </c>
      <c r="D1891" s="125"/>
      <c r="E1891" s="69"/>
      <c r="F1891" s="69"/>
      <c r="G1891" s="69"/>
      <c r="H1891" s="69"/>
      <c r="I1891" s="69"/>
      <c r="J1891" s="69"/>
      <c r="K1891" s="69"/>
      <c r="L1891" s="69"/>
      <c r="M1891" s="69"/>
      <c r="N1891" s="69"/>
      <c r="O1891" s="69"/>
      <c r="P1891" s="69"/>
      <c r="Q1891" s="69"/>
      <c r="R1891" s="69"/>
      <c r="S1891" s="69"/>
      <c r="T1891" s="69"/>
      <c r="U1891" s="69"/>
      <c r="V1891" s="69"/>
      <c r="W1891" s="69"/>
      <c r="X1891" s="69"/>
      <c r="Y1891" s="69"/>
      <c r="Z1891" s="69"/>
    </row>
    <row r="1892" ht="15.75" customHeight="1" spans="1:26">
      <c r="A1892" s="125"/>
      <c r="B1892" s="125"/>
      <c r="C1892" s="126" t="e">
        <v>#REF!</v>
      </c>
      <c r="D1892" s="125"/>
      <c r="E1892" s="69"/>
      <c r="F1892" s="69"/>
      <c r="G1892" s="69"/>
      <c r="H1892" s="69"/>
      <c r="I1892" s="69"/>
      <c r="J1892" s="69"/>
      <c r="K1892" s="69"/>
      <c r="L1892" s="69"/>
      <c r="M1892" s="69"/>
      <c r="N1892" s="69"/>
      <c r="O1892" s="69"/>
      <c r="P1892" s="69"/>
      <c r="Q1892" s="69"/>
      <c r="R1892" s="69"/>
      <c r="S1892" s="69"/>
      <c r="T1892" s="69"/>
      <c r="U1892" s="69"/>
      <c r="V1892" s="69"/>
      <c r="W1892" s="69"/>
      <c r="X1892" s="69"/>
      <c r="Y1892" s="69"/>
      <c r="Z1892" s="69"/>
    </row>
    <row r="1893" ht="15.75" customHeight="1" spans="1:26">
      <c r="A1893" s="125"/>
      <c r="B1893" s="125"/>
      <c r="C1893" s="126" t="e">
        <v>#REF!</v>
      </c>
      <c r="D1893" s="125"/>
      <c r="E1893" s="69"/>
      <c r="F1893" s="69"/>
      <c r="G1893" s="69"/>
      <c r="H1893" s="69"/>
      <c r="I1893" s="69"/>
      <c r="J1893" s="69"/>
      <c r="K1893" s="69"/>
      <c r="L1893" s="69"/>
      <c r="M1893" s="69"/>
      <c r="N1893" s="69"/>
      <c r="O1893" s="69"/>
      <c r="P1893" s="69"/>
      <c r="Q1893" s="69"/>
      <c r="R1893" s="69"/>
      <c r="S1893" s="69"/>
      <c r="T1893" s="69"/>
      <c r="U1893" s="69"/>
      <c r="V1893" s="69"/>
      <c r="W1893" s="69"/>
      <c r="X1893" s="69"/>
      <c r="Y1893" s="69"/>
      <c r="Z1893" s="69"/>
    </row>
    <row r="1894" ht="15.75" customHeight="1" spans="1:26">
      <c r="A1894" s="125"/>
      <c r="B1894" s="125"/>
      <c r="C1894" s="126" t="e">
        <v>#REF!</v>
      </c>
      <c r="D1894" s="125"/>
      <c r="E1894" s="69"/>
      <c r="F1894" s="69"/>
      <c r="G1894" s="69"/>
      <c r="H1894" s="69"/>
      <c r="I1894" s="69"/>
      <c r="J1894" s="69"/>
      <c r="K1894" s="69"/>
      <c r="L1894" s="69"/>
      <c r="M1894" s="69"/>
      <c r="N1894" s="69"/>
      <c r="O1894" s="69"/>
      <c r="P1894" s="69"/>
      <c r="Q1894" s="69"/>
      <c r="R1894" s="69"/>
      <c r="S1894" s="69"/>
      <c r="T1894" s="69"/>
      <c r="U1894" s="69"/>
      <c r="V1894" s="69"/>
      <c r="W1894" s="69"/>
      <c r="X1894" s="69"/>
      <c r="Y1894" s="69"/>
      <c r="Z1894" s="69"/>
    </row>
    <row r="1895" ht="15.75" customHeight="1" spans="1:26">
      <c r="A1895" s="125"/>
      <c r="B1895" s="125"/>
      <c r="C1895" s="126" t="e">
        <v>#REF!</v>
      </c>
      <c r="D1895" s="125"/>
      <c r="E1895" s="69"/>
      <c r="F1895" s="69"/>
      <c r="G1895" s="69"/>
      <c r="H1895" s="69"/>
      <c r="I1895" s="69"/>
      <c r="J1895" s="69"/>
      <c r="K1895" s="69"/>
      <c r="L1895" s="69"/>
      <c r="M1895" s="69"/>
      <c r="N1895" s="69"/>
      <c r="O1895" s="69"/>
      <c r="P1895" s="69"/>
      <c r="Q1895" s="69"/>
      <c r="R1895" s="69"/>
      <c r="S1895" s="69"/>
      <c r="T1895" s="69"/>
      <c r="U1895" s="69"/>
      <c r="V1895" s="69"/>
      <c r="W1895" s="69"/>
      <c r="X1895" s="69"/>
      <c r="Y1895" s="69"/>
      <c r="Z1895" s="69"/>
    </row>
    <row r="1896" ht="15.75" customHeight="1" spans="1:26">
      <c r="A1896" s="125"/>
      <c r="B1896" s="125"/>
      <c r="C1896" s="126" t="e">
        <v>#REF!</v>
      </c>
      <c r="D1896" s="125"/>
      <c r="E1896" s="69"/>
      <c r="F1896" s="69"/>
      <c r="G1896" s="69"/>
      <c r="H1896" s="69"/>
      <c r="I1896" s="69"/>
      <c r="J1896" s="69"/>
      <c r="K1896" s="69"/>
      <c r="L1896" s="69"/>
      <c r="M1896" s="69"/>
      <c r="N1896" s="69"/>
      <c r="O1896" s="69"/>
      <c r="P1896" s="69"/>
      <c r="Q1896" s="69"/>
      <c r="R1896" s="69"/>
      <c r="S1896" s="69"/>
      <c r="T1896" s="69"/>
      <c r="U1896" s="69"/>
      <c r="V1896" s="69"/>
      <c r="W1896" s="69"/>
      <c r="X1896" s="69"/>
      <c r="Y1896" s="69"/>
      <c r="Z1896" s="69"/>
    </row>
    <row r="1897" ht="15.75" customHeight="1" spans="1:26">
      <c r="A1897" s="125"/>
      <c r="B1897" s="125"/>
      <c r="C1897" s="126" t="e">
        <v>#REF!</v>
      </c>
      <c r="D1897" s="125"/>
      <c r="E1897" s="69"/>
      <c r="F1897" s="69"/>
      <c r="G1897" s="69"/>
      <c r="H1897" s="69"/>
      <c r="I1897" s="69"/>
      <c r="J1897" s="69"/>
      <c r="K1897" s="69"/>
      <c r="L1897" s="69"/>
      <c r="M1897" s="69"/>
      <c r="N1897" s="69"/>
      <c r="O1897" s="69"/>
      <c r="P1897" s="69"/>
      <c r="Q1897" s="69"/>
      <c r="R1897" s="69"/>
      <c r="S1897" s="69"/>
      <c r="T1897" s="69"/>
      <c r="U1897" s="69"/>
      <c r="V1897" s="69"/>
      <c r="W1897" s="69"/>
      <c r="X1897" s="69"/>
      <c r="Y1897" s="69"/>
      <c r="Z1897" s="69"/>
    </row>
    <row r="1898" ht="15.75" customHeight="1" spans="1:26">
      <c r="A1898" s="125"/>
      <c r="B1898" s="125"/>
      <c r="C1898" s="126" t="e">
        <v>#REF!</v>
      </c>
      <c r="D1898" s="125"/>
      <c r="E1898" s="69"/>
      <c r="F1898" s="69"/>
      <c r="G1898" s="69"/>
      <c r="H1898" s="69"/>
      <c r="I1898" s="69"/>
      <c r="J1898" s="69"/>
      <c r="K1898" s="69"/>
      <c r="L1898" s="69"/>
      <c r="M1898" s="69"/>
      <c r="N1898" s="69"/>
      <c r="O1898" s="69"/>
      <c r="P1898" s="69"/>
      <c r="Q1898" s="69"/>
      <c r="R1898" s="69"/>
      <c r="S1898" s="69"/>
      <c r="T1898" s="69"/>
      <c r="U1898" s="69"/>
      <c r="V1898" s="69"/>
      <c r="W1898" s="69"/>
      <c r="X1898" s="69"/>
      <c r="Y1898" s="69"/>
      <c r="Z1898" s="69"/>
    </row>
    <row r="1899" ht="15.75" customHeight="1" spans="1:26">
      <c r="A1899" s="125"/>
      <c r="B1899" s="125"/>
      <c r="C1899" s="126" t="e">
        <v>#REF!</v>
      </c>
      <c r="D1899" s="125"/>
      <c r="E1899" s="69"/>
      <c r="F1899" s="69"/>
      <c r="G1899" s="69"/>
      <c r="H1899" s="69"/>
      <c r="I1899" s="69"/>
      <c r="J1899" s="69"/>
      <c r="K1899" s="69"/>
      <c r="L1899" s="69"/>
      <c r="M1899" s="69"/>
      <c r="N1899" s="69"/>
      <c r="O1899" s="69"/>
      <c r="P1899" s="69"/>
      <c r="Q1899" s="69"/>
      <c r="R1899" s="69"/>
      <c r="S1899" s="69"/>
      <c r="T1899" s="69"/>
      <c r="U1899" s="69"/>
      <c r="V1899" s="69"/>
      <c r="W1899" s="69"/>
      <c r="X1899" s="69"/>
      <c r="Y1899" s="69"/>
      <c r="Z1899" s="69"/>
    </row>
    <row r="1900" ht="15.75" customHeight="1" spans="1:26">
      <c r="A1900" s="125"/>
      <c r="B1900" s="125"/>
      <c r="C1900" s="126" t="e">
        <v>#REF!</v>
      </c>
      <c r="D1900" s="125"/>
      <c r="E1900" s="69"/>
      <c r="F1900" s="69"/>
      <c r="G1900" s="69"/>
      <c r="H1900" s="69"/>
      <c r="I1900" s="69"/>
      <c r="J1900" s="69"/>
      <c r="K1900" s="69"/>
      <c r="L1900" s="69"/>
      <c r="M1900" s="69"/>
      <c r="N1900" s="69"/>
      <c r="O1900" s="69"/>
      <c r="P1900" s="69"/>
      <c r="Q1900" s="69"/>
      <c r="R1900" s="69"/>
      <c r="S1900" s="69"/>
      <c r="T1900" s="69"/>
      <c r="U1900" s="69"/>
      <c r="V1900" s="69"/>
      <c r="W1900" s="69"/>
      <c r="X1900" s="69"/>
      <c r="Y1900" s="69"/>
      <c r="Z1900" s="69"/>
    </row>
    <row r="1901" ht="15.75" customHeight="1" spans="1:26">
      <c r="A1901" s="125"/>
      <c r="B1901" s="125"/>
      <c r="C1901" s="126" t="e">
        <v>#REF!</v>
      </c>
      <c r="D1901" s="125"/>
      <c r="E1901" s="69"/>
      <c r="F1901" s="69"/>
      <c r="G1901" s="69"/>
      <c r="H1901" s="69"/>
      <c r="I1901" s="69"/>
      <c r="J1901" s="69"/>
      <c r="K1901" s="69"/>
      <c r="L1901" s="69"/>
      <c r="M1901" s="69"/>
      <c r="N1901" s="69"/>
      <c r="O1901" s="69"/>
      <c r="P1901" s="69"/>
      <c r="Q1901" s="69"/>
      <c r="R1901" s="69"/>
      <c r="S1901" s="69"/>
      <c r="T1901" s="69"/>
      <c r="U1901" s="69"/>
      <c r="V1901" s="69"/>
      <c r="W1901" s="69"/>
      <c r="X1901" s="69"/>
      <c r="Y1901" s="69"/>
      <c r="Z1901" s="69"/>
    </row>
    <row r="1902" ht="15.75" customHeight="1" spans="1:26">
      <c r="A1902" s="125"/>
      <c r="B1902" s="125"/>
      <c r="C1902" s="126" t="e">
        <v>#REF!</v>
      </c>
      <c r="D1902" s="125"/>
      <c r="E1902" s="69"/>
      <c r="F1902" s="69"/>
      <c r="G1902" s="69"/>
      <c r="H1902" s="69"/>
      <c r="I1902" s="69"/>
      <c r="J1902" s="69"/>
      <c r="K1902" s="69"/>
      <c r="L1902" s="69"/>
      <c r="M1902" s="69"/>
      <c r="N1902" s="69"/>
      <c r="O1902" s="69"/>
      <c r="P1902" s="69"/>
      <c r="Q1902" s="69"/>
      <c r="R1902" s="69"/>
      <c r="S1902" s="69"/>
      <c r="T1902" s="69"/>
      <c r="U1902" s="69"/>
      <c r="V1902" s="69"/>
      <c r="W1902" s="69"/>
      <c r="X1902" s="69"/>
      <c r="Y1902" s="69"/>
      <c r="Z1902" s="69"/>
    </row>
    <row r="1903" ht="15.75" customHeight="1" spans="1:26">
      <c r="A1903" s="125"/>
      <c r="B1903" s="125"/>
      <c r="C1903" s="126" t="e">
        <v>#REF!</v>
      </c>
      <c r="D1903" s="125"/>
      <c r="E1903" s="69"/>
      <c r="F1903" s="69"/>
      <c r="G1903" s="69"/>
      <c r="H1903" s="69"/>
      <c r="I1903" s="69"/>
      <c r="J1903" s="69"/>
      <c r="K1903" s="69"/>
      <c r="L1903" s="69"/>
      <c r="M1903" s="69"/>
      <c r="N1903" s="69"/>
      <c r="O1903" s="69"/>
      <c r="P1903" s="69"/>
      <c r="Q1903" s="69"/>
      <c r="R1903" s="69"/>
      <c r="S1903" s="69"/>
      <c r="T1903" s="69"/>
      <c r="U1903" s="69"/>
      <c r="V1903" s="69"/>
      <c r="W1903" s="69"/>
      <c r="X1903" s="69"/>
      <c r="Y1903" s="69"/>
      <c r="Z1903" s="69"/>
    </row>
    <row r="1904" ht="15.75" customHeight="1" spans="1:26">
      <c r="A1904" s="125"/>
      <c r="B1904" s="125"/>
      <c r="C1904" s="126" t="e">
        <v>#REF!</v>
      </c>
      <c r="D1904" s="125"/>
      <c r="E1904" s="69"/>
      <c r="F1904" s="69"/>
      <c r="G1904" s="69"/>
      <c r="H1904" s="69"/>
      <c r="I1904" s="69"/>
      <c r="J1904" s="69"/>
      <c r="K1904" s="69"/>
      <c r="L1904" s="69"/>
      <c r="M1904" s="69"/>
      <c r="N1904" s="69"/>
      <c r="O1904" s="69"/>
      <c r="P1904" s="69"/>
      <c r="Q1904" s="69"/>
      <c r="R1904" s="69"/>
      <c r="S1904" s="69"/>
      <c r="T1904" s="69"/>
      <c r="U1904" s="69"/>
      <c r="V1904" s="69"/>
      <c r="W1904" s="69"/>
      <c r="X1904" s="69"/>
      <c r="Y1904" s="69"/>
      <c r="Z1904" s="69"/>
    </row>
    <row r="1905" ht="15.75" customHeight="1" spans="1:26">
      <c r="A1905" s="125"/>
      <c r="B1905" s="125"/>
      <c r="C1905" s="126" t="e">
        <v>#REF!</v>
      </c>
      <c r="D1905" s="125"/>
      <c r="E1905" s="69"/>
      <c r="F1905" s="69"/>
      <c r="G1905" s="69"/>
      <c r="H1905" s="69"/>
      <c r="I1905" s="69"/>
      <c r="J1905" s="69"/>
      <c r="K1905" s="69"/>
      <c r="L1905" s="69"/>
      <c r="M1905" s="69"/>
      <c r="N1905" s="69"/>
      <c r="O1905" s="69"/>
      <c r="P1905" s="69"/>
      <c r="Q1905" s="69"/>
      <c r="R1905" s="69"/>
      <c r="S1905" s="69"/>
      <c r="T1905" s="69"/>
      <c r="U1905" s="69"/>
      <c r="V1905" s="69"/>
      <c r="W1905" s="69"/>
      <c r="X1905" s="69"/>
      <c r="Y1905" s="69"/>
      <c r="Z1905" s="69"/>
    </row>
    <row r="1906" ht="15.75" customHeight="1" spans="1:26">
      <c r="A1906" s="125"/>
      <c r="B1906" s="125"/>
      <c r="C1906" s="126" t="e">
        <v>#REF!</v>
      </c>
      <c r="D1906" s="125"/>
      <c r="E1906" s="69"/>
      <c r="F1906" s="69"/>
      <c r="G1906" s="69"/>
      <c r="H1906" s="69"/>
      <c r="I1906" s="69"/>
      <c r="J1906" s="69"/>
      <c r="K1906" s="69"/>
      <c r="L1906" s="69"/>
      <c r="M1906" s="69"/>
      <c r="N1906" s="69"/>
      <c r="O1906" s="69"/>
      <c r="P1906" s="69"/>
      <c r="Q1906" s="69"/>
      <c r="R1906" s="69"/>
      <c r="S1906" s="69"/>
      <c r="T1906" s="69"/>
      <c r="U1906" s="69"/>
      <c r="V1906" s="69"/>
      <c r="W1906" s="69"/>
      <c r="X1906" s="69"/>
      <c r="Y1906" s="69"/>
      <c r="Z1906" s="69"/>
    </row>
    <row r="1907" ht="15.75" customHeight="1" spans="1:26">
      <c r="A1907" s="125"/>
      <c r="B1907" s="125"/>
      <c r="C1907" s="126" t="e">
        <v>#REF!</v>
      </c>
      <c r="D1907" s="125"/>
      <c r="E1907" s="69"/>
      <c r="F1907" s="69"/>
      <c r="G1907" s="69"/>
      <c r="H1907" s="69"/>
      <c r="I1907" s="69"/>
      <c r="J1907" s="69"/>
      <c r="K1907" s="69"/>
      <c r="L1907" s="69"/>
      <c r="M1907" s="69"/>
      <c r="N1907" s="69"/>
      <c r="O1907" s="69"/>
      <c r="P1907" s="69"/>
      <c r="Q1907" s="69"/>
      <c r="R1907" s="69"/>
      <c r="S1907" s="69"/>
      <c r="T1907" s="69"/>
      <c r="U1907" s="69"/>
      <c r="V1907" s="69"/>
      <c r="W1907" s="69"/>
      <c r="X1907" s="69"/>
      <c r="Y1907" s="69"/>
      <c r="Z1907" s="69"/>
    </row>
    <row r="1908" ht="15.75" customHeight="1" spans="1:26">
      <c r="A1908" s="125"/>
      <c r="B1908" s="125"/>
      <c r="C1908" s="126" t="e">
        <v>#REF!</v>
      </c>
      <c r="D1908" s="125"/>
      <c r="E1908" s="69"/>
      <c r="F1908" s="69"/>
      <c r="G1908" s="69"/>
      <c r="H1908" s="69"/>
      <c r="I1908" s="69"/>
      <c r="J1908" s="69"/>
      <c r="K1908" s="69"/>
      <c r="L1908" s="69"/>
      <c r="M1908" s="69"/>
      <c r="N1908" s="69"/>
      <c r="O1908" s="69"/>
      <c r="P1908" s="69"/>
      <c r="Q1908" s="69"/>
      <c r="R1908" s="69"/>
      <c r="S1908" s="69"/>
      <c r="T1908" s="69"/>
      <c r="U1908" s="69"/>
      <c r="V1908" s="69"/>
      <c r="W1908" s="69"/>
      <c r="X1908" s="69"/>
      <c r="Y1908" s="69"/>
      <c r="Z1908" s="69"/>
    </row>
    <row r="1909" ht="15.75" customHeight="1" spans="1:26">
      <c r="A1909" s="125"/>
      <c r="B1909" s="125"/>
      <c r="C1909" s="126" t="e">
        <v>#REF!</v>
      </c>
      <c r="D1909" s="125"/>
      <c r="E1909" s="69"/>
      <c r="F1909" s="69"/>
      <c r="G1909" s="69"/>
      <c r="H1909" s="69"/>
      <c r="I1909" s="69"/>
      <c r="J1909" s="69"/>
      <c r="K1909" s="69"/>
      <c r="L1909" s="69"/>
      <c r="M1909" s="69"/>
      <c r="N1909" s="69"/>
      <c r="O1909" s="69"/>
      <c r="P1909" s="69"/>
      <c r="Q1909" s="69"/>
      <c r="R1909" s="69"/>
      <c r="S1909" s="69"/>
      <c r="T1909" s="69"/>
      <c r="U1909" s="69"/>
      <c r="V1909" s="69"/>
      <c r="W1909" s="69"/>
      <c r="X1909" s="69"/>
      <c r="Y1909" s="69"/>
      <c r="Z1909" s="69"/>
    </row>
    <row r="1910" ht="15.75" customHeight="1" spans="1:26">
      <c r="A1910" s="125"/>
      <c r="B1910" s="125"/>
      <c r="C1910" s="126" t="e">
        <v>#REF!</v>
      </c>
      <c r="D1910" s="125"/>
      <c r="E1910" s="69"/>
      <c r="F1910" s="69"/>
      <c r="G1910" s="69"/>
      <c r="H1910" s="69"/>
      <c r="I1910" s="69"/>
      <c r="J1910" s="69"/>
      <c r="K1910" s="69"/>
      <c r="L1910" s="69"/>
      <c r="M1910" s="69"/>
      <c r="N1910" s="69"/>
      <c r="O1910" s="69"/>
      <c r="P1910" s="69"/>
      <c r="Q1910" s="69"/>
      <c r="R1910" s="69"/>
      <c r="S1910" s="69"/>
      <c r="T1910" s="69"/>
      <c r="U1910" s="69"/>
      <c r="V1910" s="69"/>
      <c r="W1910" s="69"/>
      <c r="X1910" s="69"/>
      <c r="Y1910" s="69"/>
      <c r="Z1910" s="69"/>
    </row>
    <row r="1911" ht="15.75" customHeight="1" spans="1:26">
      <c r="A1911" s="125"/>
      <c r="B1911" s="125"/>
      <c r="C1911" s="126" t="e">
        <v>#REF!</v>
      </c>
      <c r="D1911" s="125"/>
      <c r="E1911" s="69"/>
      <c r="F1911" s="69"/>
      <c r="G1911" s="69"/>
      <c r="H1911" s="69"/>
      <c r="I1911" s="69"/>
      <c r="J1911" s="69"/>
      <c r="K1911" s="69"/>
      <c r="L1911" s="69"/>
      <c r="M1911" s="69"/>
      <c r="N1911" s="69"/>
      <c r="O1911" s="69"/>
      <c r="P1911" s="69"/>
      <c r="Q1911" s="69"/>
      <c r="R1911" s="69"/>
      <c r="S1911" s="69"/>
      <c r="T1911" s="69"/>
      <c r="U1911" s="69"/>
      <c r="V1911" s="69"/>
      <c r="W1911" s="69"/>
      <c r="X1911" s="69"/>
      <c r="Y1911" s="69"/>
      <c r="Z1911" s="69"/>
    </row>
    <row r="1912" ht="15.75" customHeight="1" spans="1:26">
      <c r="A1912" s="125"/>
      <c r="B1912" s="125"/>
      <c r="C1912" s="126" t="e">
        <v>#REF!</v>
      </c>
      <c r="D1912" s="125"/>
      <c r="E1912" s="69"/>
      <c r="F1912" s="69"/>
      <c r="G1912" s="69"/>
      <c r="H1912" s="69"/>
      <c r="I1912" s="69"/>
      <c r="J1912" s="69"/>
      <c r="K1912" s="69"/>
      <c r="L1912" s="69"/>
      <c r="M1912" s="69"/>
      <c r="N1912" s="69"/>
      <c r="O1912" s="69"/>
      <c r="P1912" s="69"/>
      <c r="Q1912" s="69"/>
      <c r="R1912" s="69"/>
      <c r="S1912" s="69"/>
      <c r="T1912" s="69"/>
      <c r="U1912" s="69"/>
      <c r="V1912" s="69"/>
      <c r="W1912" s="69"/>
      <c r="X1912" s="69"/>
      <c r="Y1912" s="69"/>
      <c r="Z1912" s="69"/>
    </row>
    <row r="1913" ht="15.75" customHeight="1" spans="1:26">
      <c r="A1913" s="125"/>
      <c r="B1913" s="125"/>
      <c r="C1913" s="126" t="e">
        <v>#REF!</v>
      </c>
      <c r="D1913" s="125"/>
      <c r="E1913" s="69"/>
      <c r="F1913" s="69"/>
      <c r="G1913" s="69"/>
      <c r="H1913" s="69"/>
      <c r="I1913" s="69"/>
      <c r="J1913" s="69"/>
      <c r="K1913" s="69"/>
      <c r="L1913" s="69"/>
      <c r="M1913" s="69"/>
      <c r="N1913" s="69"/>
      <c r="O1913" s="69"/>
      <c r="P1913" s="69"/>
      <c r="Q1913" s="69"/>
      <c r="R1913" s="69"/>
      <c r="S1913" s="69"/>
      <c r="T1913" s="69"/>
      <c r="U1913" s="69"/>
      <c r="V1913" s="69"/>
      <c r="W1913" s="69"/>
      <c r="X1913" s="69"/>
      <c r="Y1913" s="69"/>
      <c r="Z1913" s="69"/>
    </row>
    <row r="1914" ht="15.75" customHeight="1" spans="1:26">
      <c r="A1914" s="125"/>
      <c r="B1914" s="125"/>
      <c r="C1914" s="126" t="e">
        <v>#REF!</v>
      </c>
      <c r="D1914" s="125"/>
      <c r="E1914" s="69"/>
      <c r="F1914" s="69"/>
      <c r="G1914" s="69"/>
      <c r="H1914" s="69"/>
      <c r="I1914" s="69"/>
      <c r="J1914" s="69"/>
      <c r="K1914" s="69"/>
      <c r="L1914" s="69"/>
      <c r="M1914" s="69"/>
      <c r="N1914" s="69"/>
      <c r="O1914" s="69"/>
      <c r="P1914" s="69"/>
      <c r="Q1914" s="69"/>
      <c r="R1914" s="69"/>
      <c r="S1914" s="69"/>
      <c r="T1914" s="69"/>
      <c r="U1914" s="69"/>
      <c r="V1914" s="69"/>
      <c r="W1914" s="69"/>
      <c r="X1914" s="69"/>
      <c r="Y1914" s="69"/>
      <c r="Z1914" s="69"/>
    </row>
    <row r="1915" ht="15.75" customHeight="1" spans="1:26">
      <c r="A1915" s="125"/>
      <c r="B1915" s="125"/>
      <c r="C1915" s="126" t="e">
        <v>#REF!</v>
      </c>
      <c r="D1915" s="125"/>
      <c r="E1915" s="69"/>
      <c r="F1915" s="69"/>
      <c r="G1915" s="69"/>
      <c r="H1915" s="69"/>
      <c r="I1915" s="69"/>
      <c r="J1915" s="69"/>
      <c r="K1915" s="69"/>
      <c r="L1915" s="69"/>
      <c r="M1915" s="69"/>
      <c r="N1915" s="69"/>
      <c r="O1915" s="69"/>
      <c r="P1915" s="69"/>
      <c r="Q1915" s="69"/>
      <c r="R1915" s="69"/>
      <c r="S1915" s="69"/>
      <c r="T1915" s="69"/>
      <c r="U1915" s="69"/>
      <c r="V1915" s="69"/>
      <c r="W1915" s="69"/>
      <c r="X1915" s="69"/>
      <c r="Y1915" s="69"/>
      <c r="Z1915" s="69"/>
    </row>
    <row r="1916" ht="15.75" customHeight="1" spans="1:26">
      <c r="A1916" s="125"/>
      <c r="B1916" s="125"/>
      <c r="C1916" s="126" t="e">
        <v>#REF!</v>
      </c>
      <c r="D1916" s="125"/>
      <c r="E1916" s="69"/>
      <c r="F1916" s="69"/>
      <c r="G1916" s="69"/>
      <c r="H1916" s="69"/>
      <c r="I1916" s="69"/>
      <c r="J1916" s="69"/>
      <c r="K1916" s="69"/>
      <c r="L1916" s="69"/>
      <c r="M1916" s="69"/>
      <c r="N1916" s="69"/>
      <c r="O1916" s="69"/>
      <c r="P1916" s="69"/>
      <c r="Q1916" s="69"/>
      <c r="R1916" s="69"/>
      <c r="S1916" s="69"/>
      <c r="T1916" s="69"/>
      <c r="U1916" s="69"/>
      <c r="V1916" s="69"/>
      <c r="W1916" s="69"/>
      <c r="X1916" s="69"/>
      <c r="Y1916" s="69"/>
      <c r="Z1916" s="69"/>
    </row>
    <row r="1917" ht="15.75" customHeight="1" spans="1:26">
      <c r="A1917" s="125"/>
      <c r="B1917" s="125"/>
      <c r="C1917" s="126" t="e">
        <v>#REF!</v>
      </c>
      <c r="D1917" s="125"/>
      <c r="E1917" s="69"/>
      <c r="F1917" s="69"/>
      <c r="G1917" s="69"/>
      <c r="H1917" s="69"/>
      <c r="I1917" s="69"/>
      <c r="J1917" s="69"/>
      <c r="K1917" s="69"/>
      <c r="L1917" s="69"/>
      <c r="M1917" s="69"/>
      <c r="N1917" s="69"/>
      <c r="O1917" s="69"/>
      <c r="P1917" s="69"/>
      <c r="Q1917" s="69"/>
      <c r="R1917" s="69"/>
      <c r="S1917" s="69"/>
      <c r="T1917" s="69"/>
      <c r="U1917" s="69"/>
      <c r="V1917" s="69"/>
      <c r="W1917" s="69"/>
      <c r="X1917" s="69"/>
      <c r="Y1917" s="69"/>
      <c r="Z1917" s="69"/>
    </row>
    <row r="1918" ht="15.75" customHeight="1" spans="1:26">
      <c r="A1918" s="125"/>
      <c r="B1918" s="125"/>
      <c r="C1918" s="126" t="e">
        <v>#REF!</v>
      </c>
      <c r="D1918" s="125"/>
      <c r="E1918" s="69"/>
      <c r="F1918" s="69"/>
      <c r="G1918" s="69"/>
      <c r="H1918" s="69"/>
      <c r="I1918" s="69"/>
      <c r="J1918" s="69"/>
      <c r="K1918" s="69"/>
      <c r="L1918" s="69"/>
      <c r="M1918" s="69"/>
      <c r="N1918" s="69"/>
      <c r="O1918" s="69"/>
      <c r="P1918" s="69"/>
      <c r="Q1918" s="69"/>
      <c r="R1918" s="69"/>
      <c r="S1918" s="69"/>
      <c r="T1918" s="69"/>
      <c r="U1918" s="69"/>
      <c r="V1918" s="69"/>
      <c r="W1918" s="69"/>
      <c r="X1918" s="69"/>
      <c r="Y1918" s="69"/>
      <c r="Z1918" s="69"/>
    </row>
    <row r="1919" ht="15.75" customHeight="1" spans="1:26">
      <c r="A1919" s="125"/>
      <c r="B1919" s="125"/>
      <c r="C1919" s="126" t="e">
        <v>#REF!</v>
      </c>
      <c r="D1919" s="125"/>
      <c r="E1919" s="69"/>
      <c r="F1919" s="69"/>
      <c r="G1919" s="69"/>
      <c r="H1919" s="69"/>
      <c r="I1919" s="69"/>
      <c r="J1919" s="69"/>
      <c r="K1919" s="69"/>
      <c r="L1919" s="69"/>
      <c r="M1919" s="69"/>
      <c r="N1919" s="69"/>
      <c r="O1919" s="69"/>
      <c r="P1919" s="69"/>
      <c r="Q1919" s="69"/>
      <c r="R1919" s="69"/>
      <c r="S1919" s="69"/>
      <c r="T1919" s="69"/>
      <c r="U1919" s="69"/>
      <c r="V1919" s="69"/>
      <c r="W1919" s="69"/>
      <c r="X1919" s="69"/>
      <c r="Y1919" s="69"/>
      <c r="Z1919" s="69"/>
    </row>
    <row r="1920" ht="15.75" customHeight="1" spans="1:26">
      <c r="A1920" s="125"/>
      <c r="B1920" s="125"/>
      <c r="C1920" s="126" t="e">
        <v>#REF!</v>
      </c>
      <c r="D1920" s="125"/>
      <c r="E1920" s="69"/>
      <c r="F1920" s="69"/>
      <c r="G1920" s="69"/>
      <c r="H1920" s="69"/>
      <c r="I1920" s="69"/>
      <c r="J1920" s="69"/>
      <c r="K1920" s="69"/>
      <c r="L1920" s="69"/>
      <c r="M1920" s="69"/>
      <c r="N1920" s="69"/>
      <c r="O1920" s="69"/>
      <c r="P1920" s="69"/>
      <c r="Q1920" s="69"/>
      <c r="R1920" s="69"/>
      <c r="S1920" s="69"/>
      <c r="T1920" s="69"/>
      <c r="U1920" s="69"/>
      <c r="V1920" s="69"/>
      <c r="W1920" s="69"/>
      <c r="X1920" s="69"/>
      <c r="Y1920" s="69"/>
      <c r="Z1920" s="69"/>
    </row>
    <row r="1921" ht="15.75" customHeight="1" spans="1:26">
      <c r="A1921" s="125"/>
      <c r="B1921" s="125"/>
      <c r="C1921" s="126" t="e">
        <v>#REF!</v>
      </c>
      <c r="D1921" s="125"/>
      <c r="E1921" s="69"/>
      <c r="F1921" s="69"/>
      <c r="G1921" s="69"/>
      <c r="H1921" s="69"/>
      <c r="I1921" s="69"/>
      <c r="J1921" s="69"/>
      <c r="K1921" s="69"/>
      <c r="L1921" s="69"/>
      <c r="M1921" s="69"/>
      <c r="N1921" s="69"/>
      <c r="O1921" s="69"/>
      <c r="P1921" s="69"/>
      <c r="Q1921" s="69"/>
      <c r="R1921" s="69"/>
      <c r="S1921" s="69"/>
      <c r="T1921" s="69"/>
      <c r="U1921" s="69"/>
      <c r="V1921" s="69"/>
      <c r="W1921" s="69"/>
      <c r="X1921" s="69"/>
      <c r="Y1921" s="69"/>
      <c r="Z1921" s="69"/>
    </row>
    <row r="1922" ht="15.75" customHeight="1" spans="1:26">
      <c r="A1922" s="125"/>
      <c r="B1922" s="125"/>
      <c r="C1922" s="126" t="e">
        <v>#REF!</v>
      </c>
      <c r="D1922" s="125"/>
      <c r="E1922" s="69"/>
      <c r="F1922" s="69"/>
      <c r="G1922" s="69"/>
      <c r="H1922" s="69"/>
      <c r="I1922" s="69"/>
      <c r="J1922" s="69"/>
      <c r="K1922" s="69"/>
      <c r="L1922" s="69"/>
      <c r="M1922" s="69"/>
      <c r="N1922" s="69"/>
      <c r="O1922" s="69"/>
      <c r="P1922" s="69"/>
      <c r="Q1922" s="69"/>
      <c r="R1922" s="69"/>
      <c r="S1922" s="69"/>
      <c r="T1922" s="69"/>
      <c r="U1922" s="69"/>
      <c r="V1922" s="69"/>
      <c r="W1922" s="69"/>
      <c r="X1922" s="69"/>
      <c r="Y1922" s="69"/>
      <c r="Z1922" s="69"/>
    </row>
    <row r="1923" ht="15.75" customHeight="1" spans="1:26">
      <c r="A1923" s="125"/>
      <c r="B1923" s="125"/>
      <c r="C1923" s="126" t="e">
        <v>#REF!</v>
      </c>
      <c r="D1923" s="125"/>
      <c r="E1923" s="69"/>
      <c r="F1923" s="69"/>
      <c r="G1923" s="69"/>
      <c r="H1923" s="69"/>
      <c r="I1923" s="69"/>
      <c r="J1923" s="69"/>
      <c r="K1923" s="69"/>
      <c r="L1923" s="69"/>
      <c r="M1923" s="69"/>
      <c r="N1923" s="69"/>
      <c r="O1923" s="69"/>
      <c r="P1923" s="69"/>
      <c r="Q1923" s="69"/>
      <c r="R1923" s="69"/>
      <c r="S1923" s="69"/>
      <c r="T1923" s="69"/>
      <c r="U1923" s="69"/>
      <c r="V1923" s="69"/>
      <c r="W1923" s="69"/>
      <c r="X1923" s="69"/>
      <c r="Y1923" s="69"/>
      <c r="Z1923" s="69"/>
    </row>
    <row r="1924" ht="15.75" customHeight="1" spans="1:26">
      <c r="A1924" s="125"/>
      <c r="B1924" s="125"/>
      <c r="C1924" s="126" t="e">
        <v>#REF!</v>
      </c>
      <c r="D1924" s="125"/>
      <c r="E1924" s="69"/>
      <c r="F1924" s="69"/>
      <c r="G1924" s="69"/>
      <c r="H1924" s="69"/>
      <c r="I1924" s="69"/>
      <c r="J1924" s="69"/>
      <c r="K1924" s="69"/>
      <c r="L1924" s="69"/>
      <c r="M1924" s="69"/>
      <c r="N1924" s="69"/>
      <c r="O1924" s="69"/>
      <c r="P1924" s="69"/>
      <c r="Q1924" s="69"/>
      <c r="R1924" s="69"/>
      <c r="S1924" s="69"/>
      <c r="T1924" s="69"/>
      <c r="U1924" s="69"/>
      <c r="V1924" s="69"/>
      <c r="W1924" s="69"/>
      <c r="X1924" s="69"/>
      <c r="Y1924" s="69"/>
      <c r="Z1924" s="69"/>
    </row>
    <row r="1925" ht="15.75" customHeight="1" spans="1:26">
      <c r="A1925" s="125"/>
      <c r="B1925" s="125"/>
      <c r="C1925" s="126" t="e">
        <v>#REF!</v>
      </c>
      <c r="D1925" s="125"/>
      <c r="E1925" s="69"/>
      <c r="F1925" s="69"/>
      <c r="G1925" s="69"/>
      <c r="H1925" s="69"/>
      <c r="I1925" s="69"/>
      <c r="J1925" s="69"/>
      <c r="K1925" s="69"/>
      <c r="L1925" s="69"/>
      <c r="M1925" s="69"/>
      <c r="N1925" s="69"/>
      <c r="O1925" s="69"/>
      <c r="P1925" s="69"/>
      <c r="Q1925" s="69"/>
      <c r="R1925" s="69"/>
      <c r="S1925" s="69"/>
      <c r="T1925" s="69"/>
      <c r="U1925" s="69"/>
      <c r="V1925" s="69"/>
      <c r="W1925" s="69"/>
      <c r="X1925" s="69"/>
      <c r="Y1925" s="69"/>
      <c r="Z1925" s="69"/>
    </row>
    <row r="1926" ht="15.75" customHeight="1" spans="1:26">
      <c r="A1926" s="125"/>
      <c r="B1926" s="125"/>
      <c r="C1926" s="126" t="e">
        <v>#REF!</v>
      </c>
      <c r="D1926" s="125"/>
      <c r="E1926" s="69"/>
      <c r="F1926" s="69"/>
      <c r="G1926" s="69"/>
      <c r="H1926" s="69"/>
      <c r="I1926" s="69"/>
      <c r="J1926" s="69"/>
      <c r="K1926" s="69"/>
      <c r="L1926" s="69"/>
      <c r="M1926" s="69"/>
      <c r="N1926" s="69"/>
      <c r="O1926" s="69"/>
      <c r="P1926" s="69"/>
      <c r="Q1926" s="69"/>
      <c r="R1926" s="69"/>
      <c r="S1926" s="69"/>
      <c r="T1926" s="69"/>
      <c r="U1926" s="69"/>
      <c r="V1926" s="69"/>
      <c r="W1926" s="69"/>
      <c r="X1926" s="69"/>
      <c r="Y1926" s="69"/>
      <c r="Z1926" s="69"/>
    </row>
    <row r="1927" ht="15.75" customHeight="1" spans="1:26">
      <c r="A1927" s="125"/>
      <c r="B1927" s="125"/>
      <c r="C1927" s="126" t="e">
        <v>#REF!</v>
      </c>
      <c r="D1927" s="125"/>
      <c r="E1927" s="69"/>
      <c r="F1927" s="69"/>
      <c r="G1927" s="69"/>
      <c r="H1927" s="69"/>
      <c r="I1927" s="69"/>
      <c r="J1927" s="69"/>
      <c r="K1927" s="69"/>
      <c r="L1927" s="69"/>
      <c r="M1927" s="69"/>
      <c r="N1927" s="69"/>
      <c r="O1927" s="69"/>
      <c r="P1927" s="69"/>
      <c r="Q1927" s="69"/>
      <c r="R1927" s="69"/>
      <c r="S1927" s="69"/>
      <c r="T1927" s="69"/>
      <c r="U1927" s="69"/>
      <c r="V1927" s="69"/>
      <c r="W1927" s="69"/>
      <c r="X1927" s="69"/>
      <c r="Y1927" s="69"/>
      <c r="Z1927" s="69"/>
    </row>
    <row r="1928" ht="15.75" customHeight="1" spans="1:26">
      <c r="A1928" s="125"/>
      <c r="B1928" s="125"/>
      <c r="C1928" s="126" t="e">
        <v>#REF!</v>
      </c>
      <c r="D1928" s="125"/>
      <c r="E1928" s="69"/>
      <c r="F1928" s="69"/>
      <c r="G1928" s="69"/>
      <c r="H1928" s="69"/>
      <c r="I1928" s="69"/>
      <c r="J1928" s="69"/>
      <c r="K1928" s="69"/>
      <c r="L1928" s="69"/>
      <c r="M1928" s="69"/>
      <c r="N1928" s="69"/>
      <c r="O1928" s="69"/>
      <c r="P1928" s="69"/>
      <c r="Q1928" s="69"/>
      <c r="R1928" s="69"/>
      <c r="S1928" s="69"/>
      <c r="T1928" s="69"/>
      <c r="U1928" s="69"/>
      <c r="V1928" s="69"/>
      <c r="W1928" s="69"/>
      <c r="X1928" s="69"/>
      <c r="Y1928" s="69"/>
      <c r="Z1928" s="69"/>
    </row>
    <row r="1929" ht="15.75" customHeight="1" spans="1:26">
      <c r="A1929" s="125"/>
      <c r="B1929" s="125"/>
      <c r="C1929" s="126" t="e">
        <v>#REF!</v>
      </c>
      <c r="D1929" s="125"/>
      <c r="E1929" s="69"/>
      <c r="F1929" s="69"/>
      <c r="G1929" s="69"/>
      <c r="H1929" s="69"/>
      <c r="I1929" s="69"/>
      <c r="J1929" s="69"/>
      <c r="K1929" s="69"/>
      <c r="L1929" s="69"/>
      <c r="M1929" s="69"/>
      <c r="N1929" s="69"/>
      <c r="O1929" s="69"/>
      <c r="P1929" s="69"/>
      <c r="Q1929" s="69"/>
      <c r="R1929" s="69"/>
      <c r="S1929" s="69"/>
      <c r="T1929" s="69"/>
      <c r="U1929" s="69"/>
      <c r="V1929" s="69"/>
      <c r="W1929" s="69"/>
      <c r="X1929" s="69"/>
      <c r="Y1929" s="69"/>
      <c r="Z1929" s="69"/>
    </row>
    <row r="1930" ht="15.75" customHeight="1" spans="1:26">
      <c r="A1930" s="125"/>
      <c r="B1930" s="125"/>
      <c r="C1930" s="126" t="e">
        <v>#REF!</v>
      </c>
      <c r="D1930" s="125"/>
      <c r="E1930" s="69"/>
      <c r="F1930" s="69"/>
      <c r="G1930" s="69"/>
      <c r="H1930" s="69"/>
      <c r="I1930" s="69"/>
      <c r="J1930" s="69"/>
      <c r="K1930" s="69"/>
      <c r="L1930" s="69"/>
      <c r="M1930" s="69"/>
      <c r="N1930" s="69"/>
      <c r="O1930" s="69"/>
      <c r="P1930" s="69"/>
      <c r="Q1930" s="69"/>
      <c r="R1930" s="69"/>
      <c r="S1930" s="69"/>
      <c r="T1930" s="69"/>
      <c r="U1930" s="69"/>
      <c r="V1930" s="69"/>
      <c r="W1930" s="69"/>
      <c r="X1930" s="69"/>
      <c r="Y1930" s="69"/>
      <c r="Z1930" s="69"/>
    </row>
    <row r="1931" ht="15.75" customHeight="1" spans="1:26">
      <c r="A1931" s="125"/>
      <c r="B1931" s="125"/>
      <c r="C1931" s="126" t="e">
        <v>#REF!</v>
      </c>
      <c r="D1931" s="125"/>
      <c r="E1931" s="69"/>
      <c r="F1931" s="69"/>
      <c r="G1931" s="69"/>
      <c r="H1931" s="69"/>
      <c r="I1931" s="69"/>
      <c r="J1931" s="69"/>
      <c r="K1931" s="69"/>
      <c r="L1931" s="69"/>
      <c r="M1931" s="69"/>
      <c r="N1931" s="69"/>
      <c r="O1931" s="69"/>
      <c r="P1931" s="69"/>
      <c r="Q1931" s="69"/>
      <c r="R1931" s="69"/>
      <c r="S1931" s="69"/>
      <c r="T1931" s="69"/>
      <c r="U1931" s="69"/>
      <c r="V1931" s="69"/>
      <c r="W1931" s="69"/>
      <c r="X1931" s="69"/>
      <c r="Y1931" s="69"/>
      <c r="Z1931" s="69"/>
    </row>
    <row r="1932" ht="15.75" customHeight="1" spans="1:26">
      <c r="A1932" s="125"/>
      <c r="B1932" s="125"/>
      <c r="C1932" s="126" t="e">
        <v>#REF!</v>
      </c>
      <c r="D1932" s="125"/>
      <c r="E1932" s="69"/>
      <c r="F1932" s="69"/>
      <c r="G1932" s="69"/>
      <c r="H1932" s="69"/>
      <c r="I1932" s="69"/>
      <c r="J1932" s="69"/>
      <c r="K1932" s="69"/>
      <c r="L1932" s="69"/>
      <c r="M1932" s="69"/>
      <c r="N1932" s="69"/>
      <c r="O1932" s="69"/>
      <c r="P1932" s="69"/>
      <c r="Q1932" s="69"/>
      <c r="R1932" s="69"/>
      <c r="S1932" s="69"/>
      <c r="T1932" s="69"/>
      <c r="U1932" s="69"/>
      <c r="V1932" s="69"/>
      <c r="W1932" s="69"/>
      <c r="X1932" s="69"/>
      <c r="Y1932" s="69"/>
      <c r="Z1932" s="69"/>
    </row>
    <row r="1933" ht="15.75" customHeight="1" spans="1:26">
      <c r="A1933" s="125"/>
      <c r="B1933" s="125"/>
      <c r="C1933" s="126" t="e">
        <v>#REF!</v>
      </c>
      <c r="D1933" s="125"/>
      <c r="E1933" s="69"/>
      <c r="F1933" s="69"/>
      <c r="G1933" s="69"/>
      <c r="H1933" s="69"/>
      <c r="I1933" s="69"/>
      <c r="J1933" s="69"/>
      <c r="K1933" s="69"/>
      <c r="L1933" s="69"/>
      <c r="M1933" s="69"/>
      <c r="N1933" s="69"/>
      <c r="O1933" s="69"/>
      <c r="P1933" s="69"/>
      <c r="Q1933" s="69"/>
      <c r="R1933" s="69"/>
      <c r="S1933" s="69"/>
      <c r="T1933" s="69"/>
      <c r="U1933" s="69"/>
      <c r="V1933" s="69"/>
      <c r="W1933" s="69"/>
      <c r="X1933" s="69"/>
      <c r="Y1933" s="69"/>
      <c r="Z1933" s="69"/>
    </row>
    <row r="1934" ht="15.75" customHeight="1" spans="1:26">
      <c r="A1934" s="125"/>
      <c r="B1934" s="125"/>
      <c r="C1934" s="126" t="e">
        <v>#REF!</v>
      </c>
      <c r="D1934" s="125"/>
      <c r="E1934" s="69"/>
      <c r="F1934" s="69"/>
      <c r="G1934" s="69"/>
      <c r="H1934" s="69"/>
      <c r="I1934" s="69"/>
      <c r="J1934" s="69"/>
      <c r="K1934" s="69"/>
      <c r="L1934" s="69"/>
      <c r="M1934" s="69"/>
      <c r="N1934" s="69"/>
      <c r="O1934" s="69"/>
      <c r="P1934" s="69"/>
      <c r="Q1934" s="69"/>
      <c r="R1934" s="69"/>
      <c r="S1934" s="69"/>
      <c r="T1934" s="69"/>
      <c r="U1934" s="69"/>
      <c r="V1934" s="69"/>
      <c r="W1934" s="69"/>
      <c r="X1934" s="69"/>
      <c r="Y1934" s="69"/>
      <c r="Z1934" s="69"/>
    </row>
    <row r="1935" ht="15.75" customHeight="1" spans="1:26">
      <c r="A1935" s="125"/>
      <c r="B1935" s="125"/>
      <c r="C1935" s="126" t="e">
        <v>#REF!</v>
      </c>
      <c r="D1935" s="125"/>
      <c r="E1935" s="69"/>
      <c r="F1935" s="69"/>
      <c r="G1935" s="69"/>
      <c r="H1935" s="69"/>
      <c r="I1935" s="69"/>
      <c r="J1935" s="69"/>
      <c r="K1935" s="69"/>
      <c r="L1935" s="69"/>
      <c r="M1935" s="69"/>
      <c r="N1935" s="69"/>
      <c r="O1935" s="69"/>
      <c r="P1935" s="69"/>
      <c r="Q1935" s="69"/>
      <c r="R1935" s="69"/>
      <c r="S1935" s="69"/>
      <c r="T1935" s="69"/>
      <c r="U1935" s="69"/>
      <c r="V1935" s="69"/>
      <c r="W1935" s="69"/>
      <c r="X1935" s="69"/>
      <c r="Y1935" s="69"/>
      <c r="Z1935" s="69"/>
    </row>
    <row r="1936" ht="15.75" customHeight="1" spans="1:26">
      <c r="A1936" s="125"/>
      <c r="B1936" s="125"/>
      <c r="C1936" s="126" t="e">
        <v>#REF!</v>
      </c>
      <c r="D1936" s="125"/>
      <c r="E1936" s="69"/>
      <c r="F1936" s="69"/>
      <c r="G1936" s="69"/>
      <c r="H1936" s="69"/>
      <c r="I1936" s="69"/>
      <c r="J1936" s="69"/>
      <c r="K1936" s="69"/>
      <c r="L1936" s="69"/>
      <c r="M1936" s="69"/>
      <c r="N1936" s="69"/>
      <c r="O1936" s="69"/>
      <c r="P1936" s="69"/>
      <c r="Q1936" s="69"/>
      <c r="R1936" s="69"/>
      <c r="S1936" s="69"/>
      <c r="T1936" s="69"/>
      <c r="U1936" s="69"/>
      <c r="V1936" s="69"/>
      <c r="W1936" s="69"/>
      <c r="X1936" s="69"/>
      <c r="Y1936" s="69"/>
      <c r="Z1936" s="69"/>
    </row>
    <row r="1937" ht="15.75" customHeight="1" spans="1:26">
      <c r="A1937" s="125"/>
      <c r="B1937" s="125"/>
      <c r="C1937" s="126" t="e">
        <v>#REF!</v>
      </c>
      <c r="D1937" s="125"/>
      <c r="E1937" s="69"/>
      <c r="F1937" s="69"/>
      <c r="G1937" s="69"/>
      <c r="H1937" s="69"/>
      <c r="I1937" s="69"/>
      <c r="J1937" s="69"/>
      <c r="K1937" s="69"/>
      <c r="L1937" s="69"/>
      <c r="M1937" s="69"/>
      <c r="N1937" s="69"/>
      <c r="O1937" s="69"/>
      <c r="P1937" s="69"/>
      <c r="Q1937" s="69"/>
      <c r="R1937" s="69"/>
      <c r="S1937" s="69"/>
      <c r="T1937" s="69"/>
      <c r="U1937" s="69"/>
      <c r="V1937" s="69"/>
      <c r="W1937" s="69"/>
      <c r="X1937" s="69"/>
      <c r="Y1937" s="69"/>
      <c r="Z1937" s="69"/>
    </row>
    <row r="1938" ht="15.75" customHeight="1" spans="1:26">
      <c r="A1938" s="125"/>
      <c r="B1938" s="125"/>
      <c r="C1938" s="126" t="e">
        <v>#REF!</v>
      </c>
      <c r="D1938" s="125"/>
      <c r="E1938" s="69"/>
      <c r="F1938" s="69"/>
      <c r="G1938" s="69"/>
      <c r="H1938" s="69"/>
      <c r="I1938" s="69"/>
      <c r="J1938" s="69"/>
      <c r="K1938" s="69"/>
      <c r="L1938" s="69"/>
      <c r="M1938" s="69"/>
      <c r="N1938" s="69"/>
      <c r="O1938" s="69"/>
      <c r="P1938" s="69"/>
      <c r="Q1938" s="69"/>
      <c r="R1938" s="69"/>
      <c r="S1938" s="69"/>
      <c r="T1938" s="69"/>
      <c r="U1938" s="69"/>
      <c r="V1938" s="69"/>
      <c r="W1938" s="69"/>
      <c r="X1938" s="69"/>
      <c r="Y1938" s="69"/>
      <c r="Z1938" s="69"/>
    </row>
    <row r="1939" ht="15.75" customHeight="1" spans="1:26">
      <c r="A1939" s="125"/>
      <c r="B1939" s="125"/>
      <c r="C1939" s="126" t="e">
        <v>#REF!</v>
      </c>
      <c r="D1939" s="125"/>
      <c r="E1939" s="69"/>
      <c r="F1939" s="69"/>
      <c r="G1939" s="69"/>
      <c r="H1939" s="69"/>
      <c r="I1939" s="69"/>
      <c r="J1939" s="69"/>
      <c r="K1939" s="69"/>
      <c r="L1939" s="69"/>
      <c r="M1939" s="69"/>
      <c r="N1939" s="69"/>
      <c r="O1939" s="69"/>
      <c r="P1939" s="69"/>
      <c r="Q1939" s="69"/>
      <c r="R1939" s="69"/>
      <c r="S1939" s="69"/>
      <c r="T1939" s="69"/>
      <c r="U1939" s="69"/>
      <c r="V1939" s="69"/>
      <c r="W1939" s="69"/>
      <c r="X1939" s="69"/>
      <c r="Y1939" s="69"/>
      <c r="Z1939" s="69"/>
    </row>
    <row r="1940" ht="15.75" customHeight="1" spans="1:26">
      <c r="A1940" s="125"/>
      <c r="B1940" s="125"/>
      <c r="C1940" s="126" t="e">
        <v>#REF!</v>
      </c>
      <c r="D1940" s="125"/>
      <c r="E1940" s="69"/>
      <c r="F1940" s="69"/>
      <c r="G1940" s="69"/>
      <c r="H1940" s="69"/>
      <c r="I1940" s="69"/>
      <c r="J1940" s="69"/>
      <c r="K1940" s="69"/>
      <c r="L1940" s="69"/>
      <c r="M1940" s="69"/>
      <c r="N1940" s="69"/>
      <c r="O1940" s="69"/>
      <c r="P1940" s="69"/>
      <c r="Q1940" s="69"/>
      <c r="R1940" s="69"/>
      <c r="S1940" s="69"/>
      <c r="T1940" s="69"/>
      <c r="U1940" s="69"/>
      <c r="V1940" s="69"/>
      <c r="W1940" s="69"/>
      <c r="X1940" s="69"/>
      <c r="Y1940" s="69"/>
      <c r="Z1940" s="69"/>
    </row>
    <row r="1941" ht="15.75" customHeight="1" spans="1:26">
      <c r="A1941" s="125"/>
      <c r="B1941" s="125"/>
      <c r="C1941" s="126" t="e">
        <v>#REF!</v>
      </c>
      <c r="D1941" s="125"/>
      <c r="E1941" s="69"/>
      <c r="F1941" s="69"/>
      <c r="G1941" s="69"/>
      <c r="H1941" s="69"/>
      <c r="I1941" s="69"/>
      <c r="J1941" s="69"/>
      <c r="K1941" s="69"/>
      <c r="L1941" s="69"/>
      <c r="M1941" s="69"/>
      <c r="N1941" s="69"/>
      <c r="O1941" s="69"/>
      <c r="P1941" s="69"/>
      <c r="Q1941" s="69"/>
      <c r="R1941" s="69"/>
      <c r="S1941" s="69"/>
      <c r="T1941" s="69"/>
      <c r="U1941" s="69"/>
      <c r="V1941" s="69"/>
      <c r="W1941" s="69"/>
      <c r="X1941" s="69"/>
      <c r="Y1941" s="69"/>
      <c r="Z1941" s="69"/>
    </row>
    <row r="1942" ht="15.75" customHeight="1" spans="1:26">
      <c r="A1942" s="125"/>
      <c r="B1942" s="125"/>
      <c r="C1942" s="126" t="e">
        <v>#REF!</v>
      </c>
      <c r="D1942" s="125"/>
      <c r="E1942" s="69"/>
      <c r="F1942" s="69"/>
      <c r="G1942" s="69"/>
      <c r="H1942" s="69"/>
      <c r="I1942" s="69"/>
      <c r="J1942" s="69"/>
      <c r="K1942" s="69"/>
      <c r="L1942" s="69"/>
      <c r="M1942" s="69"/>
      <c r="N1942" s="69"/>
      <c r="O1942" s="69"/>
      <c r="P1942" s="69"/>
      <c r="Q1942" s="69"/>
      <c r="R1942" s="69"/>
      <c r="S1942" s="69"/>
      <c r="T1942" s="69"/>
      <c r="U1942" s="69"/>
      <c r="V1942" s="69"/>
      <c r="W1942" s="69"/>
      <c r="X1942" s="69"/>
      <c r="Y1942" s="69"/>
      <c r="Z1942" s="69"/>
    </row>
    <row r="1943" ht="15.75" customHeight="1" spans="1:26">
      <c r="A1943" s="125"/>
      <c r="B1943" s="125"/>
      <c r="C1943" s="126" t="e">
        <v>#REF!</v>
      </c>
      <c r="D1943" s="125"/>
      <c r="E1943" s="69"/>
      <c r="F1943" s="69"/>
      <c r="G1943" s="69"/>
      <c r="H1943" s="69"/>
      <c r="I1943" s="69"/>
      <c r="J1943" s="69"/>
      <c r="K1943" s="69"/>
      <c r="L1943" s="69"/>
      <c r="M1943" s="69"/>
      <c r="N1943" s="69"/>
      <c r="O1943" s="69"/>
      <c r="P1943" s="69"/>
      <c r="Q1943" s="69"/>
      <c r="R1943" s="69"/>
      <c r="S1943" s="69"/>
      <c r="T1943" s="69"/>
      <c r="U1943" s="69"/>
      <c r="V1943" s="69"/>
      <c r="W1943" s="69"/>
      <c r="X1943" s="69"/>
      <c r="Y1943" s="69"/>
      <c r="Z1943" s="69"/>
    </row>
    <row r="1944" ht="15.75" customHeight="1" spans="1:26">
      <c r="A1944" s="125"/>
      <c r="B1944" s="125"/>
      <c r="C1944" s="126" t="e">
        <v>#REF!</v>
      </c>
      <c r="D1944" s="125"/>
      <c r="E1944" s="69"/>
      <c r="F1944" s="69"/>
      <c r="G1944" s="69"/>
      <c r="H1944" s="69"/>
      <c r="I1944" s="69"/>
      <c r="J1944" s="69"/>
      <c r="K1944" s="69"/>
      <c r="L1944" s="69"/>
      <c r="M1944" s="69"/>
      <c r="N1944" s="69"/>
      <c r="O1944" s="69"/>
      <c r="P1944" s="69"/>
      <c r="Q1944" s="69"/>
      <c r="R1944" s="69"/>
      <c r="S1944" s="69"/>
      <c r="T1944" s="69"/>
      <c r="U1944" s="69"/>
      <c r="V1944" s="69"/>
      <c r="W1944" s="69"/>
      <c r="X1944" s="69"/>
      <c r="Y1944" s="69"/>
      <c r="Z1944" s="69"/>
    </row>
    <row r="1945" ht="15.75" customHeight="1" spans="1:26">
      <c r="A1945" s="125"/>
      <c r="B1945" s="125"/>
      <c r="C1945" s="126" t="e">
        <v>#REF!</v>
      </c>
      <c r="D1945" s="125"/>
      <c r="E1945" s="69"/>
      <c r="F1945" s="69"/>
      <c r="G1945" s="69"/>
      <c r="H1945" s="69"/>
      <c r="I1945" s="69"/>
      <c r="J1945" s="69"/>
      <c r="K1945" s="69"/>
      <c r="L1945" s="69"/>
      <c r="M1945" s="69"/>
      <c r="N1945" s="69"/>
      <c r="O1945" s="69"/>
      <c r="P1945" s="69"/>
      <c r="Q1945" s="69"/>
      <c r="R1945" s="69"/>
      <c r="S1945" s="69"/>
      <c r="T1945" s="69"/>
      <c r="U1945" s="69"/>
      <c r="V1945" s="69"/>
      <c r="W1945" s="69"/>
      <c r="X1945" s="69"/>
      <c r="Y1945" s="69"/>
      <c r="Z1945" s="69"/>
    </row>
    <row r="1946" ht="15.75" customHeight="1" spans="1:26">
      <c r="A1946" s="125"/>
      <c r="B1946" s="125"/>
      <c r="C1946" s="126" t="e">
        <v>#REF!</v>
      </c>
      <c r="D1946" s="125"/>
      <c r="E1946" s="69"/>
      <c r="F1946" s="69"/>
      <c r="G1946" s="69"/>
      <c r="H1946" s="69"/>
      <c r="I1946" s="69"/>
      <c r="J1946" s="69"/>
      <c r="K1946" s="69"/>
      <c r="L1946" s="69"/>
      <c r="M1946" s="69"/>
      <c r="N1946" s="69"/>
      <c r="O1946" s="69"/>
      <c r="P1946" s="69"/>
      <c r="Q1946" s="69"/>
      <c r="R1946" s="69"/>
      <c r="S1946" s="69"/>
      <c r="T1946" s="69"/>
      <c r="U1946" s="69"/>
      <c r="V1946" s="69"/>
      <c r="W1946" s="69"/>
      <c r="X1946" s="69"/>
      <c r="Y1946" s="69"/>
      <c r="Z1946" s="69"/>
    </row>
    <row r="1947" ht="15.75" customHeight="1" spans="1:26">
      <c r="A1947" s="125"/>
      <c r="B1947" s="125"/>
      <c r="C1947" s="126" t="e">
        <v>#REF!</v>
      </c>
      <c r="D1947" s="125"/>
      <c r="E1947" s="69"/>
      <c r="F1947" s="69"/>
      <c r="G1947" s="69"/>
      <c r="H1947" s="69"/>
      <c r="I1947" s="69"/>
      <c r="J1947" s="69"/>
      <c r="K1947" s="69"/>
      <c r="L1947" s="69"/>
      <c r="M1947" s="69"/>
      <c r="N1947" s="69"/>
      <c r="O1947" s="69"/>
      <c r="P1947" s="69"/>
      <c r="Q1947" s="69"/>
      <c r="R1947" s="69"/>
      <c r="S1947" s="69"/>
      <c r="T1947" s="69"/>
      <c r="U1947" s="69"/>
      <c r="V1947" s="69"/>
      <c r="W1947" s="69"/>
      <c r="X1947" s="69"/>
      <c r="Y1947" s="69"/>
      <c r="Z1947" s="69"/>
    </row>
    <row r="1948" ht="15.75" customHeight="1" spans="1:26">
      <c r="A1948" s="125"/>
      <c r="B1948" s="125"/>
      <c r="C1948" s="126" t="e">
        <v>#REF!</v>
      </c>
      <c r="D1948" s="125"/>
      <c r="E1948" s="69"/>
      <c r="F1948" s="69"/>
      <c r="G1948" s="69"/>
      <c r="H1948" s="69"/>
      <c r="I1948" s="69"/>
      <c r="J1948" s="69"/>
      <c r="K1948" s="69"/>
      <c r="L1948" s="69"/>
      <c r="M1948" s="69"/>
      <c r="N1948" s="69"/>
      <c r="O1948" s="69"/>
      <c r="P1948" s="69"/>
      <c r="Q1948" s="69"/>
      <c r="R1948" s="69"/>
      <c r="S1948" s="69"/>
      <c r="T1948" s="69"/>
      <c r="U1948" s="69"/>
      <c r="V1948" s="69"/>
      <c r="W1948" s="69"/>
      <c r="X1948" s="69"/>
      <c r="Y1948" s="69"/>
      <c r="Z1948" s="69"/>
    </row>
    <row r="1949" ht="15.75" customHeight="1" spans="1:26">
      <c r="A1949" s="125"/>
      <c r="B1949" s="125"/>
      <c r="C1949" s="126" t="e">
        <v>#REF!</v>
      </c>
      <c r="D1949" s="125"/>
      <c r="E1949" s="69"/>
      <c r="F1949" s="69"/>
      <c r="G1949" s="69"/>
      <c r="H1949" s="69"/>
      <c r="I1949" s="69"/>
      <c r="J1949" s="69"/>
      <c r="K1949" s="69"/>
      <c r="L1949" s="69"/>
      <c r="M1949" s="69"/>
      <c r="N1949" s="69"/>
      <c r="O1949" s="69"/>
      <c r="P1949" s="69"/>
      <c r="Q1949" s="69"/>
      <c r="R1949" s="69"/>
      <c r="S1949" s="69"/>
      <c r="T1949" s="69"/>
      <c r="U1949" s="69"/>
      <c r="V1949" s="69"/>
      <c r="W1949" s="69"/>
      <c r="X1949" s="69"/>
      <c r="Y1949" s="69"/>
      <c r="Z1949" s="69"/>
    </row>
    <row r="1950" ht="15.75" customHeight="1" spans="1:26">
      <c r="A1950" s="125"/>
      <c r="B1950" s="125"/>
      <c r="C1950" s="126" t="e">
        <v>#REF!</v>
      </c>
      <c r="D1950" s="125"/>
      <c r="E1950" s="69"/>
      <c r="F1950" s="69"/>
      <c r="G1950" s="69"/>
      <c r="H1950" s="69"/>
      <c r="I1950" s="69"/>
      <c r="J1950" s="69"/>
      <c r="K1950" s="69"/>
      <c r="L1950" s="69"/>
      <c r="M1950" s="69"/>
      <c r="N1950" s="69"/>
      <c r="O1950" s="69"/>
      <c r="P1950" s="69"/>
      <c r="Q1950" s="69"/>
      <c r="R1950" s="69"/>
      <c r="S1950" s="69"/>
      <c r="T1950" s="69"/>
      <c r="U1950" s="69"/>
      <c r="V1950" s="69"/>
      <c r="W1950" s="69"/>
      <c r="X1950" s="69"/>
      <c r="Y1950" s="69"/>
      <c r="Z1950" s="69"/>
    </row>
    <row r="1951" ht="15.75" customHeight="1" spans="1:26">
      <c r="A1951" s="125"/>
      <c r="B1951" s="125"/>
      <c r="C1951" s="126" t="e">
        <v>#REF!</v>
      </c>
      <c r="D1951" s="125"/>
      <c r="E1951" s="69"/>
      <c r="F1951" s="69"/>
      <c r="G1951" s="69"/>
      <c r="H1951" s="69"/>
      <c r="I1951" s="69"/>
      <c r="J1951" s="69"/>
      <c r="K1951" s="69"/>
      <c r="L1951" s="69"/>
      <c r="M1951" s="69"/>
      <c r="N1951" s="69"/>
      <c r="O1951" s="69"/>
      <c r="P1951" s="69"/>
      <c r="Q1951" s="69"/>
      <c r="R1951" s="69"/>
      <c r="S1951" s="69"/>
      <c r="T1951" s="69"/>
      <c r="U1951" s="69"/>
      <c r="V1951" s="69"/>
      <c r="W1951" s="69"/>
      <c r="X1951" s="69"/>
      <c r="Y1951" s="69"/>
      <c r="Z1951" s="69"/>
    </row>
    <row r="1952" ht="15.75" customHeight="1" spans="1:26">
      <c r="A1952" s="125"/>
      <c r="B1952" s="125"/>
      <c r="C1952" s="126" t="e">
        <v>#REF!</v>
      </c>
      <c r="D1952" s="125"/>
      <c r="E1952" s="69"/>
      <c r="F1952" s="69"/>
      <c r="G1952" s="69"/>
      <c r="H1952" s="69"/>
      <c r="I1952" s="69"/>
      <c r="J1952" s="69"/>
      <c r="K1952" s="69"/>
      <c r="L1952" s="69"/>
      <c r="M1952" s="69"/>
      <c r="N1952" s="69"/>
      <c r="O1952" s="69"/>
      <c r="P1952" s="69"/>
      <c r="Q1952" s="69"/>
      <c r="R1952" s="69"/>
      <c r="S1952" s="69"/>
      <c r="T1952" s="69"/>
      <c r="U1952" s="69"/>
      <c r="V1952" s="69"/>
      <c r="W1952" s="69"/>
      <c r="X1952" s="69"/>
      <c r="Y1952" s="69"/>
      <c r="Z1952" s="69"/>
    </row>
    <row r="1953" ht="15.75" customHeight="1" spans="1:26">
      <c r="A1953" s="125"/>
      <c r="B1953" s="125"/>
      <c r="C1953" s="126" t="e">
        <v>#REF!</v>
      </c>
      <c r="D1953" s="125"/>
      <c r="E1953" s="69"/>
      <c r="F1953" s="69"/>
      <c r="G1953" s="69"/>
      <c r="H1953" s="69"/>
      <c r="I1953" s="69"/>
      <c r="J1953" s="69"/>
      <c r="K1953" s="69"/>
      <c r="L1953" s="69"/>
      <c r="M1953" s="69"/>
      <c r="N1953" s="69"/>
      <c r="O1953" s="69"/>
      <c r="P1953" s="69"/>
      <c r="Q1953" s="69"/>
      <c r="R1953" s="69"/>
      <c r="S1953" s="69"/>
      <c r="T1953" s="69"/>
      <c r="U1953" s="69"/>
      <c r="V1953" s="69"/>
      <c r="W1953" s="69"/>
      <c r="X1953" s="69"/>
      <c r="Y1953" s="69"/>
      <c r="Z1953" s="69"/>
    </row>
    <row r="1954" ht="15.75" customHeight="1" spans="1:26">
      <c r="A1954" s="125"/>
      <c r="B1954" s="125"/>
      <c r="C1954" s="126" t="e">
        <v>#REF!</v>
      </c>
      <c r="D1954" s="125"/>
      <c r="E1954" s="69"/>
      <c r="F1954" s="69"/>
      <c r="G1954" s="69"/>
      <c r="H1954" s="69"/>
      <c r="I1954" s="69"/>
      <c r="J1954" s="69"/>
      <c r="K1954" s="69"/>
      <c r="L1954" s="69"/>
      <c r="M1954" s="69"/>
      <c r="N1954" s="69"/>
      <c r="O1954" s="69"/>
      <c r="P1954" s="69"/>
      <c r="Q1954" s="69"/>
      <c r="R1954" s="69"/>
      <c r="S1954" s="69"/>
      <c r="T1954" s="69"/>
      <c r="U1954" s="69"/>
      <c r="V1954" s="69"/>
      <c r="W1954" s="69"/>
      <c r="X1954" s="69"/>
      <c r="Y1954" s="69"/>
      <c r="Z1954" s="69"/>
    </row>
    <row r="1955" ht="15.75" customHeight="1" spans="1:26">
      <c r="A1955" s="125"/>
      <c r="B1955" s="125"/>
      <c r="C1955" s="126" t="e">
        <v>#REF!</v>
      </c>
      <c r="D1955" s="125"/>
      <c r="E1955" s="69"/>
      <c r="F1955" s="69"/>
      <c r="G1955" s="69"/>
      <c r="H1955" s="69"/>
      <c r="I1955" s="69"/>
      <c r="J1955" s="69"/>
      <c r="K1955" s="69"/>
      <c r="L1955" s="69"/>
      <c r="M1955" s="69"/>
      <c r="N1955" s="69"/>
      <c r="O1955" s="69"/>
      <c r="P1955" s="69"/>
      <c r="Q1955" s="69"/>
      <c r="R1955" s="69"/>
      <c r="S1955" s="69"/>
      <c r="T1955" s="69"/>
      <c r="U1955" s="69"/>
      <c r="V1955" s="69"/>
      <c r="W1955" s="69"/>
      <c r="X1955" s="69"/>
      <c r="Y1955" s="69"/>
      <c r="Z1955" s="69"/>
    </row>
    <row r="1956" ht="15.75" customHeight="1" spans="1:26">
      <c r="A1956" s="125"/>
      <c r="B1956" s="125"/>
      <c r="C1956" s="126" t="e">
        <v>#REF!</v>
      </c>
      <c r="D1956" s="125"/>
      <c r="E1956" s="69"/>
      <c r="F1956" s="69"/>
      <c r="G1956" s="69"/>
      <c r="H1956" s="69"/>
      <c r="I1956" s="69"/>
      <c r="J1956" s="69"/>
      <c r="K1956" s="69"/>
      <c r="L1956" s="69"/>
      <c r="M1956" s="69"/>
      <c r="N1956" s="69"/>
      <c r="O1956" s="69"/>
      <c r="P1956" s="69"/>
      <c r="Q1956" s="69"/>
      <c r="R1956" s="69"/>
      <c r="S1956" s="69"/>
      <c r="T1956" s="69"/>
      <c r="U1956" s="69"/>
      <c r="V1956" s="69"/>
      <c r="W1956" s="69"/>
      <c r="X1956" s="69"/>
      <c r="Y1956" s="69"/>
      <c r="Z1956" s="69"/>
    </row>
    <row r="1957" ht="15.75" customHeight="1" spans="1:26">
      <c r="A1957" s="125"/>
      <c r="B1957" s="125"/>
      <c r="C1957" s="126" t="e">
        <v>#REF!</v>
      </c>
      <c r="D1957" s="125"/>
      <c r="E1957" s="69"/>
      <c r="F1957" s="69"/>
      <c r="G1957" s="69"/>
      <c r="H1957" s="69"/>
      <c r="I1957" s="69"/>
      <c r="J1957" s="69"/>
      <c r="K1957" s="69"/>
      <c r="L1957" s="69"/>
      <c r="M1957" s="69"/>
      <c r="N1957" s="69"/>
      <c r="O1957" s="69"/>
      <c r="P1957" s="69"/>
      <c r="Q1957" s="69"/>
      <c r="R1957" s="69"/>
      <c r="S1957" s="69"/>
      <c r="T1957" s="69"/>
      <c r="U1957" s="69"/>
      <c r="V1957" s="69"/>
      <c r="W1957" s="69"/>
      <c r="X1957" s="69"/>
      <c r="Y1957" s="69"/>
      <c r="Z1957" s="69"/>
    </row>
    <row r="1958" ht="15.75" customHeight="1" spans="1:26">
      <c r="A1958" s="125"/>
      <c r="B1958" s="125"/>
      <c r="C1958" s="126" t="e">
        <v>#REF!</v>
      </c>
      <c r="D1958" s="125"/>
      <c r="E1958" s="69"/>
      <c r="F1958" s="69"/>
      <c r="G1958" s="69"/>
      <c r="H1958" s="69"/>
      <c r="I1958" s="69"/>
      <c r="J1958" s="69"/>
      <c r="K1958" s="69"/>
      <c r="L1958" s="69"/>
      <c r="M1958" s="69"/>
      <c r="N1958" s="69"/>
      <c r="O1958" s="69"/>
      <c r="P1958" s="69"/>
      <c r="Q1958" s="69"/>
      <c r="R1958" s="69"/>
      <c r="S1958" s="69"/>
      <c r="T1958" s="69"/>
      <c r="U1958" s="69"/>
      <c r="V1958" s="69"/>
      <c r="W1958" s="69"/>
      <c r="X1958" s="69"/>
      <c r="Y1958" s="69"/>
      <c r="Z1958" s="69"/>
    </row>
    <row r="1959" ht="15.75" customHeight="1" spans="1:26">
      <c r="A1959" s="125"/>
      <c r="B1959" s="125"/>
      <c r="C1959" s="126" t="e">
        <v>#REF!</v>
      </c>
      <c r="D1959" s="125"/>
      <c r="E1959" s="69"/>
      <c r="F1959" s="69"/>
      <c r="G1959" s="69"/>
      <c r="H1959" s="69"/>
      <c r="I1959" s="69"/>
      <c r="J1959" s="69"/>
      <c r="K1959" s="69"/>
      <c r="L1959" s="69"/>
      <c r="M1959" s="69"/>
      <c r="N1959" s="69"/>
      <c r="O1959" s="69"/>
      <c r="P1959" s="69"/>
      <c r="Q1959" s="69"/>
      <c r="R1959" s="69"/>
      <c r="S1959" s="69"/>
      <c r="T1959" s="69"/>
      <c r="U1959" s="69"/>
      <c r="V1959" s="69"/>
      <c r="W1959" s="69"/>
      <c r="X1959" s="69"/>
      <c r="Y1959" s="69"/>
      <c r="Z1959" s="69"/>
    </row>
    <row r="1960" ht="15.75" customHeight="1" spans="1:26">
      <c r="A1960" s="125"/>
      <c r="B1960" s="125"/>
      <c r="C1960" s="126" t="e">
        <v>#REF!</v>
      </c>
      <c r="D1960" s="125"/>
      <c r="E1960" s="69"/>
      <c r="F1960" s="69"/>
      <c r="G1960" s="69"/>
      <c r="H1960" s="69"/>
      <c r="I1960" s="69"/>
      <c r="J1960" s="69"/>
      <c r="K1960" s="69"/>
      <c r="L1960" s="69"/>
      <c r="M1960" s="69"/>
      <c r="N1960" s="69"/>
      <c r="O1960" s="69"/>
      <c r="P1960" s="69"/>
      <c r="Q1960" s="69"/>
      <c r="R1960" s="69"/>
      <c r="S1960" s="69"/>
      <c r="T1960" s="69"/>
      <c r="U1960" s="69"/>
      <c r="V1960" s="69"/>
      <c r="W1960" s="69"/>
      <c r="X1960" s="69"/>
      <c r="Y1960" s="69"/>
      <c r="Z1960" s="69"/>
    </row>
    <row r="1961" ht="15.75" customHeight="1" spans="1:26">
      <c r="A1961" s="125"/>
      <c r="B1961" s="125"/>
      <c r="C1961" s="126" t="e">
        <v>#REF!</v>
      </c>
      <c r="D1961" s="125"/>
      <c r="E1961" s="69"/>
      <c r="F1961" s="69"/>
      <c r="G1961" s="69"/>
      <c r="H1961" s="69"/>
      <c r="I1961" s="69"/>
      <c r="J1961" s="69"/>
      <c r="K1961" s="69"/>
      <c r="L1961" s="69"/>
      <c r="M1961" s="69"/>
      <c r="N1961" s="69"/>
      <c r="O1961" s="69"/>
      <c r="P1961" s="69"/>
      <c r="Q1961" s="69"/>
      <c r="R1961" s="69"/>
      <c r="S1961" s="69"/>
      <c r="T1961" s="69"/>
      <c r="U1961" s="69"/>
      <c r="V1961" s="69"/>
      <c r="W1961" s="69"/>
      <c r="X1961" s="69"/>
      <c r="Y1961" s="69"/>
      <c r="Z1961" s="69"/>
    </row>
    <row r="1962" ht="15.75" customHeight="1" spans="1:26">
      <c r="A1962" s="125"/>
      <c r="B1962" s="125"/>
      <c r="C1962" s="126" t="e">
        <v>#REF!</v>
      </c>
      <c r="D1962" s="125"/>
      <c r="E1962" s="69"/>
      <c r="F1962" s="69"/>
      <c r="G1962" s="69"/>
      <c r="H1962" s="69"/>
      <c r="I1962" s="69"/>
      <c r="J1962" s="69"/>
      <c r="K1962" s="69"/>
      <c r="L1962" s="69"/>
      <c r="M1962" s="69"/>
      <c r="N1962" s="69"/>
      <c r="O1962" s="69"/>
      <c r="P1962" s="69"/>
      <c r="Q1962" s="69"/>
      <c r="R1962" s="69"/>
      <c r="S1962" s="69"/>
      <c r="T1962" s="69"/>
      <c r="U1962" s="69"/>
      <c r="V1962" s="69"/>
      <c r="W1962" s="69"/>
      <c r="X1962" s="69"/>
      <c r="Y1962" s="69"/>
      <c r="Z1962" s="69"/>
    </row>
    <row r="1963" ht="15.75" customHeight="1" spans="1:26">
      <c r="A1963" s="125"/>
      <c r="B1963" s="125"/>
      <c r="C1963" s="126" t="e">
        <v>#REF!</v>
      </c>
      <c r="D1963" s="125"/>
      <c r="E1963" s="69"/>
      <c r="F1963" s="69"/>
      <c r="G1963" s="69"/>
      <c r="H1963" s="69"/>
      <c r="I1963" s="69"/>
      <c r="J1963" s="69"/>
      <c r="K1963" s="69"/>
      <c r="L1963" s="69"/>
      <c r="M1963" s="69"/>
      <c r="N1963" s="69"/>
      <c r="O1963" s="69"/>
      <c r="P1963" s="69"/>
      <c r="Q1963" s="69"/>
      <c r="R1963" s="69"/>
      <c r="S1963" s="69"/>
      <c r="T1963" s="69"/>
      <c r="U1963" s="69"/>
      <c r="V1963" s="69"/>
      <c r="W1963" s="69"/>
      <c r="X1963" s="69"/>
      <c r="Y1963" s="69"/>
      <c r="Z1963" s="69"/>
    </row>
    <row r="1964" ht="15.75" customHeight="1" spans="1:26">
      <c r="A1964" s="125"/>
      <c r="B1964" s="125"/>
      <c r="C1964" s="126" t="e">
        <v>#REF!</v>
      </c>
      <c r="D1964" s="125"/>
      <c r="E1964" s="69"/>
      <c r="F1964" s="69"/>
      <c r="G1964" s="69"/>
      <c r="H1964" s="69"/>
      <c r="I1964" s="69"/>
      <c r="J1964" s="69"/>
      <c r="K1964" s="69"/>
      <c r="L1964" s="69"/>
      <c r="M1964" s="69"/>
      <c r="N1964" s="69"/>
      <c r="O1964" s="69"/>
      <c r="P1964" s="69"/>
      <c r="Q1964" s="69"/>
      <c r="R1964" s="69"/>
      <c r="S1964" s="69"/>
      <c r="T1964" s="69"/>
      <c r="U1964" s="69"/>
      <c r="V1964" s="69"/>
      <c r="W1964" s="69"/>
      <c r="X1964" s="69"/>
      <c r="Y1964" s="69"/>
      <c r="Z1964" s="69"/>
    </row>
    <row r="1965" ht="15.75" customHeight="1" spans="1:26">
      <c r="A1965" s="125"/>
      <c r="B1965" s="125"/>
      <c r="C1965" s="126" t="e">
        <v>#REF!</v>
      </c>
      <c r="D1965" s="125"/>
      <c r="E1965" s="69"/>
      <c r="F1965" s="69"/>
      <c r="G1965" s="69"/>
      <c r="H1965" s="69"/>
      <c r="I1965" s="69"/>
      <c r="J1965" s="69"/>
      <c r="K1965" s="69"/>
      <c r="L1965" s="69"/>
      <c r="M1965" s="69"/>
      <c r="N1965" s="69"/>
      <c r="O1965" s="69"/>
      <c r="P1965" s="69"/>
      <c r="Q1965" s="69"/>
      <c r="R1965" s="69"/>
      <c r="S1965" s="69"/>
      <c r="T1965" s="69"/>
      <c r="U1965" s="69"/>
      <c r="V1965" s="69"/>
      <c r="W1965" s="69"/>
      <c r="X1965" s="69"/>
      <c r="Y1965" s="69"/>
      <c r="Z1965" s="69"/>
    </row>
    <row r="1966" ht="15.75" customHeight="1" spans="1:26">
      <c r="A1966" s="125"/>
      <c r="B1966" s="125"/>
      <c r="C1966" s="126" t="e">
        <v>#REF!</v>
      </c>
      <c r="D1966" s="125"/>
      <c r="E1966" s="69"/>
      <c r="F1966" s="69"/>
      <c r="G1966" s="69"/>
      <c r="H1966" s="69"/>
      <c r="I1966" s="69"/>
      <c r="J1966" s="69"/>
      <c r="K1966" s="69"/>
      <c r="L1966" s="69"/>
      <c r="M1966" s="69"/>
      <c r="N1966" s="69"/>
      <c r="O1966" s="69"/>
      <c r="P1966" s="69"/>
      <c r="Q1966" s="69"/>
      <c r="R1966" s="69"/>
      <c r="S1966" s="69"/>
      <c r="T1966" s="69"/>
      <c r="U1966" s="69"/>
      <c r="V1966" s="69"/>
      <c r="W1966" s="69"/>
      <c r="X1966" s="69"/>
      <c r="Y1966" s="69"/>
      <c r="Z1966" s="69"/>
    </row>
    <row r="1967" ht="15.75" customHeight="1" spans="1:26">
      <c r="A1967" s="125"/>
      <c r="B1967" s="125"/>
      <c r="C1967" s="126" t="e">
        <v>#REF!</v>
      </c>
      <c r="D1967" s="125"/>
      <c r="E1967" s="69"/>
      <c r="F1967" s="69"/>
      <c r="G1967" s="69"/>
      <c r="H1967" s="69"/>
      <c r="I1967" s="69"/>
      <c r="J1967" s="69"/>
      <c r="K1967" s="69"/>
      <c r="L1967" s="69"/>
      <c r="M1967" s="69"/>
      <c r="N1967" s="69"/>
      <c r="O1967" s="69"/>
      <c r="P1967" s="69"/>
      <c r="Q1967" s="69"/>
      <c r="R1967" s="69"/>
      <c r="S1967" s="69"/>
      <c r="T1967" s="69"/>
      <c r="U1967" s="69"/>
      <c r="V1967" s="69"/>
      <c r="W1967" s="69"/>
      <c r="X1967" s="69"/>
      <c r="Y1967" s="69"/>
      <c r="Z1967" s="69"/>
    </row>
    <row r="1968" ht="15.75" customHeight="1" spans="1:26">
      <c r="A1968" s="125"/>
      <c r="B1968" s="125"/>
      <c r="C1968" s="126" t="e">
        <v>#REF!</v>
      </c>
      <c r="D1968" s="125"/>
      <c r="E1968" s="69"/>
      <c r="F1968" s="69"/>
      <c r="G1968" s="69"/>
      <c r="H1968" s="69"/>
      <c r="I1968" s="69"/>
      <c r="J1968" s="69"/>
      <c r="K1968" s="69"/>
      <c r="L1968" s="69"/>
      <c r="M1968" s="69"/>
      <c r="N1968" s="69"/>
      <c r="O1968" s="69"/>
      <c r="P1968" s="69"/>
      <c r="Q1968" s="69"/>
      <c r="R1968" s="69"/>
      <c r="S1968" s="69"/>
      <c r="T1968" s="69"/>
      <c r="U1968" s="69"/>
      <c r="V1968" s="69"/>
      <c r="W1968" s="69"/>
      <c r="X1968" s="69"/>
      <c r="Y1968" s="69"/>
      <c r="Z1968" s="69"/>
    </row>
    <row r="1969" ht="15.75" customHeight="1" spans="1:26">
      <c r="A1969" s="125"/>
      <c r="B1969" s="125"/>
      <c r="C1969" s="126" t="e">
        <v>#REF!</v>
      </c>
      <c r="D1969" s="125"/>
      <c r="E1969" s="69"/>
      <c r="F1969" s="69"/>
      <c r="G1969" s="69"/>
      <c r="H1969" s="69"/>
      <c r="I1969" s="69"/>
      <c r="J1969" s="69"/>
      <c r="K1969" s="69"/>
      <c r="L1969" s="69"/>
      <c r="M1969" s="69"/>
      <c r="N1969" s="69"/>
      <c r="O1969" s="69"/>
      <c r="P1969" s="69"/>
      <c r="Q1969" s="69"/>
      <c r="R1969" s="69"/>
      <c r="S1969" s="69"/>
      <c r="T1969" s="69"/>
      <c r="U1969" s="69"/>
      <c r="V1969" s="69"/>
      <c r="W1969" s="69"/>
      <c r="X1969" s="69"/>
      <c r="Y1969" s="69"/>
      <c r="Z1969" s="69"/>
    </row>
    <row r="1970" ht="15.75" customHeight="1" spans="1:26">
      <c r="A1970" s="125"/>
      <c r="B1970" s="125"/>
      <c r="C1970" s="126" t="e">
        <v>#REF!</v>
      </c>
      <c r="D1970" s="125"/>
      <c r="E1970" s="69"/>
      <c r="F1970" s="69"/>
      <c r="G1970" s="69"/>
      <c r="H1970" s="69"/>
      <c r="I1970" s="69"/>
      <c r="J1970" s="69"/>
      <c r="K1970" s="69"/>
      <c r="L1970" s="69"/>
      <c r="M1970" s="69"/>
      <c r="N1970" s="69"/>
      <c r="O1970" s="69"/>
      <c r="P1970" s="69"/>
      <c r="Q1970" s="69"/>
      <c r="R1970" s="69"/>
      <c r="S1970" s="69"/>
      <c r="T1970" s="69"/>
      <c r="U1970" s="69"/>
      <c r="V1970" s="69"/>
      <c r="W1970" s="69"/>
      <c r="X1970" s="69"/>
      <c r="Y1970" s="69"/>
      <c r="Z1970" s="69"/>
    </row>
    <row r="1971" ht="15.75" customHeight="1" spans="1:26">
      <c r="A1971" s="125"/>
      <c r="B1971" s="125"/>
      <c r="C1971" s="126" t="e">
        <v>#REF!</v>
      </c>
      <c r="D1971" s="125"/>
      <c r="E1971" s="69"/>
      <c r="F1971" s="69"/>
      <c r="G1971" s="69"/>
      <c r="H1971" s="69"/>
      <c r="I1971" s="69"/>
      <c r="J1971" s="69"/>
      <c r="K1971" s="69"/>
      <c r="L1971" s="69"/>
      <c r="M1971" s="69"/>
      <c r="N1971" s="69"/>
      <c r="O1971" s="69"/>
      <c r="P1971" s="69"/>
      <c r="Q1971" s="69"/>
      <c r="R1971" s="69"/>
      <c r="S1971" s="69"/>
      <c r="T1971" s="69"/>
      <c r="U1971" s="69"/>
      <c r="V1971" s="69"/>
      <c r="W1971" s="69"/>
      <c r="X1971" s="69"/>
      <c r="Y1971" s="69"/>
      <c r="Z1971" s="69"/>
    </row>
    <row r="1972" ht="15.75" customHeight="1" spans="1:26">
      <c r="A1972" s="125"/>
      <c r="B1972" s="125"/>
      <c r="C1972" s="126" t="e">
        <v>#REF!</v>
      </c>
      <c r="D1972" s="125"/>
      <c r="E1972" s="69"/>
      <c r="F1972" s="69"/>
      <c r="G1972" s="69"/>
      <c r="H1972" s="69"/>
      <c r="I1972" s="69"/>
      <c r="J1972" s="69"/>
      <c r="K1972" s="69"/>
      <c r="L1972" s="69"/>
      <c r="M1972" s="69"/>
      <c r="N1972" s="69"/>
      <c r="O1972" s="69"/>
      <c r="P1972" s="69"/>
      <c r="Q1972" s="69"/>
      <c r="R1972" s="69"/>
      <c r="S1972" s="69"/>
      <c r="T1972" s="69"/>
      <c r="U1972" s="69"/>
      <c r="V1972" s="69"/>
      <c r="W1972" s="69"/>
      <c r="X1972" s="69"/>
      <c r="Y1972" s="69"/>
      <c r="Z1972" s="69"/>
    </row>
    <row r="1973" ht="15.75" customHeight="1" spans="1:26">
      <c r="A1973" s="125"/>
      <c r="B1973" s="125"/>
      <c r="C1973" s="126" t="e">
        <v>#REF!</v>
      </c>
      <c r="D1973" s="125"/>
      <c r="E1973" s="69"/>
      <c r="F1973" s="69"/>
      <c r="G1973" s="69"/>
      <c r="H1973" s="69"/>
      <c r="I1973" s="69"/>
      <c r="J1973" s="69"/>
      <c r="K1973" s="69"/>
      <c r="L1973" s="69"/>
      <c r="M1973" s="69"/>
      <c r="N1973" s="69"/>
      <c r="O1973" s="69"/>
      <c r="P1973" s="69"/>
      <c r="Q1973" s="69"/>
      <c r="R1973" s="69"/>
      <c r="S1973" s="69"/>
      <c r="T1973" s="69"/>
      <c r="U1973" s="69"/>
      <c r="V1973" s="69"/>
      <c r="W1973" s="69"/>
      <c r="X1973" s="69"/>
      <c r="Y1973" s="69"/>
      <c r="Z1973" s="69"/>
    </row>
    <row r="1974" ht="15.75" customHeight="1" spans="1:26">
      <c r="A1974" s="125"/>
      <c r="B1974" s="125"/>
      <c r="C1974" s="126" t="e">
        <v>#REF!</v>
      </c>
      <c r="D1974" s="125"/>
      <c r="E1974" s="69"/>
      <c r="F1974" s="69"/>
      <c r="G1974" s="69"/>
      <c r="H1974" s="69"/>
      <c r="I1974" s="69"/>
      <c r="J1974" s="69"/>
      <c r="K1974" s="69"/>
      <c r="L1974" s="69"/>
      <c r="M1974" s="69"/>
      <c r="N1974" s="69"/>
      <c r="O1974" s="69"/>
      <c r="P1974" s="69"/>
      <c r="Q1974" s="69"/>
      <c r="R1974" s="69"/>
      <c r="S1974" s="69"/>
      <c r="T1974" s="69"/>
      <c r="U1974" s="69"/>
      <c r="V1974" s="69"/>
      <c r="W1974" s="69"/>
      <c r="X1974" s="69"/>
      <c r="Y1974" s="69"/>
      <c r="Z1974" s="69"/>
    </row>
    <row r="1975" ht="15.75" customHeight="1" spans="1:26">
      <c r="A1975" s="125"/>
      <c r="B1975" s="125"/>
      <c r="C1975" s="126" t="e">
        <v>#REF!</v>
      </c>
      <c r="D1975" s="125"/>
      <c r="E1975" s="69"/>
      <c r="F1975" s="69"/>
      <c r="G1975" s="69"/>
      <c r="H1975" s="69"/>
      <c r="I1975" s="69"/>
      <c r="J1975" s="69"/>
      <c r="K1975" s="69"/>
      <c r="L1975" s="69"/>
      <c r="M1975" s="69"/>
      <c r="N1975" s="69"/>
      <c r="O1975" s="69"/>
      <c r="P1975" s="69"/>
      <c r="Q1975" s="69"/>
      <c r="R1975" s="69"/>
      <c r="S1975" s="69"/>
      <c r="T1975" s="69"/>
      <c r="U1975" s="69"/>
      <c r="V1975" s="69"/>
      <c r="W1975" s="69"/>
      <c r="X1975" s="69"/>
      <c r="Y1975" s="69"/>
      <c r="Z1975" s="69"/>
    </row>
    <row r="1976" ht="15.75" customHeight="1" spans="1:26">
      <c r="A1976" s="125"/>
      <c r="B1976" s="125"/>
      <c r="C1976" s="126" t="e">
        <v>#REF!</v>
      </c>
      <c r="D1976" s="125"/>
      <c r="E1976" s="69"/>
      <c r="F1976" s="69"/>
      <c r="G1976" s="69"/>
      <c r="H1976" s="69"/>
      <c r="I1976" s="69"/>
      <c r="J1976" s="69"/>
      <c r="K1976" s="69"/>
      <c r="L1976" s="69"/>
      <c r="M1976" s="69"/>
      <c r="N1976" s="69"/>
      <c r="O1976" s="69"/>
      <c r="P1976" s="69"/>
      <c r="Q1976" s="69"/>
      <c r="R1976" s="69"/>
      <c r="S1976" s="69"/>
      <c r="T1976" s="69"/>
      <c r="U1976" s="69"/>
      <c r="V1976" s="69"/>
      <c r="W1976" s="69"/>
      <c r="X1976" s="69"/>
      <c r="Y1976" s="69"/>
      <c r="Z1976" s="69"/>
    </row>
    <row r="1977" ht="15.75" customHeight="1" spans="1:26">
      <c r="A1977" s="125"/>
      <c r="B1977" s="125"/>
      <c r="C1977" s="126" t="e">
        <v>#REF!</v>
      </c>
      <c r="D1977" s="125"/>
      <c r="E1977" s="69"/>
      <c r="F1977" s="69"/>
      <c r="G1977" s="69"/>
      <c r="H1977" s="69"/>
      <c r="I1977" s="69"/>
      <c r="J1977" s="69"/>
      <c r="K1977" s="69"/>
      <c r="L1977" s="69"/>
      <c r="M1977" s="69"/>
      <c r="N1977" s="69"/>
      <c r="O1977" s="69"/>
      <c r="P1977" s="69"/>
      <c r="Q1977" s="69"/>
      <c r="R1977" s="69"/>
      <c r="S1977" s="69"/>
      <c r="T1977" s="69"/>
      <c r="U1977" s="69"/>
      <c r="V1977" s="69"/>
      <c r="W1977" s="69"/>
      <c r="X1977" s="69"/>
      <c r="Y1977" s="69"/>
      <c r="Z1977" s="69"/>
    </row>
    <row r="1978" ht="15.75" customHeight="1" spans="1:26">
      <c r="A1978" s="125"/>
      <c r="B1978" s="125"/>
      <c r="C1978" s="126" t="e">
        <v>#REF!</v>
      </c>
      <c r="D1978" s="125"/>
      <c r="E1978" s="69"/>
      <c r="F1978" s="69"/>
      <c r="G1978" s="69"/>
      <c r="H1978" s="69"/>
      <c r="I1978" s="69"/>
      <c r="J1978" s="69"/>
      <c r="K1978" s="69"/>
      <c r="L1978" s="69"/>
      <c r="M1978" s="69"/>
      <c r="N1978" s="69"/>
      <c r="O1978" s="69"/>
      <c r="P1978" s="69"/>
      <c r="Q1978" s="69"/>
      <c r="R1978" s="69"/>
      <c r="S1978" s="69"/>
      <c r="T1978" s="69"/>
      <c r="U1978" s="69"/>
      <c r="V1978" s="69"/>
      <c r="W1978" s="69"/>
      <c r="X1978" s="69"/>
      <c r="Y1978" s="69"/>
      <c r="Z1978" s="69"/>
    </row>
    <row r="1979" ht="15.75" customHeight="1" spans="1:26">
      <c r="A1979" s="125"/>
      <c r="B1979" s="125"/>
      <c r="C1979" s="126" t="e">
        <v>#REF!</v>
      </c>
      <c r="D1979" s="125"/>
      <c r="E1979" s="69"/>
      <c r="F1979" s="69"/>
      <c r="G1979" s="69"/>
      <c r="H1979" s="69"/>
      <c r="I1979" s="69"/>
      <c r="J1979" s="69"/>
      <c r="K1979" s="69"/>
      <c r="L1979" s="69"/>
      <c r="M1979" s="69"/>
      <c r="N1979" s="69"/>
      <c r="O1979" s="69"/>
      <c r="P1979" s="69"/>
      <c r="Q1979" s="69"/>
      <c r="R1979" s="69"/>
      <c r="S1979" s="69"/>
      <c r="T1979" s="69"/>
      <c r="U1979" s="69"/>
      <c r="V1979" s="69"/>
      <c r="W1979" s="69"/>
      <c r="X1979" s="69"/>
      <c r="Y1979" s="69"/>
      <c r="Z1979" s="69"/>
    </row>
    <row r="1980" ht="15.75" customHeight="1" spans="1:26">
      <c r="A1980" s="125"/>
      <c r="B1980" s="125"/>
      <c r="C1980" s="126" t="e">
        <v>#REF!</v>
      </c>
      <c r="D1980" s="125"/>
      <c r="E1980" s="69"/>
      <c r="F1980" s="69"/>
      <c r="G1980" s="69"/>
      <c r="H1980" s="69"/>
      <c r="I1980" s="69"/>
      <c r="J1980" s="69"/>
      <c r="K1980" s="69"/>
      <c r="L1980" s="69"/>
      <c r="M1980" s="69"/>
      <c r="N1980" s="69"/>
      <c r="O1980" s="69"/>
      <c r="P1980" s="69"/>
      <c r="Q1980" s="69"/>
      <c r="R1980" s="69"/>
      <c r="S1980" s="69"/>
      <c r="T1980" s="69"/>
      <c r="U1980" s="69"/>
      <c r="V1980" s="69"/>
      <c r="W1980" s="69"/>
      <c r="X1980" s="69"/>
      <c r="Y1980" s="69"/>
      <c r="Z1980" s="69"/>
    </row>
    <row r="1981" ht="15.75" customHeight="1" spans="1:26">
      <c r="A1981" s="125"/>
      <c r="B1981" s="125"/>
      <c r="C1981" s="126" t="e">
        <v>#REF!</v>
      </c>
      <c r="D1981" s="125"/>
      <c r="E1981" s="69"/>
      <c r="F1981" s="69"/>
      <c r="G1981" s="69"/>
      <c r="H1981" s="69"/>
      <c r="I1981" s="69"/>
      <c r="J1981" s="69"/>
      <c r="K1981" s="69"/>
      <c r="L1981" s="69"/>
      <c r="M1981" s="69"/>
      <c r="N1981" s="69"/>
      <c r="O1981" s="69"/>
      <c r="P1981" s="69"/>
      <c r="Q1981" s="69"/>
      <c r="R1981" s="69"/>
      <c r="S1981" s="69"/>
      <c r="T1981" s="69"/>
      <c r="U1981" s="69"/>
      <c r="V1981" s="69"/>
      <c r="W1981" s="69"/>
      <c r="X1981" s="69"/>
      <c r="Y1981" s="69"/>
      <c r="Z1981" s="69"/>
    </row>
    <row r="1982" ht="15.75" customHeight="1" spans="1:26">
      <c r="A1982" s="125"/>
      <c r="B1982" s="125"/>
      <c r="C1982" s="126" t="e">
        <v>#REF!</v>
      </c>
      <c r="D1982" s="125"/>
      <c r="E1982" s="69"/>
      <c r="F1982" s="69"/>
      <c r="G1982" s="69"/>
      <c r="H1982" s="69"/>
      <c r="I1982" s="69"/>
      <c r="J1982" s="69"/>
      <c r="K1982" s="69"/>
      <c r="L1982" s="69"/>
      <c r="M1982" s="69"/>
      <c r="N1982" s="69"/>
      <c r="O1982" s="69"/>
      <c r="P1982" s="69"/>
      <c r="Q1982" s="69"/>
      <c r="R1982" s="69"/>
      <c r="S1982" s="69"/>
      <c r="T1982" s="69"/>
      <c r="U1982" s="69"/>
      <c r="V1982" s="69"/>
      <c r="W1982" s="69"/>
      <c r="X1982" s="69"/>
      <c r="Y1982" s="69"/>
      <c r="Z1982" s="69"/>
    </row>
    <row r="1983" ht="15.75" customHeight="1" spans="1:26">
      <c r="A1983" s="125"/>
      <c r="B1983" s="125"/>
      <c r="C1983" s="126" t="e">
        <v>#REF!</v>
      </c>
      <c r="D1983" s="125"/>
      <c r="E1983" s="69"/>
      <c r="F1983" s="69"/>
      <c r="G1983" s="69"/>
      <c r="H1983" s="69"/>
      <c r="I1983" s="69"/>
      <c r="J1983" s="69"/>
      <c r="K1983" s="69"/>
      <c r="L1983" s="69"/>
      <c r="M1983" s="69"/>
      <c r="N1983" s="69"/>
      <c r="O1983" s="69"/>
      <c r="P1983" s="69"/>
      <c r="Q1983" s="69"/>
      <c r="R1983" s="69"/>
      <c r="S1983" s="69"/>
      <c r="T1983" s="69"/>
      <c r="U1983" s="69"/>
      <c r="V1983" s="69"/>
      <c r="W1983" s="69"/>
      <c r="X1983" s="69"/>
      <c r="Y1983" s="69"/>
      <c r="Z1983" s="69"/>
    </row>
    <row r="1984" ht="15.75" customHeight="1" spans="1:26">
      <c r="A1984" s="125"/>
      <c r="B1984" s="125"/>
      <c r="C1984" s="126" t="e">
        <v>#REF!</v>
      </c>
      <c r="D1984" s="125"/>
      <c r="E1984" s="69"/>
      <c r="F1984" s="69"/>
      <c r="G1984" s="69"/>
      <c r="H1984" s="69"/>
      <c r="I1984" s="69"/>
      <c r="J1984" s="69"/>
      <c r="K1984" s="69"/>
      <c r="L1984" s="69"/>
      <c r="M1984" s="69"/>
      <c r="N1984" s="69"/>
      <c r="O1984" s="69"/>
      <c r="P1984" s="69"/>
      <c r="Q1984" s="69"/>
      <c r="R1984" s="69"/>
      <c r="S1984" s="69"/>
      <c r="T1984" s="69"/>
      <c r="U1984" s="69"/>
      <c r="V1984" s="69"/>
      <c r="W1984" s="69"/>
      <c r="X1984" s="69"/>
      <c r="Y1984" s="69"/>
      <c r="Z1984" s="69"/>
    </row>
    <row r="1985" ht="15.75" customHeight="1" spans="1:26">
      <c r="A1985" s="125"/>
      <c r="B1985" s="125"/>
      <c r="C1985" s="126" t="e">
        <v>#REF!</v>
      </c>
      <c r="D1985" s="125"/>
      <c r="E1985" s="69"/>
      <c r="F1985" s="69"/>
      <c r="G1985" s="69"/>
      <c r="H1985" s="69"/>
      <c r="I1985" s="69"/>
      <c r="J1985" s="69"/>
      <c r="K1985" s="69"/>
      <c r="L1985" s="69"/>
      <c r="M1985" s="69"/>
      <c r="N1985" s="69"/>
      <c r="O1985" s="69"/>
      <c r="P1985" s="69"/>
      <c r="Q1985" s="69"/>
      <c r="R1985" s="69"/>
      <c r="S1985" s="69"/>
      <c r="T1985" s="69"/>
      <c r="U1985" s="69"/>
      <c r="V1985" s="69"/>
      <c r="W1985" s="69"/>
      <c r="X1985" s="69"/>
      <c r="Y1985" s="69"/>
      <c r="Z1985" s="69"/>
    </row>
    <row r="1986" ht="15.75" customHeight="1" spans="1:26">
      <c r="A1986" s="125"/>
      <c r="B1986" s="125"/>
      <c r="C1986" s="126" t="e">
        <v>#REF!</v>
      </c>
      <c r="D1986" s="125"/>
      <c r="E1986" s="69"/>
      <c r="F1986" s="69"/>
      <c r="G1986" s="69"/>
      <c r="H1986" s="69"/>
      <c r="I1986" s="69"/>
      <c r="J1986" s="69"/>
      <c r="K1986" s="69"/>
      <c r="L1986" s="69"/>
      <c r="M1986" s="69"/>
      <c r="N1986" s="69"/>
      <c r="O1986" s="69"/>
      <c r="P1986" s="69"/>
      <c r="Q1986" s="69"/>
      <c r="R1986" s="69"/>
      <c r="S1986" s="69"/>
      <c r="T1986" s="69"/>
      <c r="U1986" s="69"/>
      <c r="V1986" s="69"/>
      <c r="W1986" s="69"/>
      <c r="X1986" s="69"/>
      <c r="Y1986" s="69"/>
      <c r="Z1986" s="69"/>
    </row>
    <row r="1987" ht="15.75" customHeight="1" spans="1:26">
      <c r="A1987" s="125"/>
      <c r="B1987" s="125"/>
      <c r="C1987" s="126" t="e">
        <v>#REF!</v>
      </c>
      <c r="D1987" s="125"/>
      <c r="E1987" s="69"/>
      <c r="F1987" s="69"/>
      <c r="G1987" s="69"/>
      <c r="H1987" s="69"/>
      <c r="I1987" s="69"/>
      <c r="J1987" s="69"/>
      <c r="K1987" s="69"/>
      <c r="L1987" s="69"/>
      <c r="M1987" s="69"/>
      <c r="N1987" s="69"/>
      <c r="O1987" s="69"/>
      <c r="P1987" s="69"/>
      <c r="Q1987" s="69"/>
      <c r="R1987" s="69"/>
      <c r="S1987" s="69"/>
      <c r="T1987" s="69"/>
      <c r="U1987" s="69"/>
      <c r="V1987" s="69"/>
      <c r="W1987" s="69"/>
      <c r="X1987" s="69"/>
      <c r="Y1987" s="69"/>
      <c r="Z1987" s="69"/>
    </row>
    <row r="1988" ht="15.75" customHeight="1" spans="1:26">
      <c r="A1988" s="125"/>
      <c r="B1988" s="125"/>
      <c r="C1988" s="126" t="e">
        <v>#REF!</v>
      </c>
      <c r="D1988" s="125"/>
      <c r="E1988" s="69"/>
      <c r="F1988" s="69"/>
      <c r="G1988" s="69"/>
      <c r="H1988" s="69"/>
      <c r="I1988" s="69"/>
      <c r="J1988" s="69"/>
      <c r="K1988" s="69"/>
      <c r="L1988" s="69"/>
      <c r="M1988" s="69"/>
      <c r="N1988" s="69"/>
      <c r="O1988" s="69"/>
      <c r="P1988" s="69"/>
      <c r="Q1988" s="69"/>
      <c r="R1988" s="69"/>
      <c r="S1988" s="69"/>
      <c r="T1988" s="69"/>
      <c r="U1988" s="69"/>
      <c r="V1988" s="69"/>
      <c r="W1988" s="69"/>
      <c r="X1988" s="69"/>
      <c r="Y1988" s="69"/>
      <c r="Z1988" s="69"/>
    </row>
    <row r="1989" ht="15.75" customHeight="1" spans="1:26">
      <c r="A1989" s="125"/>
      <c r="B1989" s="125"/>
      <c r="C1989" s="126" t="e">
        <v>#REF!</v>
      </c>
      <c r="D1989" s="125"/>
      <c r="E1989" s="69"/>
      <c r="F1989" s="69"/>
      <c r="G1989" s="69"/>
      <c r="H1989" s="69"/>
      <c r="I1989" s="69"/>
      <c r="J1989" s="69"/>
      <c r="K1989" s="69"/>
      <c r="L1989" s="69"/>
      <c r="M1989" s="69"/>
      <c r="N1989" s="69"/>
      <c r="O1989" s="69"/>
      <c r="P1989" s="69"/>
      <c r="Q1989" s="69"/>
      <c r="R1989" s="69"/>
      <c r="S1989" s="69"/>
      <c r="T1989" s="69"/>
      <c r="U1989" s="69"/>
      <c r="V1989" s="69"/>
      <c r="W1989" s="69"/>
      <c r="X1989" s="69"/>
      <c r="Y1989" s="69"/>
      <c r="Z1989" s="69"/>
    </row>
    <row r="1990" ht="15.75" customHeight="1" spans="1:26">
      <c r="A1990" s="125"/>
      <c r="B1990" s="125"/>
      <c r="C1990" s="126" t="e">
        <v>#REF!</v>
      </c>
      <c r="D1990" s="125"/>
      <c r="E1990" s="69"/>
      <c r="F1990" s="69"/>
      <c r="G1990" s="69"/>
      <c r="H1990" s="69"/>
      <c r="I1990" s="69"/>
      <c r="J1990" s="69"/>
      <c r="K1990" s="69"/>
      <c r="L1990" s="69"/>
      <c r="M1990" s="69"/>
      <c r="N1990" s="69"/>
      <c r="O1990" s="69"/>
      <c r="P1990" s="69"/>
      <c r="Q1990" s="69"/>
      <c r="R1990" s="69"/>
      <c r="S1990" s="69"/>
      <c r="T1990" s="69"/>
      <c r="U1990" s="69"/>
      <c r="V1990" s="69"/>
      <c r="W1990" s="69"/>
      <c r="X1990" s="69"/>
      <c r="Y1990" s="69"/>
      <c r="Z1990" s="69"/>
    </row>
    <row r="1991" ht="15.75" customHeight="1" spans="1:26">
      <c r="A1991" s="125"/>
      <c r="B1991" s="125"/>
      <c r="C1991" s="126" t="e">
        <v>#REF!</v>
      </c>
      <c r="D1991" s="125"/>
      <c r="E1991" s="69"/>
      <c r="F1991" s="69"/>
      <c r="G1991" s="69"/>
      <c r="H1991" s="69"/>
      <c r="I1991" s="69"/>
      <c r="J1991" s="69"/>
      <c r="K1991" s="69"/>
      <c r="L1991" s="69"/>
      <c r="M1991" s="69"/>
      <c r="N1991" s="69"/>
      <c r="O1991" s="69"/>
      <c r="P1991" s="69"/>
      <c r="Q1991" s="69"/>
      <c r="R1991" s="69"/>
      <c r="S1991" s="69"/>
      <c r="T1991" s="69"/>
      <c r="U1991" s="69"/>
      <c r="V1991" s="69"/>
      <c r="W1991" s="69"/>
      <c r="X1991" s="69"/>
      <c r="Y1991" s="69"/>
      <c r="Z1991" s="69"/>
    </row>
    <row r="1992" ht="15.75" customHeight="1" spans="1:26">
      <c r="A1992" s="125"/>
      <c r="B1992" s="125"/>
      <c r="C1992" s="126" t="e">
        <v>#REF!</v>
      </c>
      <c r="D1992" s="125"/>
      <c r="E1992" s="69"/>
      <c r="F1992" s="69"/>
      <c r="G1992" s="69"/>
      <c r="H1992" s="69"/>
      <c r="I1992" s="69"/>
      <c r="J1992" s="69"/>
      <c r="K1992" s="69"/>
      <c r="L1992" s="69"/>
      <c r="M1992" s="69"/>
      <c r="N1992" s="69"/>
      <c r="O1992" s="69"/>
      <c r="P1992" s="69"/>
      <c r="Q1992" s="69"/>
      <c r="R1992" s="69"/>
      <c r="S1992" s="69"/>
      <c r="T1992" s="69"/>
      <c r="U1992" s="69"/>
      <c r="V1992" s="69"/>
      <c r="W1992" s="69"/>
      <c r="X1992" s="69"/>
      <c r="Y1992" s="69"/>
      <c r="Z1992" s="69"/>
    </row>
    <row r="1993" ht="15.75" customHeight="1" spans="1:26">
      <c r="A1993" s="125"/>
      <c r="B1993" s="125"/>
      <c r="C1993" s="126" t="e">
        <v>#REF!</v>
      </c>
      <c r="D1993" s="125"/>
      <c r="E1993" s="69"/>
      <c r="F1993" s="69"/>
      <c r="G1993" s="69"/>
      <c r="H1993" s="69"/>
      <c r="I1993" s="69"/>
      <c r="J1993" s="69"/>
      <c r="K1993" s="69"/>
      <c r="L1993" s="69"/>
      <c r="M1993" s="69"/>
      <c r="N1993" s="69"/>
      <c r="O1993" s="69"/>
      <c r="P1993" s="69"/>
      <c r="Q1993" s="69"/>
      <c r="R1993" s="69"/>
      <c r="S1993" s="69"/>
      <c r="T1993" s="69"/>
      <c r="U1993" s="69"/>
      <c r="V1993" s="69"/>
      <c r="W1993" s="69"/>
      <c r="X1993" s="69"/>
      <c r="Y1993" s="69"/>
      <c r="Z1993" s="69"/>
    </row>
    <row r="1994" ht="15.75" customHeight="1" spans="1:26">
      <c r="A1994" s="125"/>
      <c r="B1994" s="125"/>
      <c r="C1994" s="126" t="e">
        <v>#REF!</v>
      </c>
      <c r="D1994" s="125"/>
      <c r="E1994" s="69"/>
      <c r="F1994" s="69"/>
      <c r="G1994" s="69"/>
      <c r="H1994" s="69"/>
      <c r="I1994" s="69"/>
      <c r="J1994" s="69"/>
      <c r="K1994" s="69"/>
      <c r="L1994" s="69"/>
      <c r="M1994" s="69"/>
      <c r="N1994" s="69"/>
      <c r="O1994" s="69"/>
      <c r="P1994" s="69"/>
      <c r="Q1994" s="69"/>
      <c r="R1994" s="69"/>
      <c r="S1994" s="69"/>
      <c r="T1994" s="69"/>
      <c r="U1994" s="69"/>
      <c r="V1994" s="69"/>
      <c r="W1994" s="69"/>
      <c r="X1994" s="69"/>
      <c r="Y1994" s="69"/>
      <c r="Z1994" s="69"/>
    </row>
    <row r="1995" ht="15.75" customHeight="1" spans="1:26">
      <c r="A1995" s="125"/>
      <c r="B1995" s="125"/>
      <c r="C1995" s="126" t="e">
        <v>#REF!</v>
      </c>
      <c r="D1995" s="125"/>
      <c r="E1995" s="69"/>
      <c r="F1995" s="69"/>
      <c r="G1995" s="69"/>
      <c r="H1995" s="69"/>
      <c r="I1995" s="69"/>
      <c r="J1995" s="69"/>
      <c r="K1995" s="69"/>
      <c r="L1995" s="69"/>
      <c r="M1995" s="69"/>
      <c r="N1995" s="69"/>
      <c r="O1995" s="69"/>
      <c r="P1995" s="69"/>
      <c r="Q1995" s="69"/>
      <c r="R1995" s="69"/>
      <c r="S1995" s="69"/>
      <c r="T1995" s="69"/>
      <c r="U1995" s="69"/>
      <c r="V1995" s="69"/>
      <c r="W1995" s="69"/>
      <c r="X1995" s="69"/>
      <c r="Y1995" s="69"/>
      <c r="Z1995" s="69"/>
    </row>
    <row r="1996" ht="15.75" customHeight="1" spans="1:26">
      <c r="A1996" s="125"/>
      <c r="B1996" s="125"/>
      <c r="C1996" s="126" t="e">
        <v>#REF!</v>
      </c>
      <c r="D1996" s="125"/>
      <c r="E1996" s="69"/>
      <c r="F1996" s="69"/>
      <c r="G1996" s="69"/>
      <c r="H1996" s="69"/>
      <c r="I1996" s="69"/>
      <c r="J1996" s="69"/>
      <c r="K1996" s="69"/>
      <c r="L1996" s="69"/>
      <c r="M1996" s="69"/>
      <c r="N1996" s="69"/>
      <c r="O1996" s="69"/>
      <c r="P1996" s="69"/>
      <c r="Q1996" s="69"/>
      <c r="R1996" s="69"/>
      <c r="S1996" s="69"/>
      <c r="T1996" s="69"/>
      <c r="U1996" s="69"/>
      <c r="V1996" s="69"/>
      <c r="W1996" s="69"/>
      <c r="X1996" s="69"/>
      <c r="Y1996" s="69"/>
      <c r="Z1996" s="69"/>
    </row>
    <row r="1997" ht="15.75" customHeight="1" spans="1:26">
      <c r="A1997" s="125"/>
      <c r="B1997" s="125"/>
      <c r="C1997" s="126" t="e">
        <v>#REF!</v>
      </c>
      <c r="D1997" s="125"/>
      <c r="E1997" s="69"/>
      <c r="F1997" s="69"/>
      <c r="G1997" s="69"/>
      <c r="H1997" s="69"/>
      <c r="I1997" s="69"/>
      <c r="J1997" s="69"/>
      <c r="K1997" s="69"/>
      <c r="L1997" s="69"/>
      <c r="M1997" s="69"/>
      <c r="N1997" s="69"/>
      <c r="O1997" s="69"/>
      <c r="P1997" s="69"/>
      <c r="Q1997" s="69"/>
      <c r="R1997" s="69"/>
      <c r="S1997" s="69"/>
      <c r="T1997" s="69"/>
      <c r="U1997" s="69"/>
      <c r="V1997" s="69"/>
      <c r="W1997" s="69"/>
      <c r="X1997" s="69"/>
      <c r="Y1997" s="69"/>
      <c r="Z1997" s="69"/>
    </row>
    <row r="1998" ht="15.75" customHeight="1" spans="1:26">
      <c r="A1998" s="125"/>
      <c r="B1998" s="125"/>
      <c r="C1998" s="126" t="e">
        <v>#REF!</v>
      </c>
      <c r="D1998" s="125"/>
      <c r="E1998" s="69"/>
      <c r="F1998" s="69"/>
      <c r="G1998" s="69"/>
      <c r="H1998" s="69"/>
      <c r="I1998" s="69"/>
      <c r="J1998" s="69"/>
      <c r="K1998" s="69"/>
      <c r="L1998" s="69"/>
      <c r="M1998" s="69"/>
      <c r="N1998" s="69"/>
      <c r="O1998" s="69"/>
      <c r="P1998" s="69"/>
      <c r="Q1998" s="69"/>
      <c r="R1998" s="69"/>
      <c r="S1998" s="69"/>
      <c r="T1998" s="69"/>
      <c r="U1998" s="69"/>
      <c r="V1998" s="69"/>
      <c r="W1998" s="69"/>
      <c r="X1998" s="69"/>
      <c r="Y1998" s="69"/>
      <c r="Z1998" s="69"/>
    </row>
    <row r="1999" ht="15.75" customHeight="1" spans="1:26">
      <c r="A1999" s="125"/>
      <c r="B1999" s="125"/>
      <c r="C1999" s="126" t="e">
        <v>#REF!</v>
      </c>
      <c r="D1999" s="125"/>
      <c r="E1999" s="69"/>
      <c r="F1999" s="69"/>
      <c r="G1999" s="69"/>
      <c r="H1999" s="69"/>
      <c r="I1999" s="69"/>
      <c r="J1999" s="69"/>
      <c r="K1999" s="69"/>
      <c r="L1999" s="69"/>
      <c r="M1999" s="69"/>
      <c r="N1999" s="69"/>
      <c r="O1999" s="69"/>
      <c r="P1999" s="69"/>
      <c r="Q1999" s="69"/>
      <c r="R1999" s="69"/>
      <c r="S1999" s="69"/>
      <c r="T1999" s="69"/>
      <c r="U1999" s="69"/>
      <c r="V1999" s="69"/>
      <c r="W1999" s="69"/>
      <c r="X1999" s="69"/>
      <c r="Y1999" s="69"/>
      <c r="Z1999" s="69"/>
    </row>
    <row r="2000" ht="15.75" customHeight="1" spans="1:26">
      <c r="A2000" s="125"/>
      <c r="B2000" s="125"/>
      <c r="C2000" s="126" t="e">
        <v>#REF!</v>
      </c>
      <c r="D2000" s="125"/>
      <c r="E2000" s="69"/>
      <c r="F2000" s="69"/>
      <c r="G2000" s="69"/>
      <c r="H2000" s="69"/>
      <c r="I2000" s="69"/>
      <c r="J2000" s="69"/>
      <c r="K2000" s="69"/>
      <c r="L2000" s="69"/>
      <c r="M2000" s="69"/>
      <c r="N2000" s="69"/>
      <c r="O2000" s="69"/>
      <c r="P2000" s="69"/>
      <c r="Q2000" s="69"/>
      <c r="R2000" s="69"/>
      <c r="S2000" s="69"/>
      <c r="T2000" s="69"/>
      <c r="U2000" s="69"/>
      <c r="V2000" s="69"/>
      <c r="W2000" s="69"/>
      <c r="X2000" s="69"/>
      <c r="Y2000" s="69"/>
      <c r="Z2000" s="69"/>
    </row>
    <row r="2001" ht="15.75" customHeight="1" spans="1:26">
      <c r="A2001" s="125"/>
      <c r="B2001" s="125"/>
      <c r="C2001" s="126" t="e">
        <v>#REF!</v>
      </c>
      <c r="D2001" s="125"/>
      <c r="E2001" s="69"/>
      <c r="F2001" s="69"/>
      <c r="G2001" s="69"/>
      <c r="H2001" s="69"/>
      <c r="I2001" s="69"/>
      <c r="J2001" s="69"/>
      <c r="K2001" s="69"/>
      <c r="L2001" s="69"/>
      <c r="M2001" s="69"/>
      <c r="N2001" s="69"/>
      <c r="O2001" s="69"/>
      <c r="P2001" s="69"/>
      <c r="Q2001" s="69"/>
      <c r="R2001" s="69"/>
      <c r="S2001" s="69"/>
      <c r="T2001" s="69"/>
      <c r="U2001" s="69"/>
      <c r="V2001" s="69"/>
      <c r="W2001" s="69"/>
      <c r="X2001" s="69"/>
      <c r="Y2001" s="69"/>
      <c r="Z2001" s="69"/>
    </row>
    <row r="2002" ht="15.75" customHeight="1" spans="1:26">
      <c r="A2002" s="125"/>
      <c r="B2002" s="125"/>
      <c r="C2002" s="126" t="e">
        <v>#REF!</v>
      </c>
      <c r="D2002" s="125"/>
      <c r="E2002" s="69"/>
      <c r="F2002" s="69"/>
      <c r="G2002" s="69"/>
      <c r="H2002" s="69"/>
      <c r="I2002" s="69"/>
      <c r="J2002" s="69"/>
      <c r="K2002" s="69"/>
      <c r="L2002" s="69"/>
      <c r="M2002" s="69"/>
      <c r="N2002" s="69"/>
      <c r="O2002" s="69"/>
      <c r="P2002" s="69"/>
      <c r="Q2002" s="69"/>
      <c r="R2002" s="69"/>
      <c r="S2002" s="69"/>
      <c r="T2002" s="69"/>
      <c r="U2002" s="69"/>
      <c r="V2002" s="69"/>
      <c r="W2002" s="69"/>
      <c r="X2002" s="69"/>
      <c r="Y2002" s="69"/>
      <c r="Z2002" s="69"/>
    </row>
    <row r="2003" ht="15.75" customHeight="1" spans="1:26">
      <c r="A2003" s="125"/>
      <c r="B2003" s="125"/>
      <c r="C2003" s="126" t="e">
        <v>#REF!</v>
      </c>
      <c r="D2003" s="125"/>
      <c r="E2003" s="69"/>
      <c r="F2003" s="69"/>
      <c r="G2003" s="69"/>
      <c r="H2003" s="69"/>
      <c r="I2003" s="69"/>
      <c r="J2003" s="69"/>
      <c r="K2003" s="69"/>
      <c r="L2003" s="69"/>
      <c r="M2003" s="69"/>
      <c r="N2003" s="69"/>
      <c r="O2003" s="69"/>
      <c r="P2003" s="69"/>
      <c r="Q2003" s="69"/>
      <c r="R2003" s="69"/>
      <c r="S2003" s="69"/>
      <c r="T2003" s="69"/>
      <c r="U2003" s="69"/>
      <c r="V2003" s="69"/>
      <c r="W2003" s="69"/>
      <c r="X2003" s="69"/>
      <c r="Y2003" s="69"/>
      <c r="Z2003" s="69"/>
    </row>
    <row r="2004" ht="15.75" customHeight="1" spans="1:26">
      <c r="A2004" s="125"/>
      <c r="B2004" s="125"/>
      <c r="C2004" s="126" t="e">
        <v>#REF!</v>
      </c>
      <c r="D2004" s="125"/>
      <c r="E2004" s="69"/>
      <c r="F2004" s="69"/>
      <c r="G2004" s="69"/>
      <c r="H2004" s="69"/>
      <c r="I2004" s="69"/>
      <c r="J2004" s="69"/>
      <c r="K2004" s="69"/>
      <c r="L2004" s="69"/>
      <c r="M2004" s="69"/>
      <c r="N2004" s="69"/>
      <c r="O2004" s="69"/>
      <c r="P2004" s="69"/>
      <c r="Q2004" s="69"/>
      <c r="R2004" s="69"/>
      <c r="S2004" s="69"/>
      <c r="T2004" s="69"/>
      <c r="U2004" s="69"/>
      <c r="V2004" s="69"/>
      <c r="W2004" s="69"/>
      <c r="X2004" s="69"/>
      <c r="Y2004" s="69"/>
      <c r="Z2004" s="69"/>
    </row>
    <row r="2005" ht="15.75" customHeight="1" spans="1:26">
      <c r="A2005" s="125"/>
      <c r="B2005" s="125"/>
      <c r="C2005" s="126" t="e">
        <v>#REF!</v>
      </c>
      <c r="D2005" s="125"/>
      <c r="E2005" s="69"/>
      <c r="F2005" s="69"/>
      <c r="G2005" s="69"/>
      <c r="H2005" s="69"/>
      <c r="I2005" s="69"/>
      <c r="J2005" s="69"/>
      <c r="K2005" s="69"/>
      <c r="L2005" s="69"/>
      <c r="M2005" s="69"/>
      <c r="N2005" s="69"/>
      <c r="O2005" s="69"/>
      <c r="P2005" s="69"/>
      <c r="Q2005" s="69"/>
      <c r="R2005" s="69"/>
      <c r="S2005" s="69"/>
      <c r="T2005" s="69"/>
      <c r="U2005" s="69"/>
      <c r="V2005" s="69"/>
      <c r="W2005" s="69"/>
      <c r="X2005" s="69"/>
      <c r="Y2005" s="69"/>
      <c r="Z2005" s="69"/>
    </row>
    <row r="2006" ht="15.75" customHeight="1" spans="1:26">
      <c r="A2006" s="125"/>
      <c r="B2006" s="125"/>
      <c r="C2006" s="126" t="e">
        <v>#REF!</v>
      </c>
      <c r="D2006" s="125"/>
      <c r="E2006" s="69"/>
      <c r="F2006" s="69"/>
      <c r="G2006" s="69"/>
      <c r="H2006" s="69"/>
      <c r="I2006" s="69"/>
      <c r="J2006" s="69"/>
      <c r="K2006" s="69"/>
      <c r="L2006" s="69"/>
      <c r="M2006" s="69"/>
      <c r="N2006" s="69"/>
      <c r="O2006" s="69"/>
      <c r="P2006" s="69"/>
      <c r="Q2006" s="69"/>
      <c r="R2006" s="69"/>
      <c r="S2006" s="69"/>
      <c r="T2006" s="69"/>
      <c r="U2006" s="69"/>
      <c r="V2006" s="69"/>
      <c r="W2006" s="69"/>
      <c r="X2006" s="69"/>
      <c r="Y2006" s="69"/>
      <c r="Z2006" s="69"/>
    </row>
    <row r="2007" ht="15.75" customHeight="1" spans="1:26">
      <c r="A2007" s="125"/>
      <c r="B2007" s="125"/>
      <c r="C2007" s="126" t="e">
        <v>#REF!</v>
      </c>
      <c r="D2007" s="125"/>
      <c r="E2007" s="69"/>
      <c r="F2007" s="69"/>
      <c r="G2007" s="69"/>
      <c r="H2007" s="69"/>
      <c r="I2007" s="69"/>
      <c r="J2007" s="69"/>
      <c r="K2007" s="69"/>
      <c r="L2007" s="69"/>
      <c r="M2007" s="69"/>
      <c r="N2007" s="69"/>
      <c r="O2007" s="69"/>
      <c r="P2007" s="69"/>
      <c r="Q2007" s="69"/>
      <c r="R2007" s="69"/>
      <c r="S2007" s="69"/>
      <c r="T2007" s="69"/>
      <c r="U2007" s="69"/>
      <c r="V2007" s="69"/>
      <c r="W2007" s="69"/>
      <c r="X2007" s="69"/>
      <c r="Y2007" s="69"/>
      <c r="Z2007" s="69"/>
    </row>
    <row r="2008" ht="15.75" customHeight="1" spans="1:26">
      <c r="A2008" s="125"/>
      <c r="B2008" s="125"/>
      <c r="C2008" s="126" t="e">
        <v>#REF!</v>
      </c>
      <c r="D2008" s="125"/>
      <c r="E2008" s="69"/>
      <c r="F2008" s="69"/>
      <c r="G2008" s="69"/>
      <c r="H2008" s="69"/>
      <c r="I2008" s="69"/>
      <c r="J2008" s="69"/>
      <c r="K2008" s="69"/>
      <c r="L2008" s="69"/>
      <c r="M2008" s="69"/>
      <c r="N2008" s="69"/>
      <c r="O2008" s="69"/>
      <c r="P2008" s="69"/>
      <c r="Q2008" s="69"/>
      <c r="R2008" s="69"/>
      <c r="S2008" s="69"/>
      <c r="T2008" s="69"/>
      <c r="U2008" s="69"/>
      <c r="V2008" s="69"/>
      <c r="W2008" s="69"/>
      <c r="X2008" s="69"/>
      <c r="Y2008" s="69"/>
      <c r="Z2008" s="69"/>
    </row>
    <row r="2009" ht="15.75" customHeight="1" spans="1:26">
      <c r="A2009" s="125"/>
      <c r="B2009" s="125"/>
      <c r="C2009" s="126" t="e">
        <v>#REF!</v>
      </c>
      <c r="D2009" s="125"/>
      <c r="E2009" s="69"/>
      <c r="F2009" s="69"/>
      <c r="G2009" s="69"/>
      <c r="H2009" s="69"/>
      <c r="I2009" s="69"/>
      <c r="J2009" s="69"/>
      <c r="K2009" s="69"/>
      <c r="L2009" s="69"/>
      <c r="M2009" s="69"/>
      <c r="N2009" s="69"/>
      <c r="O2009" s="69"/>
      <c r="P2009" s="69"/>
      <c r="Q2009" s="69"/>
      <c r="R2009" s="69"/>
      <c r="S2009" s="69"/>
      <c r="T2009" s="69"/>
      <c r="U2009" s="69"/>
      <c r="V2009" s="69"/>
      <c r="W2009" s="69"/>
      <c r="X2009" s="69"/>
      <c r="Y2009" s="69"/>
      <c r="Z2009" s="69"/>
    </row>
    <row r="2010" ht="15.75" customHeight="1" spans="1:26">
      <c r="A2010" s="125"/>
      <c r="B2010" s="125"/>
      <c r="C2010" s="126" t="e">
        <v>#REF!</v>
      </c>
      <c r="D2010" s="125"/>
      <c r="E2010" s="69"/>
      <c r="F2010" s="69"/>
      <c r="G2010" s="69"/>
      <c r="H2010" s="69"/>
      <c r="I2010" s="69"/>
      <c r="J2010" s="69"/>
      <c r="K2010" s="69"/>
      <c r="L2010" s="69"/>
      <c r="M2010" s="69"/>
      <c r="N2010" s="69"/>
      <c r="O2010" s="69"/>
      <c r="P2010" s="69"/>
      <c r="Q2010" s="69"/>
      <c r="R2010" s="69"/>
      <c r="S2010" s="69"/>
      <c r="T2010" s="69"/>
      <c r="U2010" s="69"/>
      <c r="V2010" s="69"/>
      <c r="W2010" s="69"/>
      <c r="X2010" s="69"/>
      <c r="Y2010" s="69"/>
      <c r="Z2010" s="69"/>
    </row>
    <row r="2011" ht="15.75" customHeight="1" spans="1:26">
      <c r="A2011" s="125"/>
      <c r="B2011" s="125"/>
      <c r="C2011" s="126" t="e">
        <v>#REF!</v>
      </c>
      <c r="D2011" s="125"/>
      <c r="E2011" s="69"/>
      <c r="F2011" s="69"/>
      <c r="G2011" s="69"/>
      <c r="H2011" s="69"/>
      <c r="I2011" s="69"/>
      <c r="J2011" s="69"/>
      <c r="K2011" s="69"/>
      <c r="L2011" s="69"/>
      <c r="M2011" s="69"/>
      <c r="N2011" s="69"/>
      <c r="O2011" s="69"/>
      <c r="P2011" s="69"/>
      <c r="Q2011" s="69"/>
      <c r="R2011" s="69"/>
      <c r="S2011" s="69"/>
      <c r="T2011" s="69"/>
      <c r="U2011" s="69"/>
      <c r="V2011" s="69"/>
      <c r="W2011" s="69"/>
      <c r="X2011" s="69"/>
      <c r="Y2011" s="69"/>
      <c r="Z2011" s="69"/>
    </row>
    <row r="2012" ht="15.75" customHeight="1" spans="1:26">
      <c r="A2012" s="125"/>
      <c r="B2012" s="125"/>
      <c r="C2012" s="126" t="e">
        <v>#REF!</v>
      </c>
      <c r="D2012" s="125"/>
      <c r="E2012" s="69"/>
      <c r="F2012" s="69"/>
      <c r="G2012" s="69"/>
      <c r="H2012" s="69"/>
      <c r="I2012" s="69"/>
      <c r="J2012" s="69"/>
      <c r="K2012" s="69"/>
      <c r="L2012" s="69"/>
      <c r="M2012" s="69"/>
      <c r="N2012" s="69"/>
      <c r="O2012" s="69"/>
      <c r="P2012" s="69"/>
      <c r="Q2012" s="69"/>
      <c r="R2012" s="69"/>
      <c r="S2012" s="69"/>
      <c r="T2012" s="69"/>
      <c r="U2012" s="69"/>
      <c r="V2012" s="69"/>
      <c r="W2012" s="69"/>
      <c r="X2012" s="69"/>
      <c r="Y2012" s="69"/>
      <c r="Z2012" s="69"/>
    </row>
    <row r="2013" ht="15.75" customHeight="1" spans="1:26">
      <c r="A2013" s="125"/>
      <c r="B2013" s="125"/>
      <c r="C2013" s="126" t="e">
        <v>#REF!</v>
      </c>
      <c r="D2013" s="125"/>
      <c r="E2013" s="69"/>
      <c r="F2013" s="69"/>
      <c r="G2013" s="69"/>
      <c r="H2013" s="69"/>
      <c r="I2013" s="69"/>
      <c r="J2013" s="69"/>
      <c r="K2013" s="69"/>
      <c r="L2013" s="69"/>
      <c r="M2013" s="69"/>
      <c r="N2013" s="69"/>
      <c r="O2013" s="69"/>
      <c r="P2013" s="69"/>
      <c r="Q2013" s="69"/>
      <c r="R2013" s="69"/>
      <c r="S2013" s="69"/>
      <c r="T2013" s="69"/>
      <c r="U2013" s="69"/>
      <c r="V2013" s="69"/>
      <c r="W2013" s="69"/>
      <c r="X2013" s="69"/>
      <c r="Y2013" s="69"/>
      <c r="Z2013" s="69"/>
    </row>
    <row r="2014" ht="15.75" customHeight="1" spans="1:26">
      <c r="A2014" s="125"/>
      <c r="B2014" s="125"/>
      <c r="C2014" s="126" t="e">
        <v>#REF!</v>
      </c>
      <c r="D2014" s="125"/>
      <c r="E2014" s="69"/>
      <c r="F2014" s="69"/>
      <c r="G2014" s="69"/>
      <c r="H2014" s="69"/>
      <c r="I2014" s="69"/>
      <c r="J2014" s="69"/>
      <c r="K2014" s="69"/>
      <c r="L2014" s="69"/>
      <c r="M2014" s="69"/>
      <c r="N2014" s="69"/>
      <c r="O2014" s="69"/>
      <c r="P2014" s="69"/>
      <c r="Q2014" s="69"/>
      <c r="R2014" s="69"/>
      <c r="S2014" s="69"/>
      <c r="T2014" s="69"/>
      <c r="U2014" s="69"/>
      <c r="V2014" s="69"/>
      <c r="W2014" s="69"/>
      <c r="X2014" s="69"/>
      <c r="Y2014" s="69"/>
      <c r="Z2014" s="69"/>
    </row>
    <row r="2015" ht="15.75" customHeight="1" spans="1:26">
      <c r="A2015" s="125"/>
      <c r="B2015" s="125"/>
      <c r="C2015" s="126" t="e">
        <v>#REF!</v>
      </c>
      <c r="D2015" s="125"/>
      <c r="E2015" s="69"/>
      <c r="F2015" s="69"/>
      <c r="G2015" s="69"/>
      <c r="H2015" s="69"/>
      <c r="I2015" s="69"/>
      <c r="J2015" s="69"/>
      <c r="K2015" s="69"/>
      <c r="L2015" s="69"/>
      <c r="M2015" s="69"/>
      <c r="N2015" s="69"/>
      <c r="O2015" s="69"/>
      <c r="P2015" s="69"/>
      <c r="Q2015" s="69"/>
      <c r="R2015" s="69"/>
      <c r="S2015" s="69"/>
      <c r="T2015" s="69"/>
      <c r="U2015" s="69"/>
      <c r="V2015" s="69"/>
      <c r="W2015" s="69"/>
      <c r="X2015" s="69"/>
      <c r="Y2015" s="69"/>
      <c r="Z2015" s="69"/>
    </row>
    <row r="2016" ht="15.75" customHeight="1" spans="1:26">
      <c r="A2016" s="125"/>
      <c r="B2016" s="125"/>
      <c r="C2016" s="126" t="e">
        <v>#REF!</v>
      </c>
      <c r="D2016" s="125"/>
      <c r="E2016" s="69"/>
      <c r="F2016" s="69"/>
      <c r="G2016" s="69"/>
      <c r="H2016" s="69"/>
      <c r="I2016" s="69"/>
      <c r="J2016" s="69"/>
      <c r="K2016" s="69"/>
      <c r="L2016" s="69"/>
      <c r="M2016" s="69"/>
      <c r="N2016" s="69"/>
      <c r="O2016" s="69"/>
      <c r="P2016" s="69"/>
      <c r="Q2016" s="69"/>
      <c r="R2016" s="69"/>
      <c r="S2016" s="69"/>
      <c r="T2016" s="69"/>
      <c r="U2016" s="69"/>
      <c r="V2016" s="69"/>
      <c r="W2016" s="69"/>
      <c r="X2016" s="69"/>
      <c r="Y2016" s="69"/>
      <c r="Z2016" s="69"/>
    </row>
    <row r="2017" ht="15.75" customHeight="1" spans="1:26">
      <c r="A2017" s="125"/>
      <c r="B2017" s="125"/>
      <c r="C2017" s="126" t="e">
        <v>#REF!</v>
      </c>
      <c r="D2017" s="125"/>
      <c r="E2017" s="69"/>
      <c r="F2017" s="69"/>
      <c r="G2017" s="69"/>
      <c r="H2017" s="69"/>
      <c r="I2017" s="69"/>
      <c r="J2017" s="69"/>
      <c r="K2017" s="69"/>
      <c r="L2017" s="69"/>
      <c r="M2017" s="69"/>
      <c r="N2017" s="69"/>
      <c r="O2017" s="69"/>
      <c r="P2017" s="69"/>
      <c r="Q2017" s="69"/>
      <c r="R2017" s="69"/>
      <c r="S2017" s="69"/>
      <c r="T2017" s="69"/>
      <c r="U2017" s="69"/>
      <c r="V2017" s="69"/>
      <c r="W2017" s="69"/>
      <c r="X2017" s="69"/>
      <c r="Y2017" s="69"/>
      <c r="Z2017" s="69"/>
    </row>
    <row r="2018" ht="15.75" customHeight="1" spans="1:26">
      <c r="A2018" s="125"/>
      <c r="B2018" s="125"/>
      <c r="C2018" s="126" t="e">
        <v>#REF!</v>
      </c>
      <c r="D2018" s="125"/>
      <c r="E2018" s="69"/>
      <c r="F2018" s="69"/>
      <c r="G2018" s="69"/>
      <c r="H2018" s="69"/>
      <c r="I2018" s="69"/>
      <c r="J2018" s="69"/>
      <c r="K2018" s="69"/>
      <c r="L2018" s="69"/>
      <c r="M2018" s="69"/>
      <c r="N2018" s="69"/>
      <c r="O2018" s="69"/>
      <c r="P2018" s="69"/>
      <c r="Q2018" s="69"/>
      <c r="R2018" s="69"/>
      <c r="S2018" s="69"/>
      <c r="T2018" s="69"/>
      <c r="U2018" s="69"/>
      <c r="V2018" s="69"/>
      <c r="W2018" s="69"/>
      <c r="X2018" s="69"/>
      <c r="Y2018" s="69"/>
      <c r="Z2018" s="69"/>
    </row>
    <row r="2019" ht="15.75" customHeight="1" spans="1:26">
      <c r="A2019" s="125"/>
      <c r="B2019" s="125"/>
      <c r="C2019" s="126" t="e">
        <v>#REF!</v>
      </c>
      <c r="D2019" s="125"/>
      <c r="E2019" s="69"/>
      <c r="F2019" s="69"/>
      <c r="G2019" s="69"/>
      <c r="H2019" s="69"/>
      <c r="I2019" s="69"/>
      <c r="J2019" s="69"/>
      <c r="K2019" s="69"/>
      <c r="L2019" s="69"/>
      <c r="M2019" s="69"/>
      <c r="N2019" s="69"/>
      <c r="O2019" s="69"/>
      <c r="P2019" s="69"/>
      <c r="Q2019" s="69"/>
      <c r="R2019" s="69"/>
      <c r="S2019" s="69"/>
      <c r="T2019" s="69"/>
      <c r="U2019" s="69"/>
      <c r="V2019" s="69"/>
      <c r="W2019" s="69"/>
      <c r="X2019" s="69"/>
      <c r="Y2019" s="69"/>
      <c r="Z2019" s="69"/>
    </row>
    <row r="2020" ht="15.75" customHeight="1" spans="1:26">
      <c r="A2020" s="125"/>
      <c r="B2020" s="125"/>
      <c r="C2020" s="126" t="e">
        <v>#REF!</v>
      </c>
      <c r="D2020" s="125"/>
      <c r="E2020" s="69"/>
      <c r="F2020" s="69"/>
      <c r="G2020" s="69"/>
      <c r="H2020" s="69"/>
      <c r="I2020" s="69"/>
      <c r="J2020" s="69"/>
      <c r="K2020" s="69"/>
      <c r="L2020" s="69"/>
      <c r="M2020" s="69"/>
      <c r="N2020" s="69"/>
      <c r="O2020" s="69"/>
      <c r="P2020" s="69"/>
      <c r="Q2020" s="69"/>
      <c r="R2020" s="69"/>
      <c r="S2020" s="69"/>
      <c r="T2020" s="69"/>
      <c r="U2020" s="69"/>
      <c r="V2020" s="69"/>
      <c r="W2020" s="69"/>
      <c r="X2020" s="69"/>
      <c r="Y2020" s="69"/>
      <c r="Z2020" s="69"/>
    </row>
    <row r="2021" ht="15.75" customHeight="1" spans="1:26">
      <c r="A2021" s="125"/>
      <c r="B2021" s="125"/>
      <c r="C2021" s="126" t="e">
        <v>#REF!</v>
      </c>
      <c r="D2021" s="125"/>
      <c r="E2021" s="69"/>
      <c r="F2021" s="69"/>
      <c r="G2021" s="69"/>
      <c r="H2021" s="69"/>
      <c r="I2021" s="69"/>
      <c r="J2021" s="69"/>
      <c r="K2021" s="69"/>
      <c r="L2021" s="69"/>
      <c r="M2021" s="69"/>
      <c r="N2021" s="69"/>
      <c r="O2021" s="69"/>
      <c r="P2021" s="69"/>
      <c r="Q2021" s="69"/>
      <c r="R2021" s="69"/>
      <c r="S2021" s="69"/>
      <c r="T2021" s="69"/>
      <c r="U2021" s="69"/>
      <c r="V2021" s="69"/>
      <c r="W2021" s="69"/>
      <c r="X2021" s="69"/>
      <c r="Y2021" s="69"/>
      <c r="Z2021" s="69"/>
    </row>
    <row r="2022" ht="15.75" customHeight="1" spans="1:26">
      <c r="A2022" s="125"/>
      <c r="B2022" s="125"/>
      <c r="C2022" s="126" t="e">
        <v>#REF!</v>
      </c>
      <c r="D2022" s="125"/>
      <c r="E2022" s="69"/>
      <c r="F2022" s="69"/>
      <c r="G2022" s="69"/>
      <c r="H2022" s="69"/>
      <c r="I2022" s="69"/>
      <c r="J2022" s="69"/>
      <c r="K2022" s="69"/>
      <c r="L2022" s="69"/>
      <c r="M2022" s="69"/>
      <c r="N2022" s="69"/>
      <c r="O2022" s="69"/>
      <c r="P2022" s="69"/>
      <c r="Q2022" s="69"/>
      <c r="R2022" s="69"/>
      <c r="S2022" s="69"/>
      <c r="T2022" s="69"/>
      <c r="U2022" s="69"/>
      <c r="V2022" s="69"/>
      <c r="W2022" s="69"/>
      <c r="X2022" s="69"/>
      <c r="Y2022" s="69"/>
      <c r="Z2022" s="69"/>
    </row>
    <row r="2023" ht="15.75" customHeight="1" spans="1:26">
      <c r="A2023" s="125"/>
      <c r="B2023" s="125"/>
      <c r="C2023" s="126" t="e">
        <v>#REF!</v>
      </c>
      <c r="D2023" s="125"/>
      <c r="E2023" s="69"/>
      <c r="F2023" s="69"/>
      <c r="G2023" s="69"/>
      <c r="H2023" s="69"/>
      <c r="I2023" s="69"/>
      <c r="J2023" s="69"/>
      <c r="K2023" s="69"/>
      <c r="L2023" s="69"/>
      <c r="M2023" s="69"/>
      <c r="N2023" s="69"/>
      <c r="O2023" s="69"/>
      <c r="P2023" s="69"/>
      <c r="Q2023" s="69"/>
      <c r="R2023" s="69"/>
      <c r="S2023" s="69"/>
      <c r="T2023" s="69"/>
      <c r="U2023" s="69"/>
      <c r="V2023" s="69"/>
      <c r="W2023" s="69"/>
      <c r="X2023" s="69"/>
      <c r="Y2023" s="69"/>
      <c r="Z2023" s="69"/>
    </row>
    <row r="2024" ht="15.75" customHeight="1" spans="1:26">
      <c r="A2024" s="125"/>
      <c r="B2024" s="125"/>
      <c r="C2024" s="126" t="e">
        <v>#REF!</v>
      </c>
      <c r="D2024" s="125"/>
      <c r="E2024" s="69"/>
      <c r="F2024" s="69"/>
      <c r="G2024" s="69"/>
      <c r="H2024" s="69"/>
      <c r="I2024" s="69"/>
      <c r="J2024" s="69"/>
      <c r="K2024" s="69"/>
      <c r="L2024" s="69"/>
      <c r="M2024" s="69"/>
      <c r="N2024" s="69"/>
      <c r="O2024" s="69"/>
      <c r="P2024" s="69"/>
      <c r="Q2024" s="69"/>
      <c r="R2024" s="69"/>
      <c r="S2024" s="69"/>
      <c r="T2024" s="69"/>
      <c r="U2024" s="69"/>
      <c r="V2024" s="69"/>
      <c r="W2024" s="69"/>
      <c r="X2024" s="69"/>
      <c r="Y2024" s="69"/>
      <c r="Z2024" s="69"/>
    </row>
    <row r="2025" ht="15.75" customHeight="1" spans="1:26">
      <c r="A2025" s="125"/>
      <c r="B2025" s="125"/>
      <c r="C2025" s="126" t="e">
        <v>#REF!</v>
      </c>
      <c r="D2025" s="125"/>
      <c r="E2025" s="69"/>
      <c r="F2025" s="69"/>
      <c r="G2025" s="69"/>
      <c r="H2025" s="69"/>
      <c r="I2025" s="69"/>
      <c r="J2025" s="69"/>
      <c r="K2025" s="69"/>
      <c r="L2025" s="69"/>
      <c r="M2025" s="69"/>
      <c r="N2025" s="69"/>
      <c r="O2025" s="69"/>
      <c r="P2025" s="69"/>
      <c r="Q2025" s="69"/>
      <c r="R2025" s="69"/>
      <c r="S2025" s="69"/>
      <c r="T2025" s="69"/>
      <c r="U2025" s="69"/>
      <c r="V2025" s="69"/>
      <c r="W2025" s="69"/>
      <c r="X2025" s="69"/>
      <c r="Y2025" s="69"/>
      <c r="Z2025" s="69"/>
    </row>
    <row r="2026" ht="15.75" customHeight="1" spans="1:26">
      <c r="A2026" s="125"/>
      <c r="B2026" s="125"/>
      <c r="C2026" s="126" t="e">
        <v>#REF!</v>
      </c>
      <c r="D2026" s="125"/>
      <c r="E2026" s="69"/>
      <c r="F2026" s="69"/>
      <c r="G2026" s="69"/>
      <c r="H2026" s="69"/>
      <c r="I2026" s="69"/>
      <c r="J2026" s="69"/>
      <c r="K2026" s="69"/>
      <c r="L2026" s="69"/>
      <c r="M2026" s="69"/>
      <c r="N2026" s="69"/>
      <c r="O2026" s="69"/>
      <c r="P2026" s="69"/>
      <c r="Q2026" s="69"/>
      <c r="R2026" s="69"/>
      <c r="S2026" s="69"/>
      <c r="T2026" s="69"/>
      <c r="U2026" s="69"/>
      <c r="V2026" s="69"/>
      <c r="W2026" s="69"/>
      <c r="X2026" s="69"/>
      <c r="Y2026" s="69"/>
      <c r="Z2026" s="69"/>
    </row>
    <row r="2027" ht="15.75" customHeight="1" spans="1:26">
      <c r="A2027" s="125"/>
      <c r="B2027" s="125"/>
      <c r="C2027" s="126" t="e">
        <v>#REF!</v>
      </c>
      <c r="D2027" s="125"/>
      <c r="E2027" s="69"/>
      <c r="F2027" s="69"/>
      <c r="G2027" s="69"/>
      <c r="H2027" s="69"/>
      <c r="I2027" s="69"/>
      <c r="J2027" s="69"/>
      <c r="K2027" s="69"/>
      <c r="L2027" s="69"/>
      <c r="M2027" s="69"/>
      <c r="N2027" s="69"/>
      <c r="O2027" s="69"/>
      <c r="P2027" s="69"/>
      <c r="Q2027" s="69"/>
      <c r="R2027" s="69"/>
      <c r="S2027" s="69"/>
      <c r="T2027" s="69"/>
      <c r="U2027" s="69"/>
      <c r="V2027" s="69"/>
      <c r="W2027" s="69"/>
      <c r="X2027" s="69"/>
      <c r="Y2027" s="69"/>
      <c r="Z2027" s="69"/>
    </row>
    <row r="2028" ht="15.75" customHeight="1" spans="1:26">
      <c r="A2028" s="125"/>
      <c r="B2028" s="125"/>
      <c r="C2028" s="126" t="e">
        <v>#REF!</v>
      </c>
      <c r="D2028" s="125"/>
      <c r="E2028" s="69"/>
      <c r="F2028" s="69"/>
      <c r="G2028" s="69"/>
      <c r="H2028" s="69"/>
      <c r="I2028" s="69"/>
      <c r="J2028" s="69"/>
      <c r="K2028" s="69"/>
      <c r="L2028" s="69"/>
      <c r="M2028" s="69"/>
      <c r="N2028" s="69"/>
      <c r="O2028" s="69"/>
      <c r="P2028" s="69"/>
      <c r="Q2028" s="69"/>
      <c r="R2028" s="69"/>
      <c r="S2028" s="69"/>
      <c r="T2028" s="69"/>
      <c r="U2028" s="69"/>
      <c r="V2028" s="69"/>
      <c r="W2028" s="69"/>
      <c r="X2028" s="69"/>
      <c r="Y2028" s="69"/>
      <c r="Z2028" s="69"/>
    </row>
    <row r="2029" ht="15.75" customHeight="1" spans="1:26">
      <c r="A2029" s="125"/>
      <c r="B2029" s="125"/>
      <c r="C2029" s="126" t="e">
        <v>#REF!</v>
      </c>
      <c r="D2029" s="125"/>
      <c r="E2029" s="69"/>
      <c r="F2029" s="69"/>
      <c r="G2029" s="69"/>
      <c r="H2029" s="69"/>
      <c r="I2029" s="69"/>
      <c r="J2029" s="69"/>
      <c r="K2029" s="69"/>
      <c r="L2029" s="69"/>
      <c r="M2029" s="69"/>
      <c r="N2029" s="69"/>
      <c r="O2029" s="69"/>
      <c r="P2029" s="69"/>
      <c r="Q2029" s="69"/>
      <c r="R2029" s="69"/>
      <c r="S2029" s="69"/>
      <c r="T2029" s="69"/>
      <c r="U2029" s="69"/>
      <c r="V2029" s="69"/>
      <c r="W2029" s="69"/>
      <c r="X2029" s="69"/>
      <c r="Y2029" s="69"/>
      <c r="Z2029" s="69"/>
    </row>
    <row r="2030" ht="15.75" customHeight="1" spans="1:26">
      <c r="A2030" s="125"/>
      <c r="B2030" s="125"/>
      <c r="C2030" s="126" t="e">
        <v>#REF!</v>
      </c>
      <c r="D2030" s="125"/>
      <c r="E2030" s="69"/>
      <c r="F2030" s="69"/>
      <c r="G2030" s="69"/>
      <c r="H2030" s="69"/>
      <c r="I2030" s="69"/>
      <c r="J2030" s="69"/>
      <c r="K2030" s="69"/>
      <c r="L2030" s="69"/>
      <c r="M2030" s="69"/>
      <c r="N2030" s="69"/>
      <c r="O2030" s="69"/>
      <c r="P2030" s="69"/>
      <c r="Q2030" s="69"/>
      <c r="R2030" s="69"/>
      <c r="S2030" s="69"/>
      <c r="T2030" s="69"/>
      <c r="U2030" s="69"/>
      <c r="V2030" s="69"/>
      <c r="W2030" s="69"/>
      <c r="X2030" s="69"/>
      <c r="Y2030" s="69"/>
      <c r="Z2030" s="69"/>
    </row>
    <row r="2031" ht="15.75" customHeight="1" spans="1:26">
      <c r="A2031" s="125"/>
      <c r="B2031" s="125"/>
      <c r="C2031" s="126" t="e">
        <v>#REF!</v>
      </c>
      <c r="D2031" s="125"/>
      <c r="E2031" s="69"/>
      <c r="F2031" s="69"/>
      <c r="G2031" s="69"/>
      <c r="H2031" s="69"/>
      <c r="I2031" s="69"/>
      <c r="J2031" s="69"/>
      <c r="K2031" s="69"/>
      <c r="L2031" s="69"/>
      <c r="M2031" s="69"/>
      <c r="N2031" s="69"/>
      <c r="O2031" s="69"/>
      <c r="P2031" s="69"/>
      <c r="Q2031" s="69"/>
      <c r="R2031" s="69"/>
      <c r="S2031" s="69"/>
      <c r="T2031" s="69"/>
      <c r="U2031" s="69"/>
      <c r="V2031" s="69"/>
      <c r="W2031" s="69"/>
      <c r="X2031" s="69"/>
      <c r="Y2031" s="69"/>
      <c r="Z2031" s="69"/>
    </row>
    <row r="2032" ht="15.75" customHeight="1" spans="1:26">
      <c r="A2032" s="125"/>
      <c r="B2032" s="125"/>
      <c r="C2032" s="126" t="e">
        <v>#REF!</v>
      </c>
      <c r="D2032" s="125"/>
      <c r="E2032" s="69"/>
      <c r="F2032" s="69"/>
      <c r="G2032" s="69"/>
      <c r="H2032" s="69"/>
      <c r="I2032" s="69"/>
      <c r="J2032" s="69"/>
      <c r="K2032" s="69"/>
      <c r="L2032" s="69"/>
      <c r="M2032" s="69"/>
      <c r="N2032" s="69"/>
      <c r="O2032" s="69"/>
      <c r="P2032" s="69"/>
      <c r="Q2032" s="69"/>
      <c r="R2032" s="69"/>
      <c r="S2032" s="69"/>
      <c r="T2032" s="69"/>
      <c r="U2032" s="69"/>
      <c r="V2032" s="69"/>
      <c r="W2032" s="69"/>
      <c r="X2032" s="69"/>
      <c r="Y2032" s="69"/>
      <c r="Z2032" s="69"/>
    </row>
    <row r="2033" ht="15.75" customHeight="1" spans="1:26">
      <c r="A2033" s="125"/>
      <c r="B2033" s="125"/>
      <c r="C2033" s="126" t="e">
        <v>#REF!</v>
      </c>
      <c r="D2033" s="125"/>
      <c r="E2033" s="69"/>
      <c r="F2033" s="69"/>
      <c r="G2033" s="69"/>
      <c r="H2033" s="69"/>
      <c r="I2033" s="69"/>
      <c r="J2033" s="69"/>
      <c r="K2033" s="69"/>
      <c r="L2033" s="69"/>
      <c r="M2033" s="69"/>
      <c r="N2033" s="69"/>
      <c r="O2033" s="69"/>
      <c r="P2033" s="69"/>
      <c r="Q2033" s="69"/>
      <c r="R2033" s="69"/>
      <c r="S2033" s="69"/>
      <c r="T2033" s="69"/>
      <c r="U2033" s="69"/>
      <c r="V2033" s="69"/>
      <c r="W2033" s="69"/>
      <c r="X2033" s="69"/>
      <c r="Y2033" s="69"/>
      <c r="Z2033" s="69"/>
    </row>
    <row r="2034" ht="15.75" customHeight="1" spans="1:26">
      <c r="A2034" s="125"/>
      <c r="B2034" s="125"/>
      <c r="C2034" s="126" t="e">
        <v>#REF!</v>
      </c>
      <c r="D2034" s="125"/>
      <c r="E2034" s="69"/>
      <c r="F2034" s="69"/>
      <c r="G2034" s="69"/>
      <c r="H2034" s="69"/>
      <c r="I2034" s="69"/>
      <c r="J2034" s="69"/>
      <c r="K2034" s="69"/>
      <c r="L2034" s="69"/>
      <c r="M2034" s="69"/>
      <c r="N2034" s="69"/>
      <c r="O2034" s="69"/>
      <c r="P2034" s="69"/>
      <c r="Q2034" s="69"/>
      <c r="R2034" s="69"/>
      <c r="S2034" s="69"/>
      <c r="T2034" s="69"/>
      <c r="U2034" s="69"/>
      <c r="V2034" s="69"/>
      <c r="W2034" s="69"/>
      <c r="X2034" s="69"/>
      <c r="Y2034" s="69"/>
      <c r="Z2034" s="69"/>
    </row>
    <row r="2035" ht="15.75" customHeight="1" spans="1:26">
      <c r="A2035" s="125"/>
      <c r="B2035" s="125"/>
      <c r="C2035" s="126" t="e">
        <v>#REF!</v>
      </c>
      <c r="D2035" s="125"/>
      <c r="E2035" s="69"/>
      <c r="F2035" s="69"/>
      <c r="G2035" s="69"/>
      <c r="H2035" s="69"/>
      <c r="I2035" s="69"/>
      <c r="J2035" s="69"/>
      <c r="K2035" s="69"/>
      <c r="L2035" s="69"/>
      <c r="M2035" s="69"/>
      <c r="N2035" s="69"/>
      <c r="O2035" s="69"/>
      <c r="P2035" s="69"/>
      <c r="Q2035" s="69"/>
      <c r="R2035" s="69"/>
      <c r="S2035" s="69"/>
      <c r="T2035" s="69"/>
      <c r="U2035" s="69"/>
      <c r="V2035" s="69"/>
      <c r="W2035" s="69"/>
      <c r="X2035" s="69"/>
      <c r="Y2035" s="69"/>
      <c r="Z2035" s="69"/>
    </row>
    <row r="2036" ht="15.75" customHeight="1" spans="1:26">
      <c r="A2036" s="125"/>
      <c r="B2036" s="125"/>
      <c r="C2036" s="126" t="e">
        <v>#REF!</v>
      </c>
      <c r="D2036" s="125"/>
      <c r="E2036" s="69"/>
      <c r="F2036" s="69"/>
      <c r="G2036" s="69"/>
      <c r="H2036" s="69"/>
      <c r="I2036" s="69"/>
      <c r="J2036" s="69"/>
      <c r="K2036" s="69"/>
      <c r="L2036" s="69"/>
      <c r="M2036" s="69"/>
      <c r="N2036" s="69"/>
      <c r="O2036" s="69"/>
      <c r="P2036" s="69"/>
      <c r="Q2036" s="69"/>
      <c r="R2036" s="69"/>
      <c r="S2036" s="69"/>
      <c r="T2036" s="69"/>
      <c r="U2036" s="69"/>
      <c r="V2036" s="69"/>
      <c r="W2036" s="69"/>
      <c r="X2036" s="69"/>
      <c r="Y2036" s="69"/>
      <c r="Z2036" s="69"/>
    </row>
    <row r="2037" ht="15.75" customHeight="1" spans="1:26">
      <c r="A2037" s="125"/>
      <c r="B2037" s="125"/>
      <c r="C2037" s="126" t="e">
        <v>#REF!</v>
      </c>
      <c r="D2037" s="125"/>
      <c r="E2037" s="69"/>
      <c r="F2037" s="69"/>
      <c r="G2037" s="69"/>
      <c r="H2037" s="69"/>
      <c r="I2037" s="69"/>
      <c r="J2037" s="69"/>
      <c r="K2037" s="69"/>
      <c r="L2037" s="69"/>
      <c r="M2037" s="69"/>
      <c r="N2037" s="69"/>
      <c r="O2037" s="69"/>
      <c r="P2037" s="69"/>
      <c r="Q2037" s="69"/>
      <c r="R2037" s="69"/>
      <c r="S2037" s="69"/>
      <c r="T2037" s="69"/>
      <c r="U2037" s="69"/>
      <c r="V2037" s="69"/>
      <c r="W2037" s="69"/>
      <c r="X2037" s="69"/>
      <c r="Y2037" s="69"/>
      <c r="Z2037" s="69"/>
    </row>
    <row r="2038" ht="15.75" customHeight="1" spans="1:26">
      <c r="A2038" s="125"/>
      <c r="B2038" s="125"/>
      <c r="C2038" s="126" t="e">
        <v>#REF!</v>
      </c>
      <c r="D2038" s="125"/>
      <c r="E2038" s="69"/>
      <c r="F2038" s="69"/>
      <c r="G2038" s="69"/>
      <c r="H2038" s="69"/>
      <c r="I2038" s="69"/>
      <c r="J2038" s="69"/>
      <c r="K2038" s="69"/>
      <c r="L2038" s="69"/>
      <c r="M2038" s="69"/>
      <c r="N2038" s="69"/>
      <c r="O2038" s="69"/>
      <c r="P2038" s="69"/>
      <c r="Q2038" s="69"/>
      <c r="R2038" s="69"/>
      <c r="S2038" s="69"/>
      <c r="T2038" s="69"/>
      <c r="U2038" s="69"/>
      <c r="V2038" s="69"/>
      <c r="W2038" s="69"/>
      <c r="X2038" s="69"/>
      <c r="Y2038" s="69"/>
      <c r="Z2038" s="69"/>
    </row>
    <row r="2039" ht="15.75" customHeight="1" spans="1:26">
      <c r="A2039" s="125"/>
      <c r="B2039" s="125"/>
      <c r="C2039" s="126" t="e">
        <v>#REF!</v>
      </c>
      <c r="D2039" s="125"/>
      <c r="E2039" s="69"/>
      <c r="F2039" s="69"/>
      <c r="G2039" s="69"/>
      <c r="H2039" s="69"/>
      <c r="I2039" s="69"/>
      <c r="J2039" s="69"/>
      <c r="K2039" s="69"/>
      <c r="L2039" s="69"/>
      <c r="M2039" s="69"/>
      <c r="N2039" s="69"/>
      <c r="O2039" s="69"/>
      <c r="P2039" s="69"/>
      <c r="Q2039" s="69"/>
      <c r="R2039" s="69"/>
      <c r="S2039" s="69"/>
      <c r="T2039" s="69"/>
      <c r="U2039" s="69"/>
      <c r="V2039" s="69"/>
      <c r="W2039" s="69"/>
      <c r="X2039" s="69"/>
      <c r="Y2039" s="69"/>
      <c r="Z2039" s="69"/>
    </row>
    <row r="2040" ht="15.75" customHeight="1" spans="1:26">
      <c r="A2040" s="125"/>
      <c r="B2040" s="125"/>
      <c r="C2040" s="126" t="e">
        <v>#REF!</v>
      </c>
      <c r="D2040" s="125"/>
      <c r="E2040" s="69"/>
      <c r="F2040" s="69"/>
      <c r="G2040" s="69"/>
      <c r="H2040" s="69"/>
      <c r="I2040" s="69"/>
      <c r="J2040" s="69"/>
      <c r="K2040" s="69"/>
      <c r="L2040" s="69"/>
      <c r="M2040" s="69"/>
      <c r="N2040" s="69"/>
      <c r="O2040" s="69"/>
      <c r="P2040" s="69"/>
      <c r="Q2040" s="69"/>
      <c r="R2040" s="69"/>
      <c r="S2040" s="69"/>
      <c r="T2040" s="69"/>
      <c r="U2040" s="69"/>
      <c r="V2040" s="69"/>
      <c r="W2040" s="69"/>
      <c r="X2040" s="69"/>
      <c r="Y2040" s="69"/>
      <c r="Z2040" s="69"/>
    </row>
    <row r="2041" ht="15.75" customHeight="1" spans="1:26">
      <c r="A2041" s="125"/>
      <c r="B2041" s="125"/>
      <c r="C2041" s="126" t="e">
        <v>#REF!</v>
      </c>
      <c r="D2041" s="125"/>
      <c r="E2041" s="69"/>
      <c r="F2041" s="69"/>
      <c r="G2041" s="69"/>
      <c r="H2041" s="69"/>
      <c r="I2041" s="69"/>
      <c r="J2041" s="69"/>
      <c r="K2041" s="69"/>
      <c r="L2041" s="69"/>
      <c r="M2041" s="69"/>
      <c r="N2041" s="69"/>
      <c r="O2041" s="69"/>
      <c r="P2041" s="69"/>
      <c r="Q2041" s="69"/>
      <c r="R2041" s="69"/>
      <c r="S2041" s="69"/>
      <c r="T2041" s="69"/>
      <c r="U2041" s="69"/>
      <c r="V2041" s="69"/>
      <c r="W2041" s="69"/>
      <c r="X2041" s="69"/>
      <c r="Y2041" s="69"/>
      <c r="Z2041" s="69"/>
    </row>
    <row r="2042" ht="15.75" customHeight="1" spans="1:26">
      <c r="A2042" s="125"/>
      <c r="B2042" s="125"/>
      <c r="C2042" s="126" t="e">
        <v>#REF!</v>
      </c>
      <c r="D2042" s="125"/>
      <c r="E2042" s="69"/>
      <c r="F2042" s="69"/>
      <c r="G2042" s="69"/>
      <c r="H2042" s="69"/>
      <c r="I2042" s="69"/>
      <c r="J2042" s="69"/>
      <c r="K2042" s="69"/>
      <c r="L2042" s="69"/>
      <c r="M2042" s="69"/>
      <c r="N2042" s="69"/>
      <c r="O2042" s="69"/>
      <c r="P2042" s="69"/>
      <c r="Q2042" s="69"/>
      <c r="R2042" s="69"/>
      <c r="S2042" s="69"/>
      <c r="T2042" s="69"/>
      <c r="U2042" s="69"/>
      <c r="V2042" s="69"/>
      <c r="W2042" s="69"/>
      <c r="X2042" s="69"/>
      <c r="Y2042" s="69"/>
      <c r="Z2042" s="69"/>
    </row>
    <row r="2043" ht="15.75" customHeight="1" spans="1:26">
      <c r="A2043" s="125"/>
      <c r="B2043" s="125"/>
      <c r="C2043" s="126" t="e">
        <v>#REF!</v>
      </c>
      <c r="D2043" s="125"/>
      <c r="E2043" s="69"/>
      <c r="F2043" s="69"/>
      <c r="G2043" s="69"/>
      <c r="H2043" s="69"/>
      <c r="I2043" s="69"/>
      <c r="J2043" s="69"/>
      <c r="K2043" s="69"/>
      <c r="L2043" s="69"/>
      <c r="M2043" s="69"/>
      <c r="N2043" s="69"/>
      <c r="O2043" s="69"/>
      <c r="P2043" s="69"/>
      <c r="Q2043" s="69"/>
      <c r="R2043" s="69"/>
      <c r="S2043" s="69"/>
      <c r="T2043" s="69"/>
      <c r="U2043" s="69"/>
      <c r="V2043" s="69"/>
      <c r="W2043" s="69"/>
      <c r="X2043" s="69"/>
      <c r="Y2043" s="69"/>
      <c r="Z2043" s="69"/>
    </row>
    <row r="2044" ht="15.75" customHeight="1" spans="1:26">
      <c r="A2044" s="125"/>
      <c r="B2044" s="125"/>
      <c r="C2044" s="126" t="e">
        <v>#REF!</v>
      </c>
      <c r="D2044" s="125"/>
      <c r="E2044" s="69"/>
      <c r="F2044" s="69"/>
      <c r="G2044" s="69"/>
      <c r="H2044" s="69"/>
      <c r="I2044" s="69"/>
      <c r="J2044" s="69"/>
      <c r="K2044" s="69"/>
      <c r="L2044" s="69"/>
      <c r="M2044" s="69"/>
      <c r="N2044" s="69"/>
      <c r="O2044" s="69"/>
      <c r="P2044" s="69"/>
      <c r="Q2044" s="69"/>
      <c r="R2044" s="69"/>
      <c r="S2044" s="69"/>
      <c r="T2044" s="69"/>
      <c r="U2044" s="69"/>
      <c r="V2044" s="69"/>
      <c r="W2044" s="69"/>
      <c r="X2044" s="69"/>
      <c r="Y2044" s="69"/>
      <c r="Z2044" s="69"/>
    </row>
    <row r="2045" ht="15.75" customHeight="1" spans="1:26">
      <c r="A2045" s="125"/>
      <c r="B2045" s="125"/>
      <c r="C2045" s="126" t="e">
        <v>#REF!</v>
      </c>
      <c r="D2045" s="125"/>
      <c r="E2045" s="69"/>
      <c r="F2045" s="69"/>
      <c r="G2045" s="69"/>
      <c r="H2045" s="69"/>
      <c r="I2045" s="69"/>
      <c r="J2045" s="69"/>
      <c r="K2045" s="69"/>
      <c r="L2045" s="69"/>
      <c r="M2045" s="69"/>
      <c r="N2045" s="69"/>
      <c r="O2045" s="69"/>
      <c r="P2045" s="69"/>
      <c r="Q2045" s="69"/>
      <c r="R2045" s="69"/>
      <c r="S2045" s="69"/>
      <c r="T2045" s="69"/>
      <c r="U2045" s="69"/>
      <c r="V2045" s="69"/>
      <c r="W2045" s="69"/>
      <c r="X2045" s="69"/>
      <c r="Y2045" s="69"/>
      <c r="Z2045" s="69"/>
    </row>
    <row r="2046" ht="15.75" customHeight="1" spans="1:26">
      <c r="A2046" s="125"/>
      <c r="B2046" s="125"/>
      <c r="C2046" s="126" t="e">
        <v>#REF!</v>
      </c>
      <c r="D2046" s="125"/>
      <c r="E2046" s="69"/>
      <c r="F2046" s="69"/>
      <c r="G2046" s="69"/>
      <c r="H2046" s="69"/>
      <c r="I2046" s="69"/>
      <c r="J2046" s="69"/>
      <c r="K2046" s="69"/>
      <c r="L2046" s="69"/>
      <c r="M2046" s="69"/>
      <c r="N2046" s="69"/>
      <c r="O2046" s="69"/>
      <c r="P2046" s="69"/>
      <c r="Q2046" s="69"/>
      <c r="R2046" s="69"/>
      <c r="S2046" s="69"/>
      <c r="T2046" s="69"/>
      <c r="U2046" s="69"/>
      <c r="V2046" s="69"/>
      <c r="W2046" s="69"/>
      <c r="X2046" s="69"/>
      <c r="Y2046" s="69"/>
      <c r="Z2046" s="69"/>
    </row>
    <row r="2047" ht="15.75" customHeight="1" spans="1:26">
      <c r="A2047" s="125"/>
      <c r="B2047" s="125"/>
      <c r="C2047" s="126" t="e">
        <v>#REF!</v>
      </c>
      <c r="D2047" s="125"/>
      <c r="E2047" s="69"/>
      <c r="F2047" s="69"/>
      <c r="G2047" s="69"/>
      <c r="H2047" s="69"/>
      <c r="I2047" s="69"/>
      <c r="J2047" s="69"/>
      <c r="K2047" s="69"/>
      <c r="L2047" s="69"/>
      <c r="M2047" s="69"/>
      <c r="N2047" s="69"/>
      <c r="O2047" s="69"/>
      <c r="P2047" s="69"/>
      <c r="Q2047" s="69"/>
      <c r="R2047" s="69"/>
      <c r="S2047" s="69"/>
      <c r="T2047" s="69"/>
      <c r="U2047" s="69"/>
      <c r="V2047" s="69"/>
      <c r="W2047" s="69"/>
      <c r="X2047" s="69"/>
      <c r="Y2047" s="69"/>
      <c r="Z2047" s="69"/>
    </row>
    <row r="2048" ht="15.75" customHeight="1" spans="1:26">
      <c r="A2048" s="125"/>
      <c r="B2048" s="125"/>
      <c r="C2048" s="126" t="e">
        <v>#REF!</v>
      </c>
      <c r="D2048" s="125"/>
      <c r="E2048" s="69"/>
      <c r="F2048" s="69"/>
      <c r="G2048" s="69"/>
      <c r="H2048" s="69"/>
      <c r="I2048" s="69"/>
      <c r="J2048" s="69"/>
      <c r="K2048" s="69"/>
      <c r="L2048" s="69"/>
      <c r="M2048" s="69"/>
      <c r="N2048" s="69"/>
      <c r="O2048" s="69"/>
      <c r="P2048" s="69"/>
      <c r="Q2048" s="69"/>
      <c r="R2048" s="69"/>
      <c r="S2048" s="69"/>
      <c r="T2048" s="69"/>
      <c r="U2048" s="69"/>
      <c r="V2048" s="69"/>
      <c r="W2048" s="69"/>
      <c r="X2048" s="69"/>
      <c r="Y2048" s="69"/>
      <c r="Z2048" s="69"/>
    </row>
    <row r="2049" ht="15.75" customHeight="1" spans="1:26">
      <c r="A2049" s="125"/>
      <c r="B2049" s="125"/>
      <c r="C2049" s="126" t="e">
        <v>#REF!</v>
      </c>
      <c r="D2049" s="125"/>
      <c r="E2049" s="69"/>
      <c r="F2049" s="69"/>
      <c r="G2049" s="69"/>
      <c r="H2049" s="69"/>
      <c r="I2049" s="69"/>
      <c r="J2049" s="69"/>
      <c r="K2049" s="69"/>
      <c r="L2049" s="69"/>
      <c r="M2049" s="69"/>
      <c r="N2049" s="69"/>
      <c r="O2049" s="69"/>
      <c r="P2049" s="69"/>
      <c r="Q2049" s="69"/>
      <c r="R2049" s="69"/>
      <c r="S2049" s="69"/>
      <c r="T2049" s="69"/>
      <c r="U2049" s="69"/>
      <c r="V2049" s="69"/>
      <c r="W2049" s="69"/>
      <c r="X2049" s="69"/>
      <c r="Y2049" s="69"/>
      <c r="Z2049" s="69"/>
    </row>
    <row r="2050" ht="15.75" customHeight="1" spans="1:26">
      <c r="A2050" s="125"/>
      <c r="B2050" s="125"/>
      <c r="C2050" s="126" t="e">
        <v>#REF!</v>
      </c>
      <c r="D2050" s="125"/>
      <c r="E2050" s="69"/>
      <c r="F2050" s="69"/>
      <c r="G2050" s="69"/>
      <c r="H2050" s="69"/>
      <c r="I2050" s="69"/>
      <c r="J2050" s="69"/>
      <c r="K2050" s="69"/>
      <c r="L2050" s="69"/>
      <c r="M2050" s="69"/>
      <c r="N2050" s="69"/>
      <c r="O2050" s="69"/>
      <c r="P2050" s="69"/>
      <c r="Q2050" s="69"/>
      <c r="R2050" s="69"/>
      <c r="S2050" s="69"/>
      <c r="T2050" s="69"/>
      <c r="U2050" s="69"/>
      <c r="V2050" s="69"/>
      <c r="W2050" s="69"/>
      <c r="X2050" s="69"/>
      <c r="Y2050" s="69"/>
      <c r="Z2050" s="69"/>
    </row>
    <row r="2051" ht="15.75" customHeight="1" spans="1:26">
      <c r="A2051" s="125"/>
      <c r="B2051" s="125"/>
      <c r="C2051" s="126" t="e">
        <v>#REF!</v>
      </c>
      <c r="D2051" s="125"/>
      <c r="E2051" s="69"/>
      <c r="F2051" s="69"/>
      <c r="G2051" s="69"/>
      <c r="H2051" s="69"/>
      <c r="I2051" s="69"/>
      <c r="J2051" s="69"/>
      <c r="K2051" s="69"/>
      <c r="L2051" s="69"/>
      <c r="M2051" s="69"/>
      <c r="N2051" s="69"/>
      <c r="O2051" s="69"/>
      <c r="P2051" s="69"/>
      <c r="Q2051" s="69"/>
      <c r="R2051" s="69"/>
      <c r="S2051" s="69"/>
      <c r="T2051" s="69"/>
      <c r="U2051" s="69"/>
      <c r="V2051" s="69"/>
      <c r="W2051" s="69"/>
      <c r="X2051" s="69"/>
      <c r="Y2051" s="69"/>
      <c r="Z2051" s="69"/>
    </row>
    <row r="2052" ht="15.75" customHeight="1" spans="1:26">
      <c r="A2052" s="125"/>
      <c r="B2052" s="125"/>
      <c r="C2052" s="126" t="e">
        <v>#REF!</v>
      </c>
      <c r="D2052" s="125"/>
      <c r="E2052" s="69"/>
      <c r="F2052" s="69"/>
      <c r="G2052" s="69"/>
      <c r="H2052" s="69"/>
      <c r="I2052" s="69"/>
      <c r="J2052" s="69"/>
      <c r="K2052" s="69"/>
      <c r="L2052" s="69"/>
      <c r="M2052" s="69"/>
      <c r="N2052" s="69"/>
      <c r="O2052" s="69"/>
      <c r="P2052" s="69"/>
      <c r="Q2052" s="69"/>
      <c r="R2052" s="69"/>
      <c r="S2052" s="69"/>
      <c r="T2052" s="69"/>
      <c r="U2052" s="69"/>
      <c r="V2052" s="69"/>
      <c r="W2052" s="69"/>
      <c r="X2052" s="69"/>
      <c r="Y2052" s="69"/>
      <c r="Z2052" s="69"/>
    </row>
    <row r="2053" ht="15.75" customHeight="1" spans="1:26">
      <c r="A2053" s="125"/>
      <c r="B2053" s="125"/>
      <c r="C2053" s="126" t="e">
        <v>#REF!</v>
      </c>
      <c r="D2053" s="125"/>
      <c r="E2053" s="69"/>
      <c r="F2053" s="69"/>
      <c r="G2053" s="69"/>
      <c r="H2053" s="69"/>
      <c r="I2053" s="69"/>
      <c r="J2053" s="69"/>
      <c r="K2053" s="69"/>
      <c r="L2053" s="69"/>
      <c r="M2053" s="69"/>
      <c r="N2053" s="69"/>
      <c r="O2053" s="69"/>
      <c r="P2053" s="69"/>
      <c r="Q2053" s="69"/>
      <c r="R2053" s="69"/>
      <c r="S2053" s="69"/>
      <c r="T2053" s="69"/>
      <c r="U2053" s="69"/>
      <c r="V2053" s="69"/>
      <c r="W2053" s="69"/>
      <c r="X2053" s="69"/>
      <c r="Y2053" s="69"/>
      <c r="Z2053" s="69"/>
    </row>
    <row r="2054" ht="15.75" customHeight="1" spans="1:26">
      <c r="A2054" s="125"/>
      <c r="B2054" s="125"/>
      <c r="C2054" s="126" t="e">
        <v>#REF!</v>
      </c>
      <c r="D2054" s="125"/>
      <c r="E2054" s="69"/>
      <c r="F2054" s="69"/>
      <c r="G2054" s="69"/>
      <c r="H2054" s="69"/>
      <c r="I2054" s="69"/>
      <c r="J2054" s="69"/>
      <c r="K2054" s="69"/>
      <c r="L2054" s="69"/>
      <c r="M2054" s="69"/>
      <c r="N2054" s="69"/>
      <c r="O2054" s="69"/>
      <c r="P2054" s="69"/>
      <c r="Q2054" s="69"/>
      <c r="R2054" s="69"/>
      <c r="S2054" s="69"/>
      <c r="T2054" s="69"/>
      <c r="U2054" s="69"/>
      <c r="V2054" s="69"/>
      <c r="W2054" s="69"/>
      <c r="X2054" s="69"/>
      <c r="Y2054" s="69"/>
      <c r="Z2054" s="69"/>
    </row>
    <row r="2055" ht="15.75" customHeight="1" spans="1:26">
      <c r="A2055" s="125"/>
      <c r="B2055" s="125"/>
      <c r="C2055" s="126" t="e">
        <v>#REF!</v>
      </c>
      <c r="D2055" s="125"/>
      <c r="E2055" s="69"/>
      <c r="F2055" s="69"/>
      <c r="G2055" s="69"/>
      <c r="H2055" s="69"/>
      <c r="I2055" s="69"/>
      <c r="J2055" s="69"/>
      <c r="K2055" s="69"/>
      <c r="L2055" s="69"/>
      <c r="M2055" s="69"/>
      <c r="N2055" s="69"/>
      <c r="O2055" s="69"/>
      <c r="P2055" s="69"/>
      <c r="Q2055" s="69"/>
      <c r="R2055" s="69"/>
      <c r="S2055" s="69"/>
      <c r="T2055" s="69"/>
      <c r="U2055" s="69"/>
      <c r="V2055" s="69"/>
      <c r="W2055" s="69"/>
      <c r="X2055" s="69"/>
      <c r="Y2055" s="69"/>
      <c r="Z2055" s="69"/>
    </row>
    <row r="2056" ht="15.75" customHeight="1" spans="1:26">
      <c r="A2056" s="125"/>
      <c r="B2056" s="125"/>
      <c r="C2056" s="126" t="e">
        <v>#REF!</v>
      </c>
      <c r="D2056" s="125"/>
      <c r="E2056" s="69"/>
      <c r="F2056" s="69"/>
      <c r="G2056" s="69"/>
      <c r="H2056" s="69"/>
      <c r="I2056" s="69"/>
      <c r="J2056" s="69"/>
      <c r="K2056" s="69"/>
      <c r="L2056" s="69"/>
      <c r="M2056" s="69"/>
      <c r="N2056" s="69"/>
      <c r="O2056" s="69"/>
      <c r="P2056" s="69"/>
      <c r="Q2056" s="69"/>
      <c r="R2056" s="69"/>
      <c r="S2056" s="69"/>
      <c r="T2056" s="69"/>
      <c r="U2056" s="69"/>
      <c r="V2056" s="69"/>
      <c r="W2056" s="69"/>
      <c r="X2056" s="69"/>
      <c r="Y2056" s="69"/>
      <c r="Z2056" s="69"/>
    </row>
    <row r="2057" ht="15.75" customHeight="1" spans="1:26">
      <c r="A2057" s="125"/>
      <c r="B2057" s="125"/>
      <c r="C2057" s="126" t="e">
        <v>#REF!</v>
      </c>
      <c r="D2057" s="125"/>
      <c r="E2057" s="69"/>
      <c r="F2057" s="69"/>
      <c r="G2057" s="69"/>
      <c r="H2057" s="69"/>
      <c r="I2057" s="69"/>
      <c r="J2057" s="69"/>
      <c r="K2057" s="69"/>
      <c r="L2057" s="69"/>
      <c r="M2057" s="69"/>
      <c r="N2057" s="69"/>
      <c r="O2057" s="69"/>
      <c r="P2057" s="69"/>
      <c r="Q2057" s="69"/>
      <c r="R2057" s="69"/>
      <c r="S2057" s="69"/>
      <c r="T2057" s="69"/>
      <c r="U2057" s="69"/>
      <c r="V2057" s="69"/>
      <c r="W2057" s="69"/>
      <c r="X2057" s="69"/>
      <c r="Y2057" s="69"/>
      <c r="Z2057" s="69"/>
    </row>
    <row r="2058" ht="15.75" customHeight="1" spans="1:26">
      <c r="A2058" s="125"/>
      <c r="B2058" s="125"/>
      <c r="C2058" s="126" t="e">
        <v>#REF!</v>
      </c>
      <c r="D2058" s="125"/>
      <c r="E2058" s="69"/>
      <c r="F2058" s="69"/>
      <c r="G2058" s="69"/>
      <c r="H2058" s="69"/>
      <c r="I2058" s="69"/>
      <c r="J2058" s="69"/>
      <c r="K2058" s="69"/>
      <c r="L2058" s="69"/>
      <c r="M2058" s="69"/>
      <c r="N2058" s="69"/>
      <c r="O2058" s="69"/>
      <c r="P2058" s="69"/>
      <c r="Q2058" s="69"/>
      <c r="R2058" s="69"/>
      <c r="S2058" s="69"/>
      <c r="T2058" s="69"/>
      <c r="U2058" s="69"/>
      <c r="V2058" s="69"/>
      <c r="W2058" s="69"/>
      <c r="X2058" s="69"/>
      <c r="Y2058" s="69"/>
      <c r="Z2058" s="69"/>
    </row>
    <row r="2059" ht="15.75" customHeight="1" spans="1:26">
      <c r="A2059" s="125"/>
      <c r="B2059" s="125"/>
      <c r="C2059" s="126" t="e">
        <v>#REF!</v>
      </c>
      <c r="D2059" s="125"/>
      <c r="E2059" s="69"/>
      <c r="F2059" s="69"/>
      <c r="G2059" s="69"/>
      <c r="H2059" s="69"/>
      <c r="I2059" s="69"/>
      <c r="J2059" s="69"/>
      <c r="K2059" s="69"/>
      <c r="L2059" s="69"/>
      <c r="M2059" s="69"/>
      <c r="N2059" s="69"/>
      <c r="O2059" s="69"/>
      <c r="P2059" s="69"/>
      <c r="Q2059" s="69"/>
      <c r="R2059" s="69"/>
      <c r="S2059" s="69"/>
      <c r="T2059" s="69"/>
      <c r="U2059" s="69"/>
      <c r="V2059" s="69"/>
      <c r="W2059" s="69"/>
      <c r="X2059" s="69"/>
      <c r="Y2059" s="69"/>
      <c r="Z2059" s="69"/>
    </row>
    <row r="2060" ht="15.75" customHeight="1" spans="1:26">
      <c r="A2060" s="125"/>
      <c r="B2060" s="125"/>
      <c r="C2060" s="126" t="e">
        <v>#REF!</v>
      </c>
      <c r="D2060" s="125"/>
      <c r="E2060" s="69"/>
      <c r="F2060" s="69"/>
      <c r="G2060" s="69"/>
      <c r="H2060" s="69"/>
      <c r="I2060" s="69"/>
      <c r="J2060" s="69"/>
      <c r="K2060" s="69"/>
      <c r="L2060" s="69"/>
      <c r="M2060" s="69"/>
      <c r="N2060" s="69"/>
      <c r="O2060" s="69"/>
      <c r="P2060" s="69"/>
      <c r="Q2060" s="69"/>
      <c r="R2060" s="69"/>
      <c r="S2060" s="69"/>
      <c r="T2060" s="69"/>
      <c r="U2060" s="69"/>
      <c r="V2060" s="69"/>
      <c r="W2060" s="69"/>
      <c r="X2060" s="69"/>
      <c r="Y2060" s="69"/>
      <c r="Z2060" s="69"/>
    </row>
    <row r="2061" ht="15.75" customHeight="1" spans="1:26">
      <c r="A2061" s="125"/>
      <c r="B2061" s="125"/>
      <c r="C2061" s="126" t="e">
        <v>#REF!</v>
      </c>
      <c r="D2061" s="125"/>
      <c r="E2061" s="69"/>
      <c r="F2061" s="69"/>
      <c r="G2061" s="69"/>
      <c r="H2061" s="69"/>
      <c r="I2061" s="69"/>
      <c r="J2061" s="69"/>
      <c r="K2061" s="69"/>
      <c r="L2061" s="69"/>
      <c r="M2061" s="69"/>
      <c r="N2061" s="69"/>
      <c r="O2061" s="69"/>
      <c r="P2061" s="69"/>
      <c r="Q2061" s="69"/>
      <c r="R2061" s="69"/>
      <c r="S2061" s="69"/>
      <c r="T2061" s="69"/>
      <c r="U2061" s="69"/>
      <c r="V2061" s="69"/>
      <c r="W2061" s="69"/>
      <c r="X2061" s="69"/>
      <c r="Y2061" s="69"/>
      <c r="Z2061" s="69"/>
    </row>
    <row r="2062" ht="15.75" customHeight="1" spans="1:26">
      <c r="A2062" s="125"/>
      <c r="B2062" s="125"/>
      <c r="C2062" s="126" t="e">
        <v>#REF!</v>
      </c>
      <c r="D2062" s="125"/>
      <c r="E2062" s="69"/>
      <c r="F2062" s="69"/>
      <c r="G2062" s="69"/>
      <c r="H2062" s="69"/>
      <c r="I2062" s="69"/>
      <c r="J2062" s="69"/>
      <c r="K2062" s="69"/>
      <c r="L2062" s="69"/>
      <c r="M2062" s="69"/>
      <c r="N2062" s="69"/>
      <c r="O2062" s="69"/>
      <c r="P2062" s="69"/>
      <c r="Q2062" s="69"/>
      <c r="R2062" s="69"/>
      <c r="S2062" s="69"/>
      <c r="T2062" s="69"/>
      <c r="U2062" s="69"/>
      <c r="V2062" s="69"/>
      <c r="W2062" s="69"/>
      <c r="X2062" s="69"/>
      <c r="Y2062" s="69"/>
      <c r="Z2062" s="69"/>
    </row>
    <row r="2063" ht="15.75" customHeight="1" spans="1:26">
      <c r="A2063" s="125"/>
      <c r="B2063" s="125"/>
      <c r="C2063" s="126" t="e">
        <v>#REF!</v>
      </c>
      <c r="D2063" s="125"/>
      <c r="E2063" s="69"/>
      <c r="F2063" s="69"/>
      <c r="G2063" s="69"/>
      <c r="H2063" s="69"/>
      <c r="I2063" s="69"/>
      <c r="J2063" s="69"/>
      <c r="K2063" s="69"/>
      <c r="L2063" s="69"/>
      <c r="M2063" s="69"/>
      <c r="N2063" s="69"/>
      <c r="O2063" s="69"/>
      <c r="P2063" s="69"/>
      <c r="Q2063" s="69"/>
      <c r="R2063" s="69"/>
      <c r="S2063" s="69"/>
      <c r="T2063" s="69"/>
      <c r="U2063" s="69"/>
      <c r="V2063" s="69"/>
      <c r="W2063" s="69"/>
      <c r="X2063" s="69"/>
      <c r="Y2063" s="69"/>
      <c r="Z2063" s="69"/>
    </row>
    <row r="2064" ht="15.75" customHeight="1" spans="1:26">
      <c r="A2064" s="125"/>
      <c r="B2064" s="125"/>
      <c r="C2064" s="126" t="e">
        <v>#REF!</v>
      </c>
      <c r="D2064" s="125"/>
      <c r="E2064" s="69"/>
      <c r="F2064" s="69"/>
      <c r="G2064" s="69"/>
      <c r="H2064" s="69"/>
      <c r="I2064" s="69"/>
      <c r="J2064" s="69"/>
      <c r="K2064" s="69"/>
      <c r="L2064" s="69"/>
      <c r="M2064" s="69"/>
      <c r="N2064" s="69"/>
      <c r="O2064" s="69"/>
      <c r="P2064" s="69"/>
      <c r="Q2064" s="69"/>
      <c r="R2064" s="69"/>
      <c r="S2064" s="69"/>
      <c r="T2064" s="69"/>
      <c r="U2064" s="69"/>
      <c r="V2064" s="69"/>
      <c r="W2064" s="69"/>
      <c r="X2064" s="69"/>
      <c r="Y2064" s="69"/>
      <c r="Z2064" s="69"/>
    </row>
    <row r="2065" ht="15.75" customHeight="1" spans="1:26">
      <c r="A2065" s="125"/>
      <c r="B2065" s="125"/>
      <c r="C2065" s="126" t="e">
        <v>#REF!</v>
      </c>
      <c r="D2065" s="125"/>
      <c r="E2065" s="69"/>
      <c r="F2065" s="69"/>
      <c r="G2065" s="69"/>
      <c r="H2065" s="69"/>
      <c r="I2065" s="69"/>
      <c r="J2065" s="69"/>
      <c r="K2065" s="69"/>
      <c r="L2065" s="69"/>
      <c r="M2065" s="69"/>
      <c r="N2065" s="69"/>
      <c r="O2065" s="69"/>
      <c r="P2065" s="69"/>
      <c r="Q2065" s="69"/>
      <c r="R2065" s="69"/>
      <c r="S2065" s="69"/>
      <c r="T2065" s="69"/>
      <c r="U2065" s="69"/>
      <c r="V2065" s="69"/>
      <c r="W2065" s="69"/>
      <c r="X2065" s="69"/>
      <c r="Y2065" s="69"/>
      <c r="Z2065" s="69"/>
    </row>
    <row r="2066" ht="15.75" customHeight="1" spans="1:26">
      <c r="A2066" s="125"/>
      <c r="B2066" s="125"/>
      <c r="C2066" s="126" t="e">
        <v>#REF!</v>
      </c>
      <c r="D2066" s="125"/>
      <c r="E2066" s="69"/>
      <c r="F2066" s="69"/>
      <c r="G2066" s="69"/>
      <c r="H2066" s="69"/>
      <c r="I2066" s="69"/>
      <c r="J2066" s="69"/>
      <c r="K2066" s="69"/>
      <c r="L2066" s="69"/>
      <c r="M2066" s="69"/>
      <c r="N2066" s="69"/>
      <c r="O2066" s="69"/>
      <c r="P2066" s="69"/>
      <c r="Q2066" s="69"/>
      <c r="R2066" s="69"/>
      <c r="S2066" s="69"/>
      <c r="T2066" s="69"/>
      <c r="U2066" s="69"/>
      <c r="V2066" s="69"/>
      <c r="W2066" s="69"/>
      <c r="X2066" s="69"/>
      <c r="Y2066" s="69"/>
      <c r="Z2066" s="69"/>
    </row>
    <row r="2067" ht="15.75" customHeight="1" spans="1:26">
      <c r="A2067" s="125"/>
      <c r="B2067" s="125"/>
      <c r="C2067" s="126" t="e">
        <v>#REF!</v>
      </c>
      <c r="D2067" s="125"/>
      <c r="E2067" s="69"/>
      <c r="F2067" s="69"/>
      <c r="G2067" s="69"/>
      <c r="H2067" s="69"/>
      <c r="I2067" s="69"/>
      <c r="J2067" s="69"/>
      <c r="K2067" s="69"/>
      <c r="L2067" s="69"/>
      <c r="M2067" s="69"/>
      <c r="N2067" s="69"/>
      <c r="O2067" s="69"/>
      <c r="P2067" s="69"/>
      <c r="Q2067" s="69"/>
      <c r="R2067" s="69"/>
      <c r="S2067" s="69"/>
      <c r="T2067" s="69"/>
      <c r="U2067" s="69"/>
      <c r="V2067" s="69"/>
      <c r="W2067" s="69"/>
      <c r="X2067" s="69"/>
      <c r="Y2067" s="69"/>
      <c r="Z2067" s="69"/>
    </row>
    <row r="2068" ht="15.75" customHeight="1" spans="1:26">
      <c r="A2068" s="125"/>
      <c r="B2068" s="125"/>
      <c r="C2068" s="126" t="e">
        <v>#REF!</v>
      </c>
      <c r="D2068" s="125"/>
      <c r="E2068" s="69"/>
      <c r="F2068" s="69"/>
      <c r="G2068" s="69"/>
      <c r="H2068" s="69"/>
      <c r="I2068" s="69"/>
      <c r="J2068" s="69"/>
      <c r="K2068" s="69"/>
      <c r="L2068" s="69"/>
      <c r="M2068" s="69"/>
      <c r="N2068" s="69"/>
      <c r="O2068" s="69"/>
      <c r="P2068" s="69"/>
      <c r="Q2068" s="69"/>
      <c r="R2068" s="69"/>
      <c r="S2068" s="69"/>
      <c r="T2068" s="69"/>
      <c r="U2068" s="69"/>
      <c r="V2068" s="69"/>
      <c r="W2068" s="69"/>
      <c r="X2068" s="69"/>
      <c r="Y2068" s="69"/>
      <c r="Z2068" s="69"/>
    </row>
    <row r="2069" ht="15.75" customHeight="1" spans="1:26">
      <c r="A2069" s="125"/>
      <c r="B2069" s="125"/>
      <c r="C2069" s="126" t="e">
        <v>#REF!</v>
      </c>
      <c r="D2069" s="125"/>
      <c r="E2069" s="69"/>
      <c r="F2069" s="69"/>
      <c r="G2069" s="69"/>
      <c r="H2069" s="69"/>
      <c r="I2069" s="69"/>
      <c r="J2069" s="69"/>
      <c r="K2069" s="69"/>
      <c r="L2069" s="69"/>
      <c r="M2069" s="69"/>
      <c r="N2069" s="69"/>
      <c r="O2069" s="69"/>
      <c r="P2069" s="69"/>
      <c r="Q2069" s="69"/>
      <c r="R2069" s="69"/>
      <c r="S2069" s="69"/>
      <c r="T2069" s="69"/>
      <c r="U2069" s="69"/>
      <c r="V2069" s="69"/>
      <c r="W2069" s="69"/>
      <c r="X2069" s="69"/>
      <c r="Y2069" s="69"/>
      <c r="Z2069" s="69"/>
    </row>
    <row r="2070" ht="15.75" customHeight="1" spans="1:26">
      <c r="A2070" s="125"/>
      <c r="B2070" s="125"/>
      <c r="C2070" s="126" t="e">
        <v>#REF!</v>
      </c>
      <c r="D2070" s="125"/>
      <c r="E2070" s="69"/>
      <c r="F2070" s="69"/>
      <c r="G2070" s="69"/>
      <c r="H2070" s="69"/>
      <c r="I2070" s="69"/>
      <c r="J2070" s="69"/>
      <c r="K2070" s="69"/>
      <c r="L2070" s="69"/>
      <c r="M2070" s="69"/>
      <c r="N2070" s="69"/>
      <c r="O2070" s="69"/>
      <c r="P2070" s="69"/>
      <c r="Q2070" s="69"/>
      <c r="R2070" s="69"/>
      <c r="S2070" s="69"/>
      <c r="T2070" s="69"/>
      <c r="U2070" s="69"/>
      <c r="V2070" s="69"/>
      <c r="W2070" s="69"/>
      <c r="X2070" s="69"/>
      <c r="Y2070" s="69"/>
      <c r="Z2070" s="69"/>
    </row>
    <row r="2071" ht="15.75" customHeight="1" spans="1:26">
      <c r="A2071" s="125"/>
      <c r="B2071" s="125"/>
      <c r="C2071" s="126" t="e">
        <v>#REF!</v>
      </c>
      <c r="D2071" s="125"/>
      <c r="E2071" s="69"/>
      <c r="F2071" s="69"/>
      <c r="G2071" s="69"/>
      <c r="H2071" s="69"/>
      <c r="I2071" s="69"/>
      <c r="J2071" s="69"/>
      <c r="K2071" s="69"/>
      <c r="L2071" s="69"/>
      <c r="M2071" s="69"/>
      <c r="N2071" s="69"/>
      <c r="O2071" s="69"/>
      <c r="P2071" s="69"/>
      <c r="Q2071" s="69"/>
      <c r="R2071" s="69"/>
      <c r="S2071" s="69"/>
      <c r="T2071" s="69"/>
      <c r="U2071" s="69"/>
      <c r="V2071" s="69"/>
      <c r="W2071" s="69"/>
      <c r="X2071" s="69"/>
      <c r="Y2071" s="69"/>
      <c r="Z2071" s="69"/>
    </row>
    <row r="2072" ht="15.75" customHeight="1" spans="1:26">
      <c r="A2072" s="125"/>
      <c r="B2072" s="125"/>
      <c r="C2072" s="126" t="e">
        <v>#REF!</v>
      </c>
      <c r="D2072" s="125"/>
      <c r="E2072" s="69"/>
      <c r="F2072" s="69"/>
      <c r="G2072" s="69"/>
      <c r="H2072" s="69"/>
      <c r="I2072" s="69"/>
      <c r="J2072" s="69"/>
      <c r="K2072" s="69"/>
      <c r="L2072" s="69"/>
      <c r="M2072" s="69"/>
      <c r="N2072" s="69"/>
      <c r="O2072" s="69"/>
      <c r="P2072" s="69"/>
      <c r="Q2072" s="69"/>
      <c r="R2072" s="69"/>
      <c r="S2072" s="69"/>
      <c r="T2072" s="69"/>
      <c r="U2072" s="69"/>
      <c r="V2072" s="69"/>
      <c r="W2072" s="69"/>
      <c r="X2072" s="69"/>
      <c r="Y2072" s="69"/>
      <c r="Z2072" s="69"/>
    </row>
    <row r="2073" ht="15.75" customHeight="1" spans="1:26">
      <c r="A2073" s="125"/>
      <c r="B2073" s="125"/>
      <c r="C2073" s="126" t="e">
        <v>#REF!</v>
      </c>
      <c r="D2073" s="125"/>
      <c r="E2073" s="69"/>
      <c r="F2073" s="69"/>
      <c r="G2073" s="69"/>
      <c r="H2073" s="69"/>
      <c r="I2073" s="69"/>
      <c r="J2073" s="69"/>
      <c r="K2073" s="69"/>
      <c r="L2073" s="69"/>
      <c r="M2073" s="69"/>
      <c r="N2073" s="69"/>
      <c r="O2073" s="69"/>
      <c r="P2073" s="69"/>
      <c r="Q2073" s="69"/>
      <c r="R2073" s="69"/>
      <c r="S2073" s="69"/>
      <c r="T2073" s="69"/>
      <c r="U2073" s="69"/>
      <c r="V2073" s="69"/>
      <c r="W2073" s="69"/>
      <c r="X2073" s="69"/>
      <c r="Y2073" s="69"/>
      <c r="Z2073" s="69"/>
    </row>
    <row r="2074" ht="15.75" customHeight="1" spans="1:26">
      <c r="A2074" s="125"/>
      <c r="B2074" s="125"/>
      <c r="C2074" s="126" t="e">
        <v>#REF!</v>
      </c>
      <c r="D2074" s="125"/>
      <c r="E2074" s="69"/>
      <c r="F2074" s="69"/>
      <c r="G2074" s="69"/>
      <c r="H2074" s="69"/>
      <c r="I2074" s="69"/>
      <c r="J2074" s="69"/>
      <c r="K2074" s="69"/>
      <c r="L2074" s="69"/>
      <c r="M2074" s="69"/>
      <c r="N2074" s="69"/>
      <c r="O2074" s="69"/>
      <c r="P2074" s="69"/>
      <c r="Q2074" s="69"/>
      <c r="R2074" s="69"/>
      <c r="S2074" s="69"/>
      <c r="T2074" s="69"/>
      <c r="U2074" s="69"/>
      <c r="V2074" s="69"/>
      <c r="W2074" s="69"/>
      <c r="X2074" s="69"/>
      <c r="Y2074" s="69"/>
      <c r="Z2074" s="69"/>
    </row>
    <row r="2075" ht="15.75" customHeight="1" spans="1:26">
      <c r="A2075" s="125"/>
      <c r="B2075" s="125"/>
      <c r="C2075" s="126" t="e">
        <v>#REF!</v>
      </c>
      <c r="D2075" s="125"/>
      <c r="E2075" s="69"/>
      <c r="F2075" s="69"/>
      <c r="G2075" s="69"/>
      <c r="H2075" s="69"/>
      <c r="I2075" s="69"/>
      <c r="J2075" s="69"/>
      <c r="K2075" s="69"/>
      <c r="L2075" s="69"/>
      <c r="M2075" s="69"/>
      <c r="N2075" s="69"/>
      <c r="O2075" s="69"/>
      <c r="P2075" s="69"/>
      <c r="Q2075" s="69"/>
      <c r="R2075" s="69"/>
      <c r="S2075" s="69"/>
      <c r="T2075" s="69"/>
      <c r="U2075" s="69"/>
      <c r="V2075" s="69"/>
      <c r="W2075" s="69"/>
      <c r="X2075" s="69"/>
      <c r="Y2075" s="69"/>
      <c r="Z2075" s="69"/>
    </row>
    <row r="2076" ht="15.75" customHeight="1" spans="1:26">
      <c r="A2076" s="125"/>
      <c r="B2076" s="125"/>
      <c r="C2076" s="126" t="e">
        <v>#REF!</v>
      </c>
      <c r="D2076" s="125"/>
      <c r="E2076" s="69"/>
      <c r="F2076" s="69"/>
      <c r="G2076" s="69"/>
      <c r="H2076" s="69"/>
      <c r="I2076" s="69"/>
      <c r="J2076" s="69"/>
      <c r="K2076" s="69"/>
      <c r="L2076" s="69"/>
      <c r="M2076" s="69"/>
      <c r="N2076" s="69"/>
      <c r="O2076" s="69"/>
      <c r="P2076" s="69"/>
      <c r="Q2076" s="69"/>
      <c r="R2076" s="69"/>
      <c r="S2076" s="69"/>
      <c r="T2076" s="69"/>
      <c r="U2076" s="69"/>
      <c r="V2076" s="69"/>
      <c r="W2076" s="69"/>
      <c r="X2076" s="69"/>
      <c r="Y2076" s="69"/>
      <c r="Z2076" s="69"/>
    </row>
    <row r="2077" ht="15.75" customHeight="1" spans="1:26">
      <c r="A2077" s="125"/>
      <c r="B2077" s="125"/>
      <c r="C2077" s="126" t="e">
        <v>#REF!</v>
      </c>
      <c r="D2077" s="125"/>
      <c r="E2077" s="69"/>
      <c r="F2077" s="69"/>
      <c r="G2077" s="69"/>
      <c r="H2077" s="69"/>
      <c r="I2077" s="69"/>
      <c r="J2077" s="69"/>
      <c r="K2077" s="69"/>
      <c r="L2077" s="69"/>
      <c r="M2077" s="69"/>
      <c r="N2077" s="69"/>
      <c r="O2077" s="69"/>
      <c r="P2077" s="69"/>
      <c r="Q2077" s="69"/>
      <c r="R2077" s="69"/>
      <c r="S2077" s="69"/>
      <c r="T2077" s="69"/>
      <c r="U2077" s="69"/>
      <c r="V2077" s="69"/>
      <c r="W2077" s="69"/>
      <c r="X2077" s="69"/>
      <c r="Y2077" s="69"/>
      <c r="Z2077" s="69"/>
    </row>
    <row r="2078" ht="15.75" customHeight="1" spans="1:26">
      <c r="A2078" s="125"/>
      <c r="B2078" s="125"/>
      <c r="C2078" s="126" t="e">
        <v>#REF!</v>
      </c>
      <c r="D2078" s="125"/>
      <c r="E2078" s="69"/>
      <c r="F2078" s="69"/>
      <c r="G2078" s="69"/>
      <c r="H2078" s="69"/>
      <c r="I2078" s="69"/>
      <c r="J2078" s="69"/>
      <c r="K2078" s="69"/>
      <c r="L2078" s="69"/>
      <c r="M2078" s="69"/>
      <c r="N2078" s="69"/>
      <c r="O2078" s="69"/>
      <c r="P2078" s="69"/>
      <c r="Q2078" s="69"/>
      <c r="R2078" s="69"/>
      <c r="S2078" s="69"/>
      <c r="T2078" s="69"/>
      <c r="U2078" s="69"/>
      <c r="V2078" s="69"/>
      <c r="W2078" s="69"/>
      <c r="X2078" s="69"/>
      <c r="Y2078" s="69"/>
      <c r="Z2078" s="69"/>
    </row>
    <row r="2079" ht="15.75" customHeight="1" spans="1:26">
      <c r="A2079" s="125"/>
      <c r="B2079" s="125"/>
      <c r="C2079" s="126" t="e">
        <v>#REF!</v>
      </c>
      <c r="D2079" s="125"/>
      <c r="E2079" s="69"/>
      <c r="F2079" s="69"/>
      <c r="G2079" s="69"/>
      <c r="H2079" s="69"/>
      <c r="I2079" s="69"/>
      <c r="J2079" s="69"/>
      <c r="K2079" s="69"/>
      <c r="L2079" s="69"/>
      <c r="M2079" s="69"/>
      <c r="N2079" s="69"/>
      <c r="O2079" s="69"/>
      <c r="P2079" s="69"/>
      <c r="Q2079" s="69"/>
      <c r="R2079" s="69"/>
      <c r="S2079" s="69"/>
      <c r="T2079" s="69"/>
      <c r="U2079" s="69"/>
      <c r="V2079" s="69"/>
      <c r="W2079" s="69"/>
      <c r="X2079" s="69"/>
      <c r="Y2079" s="69"/>
      <c r="Z2079" s="69"/>
    </row>
    <row r="2080" ht="15.75" customHeight="1" spans="1:26">
      <c r="A2080" s="125"/>
      <c r="B2080" s="125"/>
      <c r="C2080" s="126" t="e">
        <v>#REF!</v>
      </c>
      <c r="D2080" s="125"/>
      <c r="E2080" s="69"/>
      <c r="F2080" s="69"/>
      <c r="G2080" s="69"/>
      <c r="H2080" s="69"/>
      <c r="I2080" s="69"/>
      <c r="J2080" s="69"/>
      <c r="K2080" s="69"/>
      <c r="L2080" s="69"/>
      <c r="M2080" s="69"/>
      <c r="N2080" s="69"/>
      <c r="O2080" s="69"/>
      <c r="P2080" s="69"/>
      <c r="Q2080" s="69"/>
      <c r="R2080" s="69"/>
      <c r="S2080" s="69"/>
      <c r="T2080" s="69"/>
      <c r="U2080" s="69"/>
      <c r="V2080" s="69"/>
      <c r="W2080" s="69"/>
      <c r="X2080" s="69"/>
      <c r="Y2080" s="69"/>
      <c r="Z2080" s="69"/>
    </row>
    <row r="2081" ht="15.75" customHeight="1" spans="1:26">
      <c r="A2081" s="125"/>
      <c r="B2081" s="125"/>
      <c r="C2081" s="126" t="e">
        <v>#REF!</v>
      </c>
      <c r="D2081" s="125"/>
      <c r="E2081" s="69"/>
      <c r="F2081" s="69"/>
      <c r="G2081" s="69"/>
      <c r="H2081" s="69"/>
      <c r="I2081" s="69"/>
      <c r="J2081" s="69"/>
      <c r="K2081" s="69"/>
      <c r="L2081" s="69"/>
      <c r="M2081" s="69"/>
      <c r="N2081" s="69"/>
      <c r="O2081" s="69"/>
      <c r="P2081" s="69"/>
      <c r="Q2081" s="69"/>
      <c r="R2081" s="69"/>
      <c r="S2081" s="69"/>
      <c r="T2081" s="69"/>
      <c r="U2081" s="69"/>
      <c r="V2081" s="69"/>
      <c r="W2081" s="69"/>
      <c r="X2081" s="69"/>
      <c r="Y2081" s="69"/>
      <c r="Z2081" s="69"/>
    </row>
    <row r="2082" ht="15.75" customHeight="1" spans="1:26">
      <c r="A2082" s="125"/>
      <c r="B2082" s="125"/>
      <c r="C2082" s="126" t="e">
        <v>#REF!</v>
      </c>
      <c r="D2082" s="125"/>
      <c r="E2082" s="69"/>
      <c r="F2082" s="69"/>
      <c r="G2082" s="69"/>
      <c r="H2082" s="69"/>
      <c r="I2082" s="69"/>
      <c r="J2082" s="69"/>
      <c r="K2082" s="69"/>
      <c r="L2082" s="69"/>
      <c r="M2082" s="69"/>
      <c r="N2082" s="69"/>
      <c r="O2082" s="69"/>
      <c r="P2082" s="69"/>
      <c r="Q2082" s="69"/>
      <c r="R2082" s="69"/>
      <c r="S2082" s="69"/>
      <c r="T2082" s="69"/>
      <c r="U2082" s="69"/>
      <c r="V2082" s="69"/>
      <c r="W2082" s="69"/>
      <c r="X2082" s="69"/>
      <c r="Y2082" s="69"/>
      <c r="Z2082" s="69"/>
    </row>
    <row r="2083" ht="15.75" customHeight="1" spans="1:26">
      <c r="A2083" s="125"/>
      <c r="B2083" s="125"/>
      <c r="C2083" s="126" t="e">
        <v>#REF!</v>
      </c>
      <c r="D2083" s="125"/>
      <c r="E2083" s="69"/>
      <c r="F2083" s="69"/>
      <c r="G2083" s="69"/>
      <c r="H2083" s="69"/>
      <c r="I2083" s="69"/>
      <c r="J2083" s="69"/>
      <c r="K2083" s="69"/>
      <c r="L2083" s="69"/>
      <c r="M2083" s="69"/>
      <c r="N2083" s="69"/>
      <c r="O2083" s="69"/>
      <c r="P2083" s="69"/>
      <c r="Q2083" s="69"/>
      <c r="R2083" s="69"/>
      <c r="S2083" s="69"/>
      <c r="T2083" s="69"/>
      <c r="U2083" s="69"/>
      <c r="V2083" s="69"/>
      <c r="W2083" s="69"/>
      <c r="X2083" s="69"/>
      <c r="Y2083" s="69"/>
      <c r="Z2083" s="69"/>
    </row>
    <row r="2084" ht="15.75" customHeight="1" spans="1:26">
      <c r="A2084" s="125"/>
      <c r="B2084" s="125"/>
      <c r="C2084" s="126" t="e">
        <v>#REF!</v>
      </c>
      <c r="D2084" s="125"/>
      <c r="E2084" s="69"/>
      <c r="F2084" s="69"/>
      <c r="G2084" s="69"/>
      <c r="H2084" s="69"/>
      <c r="I2084" s="69"/>
      <c r="J2084" s="69"/>
      <c r="K2084" s="69"/>
      <c r="L2084" s="69"/>
      <c r="M2084" s="69"/>
      <c r="N2084" s="69"/>
      <c r="O2084" s="69"/>
      <c r="P2084" s="69"/>
      <c r="Q2084" s="69"/>
      <c r="R2084" s="69"/>
      <c r="S2084" s="69"/>
      <c r="T2084" s="69"/>
      <c r="U2084" s="69"/>
      <c r="V2084" s="69"/>
      <c r="W2084" s="69"/>
      <c r="X2084" s="69"/>
      <c r="Y2084" s="69"/>
      <c r="Z2084" s="69"/>
    </row>
    <row r="2085" ht="15.75" customHeight="1" spans="1:26">
      <c r="A2085" s="125"/>
      <c r="B2085" s="125"/>
      <c r="C2085" s="126" t="e">
        <v>#REF!</v>
      </c>
      <c r="D2085" s="125"/>
      <c r="E2085" s="69"/>
      <c r="F2085" s="69"/>
      <c r="G2085" s="69"/>
      <c r="H2085" s="69"/>
      <c r="I2085" s="69"/>
      <c r="J2085" s="69"/>
      <c r="K2085" s="69"/>
      <c r="L2085" s="69"/>
      <c r="M2085" s="69"/>
      <c r="N2085" s="69"/>
      <c r="O2085" s="69"/>
      <c r="P2085" s="69"/>
      <c r="Q2085" s="69"/>
      <c r="R2085" s="69"/>
      <c r="S2085" s="69"/>
      <c r="T2085" s="69"/>
      <c r="U2085" s="69"/>
      <c r="V2085" s="69"/>
      <c r="W2085" s="69"/>
      <c r="X2085" s="69"/>
      <c r="Y2085" s="69"/>
      <c r="Z2085" s="69"/>
    </row>
    <row r="2086" ht="15.75" customHeight="1" spans="1:26">
      <c r="A2086" s="125"/>
      <c r="B2086" s="125"/>
      <c r="C2086" s="126" t="e">
        <v>#REF!</v>
      </c>
      <c r="D2086" s="125"/>
      <c r="E2086" s="69"/>
      <c r="F2086" s="69"/>
      <c r="G2086" s="69"/>
      <c r="H2086" s="69"/>
      <c r="I2086" s="69"/>
      <c r="J2086" s="69"/>
      <c r="K2086" s="69"/>
      <c r="L2086" s="69"/>
      <c r="M2086" s="69"/>
      <c r="N2086" s="69"/>
      <c r="O2086" s="69"/>
      <c r="P2086" s="69"/>
      <c r="Q2086" s="69"/>
      <c r="R2086" s="69"/>
      <c r="S2086" s="69"/>
      <c r="T2086" s="69"/>
      <c r="U2086" s="69"/>
      <c r="V2086" s="69"/>
      <c r="W2086" s="69"/>
      <c r="X2086" s="69"/>
      <c r="Y2086" s="69"/>
      <c r="Z2086" s="69"/>
    </row>
    <row r="2087" ht="15.75" customHeight="1" spans="1:26">
      <c r="A2087" s="125"/>
      <c r="B2087" s="125"/>
      <c r="C2087" s="126" t="e">
        <v>#REF!</v>
      </c>
      <c r="D2087" s="125"/>
      <c r="E2087" s="69"/>
      <c r="F2087" s="69"/>
      <c r="G2087" s="69"/>
      <c r="H2087" s="69"/>
      <c r="I2087" s="69"/>
      <c r="J2087" s="69"/>
      <c r="K2087" s="69"/>
      <c r="L2087" s="69"/>
      <c r="M2087" s="69"/>
      <c r="N2087" s="69"/>
      <c r="O2087" s="69"/>
      <c r="P2087" s="69"/>
      <c r="Q2087" s="69"/>
      <c r="R2087" s="69"/>
      <c r="S2087" s="69"/>
      <c r="T2087" s="69"/>
      <c r="U2087" s="69"/>
      <c r="V2087" s="69"/>
      <c r="W2087" s="69"/>
      <c r="X2087" s="69"/>
      <c r="Y2087" s="69"/>
      <c r="Z2087" s="69"/>
    </row>
    <row r="2088" ht="15.75" customHeight="1" spans="1:26">
      <c r="A2088" s="125"/>
      <c r="B2088" s="125"/>
      <c r="C2088" s="126" t="e">
        <v>#REF!</v>
      </c>
      <c r="D2088" s="125"/>
      <c r="E2088" s="69"/>
      <c r="F2088" s="69"/>
      <c r="G2088" s="69"/>
      <c r="H2088" s="69"/>
      <c r="I2088" s="69"/>
      <c r="J2088" s="69"/>
      <c r="K2088" s="69"/>
      <c r="L2088" s="69"/>
      <c r="M2088" s="69"/>
      <c r="N2088" s="69"/>
      <c r="O2088" s="69"/>
      <c r="P2088" s="69"/>
      <c r="Q2088" s="69"/>
      <c r="R2088" s="69"/>
      <c r="S2088" s="69"/>
      <c r="T2088" s="69"/>
      <c r="U2088" s="69"/>
      <c r="V2088" s="69"/>
      <c r="W2088" s="69"/>
      <c r="X2088" s="69"/>
      <c r="Y2088" s="69"/>
      <c r="Z2088" s="69"/>
    </row>
    <row r="2089" ht="15.75" customHeight="1" spans="1:26">
      <c r="A2089" s="125"/>
      <c r="B2089" s="125"/>
      <c r="C2089" s="126" t="e">
        <v>#REF!</v>
      </c>
      <c r="D2089" s="125"/>
      <c r="E2089" s="69"/>
      <c r="F2089" s="69"/>
      <c r="G2089" s="69"/>
      <c r="H2089" s="69"/>
      <c r="I2089" s="69"/>
      <c r="J2089" s="69"/>
      <c r="K2089" s="69"/>
      <c r="L2089" s="69"/>
      <c r="M2089" s="69"/>
      <c r="N2089" s="69"/>
      <c r="O2089" s="69"/>
      <c r="P2089" s="69"/>
      <c r="Q2089" s="69"/>
      <c r="R2089" s="69"/>
      <c r="S2089" s="69"/>
      <c r="T2089" s="69"/>
      <c r="U2089" s="69"/>
      <c r="V2089" s="69"/>
      <c r="W2089" s="69"/>
      <c r="X2089" s="69"/>
      <c r="Y2089" s="69"/>
      <c r="Z2089" s="69"/>
    </row>
    <row r="2090" ht="15.75" customHeight="1" spans="1:26">
      <c r="A2090" s="125"/>
      <c r="B2090" s="125"/>
      <c r="C2090" s="126" t="e">
        <v>#REF!</v>
      </c>
      <c r="D2090" s="125"/>
      <c r="E2090" s="69"/>
      <c r="F2090" s="69"/>
      <c r="G2090" s="69"/>
      <c r="H2090" s="69"/>
      <c r="I2090" s="69"/>
      <c r="J2090" s="69"/>
      <c r="K2090" s="69"/>
      <c r="L2090" s="69"/>
      <c r="M2090" s="69"/>
      <c r="N2090" s="69"/>
      <c r="O2090" s="69"/>
      <c r="P2090" s="69"/>
      <c r="Q2090" s="69"/>
      <c r="R2090" s="69"/>
      <c r="S2090" s="69"/>
      <c r="T2090" s="69"/>
      <c r="U2090" s="69"/>
      <c r="V2090" s="69"/>
      <c r="W2090" s="69"/>
      <c r="X2090" s="69"/>
      <c r="Y2090" s="69"/>
      <c r="Z2090" s="69"/>
    </row>
    <row r="2091" ht="15.75" customHeight="1" spans="1:26">
      <c r="A2091" s="125"/>
      <c r="B2091" s="125"/>
      <c r="C2091" s="126" t="e">
        <v>#REF!</v>
      </c>
      <c r="D2091" s="125"/>
      <c r="E2091" s="69"/>
      <c r="F2091" s="69"/>
      <c r="G2091" s="69"/>
      <c r="H2091" s="69"/>
      <c r="I2091" s="69"/>
      <c r="J2091" s="69"/>
      <c r="K2091" s="69"/>
      <c r="L2091" s="69"/>
      <c r="M2091" s="69"/>
      <c r="N2091" s="69"/>
      <c r="O2091" s="69"/>
      <c r="P2091" s="69"/>
      <c r="Q2091" s="69"/>
      <c r="R2091" s="69"/>
      <c r="S2091" s="69"/>
      <c r="T2091" s="69"/>
      <c r="U2091" s="69"/>
      <c r="V2091" s="69"/>
      <c r="W2091" s="69"/>
      <c r="X2091" s="69"/>
      <c r="Y2091" s="69"/>
      <c r="Z2091" s="69"/>
    </row>
    <row r="2092" ht="15.75" customHeight="1" spans="1:26">
      <c r="A2092" s="125"/>
      <c r="B2092" s="125"/>
      <c r="C2092" s="126" t="e">
        <v>#REF!</v>
      </c>
      <c r="D2092" s="125"/>
      <c r="E2092" s="69"/>
      <c r="F2092" s="69"/>
      <c r="G2092" s="69"/>
      <c r="H2092" s="69"/>
      <c r="I2092" s="69"/>
      <c r="J2092" s="69"/>
      <c r="K2092" s="69"/>
      <c r="L2092" s="69"/>
      <c r="M2092" s="69"/>
      <c r="N2092" s="69"/>
      <c r="O2092" s="69"/>
      <c r="P2092" s="69"/>
      <c r="Q2092" s="69"/>
      <c r="R2092" s="69"/>
      <c r="S2092" s="69"/>
      <c r="T2092" s="69"/>
      <c r="U2092" s="69"/>
      <c r="V2092" s="69"/>
      <c r="W2092" s="69"/>
      <c r="X2092" s="69"/>
      <c r="Y2092" s="69"/>
      <c r="Z2092" s="69"/>
    </row>
    <row r="2093" ht="15.75" customHeight="1" spans="1:26">
      <c r="A2093" s="125"/>
      <c r="B2093" s="125"/>
      <c r="C2093" s="126" t="e">
        <v>#REF!</v>
      </c>
      <c r="D2093" s="125"/>
      <c r="E2093" s="69"/>
      <c r="F2093" s="69"/>
      <c r="G2093" s="69"/>
      <c r="H2093" s="69"/>
      <c r="I2093" s="69"/>
      <c r="J2093" s="69"/>
      <c r="K2093" s="69"/>
      <c r="L2093" s="69"/>
      <c r="M2093" s="69"/>
      <c r="N2093" s="69"/>
      <c r="O2093" s="69"/>
      <c r="P2093" s="69"/>
      <c r="Q2093" s="69"/>
      <c r="R2093" s="69"/>
      <c r="S2093" s="69"/>
      <c r="T2093" s="69"/>
      <c r="U2093" s="69"/>
      <c r="V2093" s="69"/>
      <c r="W2093" s="69"/>
      <c r="X2093" s="69"/>
      <c r="Y2093" s="69"/>
      <c r="Z2093" s="69"/>
    </row>
    <row r="2094" ht="15.75" customHeight="1" spans="1:26">
      <c r="A2094" s="125"/>
      <c r="B2094" s="125"/>
      <c r="C2094" s="126" t="e">
        <v>#REF!</v>
      </c>
      <c r="D2094" s="125"/>
      <c r="E2094" s="69"/>
      <c r="F2094" s="69"/>
      <c r="G2094" s="69"/>
      <c r="H2094" s="69"/>
      <c r="I2094" s="69"/>
      <c r="J2094" s="69"/>
      <c r="K2094" s="69"/>
      <c r="L2094" s="69"/>
      <c r="M2094" s="69"/>
      <c r="N2094" s="69"/>
      <c r="O2094" s="69"/>
      <c r="P2094" s="69"/>
      <c r="Q2094" s="69"/>
      <c r="R2094" s="69"/>
      <c r="S2094" s="69"/>
      <c r="T2094" s="69"/>
      <c r="U2094" s="69"/>
      <c r="V2094" s="69"/>
      <c r="W2094" s="69"/>
      <c r="X2094" s="69"/>
      <c r="Y2094" s="69"/>
      <c r="Z2094" s="69"/>
    </row>
    <row r="2095" ht="15.75" customHeight="1" spans="1:26">
      <c r="A2095" s="125"/>
      <c r="B2095" s="125"/>
      <c r="C2095" s="126" t="e">
        <v>#REF!</v>
      </c>
      <c r="D2095" s="125"/>
      <c r="E2095" s="69"/>
      <c r="F2095" s="69"/>
      <c r="G2095" s="69"/>
      <c r="H2095" s="69"/>
      <c r="I2095" s="69"/>
      <c r="J2095" s="69"/>
      <c r="K2095" s="69"/>
      <c r="L2095" s="69"/>
      <c r="M2095" s="69"/>
      <c r="N2095" s="69"/>
      <c r="O2095" s="69"/>
      <c r="P2095" s="69"/>
      <c r="Q2095" s="69"/>
      <c r="R2095" s="69"/>
      <c r="S2095" s="69"/>
      <c r="T2095" s="69"/>
      <c r="U2095" s="69"/>
      <c r="V2095" s="69"/>
      <c r="W2095" s="69"/>
      <c r="X2095" s="69"/>
      <c r="Y2095" s="69"/>
      <c r="Z2095" s="69"/>
    </row>
    <row r="2096" ht="15.75" customHeight="1" spans="1:26">
      <c r="A2096" s="125"/>
      <c r="B2096" s="125"/>
      <c r="C2096" s="126" t="e">
        <v>#REF!</v>
      </c>
      <c r="D2096" s="125"/>
      <c r="E2096" s="69"/>
      <c r="F2096" s="69"/>
      <c r="G2096" s="69"/>
      <c r="H2096" s="69"/>
      <c r="I2096" s="69"/>
      <c r="J2096" s="69"/>
      <c r="K2096" s="69"/>
      <c r="L2096" s="69"/>
      <c r="M2096" s="69"/>
      <c r="N2096" s="69"/>
      <c r="O2096" s="69"/>
      <c r="P2096" s="69"/>
      <c r="Q2096" s="69"/>
      <c r="R2096" s="69"/>
      <c r="S2096" s="69"/>
      <c r="T2096" s="69"/>
      <c r="U2096" s="69"/>
      <c r="V2096" s="69"/>
      <c r="W2096" s="69"/>
      <c r="X2096" s="69"/>
      <c r="Y2096" s="69"/>
      <c r="Z2096" s="69"/>
    </row>
    <row r="2097" ht="15.75" customHeight="1" spans="1:26">
      <c r="A2097" s="125"/>
      <c r="B2097" s="125"/>
      <c r="C2097" s="126" t="e">
        <v>#REF!</v>
      </c>
      <c r="D2097" s="125"/>
      <c r="E2097" s="69"/>
      <c r="F2097" s="69"/>
      <c r="G2097" s="69"/>
      <c r="H2097" s="69"/>
      <c r="I2097" s="69"/>
      <c r="J2097" s="69"/>
      <c r="K2097" s="69"/>
      <c r="L2097" s="69"/>
      <c r="M2097" s="69"/>
      <c r="N2097" s="69"/>
      <c r="O2097" s="69"/>
      <c r="P2097" s="69"/>
      <c r="Q2097" s="69"/>
      <c r="R2097" s="69"/>
      <c r="S2097" s="69"/>
      <c r="T2097" s="69"/>
      <c r="U2097" s="69"/>
      <c r="V2097" s="69"/>
      <c r="W2097" s="69"/>
      <c r="X2097" s="69"/>
      <c r="Y2097" s="69"/>
      <c r="Z2097" s="69"/>
    </row>
    <row r="2098" ht="15.75" customHeight="1" spans="1:26">
      <c r="A2098" s="125"/>
      <c r="B2098" s="125"/>
      <c r="C2098" s="126" t="e">
        <v>#REF!</v>
      </c>
      <c r="D2098" s="125"/>
      <c r="E2098" s="69"/>
      <c r="F2098" s="69"/>
      <c r="G2098" s="69"/>
      <c r="H2098" s="69"/>
      <c r="I2098" s="69"/>
      <c r="J2098" s="69"/>
      <c r="K2098" s="69"/>
      <c r="L2098" s="69"/>
      <c r="M2098" s="69"/>
      <c r="N2098" s="69"/>
      <c r="O2098" s="69"/>
      <c r="P2098" s="69"/>
      <c r="Q2098" s="69"/>
      <c r="R2098" s="69"/>
      <c r="S2098" s="69"/>
      <c r="T2098" s="69"/>
      <c r="U2098" s="69"/>
      <c r="V2098" s="69"/>
      <c r="W2098" s="69"/>
      <c r="X2098" s="69"/>
      <c r="Y2098" s="69"/>
      <c r="Z2098" s="69"/>
    </row>
    <row r="2099" ht="15.75" customHeight="1" spans="1:26">
      <c r="A2099" s="125"/>
      <c r="B2099" s="125"/>
      <c r="C2099" s="126" t="e">
        <v>#REF!</v>
      </c>
      <c r="D2099" s="125"/>
      <c r="E2099" s="69"/>
      <c r="F2099" s="69"/>
      <c r="G2099" s="69"/>
      <c r="H2099" s="69"/>
      <c r="I2099" s="69"/>
      <c r="J2099" s="69"/>
      <c r="K2099" s="69"/>
      <c r="L2099" s="69"/>
      <c r="M2099" s="69"/>
      <c r="N2099" s="69"/>
      <c r="O2099" s="69"/>
      <c r="P2099" s="69"/>
      <c r="Q2099" s="69"/>
      <c r="R2099" s="69"/>
      <c r="S2099" s="69"/>
      <c r="T2099" s="69"/>
      <c r="U2099" s="69"/>
      <c r="V2099" s="69"/>
      <c r="W2099" s="69"/>
      <c r="X2099" s="69"/>
      <c r="Y2099" s="69"/>
      <c r="Z2099" s="69"/>
    </row>
    <row r="2100" ht="15.75" customHeight="1" spans="1:26">
      <c r="A2100" s="125"/>
      <c r="B2100" s="125"/>
      <c r="C2100" s="126" t="e">
        <v>#REF!</v>
      </c>
      <c r="D2100" s="125"/>
      <c r="E2100" s="69"/>
      <c r="F2100" s="69"/>
      <c r="G2100" s="69"/>
      <c r="H2100" s="69"/>
      <c r="I2100" s="69"/>
      <c r="J2100" s="69"/>
      <c r="K2100" s="69"/>
      <c r="L2100" s="69"/>
      <c r="M2100" s="69"/>
      <c r="N2100" s="69"/>
      <c r="O2100" s="69"/>
      <c r="P2100" s="69"/>
      <c r="Q2100" s="69"/>
      <c r="R2100" s="69"/>
      <c r="S2100" s="69"/>
      <c r="T2100" s="69"/>
      <c r="U2100" s="69"/>
      <c r="V2100" s="69"/>
      <c r="W2100" s="69"/>
      <c r="X2100" s="69"/>
      <c r="Y2100" s="69"/>
      <c r="Z2100" s="69"/>
    </row>
    <row r="2101" ht="15.75" customHeight="1" spans="1:26">
      <c r="A2101" s="125"/>
      <c r="B2101" s="125"/>
      <c r="C2101" s="126" t="e">
        <v>#REF!</v>
      </c>
      <c r="D2101" s="125"/>
      <c r="E2101" s="69"/>
      <c r="F2101" s="69"/>
      <c r="G2101" s="69"/>
      <c r="H2101" s="69"/>
      <c r="I2101" s="69"/>
      <c r="J2101" s="69"/>
      <c r="K2101" s="69"/>
      <c r="L2101" s="69"/>
      <c r="M2101" s="69"/>
      <c r="N2101" s="69"/>
      <c r="O2101" s="69"/>
      <c r="P2101" s="69"/>
      <c r="Q2101" s="69"/>
      <c r="R2101" s="69"/>
      <c r="S2101" s="69"/>
      <c r="T2101" s="69"/>
      <c r="U2101" s="69"/>
      <c r="V2101" s="69"/>
      <c r="W2101" s="69"/>
      <c r="X2101" s="69"/>
      <c r="Y2101" s="69"/>
      <c r="Z2101" s="69"/>
    </row>
    <row r="2102" ht="15.75" customHeight="1" spans="1:26">
      <c r="A2102" s="125"/>
      <c r="B2102" s="125"/>
      <c r="C2102" s="126" t="e">
        <v>#REF!</v>
      </c>
      <c r="D2102" s="125"/>
      <c r="E2102" s="69"/>
      <c r="F2102" s="69"/>
      <c r="G2102" s="69"/>
      <c r="H2102" s="69"/>
      <c r="I2102" s="69"/>
      <c r="J2102" s="69"/>
      <c r="K2102" s="69"/>
      <c r="L2102" s="69"/>
      <c r="M2102" s="69"/>
      <c r="N2102" s="69"/>
      <c r="O2102" s="69"/>
      <c r="P2102" s="69"/>
      <c r="Q2102" s="69"/>
      <c r="R2102" s="69"/>
      <c r="S2102" s="69"/>
      <c r="T2102" s="69"/>
      <c r="U2102" s="69"/>
      <c r="V2102" s="69"/>
      <c r="W2102" s="69"/>
      <c r="X2102" s="69"/>
      <c r="Y2102" s="69"/>
      <c r="Z2102" s="69"/>
    </row>
    <row r="2103" ht="15.75" customHeight="1" spans="1:26">
      <c r="A2103" s="125"/>
      <c r="B2103" s="125"/>
      <c r="C2103" s="126" t="e">
        <v>#REF!</v>
      </c>
      <c r="D2103" s="125"/>
      <c r="E2103" s="69"/>
      <c r="F2103" s="69"/>
      <c r="G2103" s="69"/>
      <c r="H2103" s="69"/>
      <c r="I2103" s="69"/>
      <c r="J2103" s="69"/>
      <c r="K2103" s="69"/>
      <c r="L2103" s="69"/>
      <c r="M2103" s="69"/>
      <c r="N2103" s="69"/>
      <c r="O2103" s="69"/>
      <c r="P2103" s="69"/>
      <c r="Q2103" s="69"/>
      <c r="R2103" s="69"/>
      <c r="S2103" s="69"/>
      <c r="T2103" s="69"/>
      <c r="U2103" s="69"/>
      <c r="V2103" s="69"/>
      <c r="W2103" s="69"/>
      <c r="X2103" s="69"/>
      <c r="Y2103" s="69"/>
      <c r="Z2103" s="69"/>
    </row>
    <row r="2104" ht="15.75" customHeight="1" spans="1:26">
      <c r="A2104" s="125"/>
      <c r="B2104" s="125"/>
      <c r="C2104" s="126" t="e">
        <v>#REF!</v>
      </c>
      <c r="D2104" s="125"/>
      <c r="E2104" s="69"/>
      <c r="F2104" s="69"/>
      <c r="G2104" s="69"/>
      <c r="H2104" s="69"/>
      <c r="I2104" s="69"/>
      <c r="J2104" s="69"/>
      <c r="K2104" s="69"/>
      <c r="L2104" s="69"/>
      <c r="M2104" s="69"/>
      <c r="N2104" s="69"/>
      <c r="O2104" s="69"/>
      <c r="P2104" s="69"/>
      <c r="Q2104" s="69"/>
      <c r="R2104" s="69"/>
      <c r="S2104" s="69"/>
      <c r="T2104" s="69"/>
      <c r="U2104" s="69"/>
      <c r="V2104" s="69"/>
      <c r="W2104" s="69"/>
      <c r="X2104" s="69"/>
      <c r="Y2104" s="69"/>
      <c r="Z2104" s="69"/>
    </row>
    <row r="2105" ht="15.75" customHeight="1" spans="1:26">
      <c r="A2105" s="125"/>
      <c r="B2105" s="125"/>
      <c r="C2105" s="126" t="e">
        <v>#REF!</v>
      </c>
      <c r="D2105" s="125"/>
      <c r="E2105" s="69"/>
      <c r="F2105" s="69"/>
      <c r="G2105" s="69"/>
      <c r="H2105" s="69"/>
      <c r="I2105" s="69"/>
      <c r="J2105" s="69"/>
      <c r="K2105" s="69"/>
      <c r="L2105" s="69"/>
      <c r="M2105" s="69"/>
      <c r="N2105" s="69"/>
      <c r="O2105" s="69"/>
      <c r="P2105" s="69"/>
      <c r="Q2105" s="69"/>
      <c r="R2105" s="69"/>
      <c r="S2105" s="69"/>
      <c r="T2105" s="69"/>
      <c r="U2105" s="69"/>
      <c r="V2105" s="69"/>
      <c r="W2105" s="69"/>
      <c r="X2105" s="69"/>
      <c r="Y2105" s="69"/>
      <c r="Z2105" s="69"/>
    </row>
    <row r="2106" ht="15.75" customHeight="1" spans="1:26">
      <c r="A2106" s="125"/>
      <c r="B2106" s="125"/>
      <c r="C2106" s="126" t="e">
        <v>#REF!</v>
      </c>
      <c r="D2106" s="125"/>
      <c r="E2106" s="69"/>
      <c r="F2106" s="69"/>
      <c r="G2106" s="69"/>
      <c r="H2106" s="69"/>
      <c r="I2106" s="69"/>
      <c r="J2106" s="69"/>
      <c r="K2106" s="69"/>
      <c r="L2106" s="69"/>
      <c r="M2106" s="69"/>
      <c r="N2106" s="69"/>
      <c r="O2106" s="69"/>
      <c r="P2106" s="69"/>
      <c r="Q2106" s="69"/>
      <c r="R2106" s="69"/>
      <c r="S2106" s="69"/>
      <c r="T2106" s="69"/>
      <c r="U2106" s="69"/>
      <c r="V2106" s="69"/>
      <c r="W2106" s="69"/>
      <c r="X2106" s="69"/>
      <c r="Y2106" s="69"/>
      <c r="Z2106" s="69"/>
    </row>
    <row r="2107" ht="15.75" customHeight="1" spans="1:26">
      <c r="A2107" s="125"/>
      <c r="B2107" s="125"/>
      <c r="C2107" s="126" t="e">
        <v>#REF!</v>
      </c>
      <c r="D2107" s="125"/>
      <c r="E2107" s="69"/>
      <c r="F2107" s="69"/>
      <c r="G2107" s="69"/>
      <c r="H2107" s="69"/>
      <c r="I2107" s="69"/>
      <c r="J2107" s="69"/>
      <c r="K2107" s="69"/>
      <c r="L2107" s="69"/>
      <c r="M2107" s="69"/>
      <c r="N2107" s="69"/>
      <c r="O2107" s="69"/>
      <c r="P2107" s="69"/>
      <c r="Q2107" s="69"/>
      <c r="R2107" s="69"/>
      <c r="S2107" s="69"/>
      <c r="T2107" s="69"/>
      <c r="U2107" s="69"/>
      <c r="V2107" s="69"/>
      <c r="W2107" s="69"/>
      <c r="X2107" s="69"/>
      <c r="Y2107" s="69"/>
      <c r="Z2107" s="69"/>
    </row>
    <row r="2108" ht="15.75" customHeight="1" spans="1:26">
      <c r="A2108" s="125"/>
      <c r="B2108" s="125"/>
      <c r="C2108" s="126" t="e">
        <v>#REF!</v>
      </c>
      <c r="D2108" s="125"/>
      <c r="E2108" s="69"/>
      <c r="F2108" s="69"/>
      <c r="G2108" s="69"/>
      <c r="H2108" s="69"/>
      <c r="I2108" s="69"/>
      <c r="J2108" s="69"/>
      <c r="K2108" s="69"/>
      <c r="L2108" s="69"/>
      <c r="M2108" s="69"/>
      <c r="N2108" s="69"/>
      <c r="O2108" s="69"/>
      <c r="P2108" s="69"/>
      <c r="Q2108" s="69"/>
      <c r="R2108" s="69"/>
      <c r="S2108" s="69"/>
      <c r="T2108" s="69"/>
      <c r="U2108" s="69"/>
      <c r="V2108" s="69"/>
      <c r="W2108" s="69"/>
      <c r="X2108" s="69"/>
      <c r="Y2108" s="69"/>
      <c r="Z2108" s="69"/>
    </row>
    <row r="2109" ht="15.75" customHeight="1" spans="1:26">
      <c r="A2109" s="125"/>
      <c r="B2109" s="125"/>
      <c r="C2109" s="126" t="e">
        <v>#REF!</v>
      </c>
      <c r="D2109" s="125"/>
      <c r="E2109" s="69"/>
      <c r="F2109" s="69"/>
      <c r="G2109" s="69"/>
      <c r="H2109" s="69"/>
      <c r="I2109" s="69"/>
      <c r="J2109" s="69"/>
      <c r="K2109" s="69"/>
      <c r="L2109" s="69"/>
      <c r="M2109" s="69"/>
      <c r="N2109" s="69"/>
      <c r="O2109" s="69"/>
      <c r="P2109" s="69"/>
      <c r="Q2109" s="69"/>
      <c r="R2109" s="69"/>
      <c r="S2109" s="69"/>
      <c r="T2109" s="69"/>
      <c r="U2109" s="69"/>
      <c r="V2109" s="69"/>
      <c r="W2109" s="69"/>
      <c r="X2109" s="69"/>
      <c r="Y2109" s="69"/>
      <c r="Z2109" s="69"/>
    </row>
    <row r="2110" ht="15.75" customHeight="1" spans="1:26">
      <c r="A2110" s="125"/>
      <c r="B2110" s="125"/>
      <c r="C2110" s="126" t="e">
        <v>#REF!</v>
      </c>
      <c r="D2110" s="125"/>
      <c r="E2110" s="69"/>
      <c r="F2110" s="69"/>
      <c r="G2110" s="69"/>
      <c r="H2110" s="69"/>
      <c r="I2110" s="69"/>
      <c r="J2110" s="69"/>
      <c r="K2110" s="69"/>
      <c r="L2110" s="69"/>
      <c r="M2110" s="69"/>
      <c r="N2110" s="69"/>
      <c r="O2110" s="69"/>
      <c r="P2110" s="69"/>
      <c r="Q2110" s="69"/>
      <c r="R2110" s="69"/>
      <c r="S2110" s="69"/>
      <c r="T2110" s="69"/>
      <c r="U2110" s="69"/>
      <c r="V2110" s="69"/>
      <c r="W2110" s="69"/>
      <c r="X2110" s="69"/>
      <c r="Y2110" s="69"/>
      <c r="Z2110" s="69"/>
    </row>
    <row r="2111" ht="15.75" customHeight="1" spans="1:26">
      <c r="A2111" s="125"/>
      <c r="B2111" s="125"/>
      <c r="C2111" s="126" t="e">
        <v>#REF!</v>
      </c>
      <c r="D2111" s="125"/>
      <c r="E2111" s="69"/>
      <c r="F2111" s="69"/>
      <c r="G2111" s="69"/>
      <c r="H2111" s="69"/>
      <c r="I2111" s="69"/>
      <c r="J2111" s="69"/>
      <c r="K2111" s="69"/>
      <c r="L2111" s="69"/>
      <c r="M2111" s="69"/>
      <c r="N2111" s="69"/>
      <c r="O2111" s="69"/>
      <c r="P2111" s="69"/>
      <c r="Q2111" s="69"/>
      <c r="R2111" s="69"/>
      <c r="S2111" s="69"/>
      <c r="T2111" s="69"/>
      <c r="U2111" s="69"/>
      <c r="V2111" s="69"/>
      <c r="W2111" s="69"/>
      <c r="X2111" s="69"/>
      <c r="Y2111" s="69"/>
      <c r="Z2111" s="69"/>
    </row>
    <row r="2112" ht="15.75" customHeight="1" spans="1:26">
      <c r="A2112" s="125"/>
      <c r="B2112" s="125"/>
      <c r="C2112" s="126" t="e">
        <v>#REF!</v>
      </c>
      <c r="D2112" s="125"/>
      <c r="E2112" s="69"/>
      <c r="F2112" s="69"/>
      <c r="G2112" s="69"/>
      <c r="H2112" s="69"/>
      <c r="I2112" s="69"/>
      <c r="J2112" s="69"/>
      <c r="K2112" s="69"/>
      <c r="L2112" s="69"/>
      <c r="M2112" s="69"/>
      <c r="N2112" s="69"/>
      <c r="O2112" s="69"/>
      <c r="P2112" s="69"/>
      <c r="Q2112" s="69"/>
      <c r="R2112" s="69"/>
      <c r="S2112" s="69"/>
      <c r="T2112" s="69"/>
      <c r="U2112" s="69"/>
      <c r="V2112" s="69"/>
      <c r="W2112" s="69"/>
      <c r="X2112" s="69"/>
      <c r="Y2112" s="69"/>
      <c r="Z2112" s="69"/>
    </row>
    <row r="2113" ht="15.75" customHeight="1" spans="1:26">
      <c r="A2113" s="125"/>
      <c r="B2113" s="125"/>
      <c r="C2113" s="126" t="e">
        <v>#REF!</v>
      </c>
      <c r="D2113" s="125"/>
      <c r="E2113" s="69"/>
      <c r="F2113" s="69"/>
      <c r="G2113" s="69"/>
      <c r="H2113" s="69"/>
      <c r="I2113" s="69"/>
      <c r="J2113" s="69"/>
      <c r="K2113" s="69"/>
      <c r="L2113" s="69"/>
      <c r="M2113" s="69"/>
      <c r="N2113" s="69"/>
      <c r="O2113" s="69"/>
      <c r="P2113" s="69"/>
      <c r="Q2113" s="69"/>
      <c r="R2113" s="69"/>
      <c r="S2113" s="69"/>
      <c r="T2113" s="69"/>
      <c r="U2113" s="69"/>
      <c r="V2113" s="69"/>
      <c r="W2113" s="69"/>
      <c r="X2113" s="69"/>
      <c r="Y2113" s="69"/>
      <c r="Z2113" s="69"/>
    </row>
    <row r="2114" ht="15.75" customHeight="1" spans="1:26">
      <c r="A2114" s="125"/>
      <c r="B2114" s="125"/>
      <c r="C2114" s="126" t="e">
        <v>#REF!</v>
      </c>
      <c r="D2114" s="125"/>
      <c r="E2114" s="69"/>
      <c r="F2114" s="69"/>
      <c r="G2114" s="69"/>
      <c r="H2114" s="69"/>
      <c r="I2114" s="69"/>
      <c r="J2114" s="69"/>
      <c r="K2114" s="69"/>
      <c r="L2114" s="69"/>
      <c r="M2114" s="69"/>
      <c r="N2114" s="69"/>
      <c r="O2114" s="69"/>
      <c r="P2114" s="69"/>
      <c r="Q2114" s="69"/>
      <c r="R2114" s="69"/>
      <c r="S2114" s="69"/>
      <c r="T2114" s="69"/>
      <c r="U2114" s="69"/>
      <c r="V2114" s="69"/>
      <c r="W2114" s="69"/>
      <c r="X2114" s="69"/>
      <c r="Y2114" s="69"/>
      <c r="Z2114" s="69"/>
    </row>
    <row r="2115" ht="15.75" customHeight="1" spans="1:26">
      <c r="A2115" s="125"/>
      <c r="B2115" s="125"/>
      <c r="C2115" s="126" t="e">
        <v>#REF!</v>
      </c>
      <c r="D2115" s="125"/>
      <c r="E2115" s="69"/>
      <c r="F2115" s="69"/>
      <c r="G2115" s="69"/>
      <c r="H2115" s="69"/>
      <c r="I2115" s="69"/>
      <c r="J2115" s="69"/>
      <c r="K2115" s="69"/>
      <c r="L2115" s="69"/>
      <c r="M2115" s="69"/>
      <c r="N2115" s="69"/>
      <c r="O2115" s="69"/>
      <c r="P2115" s="69"/>
      <c r="Q2115" s="69"/>
      <c r="R2115" s="69"/>
      <c r="S2115" s="69"/>
      <c r="T2115" s="69"/>
      <c r="U2115" s="69"/>
      <c r="V2115" s="69"/>
      <c r="W2115" s="69"/>
      <c r="X2115" s="69"/>
      <c r="Y2115" s="69"/>
      <c r="Z2115" s="69"/>
    </row>
    <row r="2116" ht="15.75" customHeight="1" spans="1:26">
      <c r="A2116" s="125"/>
      <c r="B2116" s="125"/>
      <c r="C2116" s="126" t="e">
        <v>#REF!</v>
      </c>
      <c r="D2116" s="125"/>
      <c r="E2116" s="69"/>
      <c r="F2116" s="69"/>
      <c r="G2116" s="69"/>
      <c r="H2116" s="69"/>
      <c r="I2116" s="69"/>
      <c r="J2116" s="69"/>
      <c r="K2116" s="69"/>
      <c r="L2116" s="69"/>
      <c r="M2116" s="69"/>
      <c r="N2116" s="69"/>
      <c r="O2116" s="69"/>
      <c r="P2116" s="69"/>
      <c r="Q2116" s="69"/>
      <c r="R2116" s="69"/>
      <c r="S2116" s="69"/>
      <c r="T2116" s="69"/>
      <c r="U2116" s="69"/>
      <c r="V2116" s="69"/>
      <c r="W2116" s="69"/>
      <c r="X2116" s="69"/>
      <c r="Y2116" s="69"/>
      <c r="Z2116" s="69"/>
    </row>
    <row r="2117" ht="15.75" customHeight="1" spans="1:26">
      <c r="A2117" s="125"/>
      <c r="B2117" s="125"/>
      <c r="C2117" s="126" t="e">
        <v>#REF!</v>
      </c>
      <c r="D2117" s="125"/>
      <c r="E2117" s="69"/>
      <c r="F2117" s="69"/>
      <c r="G2117" s="69"/>
      <c r="H2117" s="69"/>
      <c r="I2117" s="69"/>
      <c r="J2117" s="69"/>
      <c r="K2117" s="69"/>
      <c r="L2117" s="69"/>
      <c r="M2117" s="69"/>
      <c r="N2117" s="69"/>
      <c r="O2117" s="69"/>
      <c r="P2117" s="69"/>
      <c r="Q2117" s="69"/>
      <c r="R2117" s="69"/>
      <c r="S2117" s="69"/>
      <c r="T2117" s="69"/>
      <c r="U2117" s="69"/>
      <c r="V2117" s="69"/>
      <c r="W2117" s="69"/>
      <c r="X2117" s="69"/>
      <c r="Y2117" s="69"/>
      <c r="Z2117" s="69"/>
    </row>
    <row r="2118" ht="15.75" customHeight="1" spans="1:26">
      <c r="A2118" s="125"/>
      <c r="B2118" s="125"/>
      <c r="C2118" s="126" t="e">
        <v>#REF!</v>
      </c>
      <c r="D2118" s="125"/>
      <c r="E2118" s="69"/>
      <c r="F2118" s="69"/>
      <c r="G2118" s="69"/>
      <c r="H2118" s="69"/>
      <c r="I2118" s="69"/>
      <c r="J2118" s="69"/>
      <c r="K2118" s="69"/>
      <c r="L2118" s="69"/>
      <c r="M2118" s="69"/>
      <c r="N2118" s="69"/>
      <c r="O2118" s="69"/>
      <c r="P2118" s="69"/>
      <c r="Q2118" s="69"/>
      <c r="R2118" s="69"/>
      <c r="S2118" s="69"/>
      <c r="T2118" s="69"/>
      <c r="U2118" s="69"/>
      <c r="V2118" s="69"/>
      <c r="W2118" s="69"/>
      <c r="X2118" s="69"/>
      <c r="Y2118" s="69"/>
      <c r="Z2118" s="69"/>
    </row>
    <row r="2119" ht="15.75" customHeight="1" spans="1:26">
      <c r="A2119" s="125"/>
      <c r="B2119" s="125"/>
      <c r="C2119" s="126" t="e">
        <v>#REF!</v>
      </c>
      <c r="D2119" s="125"/>
      <c r="E2119" s="69"/>
      <c r="F2119" s="69"/>
      <c r="G2119" s="69"/>
      <c r="H2119" s="69"/>
      <c r="I2119" s="69"/>
      <c r="J2119" s="69"/>
      <c r="K2119" s="69"/>
      <c r="L2119" s="69"/>
      <c r="M2119" s="69"/>
      <c r="N2119" s="69"/>
      <c r="O2119" s="69"/>
      <c r="P2119" s="69"/>
      <c r="Q2119" s="69"/>
      <c r="R2119" s="69"/>
      <c r="S2119" s="69"/>
      <c r="T2119" s="69"/>
      <c r="U2119" s="69"/>
      <c r="V2119" s="69"/>
      <c r="W2119" s="69"/>
      <c r="X2119" s="69"/>
      <c r="Y2119" s="69"/>
      <c r="Z2119" s="69"/>
    </row>
    <row r="2120" ht="15.75" customHeight="1" spans="1:26">
      <c r="A2120" s="125"/>
      <c r="B2120" s="125"/>
      <c r="C2120" s="126" t="e">
        <v>#REF!</v>
      </c>
      <c r="D2120" s="125"/>
      <c r="E2120" s="69"/>
      <c r="F2120" s="69"/>
      <c r="G2120" s="69"/>
      <c r="H2120" s="69"/>
      <c r="I2120" s="69"/>
      <c r="J2120" s="69"/>
      <c r="K2120" s="69"/>
      <c r="L2120" s="69"/>
      <c r="M2120" s="69"/>
      <c r="N2120" s="69"/>
      <c r="O2120" s="69"/>
      <c r="P2120" s="69"/>
      <c r="Q2120" s="69"/>
      <c r="R2120" s="69"/>
      <c r="S2120" s="69"/>
      <c r="T2120" s="69"/>
      <c r="U2120" s="69"/>
      <c r="V2120" s="69"/>
      <c r="W2120" s="69"/>
      <c r="X2120" s="69"/>
      <c r="Y2120" s="69"/>
      <c r="Z2120" s="69"/>
    </row>
    <row r="2121" ht="15.75" customHeight="1" spans="1:26">
      <c r="A2121" s="125"/>
      <c r="B2121" s="125"/>
      <c r="C2121" s="126" t="e">
        <v>#REF!</v>
      </c>
      <c r="D2121" s="125"/>
      <c r="E2121" s="69"/>
      <c r="F2121" s="69"/>
      <c r="G2121" s="69"/>
      <c r="H2121" s="69"/>
      <c r="I2121" s="69"/>
      <c r="J2121" s="69"/>
      <c r="K2121" s="69"/>
      <c r="L2121" s="69"/>
      <c r="M2121" s="69"/>
      <c r="N2121" s="69"/>
      <c r="O2121" s="69"/>
      <c r="P2121" s="69"/>
      <c r="Q2121" s="69"/>
      <c r="R2121" s="69"/>
      <c r="S2121" s="69"/>
      <c r="T2121" s="69"/>
      <c r="U2121" s="69"/>
      <c r="V2121" s="69"/>
      <c r="W2121" s="69"/>
      <c r="X2121" s="69"/>
      <c r="Y2121" s="69"/>
      <c r="Z2121" s="69"/>
    </row>
    <row r="2122" ht="15.75" customHeight="1" spans="1:26">
      <c r="A2122" s="125"/>
      <c r="B2122" s="125"/>
      <c r="C2122" s="126" t="e">
        <v>#REF!</v>
      </c>
      <c r="D2122" s="125"/>
      <c r="E2122" s="69"/>
      <c r="F2122" s="69"/>
      <c r="G2122" s="69"/>
      <c r="H2122" s="69"/>
      <c r="I2122" s="69"/>
      <c r="J2122" s="69"/>
      <c r="K2122" s="69"/>
      <c r="L2122" s="69"/>
      <c r="M2122" s="69"/>
      <c r="N2122" s="69"/>
      <c r="O2122" s="69"/>
      <c r="P2122" s="69"/>
      <c r="Q2122" s="69"/>
      <c r="R2122" s="69"/>
      <c r="S2122" s="69"/>
      <c r="T2122" s="69"/>
      <c r="U2122" s="69"/>
      <c r="V2122" s="69"/>
      <c r="W2122" s="69"/>
      <c r="X2122" s="69"/>
      <c r="Y2122" s="69"/>
      <c r="Z2122" s="69"/>
    </row>
    <row r="2123" ht="15.75" customHeight="1" spans="1:26">
      <c r="A2123" s="125"/>
      <c r="B2123" s="125"/>
      <c r="C2123" s="126" t="e">
        <v>#REF!</v>
      </c>
      <c r="D2123" s="125"/>
      <c r="E2123" s="69"/>
      <c r="F2123" s="69"/>
      <c r="G2123" s="69"/>
      <c r="H2123" s="69"/>
      <c r="I2123" s="69"/>
      <c r="J2123" s="69"/>
      <c r="K2123" s="69"/>
      <c r="L2123" s="69"/>
      <c r="M2123" s="69"/>
      <c r="N2123" s="69"/>
      <c r="O2123" s="69"/>
      <c r="P2123" s="69"/>
      <c r="Q2123" s="69"/>
      <c r="R2123" s="69"/>
      <c r="S2123" s="69"/>
      <c r="T2123" s="69"/>
      <c r="U2123" s="69"/>
      <c r="V2123" s="69"/>
      <c r="W2123" s="69"/>
      <c r="X2123" s="69"/>
      <c r="Y2123" s="69"/>
      <c r="Z2123" s="69"/>
    </row>
    <row r="2124" ht="15.75" customHeight="1" spans="1:26">
      <c r="A2124" s="125"/>
      <c r="B2124" s="125"/>
      <c r="C2124" s="126" t="e">
        <v>#REF!</v>
      </c>
      <c r="D2124" s="125"/>
      <c r="E2124" s="69"/>
      <c r="F2124" s="69"/>
      <c r="G2124" s="69"/>
      <c r="H2124" s="69"/>
      <c r="I2124" s="69"/>
      <c r="J2124" s="69"/>
      <c r="K2124" s="69"/>
      <c r="L2124" s="69"/>
      <c r="M2124" s="69"/>
      <c r="N2124" s="69"/>
      <c r="O2124" s="69"/>
      <c r="P2124" s="69"/>
      <c r="Q2124" s="69"/>
      <c r="R2124" s="69"/>
      <c r="S2124" s="69"/>
      <c r="T2124" s="69"/>
      <c r="U2124" s="69"/>
      <c r="V2124" s="69"/>
      <c r="W2124" s="69"/>
      <c r="X2124" s="69"/>
      <c r="Y2124" s="69"/>
      <c r="Z2124" s="69"/>
    </row>
    <row r="2125" ht="15.75" customHeight="1" spans="1:26">
      <c r="A2125" s="125"/>
      <c r="B2125" s="125"/>
      <c r="C2125" s="126" t="e">
        <v>#REF!</v>
      </c>
      <c r="D2125" s="125"/>
      <c r="E2125" s="69"/>
      <c r="F2125" s="69"/>
      <c r="G2125" s="69"/>
      <c r="H2125" s="69"/>
      <c r="I2125" s="69"/>
      <c r="J2125" s="69"/>
      <c r="K2125" s="69"/>
      <c r="L2125" s="69"/>
      <c r="M2125" s="69"/>
      <c r="N2125" s="69"/>
      <c r="O2125" s="69"/>
      <c r="P2125" s="69"/>
      <c r="Q2125" s="69"/>
      <c r="R2125" s="69"/>
      <c r="S2125" s="69"/>
      <c r="T2125" s="69"/>
      <c r="U2125" s="69"/>
      <c r="V2125" s="69"/>
      <c r="W2125" s="69"/>
      <c r="X2125" s="69"/>
      <c r="Y2125" s="69"/>
      <c r="Z2125" s="69"/>
    </row>
    <row r="2126" ht="15.75" customHeight="1" spans="1:26">
      <c r="A2126" s="125"/>
      <c r="B2126" s="125"/>
      <c r="C2126" s="126" t="e">
        <v>#REF!</v>
      </c>
      <c r="D2126" s="125"/>
      <c r="E2126" s="69"/>
      <c r="F2126" s="69"/>
      <c r="G2126" s="69"/>
      <c r="H2126" s="69"/>
      <c r="I2126" s="69"/>
      <c r="J2126" s="69"/>
      <c r="K2126" s="69"/>
      <c r="L2126" s="69"/>
      <c r="M2126" s="69"/>
      <c r="N2126" s="69"/>
      <c r="O2126" s="69"/>
      <c r="P2126" s="69"/>
      <c r="Q2126" s="69"/>
      <c r="R2126" s="69"/>
      <c r="S2126" s="69"/>
      <c r="T2126" s="69"/>
      <c r="U2126" s="69"/>
      <c r="V2126" s="69"/>
      <c r="W2126" s="69"/>
      <c r="X2126" s="69"/>
      <c r="Y2126" s="69"/>
      <c r="Z2126" s="69"/>
    </row>
    <row r="2127" ht="15.75" customHeight="1" spans="1:26">
      <c r="A2127" s="125"/>
      <c r="B2127" s="125"/>
      <c r="C2127" s="126" t="e">
        <v>#REF!</v>
      </c>
      <c r="D2127" s="125"/>
      <c r="E2127" s="69"/>
      <c r="F2127" s="69"/>
      <c r="G2127" s="69"/>
      <c r="H2127" s="69"/>
      <c r="I2127" s="69"/>
      <c r="J2127" s="69"/>
      <c r="K2127" s="69"/>
      <c r="L2127" s="69"/>
      <c r="M2127" s="69"/>
      <c r="N2127" s="69"/>
      <c r="O2127" s="69"/>
      <c r="P2127" s="69"/>
      <c r="Q2127" s="69"/>
      <c r="R2127" s="69"/>
      <c r="S2127" s="69"/>
      <c r="T2127" s="69"/>
      <c r="U2127" s="69"/>
      <c r="V2127" s="69"/>
      <c r="W2127" s="69"/>
      <c r="X2127" s="69"/>
      <c r="Y2127" s="69"/>
      <c r="Z2127" s="69"/>
    </row>
    <row r="2128" ht="15.75" customHeight="1" spans="1:26">
      <c r="A2128" s="125"/>
      <c r="B2128" s="125"/>
      <c r="C2128" s="126" t="e">
        <v>#REF!</v>
      </c>
      <c r="D2128" s="125"/>
      <c r="E2128" s="69"/>
      <c r="F2128" s="69"/>
      <c r="G2128" s="69"/>
      <c r="H2128" s="69"/>
      <c r="I2128" s="69"/>
      <c r="J2128" s="69"/>
      <c r="K2128" s="69"/>
      <c r="L2128" s="69"/>
      <c r="M2128" s="69"/>
      <c r="N2128" s="69"/>
      <c r="O2128" s="69"/>
      <c r="P2128" s="69"/>
      <c r="Q2128" s="69"/>
      <c r="R2128" s="69"/>
      <c r="S2128" s="69"/>
      <c r="T2128" s="69"/>
      <c r="U2128" s="69"/>
      <c r="V2128" s="69"/>
      <c r="W2128" s="69"/>
      <c r="X2128" s="69"/>
      <c r="Y2128" s="69"/>
      <c r="Z2128" s="69"/>
    </row>
    <row r="2129" ht="15.75" customHeight="1" spans="1:26">
      <c r="A2129" s="125"/>
      <c r="B2129" s="125"/>
      <c r="C2129" s="126" t="e">
        <v>#REF!</v>
      </c>
      <c r="D2129" s="125"/>
      <c r="E2129" s="69"/>
      <c r="F2129" s="69"/>
      <c r="G2129" s="69"/>
      <c r="H2129" s="69"/>
      <c r="I2129" s="69"/>
      <c r="J2129" s="69"/>
      <c r="K2129" s="69"/>
      <c r="L2129" s="69"/>
      <c r="M2129" s="69"/>
      <c r="N2129" s="69"/>
      <c r="O2129" s="69"/>
      <c r="P2129" s="69"/>
      <c r="Q2129" s="69"/>
      <c r="R2129" s="69"/>
      <c r="S2129" s="69"/>
      <c r="T2129" s="69"/>
      <c r="U2129" s="69"/>
      <c r="V2129" s="69"/>
      <c r="W2129" s="69"/>
      <c r="X2129" s="69"/>
      <c r="Y2129" s="69"/>
      <c r="Z2129" s="69"/>
    </row>
    <row r="2130" ht="15.75" customHeight="1" spans="1:26">
      <c r="A2130" s="125"/>
      <c r="B2130" s="125"/>
      <c r="C2130" s="126" t="e">
        <v>#REF!</v>
      </c>
      <c r="D2130" s="125"/>
      <c r="E2130" s="69"/>
      <c r="F2130" s="69"/>
      <c r="G2130" s="69"/>
      <c r="H2130" s="69"/>
      <c r="I2130" s="69"/>
      <c r="J2130" s="69"/>
      <c r="K2130" s="69"/>
      <c r="L2130" s="69"/>
      <c r="M2130" s="69"/>
      <c r="N2130" s="69"/>
      <c r="O2130" s="69"/>
      <c r="P2130" s="69"/>
      <c r="Q2130" s="69"/>
      <c r="R2130" s="69"/>
      <c r="S2130" s="69"/>
      <c r="T2130" s="69"/>
      <c r="U2130" s="69"/>
      <c r="V2130" s="69"/>
      <c r="W2130" s="69"/>
      <c r="X2130" s="69"/>
      <c r="Y2130" s="69"/>
      <c r="Z2130" s="69"/>
    </row>
    <row r="2131" ht="15.75" customHeight="1" spans="1:26">
      <c r="A2131" s="125"/>
      <c r="B2131" s="125"/>
      <c r="C2131" s="126" t="e">
        <v>#REF!</v>
      </c>
      <c r="D2131" s="125"/>
      <c r="E2131" s="69"/>
      <c r="F2131" s="69"/>
      <c r="G2131" s="69"/>
      <c r="H2131" s="69"/>
      <c r="I2131" s="69"/>
      <c r="J2131" s="69"/>
      <c r="K2131" s="69"/>
      <c r="L2131" s="69"/>
      <c r="M2131" s="69"/>
      <c r="N2131" s="69"/>
      <c r="O2131" s="69"/>
      <c r="P2131" s="69"/>
      <c r="Q2131" s="69"/>
      <c r="R2131" s="69"/>
      <c r="S2131" s="69"/>
      <c r="T2131" s="69"/>
      <c r="U2131" s="69"/>
      <c r="V2131" s="69"/>
      <c r="W2131" s="69"/>
      <c r="X2131" s="69"/>
      <c r="Y2131" s="69"/>
      <c r="Z2131" s="69"/>
    </row>
    <row r="2132" ht="15.75" customHeight="1" spans="1:26">
      <c r="A2132" s="125"/>
      <c r="B2132" s="125"/>
      <c r="C2132" s="126" t="e">
        <v>#REF!</v>
      </c>
      <c r="D2132" s="125"/>
      <c r="E2132" s="69"/>
      <c r="F2132" s="69"/>
      <c r="G2132" s="69"/>
      <c r="H2132" s="69"/>
      <c r="I2132" s="69"/>
      <c r="J2132" s="69"/>
      <c r="K2132" s="69"/>
      <c r="L2132" s="69"/>
      <c r="M2132" s="69"/>
      <c r="N2132" s="69"/>
      <c r="O2132" s="69"/>
      <c r="P2132" s="69"/>
      <c r="Q2132" s="69"/>
      <c r="R2132" s="69"/>
      <c r="S2132" s="69"/>
      <c r="T2132" s="69"/>
      <c r="U2132" s="69"/>
      <c r="V2132" s="69"/>
      <c r="W2132" s="69"/>
      <c r="X2132" s="69"/>
      <c r="Y2132" s="69"/>
      <c r="Z2132" s="69"/>
    </row>
    <row r="2133" ht="15.75" customHeight="1" spans="1:26">
      <c r="A2133" s="125"/>
      <c r="B2133" s="125"/>
      <c r="C2133" s="126" t="e">
        <v>#REF!</v>
      </c>
      <c r="D2133" s="125"/>
      <c r="E2133" s="69"/>
      <c r="F2133" s="69"/>
      <c r="G2133" s="69"/>
      <c r="H2133" s="69"/>
      <c r="I2133" s="69"/>
      <c r="J2133" s="69"/>
      <c r="K2133" s="69"/>
      <c r="L2133" s="69"/>
      <c r="M2133" s="69"/>
      <c r="N2133" s="69"/>
      <c r="O2133" s="69"/>
      <c r="P2133" s="69"/>
      <c r="Q2133" s="69"/>
      <c r="R2133" s="69"/>
      <c r="S2133" s="69"/>
      <c r="T2133" s="69"/>
      <c r="U2133" s="69"/>
      <c r="V2133" s="69"/>
      <c r="W2133" s="69"/>
      <c r="X2133" s="69"/>
      <c r="Y2133" s="69"/>
      <c r="Z2133" s="69"/>
    </row>
    <row r="2134" ht="15.75" customHeight="1" spans="1:26">
      <c r="A2134" s="125"/>
      <c r="B2134" s="125"/>
      <c r="C2134" s="126" t="e">
        <v>#REF!</v>
      </c>
      <c r="D2134" s="125"/>
      <c r="E2134" s="69"/>
      <c r="F2134" s="69"/>
      <c r="G2134" s="69"/>
      <c r="H2134" s="69"/>
      <c r="I2134" s="69"/>
      <c r="J2134" s="69"/>
      <c r="K2134" s="69"/>
      <c r="L2134" s="69"/>
      <c r="M2134" s="69"/>
      <c r="N2134" s="69"/>
      <c r="O2134" s="69"/>
      <c r="P2134" s="69"/>
      <c r="Q2134" s="69"/>
      <c r="R2134" s="69"/>
      <c r="S2134" s="69"/>
      <c r="T2134" s="69"/>
      <c r="U2134" s="69"/>
      <c r="V2134" s="69"/>
      <c r="W2134" s="69"/>
      <c r="X2134" s="69"/>
      <c r="Y2134" s="69"/>
      <c r="Z2134" s="69"/>
    </row>
    <row r="2135" ht="15.75" customHeight="1" spans="1:26">
      <c r="A2135" s="125"/>
      <c r="B2135" s="125"/>
      <c r="C2135" s="126" t="e">
        <v>#REF!</v>
      </c>
      <c r="D2135" s="125"/>
      <c r="E2135" s="69"/>
      <c r="F2135" s="69"/>
      <c r="G2135" s="69"/>
      <c r="H2135" s="69"/>
      <c r="I2135" s="69"/>
      <c r="J2135" s="69"/>
      <c r="K2135" s="69"/>
      <c r="L2135" s="69"/>
      <c r="M2135" s="69"/>
      <c r="N2135" s="69"/>
      <c r="O2135" s="69"/>
      <c r="P2135" s="69"/>
      <c r="Q2135" s="69"/>
      <c r="R2135" s="69"/>
      <c r="S2135" s="69"/>
      <c r="T2135" s="69"/>
      <c r="U2135" s="69"/>
      <c r="V2135" s="69"/>
      <c r="W2135" s="69"/>
      <c r="X2135" s="69"/>
      <c r="Y2135" s="69"/>
      <c r="Z2135" s="69"/>
    </row>
    <row r="2136" ht="15.75" customHeight="1" spans="1:26">
      <c r="A2136" s="125"/>
      <c r="B2136" s="125"/>
      <c r="C2136" s="126" t="e">
        <v>#REF!</v>
      </c>
      <c r="D2136" s="125"/>
      <c r="E2136" s="69"/>
      <c r="F2136" s="69"/>
      <c r="G2136" s="69"/>
      <c r="H2136" s="69"/>
      <c r="I2136" s="69"/>
      <c r="J2136" s="69"/>
      <c r="K2136" s="69"/>
      <c r="L2136" s="69"/>
      <c r="M2136" s="69"/>
      <c r="N2136" s="69"/>
      <c r="O2136" s="69"/>
      <c r="P2136" s="69"/>
      <c r="Q2136" s="69"/>
      <c r="R2136" s="69"/>
      <c r="S2136" s="69"/>
      <c r="T2136" s="69"/>
      <c r="U2136" s="69"/>
      <c r="V2136" s="69"/>
      <c r="W2136" s="69"/>
      <c r="X2136" s="69"/>
      <c r="Y2136" s="69"/>
      <c r="Z2136" s="69"/>
    </row>
    <row r="2137" ht="15.75" customHeight="1" spans="1:26">
      <c r="A2137" s="125"/>
      <c r="B2137" s="125"/>
      <c r="C2137" s="126" t="e">
        <v>#REF!</v>
      </c>
      <c r="D2137" s="125"/>
      <c r="E2137" s="69"/>
      <c r="F2137" s="69"/>
      <c r="G2137" s="69"/>
      <c r="H2137" s="69"/>
      <c r="I2137" s="69"/>
      <c r="J2137" s="69"/>
      <c r="K2137" s="69"/>
      <c r="L2137" s="69"/>
      <c r="M2137" s="69"/>
      <c r="N2137" s="69"/>
      <c r="O2137" s="69"/>
      <c r="P2137" s="69"/>
      <c r="Q2137" s="69"/>
      <c r="R2137" s="69"/>
      <c r="S2137" s="69"/>
      <c r="T2137" s="69"/>
      <c r="U2137" s="69"/>
      <c r="V2137" s="69"/>
      <c r="W2137" s="69"/>
      <c r="X2137" s="69"/>
      <c r="Y2137" s="69"/>
      <c r="Z2137" s="69"/>
    </row>
    <row r="2138" ht="15.75" customHeight="1" spans="1:26">
      <c r="A2138" s="125"/>
      <c r="B2138" s="125"/>
      <c r="C2138" s="126" t="e">
        <v>#REF!</v>
      </c>
      <c r="D2138" s="125"/>
      <c r="E2138" s="69"/>
      <c r="F2138" s="69"/>
      <c r="G2138" s="69"/>
      <c r="H2138" s="69"/>
      <c r="I2138" s="69"/>
      <c r="J2138" s="69"/>
      <c r="K2138" s="69"/>
      <c r="L2138" s="69"/>
      <c r="M2138" s="69"/>
      <c r="N2138" s="69"/>
      <c r="O2138" s="69"/>
      <c r="P2138" s="69"/>
      <c r="Q2138" s="69"/>
      <c r="R2138" s="69"/>
      <c r="S2138" s="69"/>
      <c r="T2138" s="69"/>
      <c r="U2138" s="69"/>
      <c r="V2138" s="69"/>
      <c r="W2138" s="69"/>
      <c r="X2138" s="69"/>
      <c r="Y2138" s="69"/>
      <c r="Z2138" s="69"/>
    </row>
    <row r="2139" ht="15.75" customHeight="1" spans="1:26">
      <c r="A2139" s="125"/>
      <c r="B2139" s="125"/>
      <c r="C2139" s="126" t="e">
        <v>#REF!</v>
      </c>
      <c r="D2139" s="125"/>
      <c r="E2139" s="69"/>
      <c r="F2139" s="69"/>
      <c r="G2139" s="69"/>
      <c r="H2139" s="69"/>
      <c r="I2139" s="69"/>
      <c r="J2139" s="69"/>
      <c r="K2139" s="69"/>
      <c r="L2139" s="69"/>
      <c r="M2139" s="69"/>
      <c r="N2139" s="69"/>
      <c r="O2139" s="69"/>
      <c r="P2139" s="69"/>
      <c r="Q2139" s="69"/>
      <c r="R2139" s="69"/>
      <c r="S2139" s="69"/>
      <c r="T2139" s="69"/>
      <c r="U2139" s="69"/>
      <c r="V2139" s="69"/>
      <c r="W2139" s="69"/>
      <c r="X2139" s="69"/>
      <c r="Y2139" s="69"/>
      <c r="Z2139" s="69"/>
    </row>
    <row r="2140" ht="15.75" customHeight="1" spans="1:26">
      <c r="A2140" s="125"/>
      <c r="B2140" s="125"/>
      <c r="C2140" s="126" t="e">
        <v>#REF!</v>
      </c>
      <c r="D2140" s="125"/>
      <c r="E2140" s="69"/>
      <c r="F2140" s="69"/>
      <c r="G2140" s="69"/>
      <c r="H2140" s="69"/>
      <c r="I2140" s="69"/>
      <c r="J2140" s="69"/>
      <c r="K2140" s="69"/>
      <c r="L2140" s="69"/>
      <c r="M2140" s="69"/>
      <c r="N2140" s="69"/>
      <c r="O2140" s="69"/>
      <c r="P2140" s="69"/>
      <c r="Q2140" s="69"/>
      <c r="R2140" s="69"/>
      <c r="S2140" s="69"/>
      <c r="T2140" s="69"/>
      <c r="U2140" s="69"/>
      <c r="V2140" s="69"/>
      <c r="W2140" s="69"/>
      <c r="X2140" s="69"/>
      <c r="Y2140" s="69"/>
      <c r="Z2140" s="69"/>
    </row>
    <row r="2141" ht="15.75" customHeight="1" spans="1:26">
      <c r="A2141" s="125"/>
      <c r="B2141" s="125"/>
      <c r="C2141" s="126" t="e">
        <v>#REF!</v>
      </c>
      <c r="D2141" s="125"/>
      <c r="E2141" s="69"/>
      <c r="F2141" s="69"/>
      <c r="G2141" s="69"/>
      <c r="H2141" s="69"/>
      <c r="I2141" s="69"/>
      <c r="J2141" s="69"/>
      <c r="K2141" s="69"/>
      <c r="L2141" s="69"/>
      <c r="M2141" s="69"/>
      <c r="N2141" s="69"/>
      <c r="O2141" s="69"/>
      <c r="P2141" s="69"/>
      <c r="Q2141" s="69"/>
      <c r="R2141" s="69"/>
      <c r="S2141" s="69"/>
      <c r="T2141" s="69"/>
      <c r="U2141" s="69"/>
      <c r="V2141" s="69"/>
      <c r="W2141" s="69"/>
      <c r="X2141" s="69"/>
      <c r="Y2141" s="69"/>
      <c r="Z2141" s="69"/>
    </row>
    <row r="2142" ht="15.75" customHeight="1" spans="1:26">
      <c r="A2142" s="125"/>
      <c r="B2142" s="125"/>
      <c r="C2142" s="126" t="e">
        <v>#REF!</v>
      </c>
      <c r="D2142" s="125"/>
      <c r="E2142" s="69"/>
      <c r="F2142" s="69"/>
      <c r="G2142" s="69"/>
      <c r="H2142" s="69"/>
      <c r="I2142" s="69"/>
      <c r="J2142" s="69"/>
      <c r="K2142" s="69"/>
      <c r="L2142" s="69"/>
      <c r="M2142" s="69"/>
      <c r="N2142" s="69"/>
      <c r="O2142" s="69"/>
      <c r="P2142" s="69"/>
      <c r="Q2142" s="69"/>
      <c r="R2142" s="69"/>
      <c r="S2142" s="69"/>
      <c r="T2142" s="69"/>
      <c r="U2142" s="69"/>
      <c r="V2142" s="69"/>
      <c r="W2142" s="69"/>
      <c r="X2142" s="69"/>
      <c r="Y2142" s="69"/>
      <c r="Z2142" s="69"/>
    </row>
    <row r="2143" ht="15.75" customHeight="1" spans="1:26">
      <c r="A2143" s="125"/>
      <c r="B2143" s="125"/>
      <c r="C2143" s="126" t="e">
        <v>#REF!</v>
      </c>
      <c r="D2143" s="125"/>
      <c r="E2143" s="69"/>
      <c r="F2143" s="69"/>
      <c r="G2143" s="69"/>
      <c r="H2143" s="69"/>
      <c r="I2143" s="69"/>
      <c r="J2143" s="69"/>
      <c r="K2143" s="69"/>
      <c r="L2143" s="69"/>
      <c r="M2143" s="69"/>
      <c r="N2143" s="69"/>
      <c r="O2143" s="69"/>
      <c r="P2143" s="69"/>
      <c r="Q2143" s="69"/>
      <c r="R2143" s="69"/>
      <c r="S2143" s="69"/>
      <c r="T2143" s="69"/>
      <c r="U2143" s="69"/>
      <c r="V2143" s="69"/>
      <c r="W2143" s="69"/>
      <c r="X2143" s="69"/>
      <c r="Y2143" s="69"/>
      <c r="Z2143" s="69"/>
    </row>
    <row r="2144" ht="15.75" customHeight="1" spans="1:26">
      <c r="A2144" s="125"/>
      <c r="B2144" s="125"/>
      <c r="C2144" s="126" t="e">
        <v>#REF!</v>
      </c>
      <c r="D2144" s="125"/>
      <c r="E2144" s="69"/>
      <c r="F2144" s="69"/>
      <c r="G2144" s="69"/>
      <c r="H2144" s="69"/>
      <c r="I2144" s="69"/>
      <c r="J2144" s="69"/>
      <c r="K2144" s="69"/>
      <c r="L2144" s="69"/>
      <c r="M2144" s="69"/>
      <c r="N2144" s="69"/>
      <c r="O2144" s="69"/>
      <c r="P2144" s="69"/>
      <c r="Q2144" s="69"/>
      <c r="R2144" s="69"/>
      <c r="S2144" s="69"/>
      <c r="T2144" s="69"/>
      <c r="U2144" s="69"/>
      <c r="V2144" s="69"/>
      <c r="W2144" s="69"/>
      <c r="X2144" s="69"/>
      <c r="Y2144" s="69"/>
      <c r="Z2144" s="69"/>
    </row>
    <row r="2145" ht="15.75" customHeight="1" spans="1:26">
      <c r="A2145" s="125"/>
      <c r="B2145" s="125"/>
      <c r="C2145" s="126" t="e">
        <v>#REF!</v>
      </c>
      <c r="D2145" s="125"/>
      <c r="E2145" s="69"/>
      <c r="F2145" s="69"/>
      <c r="G2145" s="69"/>
      <c r="H2145" s="69"/>
      <c r="I2145" s="69"/>
      <c r="J2145" s="69"/>
      <c r="K2145" s="69"/>
      <c r="L2145" s="69"/>
      <c r="M2145" s="69"/>
      <c r="N2145" s="69"/>
      <c r="O2145" s="69"/>
      <c r="P2145" s="69"/>
      <c r="Q2145" s="69"/>
      <c r="R2145" s="69"/>
      <c r="S2145" s="69"/>
      <c r="T2145" s="69"/>
      <c r="U2145" s="69"/>
      <c r="V2145" s="69"/>
      <c r="W2145" s="69"/>
      <c r="X2145" s="69"/>
      <c r="Y2145" s="69"/>
      <c r="Z2145" s="69"/>
    </row>
    <row r="2146" ht="15.75" customHeight="1" spans="1:26">
      <c r="A2146" s="125"/>
      <c r="B2146" s="125"/>
      <c r="C2146" s="126" t="e">
        <v>#REF!</v>
      </c>
      <c r="D2146" s="125"/>
      <c r="E2146" s="69"/>
      <c r="F2146" s="69"/>
      <c r="G2146" s="69"/>
      <c r="H2146" s="69"/>
      <c r="I2146" s="69"/>
      <c r="J2146" s="69"/>
      <c r="K2146" s="69"/>
      <c r="L2146" s="69"/>
      <c r="M2146" s="69"/>
      <c r="N2146" s="69"/>
      <c r="O2146" s="69"/>
      <c r="P2146" s="69"/>
      <c r="Q2146" s="69"/>
      <c r="R2146" s="69"/>
      <c r="S2146" s="69"/>
      <c r="T2146" s="69"/>
      <c r="U2146" s="69"/>
      <c r="V2146" s="69"/>
      <c r="W2146" s="69"/>
      <c r="X2146" s="69"/>
      <c r="Y2146" s="69"/>
      <c r="Z2146" s="69"/>
    </row>
    <row r="2147" ht="15.75" customHeight="1" spans="1:26">
      <c r="A2147" s="125"/>
      <c r="B2147" s="125"/>
      <c r="C2147" s="126" t="e">
        <v>#REF!</v>
      </c>
      <c r="D2147" s="125"/>
      <c r="E2147" s="69"/>
      <c r="F2147" s="69"/>
      <c r="G2147" s="69"/>
      <c r="H2147" s="69"/>
      <c r="I2147" s="69"/>
      <c r="J2147" s="69"/>
      <c r="K2147" s="69"/>
      <c r="L2147" s="69"/>
      <c r="M2147" s="69"/>
      <c r="N2147" s="69"/>
      <c r="O2147" s="69"/>
      <c r="P2147" s="69"/>
      <c r="Q2147" s="69"/>
      <c r="R2147" s="69"/>
      <c r="S2147" s="69"/>
      <c r="T2147" s="69"/>
      <c r="U2147" s="69"/>
      <c r="V2147" s="69"/>
      <c r="W2147" s="69"/>
      <c r="X2147" s="69"/>
      <c r="Y2147" s="69"/>
      <c r="Z2147" s="69"/>
    </row>
    <row r="2148" ht="15.75" customHeight="1" spans="1:26">
      <c r="A2148" s="125"/>
      <c r="B2148" s="125"/>
      <c r="C2148" s="126" t="e">
        <v>#REF!</v>
      </c>
      <c r="D2148" s="125"/>
      <c r="E2148" s="69"/>
      <c r="F2148" s="69"/>
      <c r="G2148" s="69"/>
      <c r="H2148" s="69"/>
      <c r="I2148" s="69"/>
      <c r="J2148" s="69"/>
      <c r="K2148" s="69"/>
      <c r="L2148" s="69"/>
      <c r="M2148" s="69"/>
      <c r="N2148" s="69"/>
      <c r="O2148" s="69"/>
      <c r="P2148" s="69"/>
      <c r="Q2148" s="69"/>
      <c r="R2148" s="69"/>
      <c r="S2148" s="69"/>
      <c r="T2148" s="69"/>
      <c r="U2148" s="69"/>
      <c r="V2148" s="69"/>
      <c r="W2148" s="69"/>
      <c r="X2148" s="69"/>
      <c r="Y2148" s="69"/>
      <c r="Z2148" s="69"/>
    </row>
    <row r="2149" ht="15.75" customHeight="1" spans="1:26">
      <c r="A2149" s="125"/>
      <c r="B2149" s="125"/>
      <c r="C2149" s="126" t="e">
        <v>#REF!</v>
      </c>
      <c r="D2149" s="125"/>
      <c r="E2149" s="69"/>
      <c r="F2149" s="69"/>
      <c r="G2149" s="69"/>
      <c r="H2149" s="69"/>
      <c r="I2149" s="69"/>
      <c r="J2149" s="69"/>
      <c r="K2149" s="69"/>
      <c r="L2149" s="69"/>
      <c r="M2149" s="69"/>
      <c r="N2149" s="69"/>
      <c r="O2149" s="69"/>
      <c r="P2149" s="69"/>
      <c r="Q2149" s="69"/>
      <c r="R2149" s="69"/>
      <c r="S2149" s="69"/>
      <c r="T2149" s="69"/>
      <c r="U2149" s="69"/>
      <c r="V2149" s="69"/>
      <c r="W2149" s="69"/>
      <c r="X2149" s="69"/>
      <c r="Y2149" s="69"/>
      <c r="Z2149" s="69"/>
    </row>
    <row r="2150" ht="15.75" customHeight="1" spans="1:26">
      <c r="A2150" s="125"/>
      <c r="B2150" s="125"/>
      <c r="C2150" s="126" t="e">
        <v>#REF!</v>
      </c>
      <c r="D2150" s="125"/>
      <c r="E2150" s="69"/>
      <c r="F2150" s="69"/>
      <c r="G2150" s="69"/>
      <c r="H2150" s="69"/>
      <c r="I2150" s="69"/>
      <c r="J2150" s="69"/>
      <c r="K2150" s="69"/>
      <c r="L2150" s="69"/>
      <c r="M2150" s="69"/>
      <c r="N2150" s="69"/>
      <c r="O2150" s="69"/>
      <c r="P2150" s="69"/>
      <c r="Q2150" s="69"/>
      <c r="R2150" s="69"/>
      <c r="S2150" s="69"/>
      <c r="T2150" s="69"/>
      <c r="U2150" s="69"/>
      <c r="V2150" s="69"/>
      <c r="W2150" s="69"/>
      <c r="X2150" s="69"/>
      <c r="Y2150" s="69"/>
      <c r="Z2150" s="69"/>
    </row>
    <row r="2151" ht="15.75" customHeight="1" spans="1:26">
      <c r="A2151" s="125"/>
      <c r="B2151" s="125"/>
      <c r="C2151" s="126" t="e">
        <v>#REF!</v>
      </c>
      <c r="D2151" s="125"/>
      <c r="E2151" s="69"/>
      <c r="F2151" s="69"/>
      <c r="G2151" s="69"/>
      <c r="H2151" s="69"/>
      <c r="I2151" s="69"/>
      <c r="J2151" s="69"/>
      <c r="K2151" s="69"/>
      <c r="L2151" s="69"/>
      <c r="M2151" s="69"/>
      <c r="N2151" s="69"/>
      <c r="O2151" s="69"/>
      <c r="P2151" s="69"/>
      <c r="Q2151" s="69"/>
      <c r="R2151" s="69"/>
      <c r="S2151" s="69"/>
      <c r="T2151" s="69"/>
      <c r="U2151" s="69"/>
      <c r="V2151" s="69"/>
      <c r="W2151" s="69"/>
      <c r="X2151" s="69"/>
      <c r="Y2151" s="69"/>
      <c r="Z2151" s="69"/>
    </row>
    <row r="2152" ht="15.75" customHeight="1" spans="1:26">
      <c r="A2152" s="125"/>
      <c r="B2152" s="125"/>
      <c r="C2152" s="126" t="e">
        <v>#REF!</v>
      </c>
      <c r="D2152" s="125"/>
      <c r="E2152" s="69"/>
      <c r="F2152" s="69"/>
      <c r="G2152" s="69"/>
      <c r="H2152" s="69"/>
      <c r="I2152" s="69"/>
      <c r="J2152" s="69"/>
      <c r="K2152" s="69"/>
      <c r="L2152" s="69"/>
      <c r="M2152" s="69"/>
      <c r="N2152" s="69"/>
      <c r="O2152" s="69"/>
      <c r="P2152" s="69"/>
      <c r="Q2152" s="69"/>
      <c r="R2152" s="69"/>
      <c r="S2152" s="69"/>
      <c r="T2152" s="69"/>
      <c r="U2152" s="69"/>
      <c r="V2152" s="69"/>
      <c r="W2152" s="69"/>
      <c r="X2152" s="69"/>
      <c r="Y2152" s="69"/>
      <c r="Z2152" s="69"/>
    </row>
    <row r="2153" ht="15.75" customHeight="1" spans="1:26">
      <c r="A2153" s="125"/>
      <c r="B2153" s="125"/>
      <c r="C2153" s="126" t="e">
        <v>#REF!</v>
      </c>
      <c r="D2153" s="125"/>
      <c r="E2153" s="69"/>
      <c r="F2153" s="69"/>
      <c r="G2153" s="69"/>
      <c r="H2153" s="69"/>
      <c r="I2153" s="69"/>
      <c r="J2153" s="69"/>
      <c r="K2153" s="69"/>
      <c r="L2153" s="69"/>
      <c r="M2153" s="69"/>
      <c r="N2153" s="69"/>
      <c r="O2153" s="69"/>
      <c r="P2153" s="69"/>
      <c r="Q2153" s="69"/>
      <c r="R2153" s="69"/>
      <c r="S2153" s="69"/>
      <c r="T2153" s="69"/>
      <c r="U2153" s="69"/>
      <c r="V2153" s="69"/>
      <c r="W2153" s="69"/>
      <c r="X2153" s="69"/>
      <c r="Y2153" s="69"/>
      <c r="Z2153" s="69"/>
    </row>
    <row r="2154" ht="15.75" customHeight="1" spans="1:26">
      <c r="A2154" s="125"/>
      <c r="B2154" s="125"/>
      <c r="C2154" s="126" t="e">
        <v>#REF!</v>
      </c>
      <c r="D2154" s="125"/>
      <c r="E2154" s="69"/>
      <c r="F2154" s="69"/>
      <c r="G2154" s="69"/>
      <c r="H2154" s="69"/>
      <c r="I2154" s="69"/>
      <c r="J2154" s="69"/>
      <c r="K2154" s="69"/>
      <c r="L2154" s="69"/>
      <c r="M2154" s="69"/>
      <c r="N2154" s="69"/>
      <c r="O2154" s="69"/>
      <c r="P2154" s="69"/>
      <c r="Q2154" s="69"/>
      <c r="R2154" s="69"/>
      <c r="S2154" s="69"/>
      <c r="T2154" s="69"/>
      <c r="U2154" s="69"/>
      <c r="V2154" s="69"/>
      <c r="W2154" s="69"/>
      <c r="X2154" s="69"/>
      <c r="Y2154" s="69"/>
      <c r="Z2154" s="69"/>
    </row>
    <row r="2155" ht="15.75" customHeight="1" spans="1:26">
      <c r="A2155" s="125"/>
      <c r="B2155" s="125"/>
      <c r="C2155" s="126" t="e">
        <v>#REF!</v>
      </c>
      <c r="D2155" s="125"/>
      <c r="E2155" s="69"/>
      <c r="F2155" s="69"/>
      <c r="G2155" s="69"/>
      <c r="H2155" s="69"/>
      <c r="I2155" s="69"/>
      <c r="J2155" s="69"/>
      <c r="K2155" s="69"/>
      <c r="L2155" s="69"/>
      <c r="M2155" s="69"/>
      <c r="N2155" s="69"/>
      <c r="O2155" s="69"/>
      <c r="P2155" s="69"/>
      <c r="Q2155" s="69"/>
      <c r="R2155" s="69"/>
      <c r="S2155" s="69"/>
      <c r="T2155" s="69"/>
      <c r="U2155" s="69"/>
      <c r="V2155" s="69"/>
      <c r="W2155" s="69"/>
      <c r="X2155" s="69"/>
      <c r="Y2155" s="69"/>
      <c r="Z2155" s="69"/>
    </row>
    <row r="2156" ht="15.75" customHeight="1" spans="1:26">
      <c r="A2156" s="125"/>
      <c r="B2156" s="125"/>
      <c r="C2156" s="126" t="e">
        <v>#REF!</v>
      </c>
      <c r="D2156" s="125"/>
      <c r="E2156" s="69"/>
      <c r="F2156" s="69"/>
      <c r="G2156" s="69"/>
      <c r="H2156" s="69"/>
      <c r="I2156" s="69"/>
      <c r="J2156" s="69"/>
      <c r="K2156" s="69"/>
      <c r="L2156" s="69"/>
      <c r="M2156" s="69"/>
      <c r="N2156" s="69"/>
      <c r="O2156" s="69"/>
      <c r="P2156" s="69"/>
      <c r="Q2156" s="69"/>
      <c r="R2156" s="69"/>
      <c r="S2156" s="69"/>
      <c r="T2156" s="69"/>
      <c r="U2156" s="69"/>
      <c r="V2156" s="69"/>
      <c r="W2156" s="69"/>
      <c r="X2156" s="69"/>
      <c r="Y2156" s="69"/>
      <c r="Z2156" s="69"/>
    </row>
    <row r="2157" ht="15.75" customHeight="1" spans="1:26">
      <c r="A2157" s="125"/>
      <c r="B2157" s="125"/>
      <c r="C2157" s="126" t="e">
        <v>#REF!</v>
      </c>
      <c r="D2157" s="125"/>
      <c r="E2157" s="69"/>
      <c r="F2157" s="69"/>
      <c r="G2157" s="69"/>
      <c r="H2157" s="69"/>
      <c r="I2157" s="69"/>
      <c r="J2157" s="69"/>
      <c r="K2157" s="69"/>
      <c r="L2157" s="69"/>
      <c r="M2157" s="69"/>
      <c r="N2157" s="69"/>
      <c r="O2157" s="69"/>
      <c r="P2157" s="69"/>
      <c r="Q2157" s="69"/>
      <c r="R2157" s="69"/>
      <c r="S2157" s="69"/>
      <c r="T2157" s="69"/>
      <c r="U2157" s="69"/>
      <c r="V2157" s="69"/>
      <c r="W2157" s="69"/>
      <c r="X2157" s="69"/>
      <c r="Y2157" s="69"/>
      <c r="Z2157" s="69"/>
    </row>
    <row r="2158" ht="15.75" customHeight="1" spans="1:26">
      <c r="A2158" s="125"/>
      <c r="B2158" s="125"/>
      <c r="C2158" s="126" t="e">
        <v>#REF!</v>
      </c>
      <c r="D2158" s="125"/>
      <c r="E2158" s="69"/>
      <c r="F2158" s="69"/>
      <c r="G2158" s="69"/>
      <c r="H2158" s="69"/>
      <c r="I2158" s="69"/>
      <c r="J2158" s="69"/>
      <c r="K2158" s="69"/>
      <c r="L2158" s="69"/>
      <c r="M2158" s="69"/>
      <c r="N2158" s="69"/>
      <c r="O2158" s="69"/>
      <c r="P2158" s="69"/>
      <c r="Q2158" s="69"/>
      <c r="R2158" s="69"/>
      <c r="S2158" s="69"/>
      <c r="T2158" s="69"/>
      <c r="U2158" s="69"/>
      <c r="V2158" s="69"/>
      <c r="W2158" s="69"/>
      <c r="X2158" s="69"/>
      <c r="Y2158" s="69"/>
      <c r="Z2158" s="69"/>
    </row>
    <row r="2159" ht="15.75" customHeight="1" spans="1:26">
      <c r="A2159" s="125"/>
      <c r="B2159" s="125"/>
      <c r="C2159" s="126" t="e">
        <v>#REF!</v>
      </c>
      <c r="D2159" s="125"/>
      <c r="E2159" s="69"/>
      <c r="F2159" s="69"/>
      <c r="G2159" s="69"/>
      <c r="H2159" s="69"/>
      <c r="I2159" s="69"/>
      <c r="J2159" s="69"/>
      <c r="K2159" s="69"/>
      <c r="L2159" s="69"/>
      <c r="M2159" s="69"/>
      <c r="N2159" s="69"/>
      <c r="O2159" s="69"/>
      <c r="P2159" s="69"/>
      <c r="Q2159" s="69"/>
      <c r="R2159" s="69"/>
      <c r="S2159" s="69"/>
      <c r="T2159" s="69"/>
      <c r="U2159" s="69"/>
      <c r="V2159" s="69"/>
      <c r="W2159" s="69"/>
      <c r="X2159" s="69"/>
      <c r="Y2159" s="69"/>
      <c r="Z2159" s="69"/>
    </row>
    <row r="2160" ht="15.75" customHeight="1" spans="1:26">
      <c r="A2160" s="125"/>
      <c r="B2160" s="125"/>
      <c r="C2160" s="126" t="e">
        <v>#REF!</v>
      </c>
      <c r="D2160" s="125"/>
      <c r="E2160" s="69"/>
      <c r="F2160" s="69"/>
      <c r="G2160" s="69"/>
      <c r="H2160" s="69"/>
      <c r="I2160" s="69"/>
      <c r="J2160" s="69"/>
      <c r="K2160" s="69"/>
      <c r="L2160" s="69"/>
      <c r="M2160" s="69"/>
      <c r="N2160" s="69"/>
      <c r="O2160" s="69"/>
      <c r="P2160" s="69"/>
      <c r="Q2160" s="69"/>
      <c r="R2160" s="69"/>
      <c r="S2160" s="69"/>
      <c r="T2160" s="69"/>
      <c r="U2160" s="69"/>
      <c r="V2160" s="69"/>
      <c r="W2160" s="69"/>
      <c r="X2160" s="69"/>
      <c r="Y2160" s="69"/>
      <c r="Z2160" s="69"/>
    </row>
    <row r="2161" ht="15.75" customHeight="1" spans="1:26">
      <c r="A2161" s="125"/>
      <c r="B2161" s="125"/>
      <c r="C2161" s="126" t="e">
        <v>#REF!</v>
      </c>
      <c r="D2161" s="125"/>
      <c r="E2161" s="69"/>
      <c r="F2161" s="69"/>
      <c r="G2161" s="69"/>
      <c r="H2161" s="69"/>
      <c r="I2161" s="69"/>
      <c r="J2161" s="69"/>
      <c r="K2161" s="69"/>
      <c r="L2161" s="69"/>
      <c r="M2161" s="69"/>
      <c r="N2161" s="69"/>
      <c r="O2161" s="69"/>
      <c r="P2161" s="69"/>
      <c r="Q2161" s="69"/>
      <c r="R2161" s="69"/>
      <c r="S2161" s="69"/>
      <c r="T2161" s="69"/>
      <c r="U2161" s="69"/>
      <c r="V2161" s="69"/>
      <c r="W2161" s="69"/>
      <c r="X2161" s="69"/>
      <c r="Y2161" s="69"/>
      <c r="Z2161" s="69"/>
    </row>
    <row r="2162" ht="15.75" customHeight="1" spans="1:26">
      <c r="A2162" s="125"/>
      <c r="B2162" s="125"/>
      <c r="C2162" s="126" t="e">
        <v>#REF!</v>
      </c>
      <c r="D2162" s="125"/>
      <c r="E2162" s="69"/>
      <c r="F2162" s="69"/>
      <c r="G2162" s="69"/>
      <c r="H2162" s="69"/>
      <c r="I2162" s="69"/>
      <c r="J2162" s="69"/>
      <c r="K2162" s="69"/>
      <c r="L2162" s="69"/>
      <c r="M2162" s="69"/>
      <c r="N2162" s="69"/>
      <c r="O2162" s="69"/>
      <c r="P2162" s="69"/>
      <c r="Q2162" s="69"/>
      <c r="R2162" s="69"/>
      <c r="S2162" s="69"/>
      <c r="T2162" s="69"/>
      <c r="U2162" s="69"/>
      <c r="V2162" s="69"/>
      <c r="W2162" s="69"/>
      <c r="X2162" s="69"/>
      <c r="Y2162" s="69"/>
      <c r="Z2162" s="69"/>
    </row>
    <row r="2163" ht="15.75" customHeight="1" spans="1:26">
      <c r="A2163" s="125"/>
      <c r="B2163" s="125"/>
      <c r="C2163" s="126" t="e">
        <v>#REF!</v>
      </c>
      <c r="D2163" s="125"/>
      <c r="E2163" s="69"/>
      <c r="F2163" s="69"/>
      <c r="G2163" s="69"/>
      <c r="H2163" s="69"/>
      <c r="I2163" s="69"/>
      <c r="J2163" s="69"/>
      <c r="K2163" s="69"/>
      <c r="L2163" s="69"/>
      <c r="M2163" s="69"/>
      <c r="N2163" s="69"/>
      <c r="O2163" s="69"/>
      <c r="P2163" s="69"/>
      <c r="Q2163" s="69"/>
      <c r="R2163" s="69"/>
      <c r="S2163" s="69"/>
      <c r="T2163" s="69"/>
      <c r="U2163" s="69"/>
      <c r="V2163" s="69"/>
      <c r="W2163" s="69"/>
      <c r="X2163" s="69"/>
      <c r="Y2163" s="69"/>
      <c r="Z2163" s="69"/>
    </row>
    <row r="2164" ht="15.75" customHeight="1" spans="1:26">
      <c r="A2164" s="125"/>
      <c r="B2164" s="125"/>
      <c r="C2164" s="126" t="e">
        <v>#REF!</v>
      </c>
      <c r="D2164" s="125"/>
      <c r="E2164" s="69"/>
      <c r="F2164" s="69"/>
      <c r="G2164" s="69"/>
      <c r="H2164" s="69"/>
      <c r="I2164" s="69"/>
      <c r="J2164" s="69"/>
      <c r="K2164" s="69"/>
      <c r="L2164" s="69"/>
      <c r="M2164" s="69"/>
      <c r="N2164" s="69"/>
      <c r="O2164" s="69"/>
      <c r="P2164" s="69"/>
      <c r="Q2164" s="69"/>
      <c r="R2164" s="69"/>
      <c r="S2164" s="69"/>
      <c r="T2164" s="69"/>
      <c r="U2164" s="69"/>
      <c r="V2164" s="69"/>
      <c r="W2164" s="69"/>
      <c r="X2164" s="69"/>
      <c r="Y2164" s="69"/>
      <c r="Z2164" s="69"/>
    </row>
    <row r="2165" ht="15.75" customHeight="1" spans="1:26">
      <c r="A2165" s="125"/>
      <c r="B2165" s="125"/>
      <c r="C2165" s="126" t="e">
        <v>#REF!</v>
      </c>
      <c r="D2165" s="125"/>
      <c r="E2165" s="69"/>
      <c r="F2165" s="69"/>
      <c r="G2165" s="69"/>
      <c r="H2165" s="69"/>
      <c r="I2165" s="69"/>
      <c r="J2165" s="69"/>
      <c r="K2165" s="69"/>
      <c r="L2165" s="69"/>
      <c r="M2165" s="69"/>
      <c r="N2165" s="69"/>
      <c r="O2165" s="69"/>
      <c r="P2165" s="69"/>
      <c r="Q2165" s="69"/>
      <c r="R2165" s="69"/>
      <c r="S2165" s="69"/>
      <c r="T2165" s="69"/>
      <c r="U2165" s="69"/>
      <c r="V2165" s="69"/>
      <c r="W2165" s="69"/>
      <c r="X2165" s="69"/>
      <c r="Y2165" s="69"/>
      <c r="Z2165" s="69"/>
    </row>
    <row r="2166" ht="15.75" customHeight="1" spans="1:26">
      <c r="A2166" s="125"/>
      <c r="B2166" s="125"/>
      <c r="C2166" s="126" t="e">
        <v>#REF!</v>
      </c>
      <c r="D2166" s="125"/>
      <c r="E2166" s="69"/>
      <c r="F2166" s="69"/>
      <c r="G2166" s="69"/>
      <c r="H2166" s="69"/>
      <c r="I2166" s="69"/>
      <c r="J2166" s="69"/>
      <c r="K2166" s="69"/>
      <c r="L2166" s="69"/>
      <c r="M2166" s="69"/>
      <c r="N2166" s="69"/>
      <c r="O2166" s="69"/>
      <c r="P2166" s="69"/>
      <c r="Q2166" s="69"/>
      <c r="R2166" s="69"/>
      <c r="S2166" s="69"/>
      <c r="T2166" s="69"/>
      <c r="U2166" s="69"/>
      <c r="V2166" s="69"/>
      <c r="W2166" s="69"/>
      <c r="X2166" s="69"/>
      <c r="Y2166" s="69"/>
      <c r="Z2166" s="69"/>
    </row>
    <row r="2167" ht="15.75" customHeight="1" spans="1:26">
      <c r="A2167" s="125"/>
      <c r="B2167" s="125"/>
      <c r="C2167" s="126" t="e">
        <v>#REF!</v>
      </c>
      <c r="D2167" s="125"/>
      <c r="E2167" s="69"/>
      <c r="F2167" s="69"/>
      <c r="G2167" s="69"/>
      <c r="H2167" s="69"/>
      <c r="I2167" s="69"/>
      <c r="J2167" s="69"/>
      <c r="K2167" s="69"/>
      <c r="L2167" s="69"/>
      <c r="M2167" s="69"/>
      <c r="N2167" s="69"/>
      <c r="O2167" s="69"/>
      <c r="P2167" s="69"/>
      <c r="Q2167" s="69"/>
      <c r="R2167" s="69"/>
      <c r="S2167" s="69"/>
      <c r="T2167" s="69"/>
      <c r="U2167" s="69"/>
      <c r="V2167" s="69"/>
      <c r="W2167" s="69"/>
      <c r="X2167" s="69"/>
      <c r="Y2167" s="69"/>
      <c r="Z2167" s="69"/>
    </row>
    <row r="2168" ht="15.75" customHeight="1" spans="1:26">
      <c r="A2168" s="125"/>
      <c r="B2168" s="125"/>
      <c r="C2168" s="126" t="e">
        <v>#REF!</v>
      </c>
      <c r="D2168" s="125"/>
      <c r="E2168" s="69"/>
      <c r="F2168" s="69"/>
      <c r="G2168" s="69"/>
      <c r="H2168" s="69"/>
      <c r="I2168" s="69"/>
      <c r="J2168" s="69"/>
      <c r="K2168" s="69"/>
      <c r="L2168" s="69"/>
      <c r="M2168" s="69"/>
      <c r="N2168" s="69"/>
      <c r="O2168" s="69"/>
      <c r="P2168" s="69"/>
      <c r="Q2168" s="69"/>
      <c r="R2168" s="69"/>
      <c r="S2168" s="69"/>
      <c r="T2168" s="69"/>
      <c r="U2168" s="69"/>
      <c r="V2168" s="69"/>
      <c r="W2168" s="69"/>
      <c r="X2168" s="69"/>
      <c r="Y2168" s="69"/>
      <c r="Z2168" s="69"/>
    </row>
    <row r="2169" ht="15.75" customHeight="1" spans="1:26">
      <c r="A2169" s="125"/>
      <c r="B2169" s="125"/>
      <c r="C2169" s="126" t="e">
        <v>#REF!</v>
      </c>
      <c r="D2169" s="125"/>
      <c r="E2169" s="69"/>
      <c r="F2169" s="69"/>
      <c r="G2169" s="69"/>
      <c r="H2169" s="69"/>
      <c r="I2169" s="69"/>
      <c r="J2169" s="69"/>
      <c r="K2169" s="69"/>
      <c r="L2169" s="69"/>
      <c r="M2169" s="69"/>
      <c r="N2169" s="69"/>
      <c r="O2169" s="69"/>
      <c r="P2169" s="69"/>
      <c r="Q2169" s="69"/>
      <c r="R2169" s="69"/>
      <c r="S2169" s="69"/>
      <c r="T2169" s="69"/>
      <c r="U2169" s="69"/>
      <c r="V2169" s="69"/>
      <c r="W2169" s="69"/>
      <c r="X2169" s="69"/>
      <c r="Y2169" s="69"/>
      <c r="Z2169" s="69"/>
    </row>
    <row r="2170" ht="15.75" customHeight="1" spans="1:26">
      <c r="A2170" s="125"/>
      <c r="B2170" s="125"/>
      <c r="C2170" s="126" t="e">
        <v>#REF!</v>
      </c>
      <c r="D2170" s="125"/>
      <c r="E2170" s="69"/>
      <c r="F2170" s="69"/>
      <c r="G2170" s="69"/>
      <c r="H2170" s="69"/>
      <c r="I2170" s="69"/>
      <c r="J2170" s="69"/>
      <c r="K2170" s="69"/>
      <c r="L2170" s="69"/>
      <c r="M2170" s="69"/>
      <c r="N2170" s="69"/>
      <c r="O2170" s="69"/>
      <c r="P2170" s="69"/>
      <c r="Q2170" s="69"/>
      <c r="R2170" s="69"/>
      <c r="S2170" s="69"/>
      <c r="T2170" s="69"/>
      <c r="U2170" s="69"/>
      <c r="V2170" s="69"/>
      <c r="W2170" s="69"/>
      <c r="X2170" s="69"/>
      <c r="Y2170" s="69"/>
      <c r="Z2170" s="69"/>
    </row>
    <row r="2171" ht="15.75" customHeight="1" spans="1:26">
      <c r="A2171" s="125"/>
      <c r="B2171" s="125"/>
      <c r="C2171" s="126" t="e">
        <v>#REF!</v>
      </c>
      <c r="D2171" s="125"/>
      <c r="E2171" s="69"/>
      <c r="F2171" s="69"/>
      <c r="G2171" s="69"/>
      <c r="H2171" s="69"/>
      <c r="I2171" s="69"/>
      <c r="J2171" s="69"/>
      <c r="K2171" s="69"/>
      <c r="L2171" s="69"/>
      <c r="M2171" s="69"/>
      <c r="N2171" s="69"/>
      <c r="O2171" s="69"/>
      <c r="P2171" s="69"/>
      <c r="Q2171" s="69"/>
      <c r="R2171" s="69"/>
      <c r="S2171" s="69"/>
      <c r="T2171" s="69"/>
      <c r="U2171" s="69"/>
      <c r="V2171" s="69"/>
      <c r="W2171" s="69"/>
      <c r="X2171" s="69"/>
      <c r="Y2171" s="69"/>
      <c r="Z2171" s="69"/>
    </row>
    <row r="2172" ht="15.75" customHeight="1" spans="1:26">
      <c r="A2172" s="125"/>
      <c r="B2172" s="125"/>
      <c r="C2172" s="126" t="e">
        <v>#REF!</v>
      </c>
      <c r="D2172" s="125"/>
      <c r="E2172" s="69"/>
      <c r="F2172" s="69"/>
      <c r="G2172" s="69"/>
      <c r="H2172" s="69"/>
      <c r="I2172" s="69"/>
      <c r="J2172" s="69"/>
      <c r="K2172" s="69"/>
      <c r="L2172" s="69"/>
      <c r="M2172" s="69"/>
      <c r="N2172" s="69"/>
      <c r="O2172" s="69"/>
      <c r="P2172" s="69"/>
      <c r="Q2172" s="69"/>
      <c r="R2172" s="69"/>
      <c r="S2172" s="69"/>
      <c r="T2172" s="69"/>
      <c r="U2172" s="69"/>
      <c r="V2172" s="69"/>
      <c r="W2172" s="69"/>
      <c r="X2172" s="69"/>
      <c r="Y2172" s="69"/>
      <c r="Z2172" s="69"/>
    </row>
    <row r="2173" ht="15.75" customHeight="1" spans="1:26">
      <c r="A2173" s="125"/>
      <c r="B2173" s="125"/>
      <c r="C2173" s="126" t="e">
        <v>#REF!</v>
      </c>
      <c r="D2173" s="125"/>
      <c r="E2173" s="69"/>
      <c r="F2173" s="69"/>
      <c r="G2173" s="69"/>
      <c r="H2173" s="69"/>
      <c r="I2173" s="69"/>
      <c r="J2173" s="69"/>
      <c r="K2173" s="69"/>
      <c r="L2173" s="69"/>
      <c r="M2173" s="69"/>
      <c r="N2173" s="69"/>
      <c r="O2173" s="69"/>
      <c r="P2173" s="69"/>
      <c r="Q2173" s="69"/>
      <c r="R2173" s="69"/>
      <c r="S2173" s="69"/>
      <c r="T2173" s="69"/>
      <c r="U2173" s="69"/>
      <c r="V2173" s="69"/>
      <c r="W2173" s="69"/>
      <c r="X2173" s="69"/>
      <c r="Y2173" s="69"/>
      <c r="Z2173" s="69"/>
    </row>
    <row r="2174" ht="15.75" customHeight="1" spans="1:26">
      <c r="A2174" s="125"/>
      <c r="B2174" s="125"/>
      <c r="C2174" s="126" t="e">
        <v>#REF!</v>
      </c>
      <c r="D2174" s="125"/>
      <c r="E2174" s="69"/>
      <c r="F2174" s="69"/>
      <c r="G2174" s="69"/>
      <c r="H2174" s="69"/>
      <c r="I2174" s="69"/>
      <c r="J2174" s="69"/>
      <c r="K2174" s="69"/>
      <c r="L2174" s="69"/>
      <c r="M2174" s="69"/>
      <c r="N2174" s="69"/>
      <c r="O2174" s="69"/>
      <c r="P2174" s="69"/>
      <c r="Q2174" s="69"/>
      <c r="R2174" s="69"/>
      <c r="S2174" s="69"/>
      <c r="T2174" s="69"/>
      <c r="U2174" s="69"/>
      <c r="V2174" s="69"/>
      <c r="W2174" s="69"/>
      <c r="X2174" s="69"/>
      <c r="Y2174" s="69"/>
      <c r="Z2174" s="69"/>
    </row>
    <row r="2175" ht="15.75" customHeight="1" spans="1:26">
      <c r="A2175" s="125"/>
      <c r="B2175" s="125"/>
      <c r="C2175" s="126" t="e">
        <v>#REF!</v>
      </c>
      <c r="D2175" s="125"/>
      <c r="E2175" s="69"/>
      <c r="F2175" s="69"/>
      <c r="G2175" s="69"/>
      <c r="H2175" s="69"/>
      <c r="I2175" s="69"/>
      <c r="J2175" s="69"/>
      <c r="K2175" s="69"/>
      <c r="L2175" s="69"/>
      <c r="M2175" s="69"/>
      <c r="N2175" s="69"/>
      <c r="O2175" s="69"/>
      <c r="P2175" s="69"/>
      <c r="Q2175" s="69"/>
      <c r="R2175" s="69"/>
      <c r="S2175" s="69"/>
      <c r="T2175" s="69"/>
      <c r="U2175" s="69"/>
      <c r="V2175" s="69"/>
      <c r="W2175" s="69"/>
      <c r="X2175" s="69"/>
      <c r="Y2175" s="69"/>
      <c r="Z2175" s="69"/>
    </row>
    <row r="2176" ht="15.75" customHeight="1" spans="1:26">
      <c r="A2176" s="125"/>
      <c r="B2176" s="125"/>
      <c r="C2176" s="126" t="e">
        <v>#REF!</v>
      </c>
      <c r="D2176" s="125"/>
      <c r="E2176" s="69"/>
      <c r="F2176" s="69"/>
      <c r="G2176" s="69"/>
      <c r="H2176" s="69"/>
      <c r="I2176" s="69"/>
      <c r="J2176" s="69"/>
      <c r="K2176" s="69"/>
      <c r="L2176" s="69"/>
      <c r="M2176" s="69"/>
      <c r="N2176" s="69"/>
      <c r="O2176" s="69"/>
      <c r="P2176" s="69"/>
      <c r="Q2176" s="69"/>
      <c r="R2176" s="69"/>
      <c r="S2176" s="69"/>
      <c r="T2176" s="69"/>
      <c r="U2176" s="69"/>
      <c r="V2176" s="69"/>
      <c r="W2176" s="69"/>
      <c r="X2176" s="69"/>
      <c r="Y2176" s="69"/>
      <c r="Z2176" s="69"/>
    </row>
    <row r="2177" ht="15.75" customHeight="1" spans="1:26">
      <c r="A2177" s="125"/>
      <c r="B2177" s="125"/>
      <c r="C2177" s="126" t="e">
        <v>#REF!</v>
      </c>
      <c r="D2177" s="125"/>
      <c r="E2177" s="69"/>
      <c r="F2177" s="69"/>
      <c r="G2177" s="69"/>
      <c r="H2177" s="69"/>
      <c r="I2177" s="69"/>
      <c r="J2177" s="69"/>
      <c r="K2177" s="69"/>
      <c r="L2177" s="69"/>
      <c r="M2177" s="69"/>
      <c r="N2177" s="69"/>
      <c r="O2177" s="69"/>
      <c r="P2177" s="69"/>
      <c r="Q2177" s="69"/>
      <c r="R2177" s="69"/>
      <c r="S2177" s="69"/>
      <c r="T2177" s="69"/>
      <c r="U2177" s="69"/>
      <c r="V2177" s="69"/>
      <c r="W2177" s="69"/>
      <c r="X2177" s="69"/>
      <c r="Y2177" s="69"/>
      <c r="Z2177" s="69"/>
    </row>
    <row r="2178" ht="15.75" customHeight="1" spans="1:26">
      <c r="A2178" s="125"/>
      <c r="B2178" s="125"/>
      <c r="C2178" s="126" t="e">
        <v>#REF!</v>
      </c>
      <c r="D2178" s="125"/>
      <c r="E2178" s="69"/>
      <c r="F2178" s="69"/>
      <c r="G2178" s="69"/>
      <c r="H2178" s="69"/>
      <c r="I2178" s="69"/>
      <c r="J2178" s="69"/>
      <c r="K2178" s="69"/>
      <c r="L2178" s="69"/>
      <c r="M2178" s="69"/>
      <c r="N2178" s="69"/>
      <c r="O2178" s="69"/>
      <c r="P2178" s="69"/>
      <c r="Q2178" s="69"/>
      <c r="R2178" s="69"/>
      <c r="S2178" s="69"/>
      <c r="T2178" s="69"/>
      <c r="U2178" s="69"/>
      <c r="V2178" s="69"/>
      <c r="W2178" s="69"/>
      <c r="X2178" s="69"/>
      <c r="Y2178" s="69"/>
      <c r="Z2178" s="69"/>
    </row>
    <row r="2179" ht="15.75" customHeight="1" spans="1:26">
      <c r="A2179" s="125"/>
      <c r="B2179" s="125"/>
      <c r="C2179" s="126" t="e">
        <v>#REF!</v>
      </c>
      <c r="D2179" s="125"/>
      <c r="E2179" s="69"/>
      <c r="F2179" s="69"/>
      <c r="G2179" s="69"/>
      <c r="H2179" s="69"/>
      <c r="I2179" s="69"/>
      <c r="J2179" s="69"/>
      <c r="K2179" s="69"/>
      <c r="L2179" s="69"/>
      <c r="M2179" s="69"/>
      <c r="N2179" s="69"/>
      <c r="O2179" s="69"/>
      <c r="P2179" s="69"/>
      <c r="Q2179" s="69"/>
      <c r="R2179" s="69"/>
      <c r="S2179" s="69"/>
      <c r="T2179" s="69"/>
      <c r="U2179" s="69"/>
      <c r="V2179" s="69"/>
      <c r="W2179" s="69"/>
      <c r="X2179" s="69"/>
      <c r="Y2179" s="69"/>
      <c r="Z2179" s="69"/>
    </row>
    <row r="2180" ht="15.75" customHeight="1" spans="1:26">
      <c r="A2180" s="125"/>
      <c r="B2180" s="125"/>
      <c r="C2180" s="126" t="e">
        <v>#REF!</v>
      </c>
      <c r="D2180" s="125"/>
      <c r="E2180" s="69"/>
      <c r="F2180" s="69"/>
      <c r="G2180" s="69"/>
      <c r="H2180" s="69"/>
      <c r="I2180" s="69"/>
      <c r="J2180" s="69"/>
      <c r="K2180" s="69"/>
      <c r="L2180" s="69"/>
      <c r="M2180" s="69"/>
      <c r="N2180" s="69"/>
      <c r="O2180" s="69"/>
      <c r="P2180" s="69"/>
      <c r="Q2180" s="69"/>
      <c r="R2180" s="69"/>
      <c r="S2180" s="69"/>
      <c r="T2180" s="69"/>
      <c r="U2180" s="69"/>
      <c r="V2180" s="69"/>
      <c r="W2180" s="69"/>
      <c r="X2180" s="69"/>
      <c r="Y2180" s="69"/>
      <c r="Z2180" s="69"/>
    </row>
    <row r="2181" ht="15.75" customHeight="1" spans="1:26">
      <c r="A2181" s="125"/>
      <c r="B2181" s="125"/>
      <c r="C2181" s="126" t="e">
        <v>#REF!</v>
      </c>
      <c r="D2181" s="125"/>
      <c r="E2181" s="69"/>
      <c r="F2181" s="69"/>
      <c r="G2181" s="69"/>
      <c r="H2181" s="69"/>
      <c r="I2181" s="69"/>
      <c r="J2181" s="69"/>
      <c r="K2181" s="69"/>
      <c r="L2181" s="69"/>
      <c r="M2181" s="69"/>
      <c r="N2181" s="69"/>
      <c r="O2181" s="69"/>
      <c r="P2181" s="69"/>
      <c r="Q2181" s="69"/>
      <c r="R2181" s="69"/>
      <c r="S2181" s="69"/>
      <c r="T2181" s="69"/>
      <c r="U2181" s="69"/>
      <c r="V2181" s="69"/>
      <c r="W2181" s="69"/>
      <c r="X2181" s="69"/>
      <c r="Y2181" s="69"/>
      <c r="Z2181" s="69"/>
    </row>
    <row r="2182" ht="15.75" customHeight="1" spans="1:26">
      <c r="A2182" s="125"/>
      <c r="B2182" s="125"/>
      <c r="C2182" s="126" t="e">
        <v>#REF!</v>
      </c>
      <c r="D2182" s="125"/>
      <c r="E2182" s="69"/>
      <c r="F2182" s="69"/>
      <c r="G2182" s="69"/>
      <c r="H2182" s="69"/>
      <c r="I2182" s="69"/>
      <c r="J2182" s="69"/>
      <c r="K2182" s="69"/>
      <c r="L2182" s="69"/>
      <c r="M2182" s="69"/>
      <c r="N2182" s="69"/>
      <c r="O2182" s="69"/>
      <c r="P2182" s="69"/>
      <c r="Q2182" s="69"/>
      <c r="R2182" s="69"/>
      <c r="S2182" s="69"/>
      <c r="T2182" s="69"/>
      <c r="U2182" s="69"/>
      <c r="V2182" s="69"/>
      <c r="W2182" s="69"/>
      <c r="X2182" s="69"/>
      <c r="Y2182" s="69"/>
      <c r="Z2182" s="69"/>
    </row>
    <row r="2183" ht="15.75" customHeight="1" spans="1:26">
      <c r="A2183" s="125"/>
      <c r="B2183" s="125"/>
      <c r="C2183" s="126" t="e">
        <v>#REF!</v>
      </c>
      <c r="D2183" s="125"/>
      <c r="E2183" s="69"/>
      <c r="F2183" s="69"/>
      <c r="G2183" s="69"/>
      <c r="H2183" s="69"/>
      <c r="I2183" s="69"/>
      <c r="J2183" s="69"/>
      <c r="K2183" s="69"/>
      <c r="L2183" s="69"/>
      <c r="M2183" s="69"/>
      <c r="N2183" s="69"/>
      <c r="O2183" s="69"/>
      <c r="P2183" s="69"/>
      <c r="Q2183" s="69"/>
      <c r="R2183" s="69"/>
      <c r="S2183" s="69"/>
      <c r="T2183" s="69"/>
      <c r="U2183" s="69"/>
      <c r="V2183" s="69"/>
      <c r="W2183" s="69"/>
      <c r="X2183" s="69"/>
      <c r="Y2183" s="69"/>
      <c r="Z2183" s="69"/>
    </row>
    <row r="2184" ht="15.75" customHeight="1" spans="1:26">
      <c r="A2184" s="125"/>
      <c r="B2184" s="125"/>
      <c r="C2184" s="126" t="e">
        <v>#REF!</v>
      </c>
      <c r="D2184" s="125"/>
      <c r="E2184" s="69"/>
      <c r="F2184" s="69"/>
      <c r="G2184" s="69"/>
      <c r="H2184" s="69"/>
      <c r="I2184" s="69"/>
      <c r="J2184" s="69"/>
      <c r="K2184" s="69"/>
      <c r="L2184" s="69"/>
      <c r="M2184" s="69"/>
      <c r="N2184" s="69"/>
      <c r="O2184" s="69"/>
      <c r="P2184" s="69"/>
      <c r="Q2184" s="69"/>
      <c r="R2184" s="69"/>
      <c r="S2184" s="69"/>
      <c r="T2184" s="69"/>
      <c r="U2184" s="69"/>
      <c r="V2184" s="69"/>
      <c r="W2184" s="69"/>
      <c r="X2184" s="69"/>
      <c r="Y2184" s="69"/>
      <c r="Z2184" s="69"/>
    </row>
    <row r="2185" ht="15.75" customHeight="1" spans="1:26">
      <c r="A2185" s="125"/>
      <c r="B2185" s="125"/>
      <c r="C2185" s="126" t="e">
        <v>#REF!</v>
      </c>
      <c r="D2185" s="125"/>
      <c r="E2185" s="69"/>
      <c r="F2185" s="69"/>
      <c r="G2185" s="69"/>
      <c r="H2185" s="69"/>
      <c r="I2185" s="69"/>
      <c r="J2185" s="69"/>
      <c r="K2185" s="69"/>
      <c r="L2185" s="69"/>
      <c r="M2185" s="69"/>
      <c r="N2185" s="69"/>
      <c r="O2185" s="69"/>
      <c r="P2185" s="69"/>
      <c r="Q2185" s="69"/>
      <c r="R2185" s="69"/>
      <c r="S2185" s="69"/>
      <c r="T2185" s="69"/>
      <c r="U2185" s="69"/>
      <c r="V2185" s="69"/>
      <c r="W2185" s="69"/>
      <c r="X2185" s="69"/>
      <c r="Y2185" s="69"/>
      <c r="Z2185" s="69"/>
    </row>
    <row r="2186" ht="15.75" customHeight="1" spans="1:26">
      <c r="A2186" s="125"/>
      <c r="B2186" s="125"/>
      <c r="C2186" s="126" t="e">
        <v>#REF!</v>
      </c>
      <c r="D2186" s="125"/>
      <c r="E2186" s="69"/>
      <c r="F2186" s="69"/>
      <c r="G2186" s="69"/>
      <c r="H2186" s="69"/>
      <c r="I2186" s="69"/>
      <c r="J2186" s="69"/>
      <c r="K2186" s="69"/>
      <c r="L2186" s="69"/>
      <c r="M2186" s="69"/>
      <c r="N2186" s="69"/>
      <c r="O2186" s="69"/>
      <c r="P2186" s="69"/>
      <c r="Q2186" s="69"/>
      <c r="R2186" s="69"/>
      <c r="S2186" s="69"/>
      <c r="T2186" s="69"/>
      <c r="U2186" s="69"/>
      <c r="V2186" s="69"/>
      <c r="W2186" s="69"/>
      <c r="X2186" s="69"/>
      <c r="Y2186" s="69"/>
      <c r="Z2186" s="69"/>
    </row>
    <row r="2187" ht="15.75" customHeight="1" spans="1:26">
      <c r="A2187" s="125"/>
      <c r="B2187" s="125"/>
      <c r="C2187" s="126" t="e">
        <v>#REF!</v>
      </c>
      <c r="D2187" s="125"/>
      <c r="E2187" s="69"/>
      <c r="F2187" s="69"/>
      <c r="G2187" s="69"/>
      <c r="H2187" s="69"/>
      <c r="I2187" s="69"/>
      <c r="J2187" s="69"/>
      <c r="K2187" s="69"/>
      <c r="L2187" s="69"/>
      <c r="M2187" s="69"/>
      <c r="N2187" s="69"/>
      <c r="O2187" s="69"/>
      <c r="P2187" s="69"/>
      <c r="Q2187" s="69"/>
      <c r="R2187" s="69"/>
      <c r="S2187" s="69"/>
      <c r="T2187" s="69"/>
      <c r="U2187" s="69"/>
      <c r="V2187" s="69"/>
      <c r="W2187" s="69"/>
      <c r="X2187" s="69"/>
      <c r="Y2187" s="69"/>
      <c r="Z2187" s="69"/>
    </row>
    <row r="2188" ht="15.75" customHeight="1" spans="1:26">
      <c r="A2188" s="125"/>
      <c r="B2188" s="125"/>
      <c r="C2188" s="126" t="e">
        <v>#REF!</v>
      </c>
      <c r="D2188" s="125"/>
      <c r="E2188" s="69"/>
      <c r="F2188" s="69"/>
      <c r="G2188" s="69"/>
      <c r="H2188" s="69"/>
      <c r="I2188" s="69"/>
      <c r="J2188" s="69"/>
      <c r="K2188" s="69"/>
      <c r="L2188" s="69"/>
      <c r="M2188" s="69"/>
      <c r="N2188" s="69"/>
      <c r="O2188" s="69"/>
      <c r="P2188" s="69"/>
      <c r="Q2188" s="69"/>
      <c r="R2188" s="69"/>
      <c r="S2188" s="69"/>
      <c r="T2188" s="69"/>
      <c r="U2188" s="69"/>
      <c r="V2188" s="69"/>
      <c r="W2188" s="69"/>
      <c r="X2188" s="69"/>
      <c r="Y2188" s="69"/>
      <c r="Z2188" s="69"/>
    </row>
    <row r="2189" ht="15.75" customHeight="1" spans="1:26">
      <c r="A2189" s="125"/>
      <c r="B2189" s="125"/>
      <c r="C2189" s="126" t="e">
        <v>#REF!</v>
      </c>
      <c r="D2189" s="125"/>
      <c r="E2189" s="69"/>
      <c r="F2189" s="69"/>
      <c r="G2189" s="69"/>
      <c r="H2189" s="69"/>
      <c r="I2189" s="69"/>
      <c r="J2189" s="69"/>
      <c r="K2189" s="69"/>
      <c r="L2189" s="69"/>
      <c r="M2189" s="69"/>
      <c r="N2189" s="69"/>
      <c r="O2189" s="69"/>
      <c r="P2189" s="69"/>
      <c r="Q2189" s="69"/>
      <c r="R2189" s="69"/>
      <c r="S2189" s="69"/>
      <c r="T2189" s="69"/>
      <c r="U2189" s="69"/>
      <c r="V2189" s="69"/>
      <c r="W2189" s="69"/>
      <c r="X2189" s="69"/>
      <c r="Y2189" s="69"/>
      <c r="Z2189" s="69"/>
    </row>
    <row r="2190" ht="15.75" customHeight="1" spans="1:26">
      <c r="A2190" s="125"/>
      <c r="B2190" s="125"/>
      <c r="C2190" s="126" t="e">
        <v>#REF!</v>
      </c>
      <c r="D2190" s="125"/>
      <c r="E2190" s="69"/>
      <c r="F2190" s="69"/>
      <c r="G2190" s="69"/>
      <c r="H2190" s="69"/>
      <c r="I2190" s="69"/>
      <c r="J2190" s="69"/>
      <c r="K2190" s="69"/>
      <c r="L2190" s="69"/>
      <c r="M2190" s="69"/>
      <c r="N2190" s="69"/>
      <c r="O2190" s="69"/>
      <c r="P2190" s="69"/>
      <c r="Q2190" s="69"/>
      <c r="R2190" s="69"/>
      <c r="S2190" s="69"/>
      <c r="T2190" s="69"/>
      <c r="U2190" s="69"/>
      <c r="V2190" s="69"/>
      <c r="W2190" s="69"/>
      <c r="X2190" s="69"/>
      <c r="Y2190" s="69"/>
      <c r="Z2190" s="69"/>
    </row>
    <row r="2191" ht="15.75" customHeight="1" spans="1:26">
      <c r="A2191" s="125"/>
      <c r="B2191" s="125"/>
      <c r="C2191" s="126" t="e">
        <v>#REF!</v>
      </c>
      <c r="D2191" s="125"/>
      <c r="E2191" s="69"/>
      <c r="F2191" s="69"/>
      <c r="G2191" s="69"/>
      <c r="H2191" s="69"/>
      <c r="I2191" s="69"/>
      <c r="J2191" s="69"/>
      <c r="K2191" s="69"/>
      <c r="L2191" s="69"/>
      <c r="M2191" s="69"/>
      <c r="N2191" s="69"/>
      <c r="O2191" s="69"/>
      <c r="P2191" s="69"/>
      <c r="Q2191" s="69"/>
      <c r="R2191" s="69"/>
      <c r="S2191" s="69"/>
      <c r="T2191" s="69"/>
      <c r="U2191" s="69"/>
      <c r="V2191" s="69"/>
      <c r="W2191" s="69"/>
      <c r="X2191" s="69"/>
      <c r="Y2191" s="69"/>
      <c r="Z2191" s="69"/>
    </row>
    <row r="2192" ht="15.75" customHeight="1" spans="1:26">
      <c r="A2192" s="125"/>
      <c r="B2192" s="125"/>
      <c r="C2192" s="126" t="e">
        <v>#REF!</v>
      </c>
      <c r="D2192" s="125"/>
      <c r="E2192" s="69"/>
      <c r="F2192" s="69"/>
      <c r="G2192" s="69"/>
      <c r="H2192" s="69"/>
      <c r="I2192" s="69"/>
      <c r="J2192" s="69"/>
      <c r="K2192" s="69"/>
      <c r="L2192" s="69"/>
      <c r="M2192" s="69"/>
      <c r="N2192" s="69"/>
      <c r="O2192" s="69"/>
      <c r="P2192" s="69"/>
      <c r="Q2192" s="69"/>
      <c r="R2192" s="69"/>
      <c r="S2192" s="69"/>
      <c r="T2192" s="69"/>
      <c r="U2192" s="69"/>
      <c r="V2192" s="69"/>
      <c r="W2192" s="69"/>
      <c r="X2192" s="69"/>
      <c r="Y2192" s="69"/>
      <c r="Z2192" s="69"/>
    </row>
    <row r="2193" ht="15.75" customHeight="1" spans="1:26">
      <c r="A2193" s="125"/>
      <c r="B2193" s="125"/>
      <c r="C2193" s="126" t="e">
        <v>#REF!</v>
      </c>
      <c r="D2193" s="125"/>
      <c r="E2193" s="69"/>
      <c r="F2193" s="69"/>
      <c r="G2193" s="69"/>
      <c r="H2193" s="69"/>
      <c r="I2193" s="69"/>
      <c r="J2193" s="69"/>
      <c r="K2193" s="69"/>
      <c r="L2193" s="69"/>
      <c r="M2193" s="69"/>
      <c r="N2193" s="69"/>
      <c r="O2193" s="69"/>
      <c r="P2193" s="69"/>
      <c r="Q2193" s="69"/>
      <c r="R2193" s="69"/>
      <c r="S2193" s="69"/>
      <c r="T2193" s="69"/>
      <c r="U2193" s="69"/>
      <c r="V2193" s="69"/>
      <c r="W2193" s="69"/>
      <c r="X2193" s="69"/>
      <c r="Y2193" s="69"/>
      <c r="Z2193" s="69"/>
    </row>
    <row r="2194" ht="15.75" customHeight="1" spans="1:26">
      <c r="A2194" s="125"/>
      <c r="B2194" s="125"/>
      <c r="C2194" s="126" t="e">
        <v>#REF!</v>
      </c>
      <c r="D2194" s="125"/>
      <c r="E2194" s="69"/>
      <c r="F2194" s="69"/>
      <c r="G2194" s="69"/>
      <c r="H2194" s="69"/>
      <c r="I2194" s="69"/>
      <c r="J2194" s="69"/>
      <c r="K2194" s="69"/>
      <c r="L2194" s="69"/>
      <c r="M2194" s="69"/>
      <c r="N2194" s="69"/>
      <c r="O2194" s="69"/>
      <c r="P2194" s="69"/>
      <c r="Q2194" s="69"/>
      <c r="R2194" s="69"/>
      <c r="S2194" s="69"/>
      <c r="T2194" s="69"/>
      <c r="U2194" s="69"/>
      <c r="V2194" s="69"/>
      <c r="W2194" s="69"/>
      <c r="X2194" s="69"/>
      <c r="Y2194" s="69"/>
      <c r="Z2194" s="69"/>
    </row>
    <row r="2195" ht="15.75" customHeight="1" spans="1:26">
      <c r="A2195" s="125"/>
      <c r="B2195" s="125"/>
      <c r="C2195" s="126" t="e">
        <v>#REF!</v>
      </c>
      <c r="D2195" s="125"/>
      <c r="E2195" s="69"/>
      <c r="F2195" s="69"/>
      <c r="G2195" s="69"/>
      <c r="H2195" s="69"/>
      <c r="I2195" s="69"/>
      <c r="J2195" s="69"/>
      <c r="K2195" s="69"/>
      <c r="L2195" s="69"/>
      <c r="M2195" s="69"/>
      <c r="N2195" s="69"/>
      <c r="O2195" s="69"/>
      <c r="P2195" s="69"/>
      <c r="Q2195" s="69"/>
      <c r="R2195" s="69"/>
      <c r="S2195" s="69"/>
      <c r="T2195" s="69"/>
      <c r="U2195" s="69"/>
      <c r="V2195" s="69"/>
      <c r="W2195" s="69"/>
      <c r="X2195" s="69"/>
      <c r="Y2195" s="69"/>
      <c r="Z2195" s="69"/>
    </row>
    <row r="2196" ht="15.75" customHeight="1" spans="1:26">
      <c r="A2196" s="125"/>
      <c r="B2196" s="125"/>
      <c r="C2196" s="126" t="e">
        <v>#REF!</v>
      </c>
      <c r="D2196" s="125"/>
      <c r="E2196" s="69"/>
      <c r="F2196" s="69"/>
      <c r="G2196" s="69"/>
      <c r="H2196" s="69"/>
      <c r="I2196" s="69"/>
      <c r="J2196" s="69"/>
      <c r="K2196" s="69"/>
      <c r="L2196" s="69"/>
      <c r="M2196" s="69"/>
      <c r="N2196" s="69"/>
      <c r="O2196" s="69"/>
      <c r="P2196" s="69"/>
      <c r="Q2196" s="69"/>
      <c r="R2196" s="69"/>
      <c r="S2196" s="69"/>
      <c r="T2196" s="69"/>
      <c r="U2196" s="69"/>
      <c r="V2196" s="69"/>
      <c r="W2196" s="69"/>
      <c r="X2196" s="69"/>
      <c r="Y2196" s="69"/>
      <c r="Z2196" s="69"/>
    </row>
    <row r="2197" ht="15.75" customHeight="1" spans="1:26">
      <c r="A2197" s="125"/>
      <c r="B2197" s="125"/>
      <c r="C2197" s="126" t="e">
        <v>#REF!</v>
      </c>
      <c r="D2197" s="125"/>
      <c r="E2197" s="69"/>
      <c r="F2197" s="69"/>
      <c r="G2197" s="69"/>
      <c r="H2197" s="69"/>
      <c r="I2197" s="69"/>
      <c r="J2197" s="69"/>
      <c r="K2197" s="69"/>
      <c r="L2197" s="69"/>
      <c r="M2197" s="69"/>
      <c r="N2197" s="69"/>
      <c r="O2197" s="69"/>
      <c r="P2197" s="69"/>
      <c r="Q2197" s="69"/>
      <c r="R2197" s="69"/>
      <c r="S2197" s="69"/>
      <c r="T2197" s="69"/>
      <c r="U2197" s="69"/>
      <c r="V2197" s="69"/>
      <c r="W2197" s="69"/>
      <c r="X2197" s="69"/>
      <c r="Y2197" s="69"/>
      <c r="Z2197" s="69"/>
    </row>
    <row r="2198" ht="15.75" customHeight="1" spans="1:26">
      <c r="A2198" s="125"/>
      <c r="B2198" s="125"/>
      <c r="C2198" s="126" t="e">
        <v>#REF!</v>
      </c>
      <c r="D2198" s="125"/>
      <c r="E2198" s="69"/>
      <c r="F2198" s="69"/>
      <c r="G2198" s="69"/>
      <c r="H2198" s="69"/>
      <c r="I2198" s="69"/>
      <c r="J2198" s="69"/>
      <c r="K2198" s="69"/>
      <c r="L2198" s="69"/>
      <c r="M2198" s="69"/>
      <c r="N2198" s="69"/>
      <c r="O2198" s="69"/>
      <c r="P2198" s="69"/>
      <c r="Q2198" s="69"/>
      <c r="R2198" s="69"/>
      <c r="S2198" s="69"/>
      <c r="T2198" s="69"/>
      <c r="U2198" s="69"/>
      <c r="V2198" s="69"/>
      <c r="W2198" s="69"/>
      <c r="X2198" s="69"/>
      <c r="Y2198" s="69"/>
      <c r="Z2198" s="69"/>
    </row>
    <row r="2199" ht="15.75" customHeight="1" spans="1:26">
      <c r="A2199" s="125"/>
      <c r="B2199" s="125"/>
      <c r="C2199" s="126" t="e">
        <v>#REF!</v>
      </c>
      <c r="D2199" s="125"/>
      <c r="E2199" s="69"/>
      <c r="F2199" s="69"/>
      <c r="G2199" s="69"/>
      <c r="H2199" s="69"/>
      <c r="I2199" s="69"/>
      <c r="J2199" s="69"/>
      <c r="K2199" s="69"/>
      <c r="L2199" s="69"/>
      <c r="M2199" s="69"/>
      <c r="N2199" s="69"/>
      <c r="O2199" s="69"/>
      <c r="P2199" s="69"/>
      <c r="Q2199" s="69"/>
      <c r="R2199" s="69"/>
      <c r="S2199" s="69"/>
      <c r="T2199" s="69"/>
      <c r="U2199" s="69"/>
      <c r="V2199" s="69"/>
      <c r="W2199" s="69"/>
      <c r="X2199" s="69"/>
      <c r="Y2199" s="69"/>
      <c r="Z2199" s="69"/>
    </row>
    <row r="2200" ht="15.75" customHeight="1" spans="1:26">
      <c r="A2200" s="125"/>
      <c r="B2200" s="125"/>
      <c r="C2200" s="126" t="e">
        <v>#REF!</v>
      </c>
      <c r="D2200" s="125"/>
      <c r="E2200" s="69"/>
      <c r="F2200" s="69"/>
      <c r="G2200" s="69"/>
      <c r="H2200" s="69"/>
      <c r="I2200" s="69"/>
      <c r="J2200" s="69"/>
      <c r="K2200" s="69"/>
      <c r="L2200" s="69"/>
      <c r="M2200" s="69"/>
      <c r="N2200" s="69"/>
      <c r="O2200" s="69"/>
      <c r="P2200" s="69"/>
      <c r="Q2200" s="69"/>
      <c r="R2200" s="69"/>
      <c r="S2200" s="69"/>
      <c r="T2200" s="69"/>
      <c r="U2200" s="69"/>
      <c r="V2200" s="69"/>
      <c r="W2200" s="69"/>
      <c r="X2200" s="69"/>
      <c r="Y2200" s="69"/>
      <c r="Z2200" s="69"/>
    </row>
    <row r="2201" ht="15.75" customHeight="1" spans="1:26">
      <c r="A2201" s="125"/>
      <c r="B2201" s="125"/>
      <c r="C2201" s="126" t="e">
        <v>#REF!</v>
      </c>
      <c r="D2201" s="125"/>
      <c r="E2201" s="69"/>
      <c r="F2201" s="69"/>
      <c r="G2201" s="69"/>
      <c r="H2201" s="69"/>
      <c r="I2201" s="69"/>
      <c r="J2201" s="69"/>
      <c r="K2201" s="69"/>
      <c r="L2201" s="69"/>
      <c r="M2201" s="69"/>
      <c r="N2201" s="69"/>
      <c r="O2201" s="69"/>
      <c r="P2201" s="69"/>
      <c r="Q2201" s="69"/>
      <c r="R2201" s="69"/>
      <c r="S2201" s="69"/>
      <c r="T2201" s="69"/>
      <c r="U2201" s="69"/>
      <c r="V2201" s="69"/>
      <c r="W2201" s="69"/>
      <c r="X2201" s="69"/>
      <c r="Y2201" s="69"/>
      <c r="Z2201" s="69"/>
    </row>
    <row r="2202" ht="15.75" customHeight="1" spans="1:26">
      <c r="A2202" s="127"/>
      <c r="B2202" s="127"/>
      <c r="C2202" s="127"/>
      <c r="D2202" s="127"/>
      <c r="E2202" s="127"/>
      <c r="F2202" s="127"/>
      <c r="G2202" s="127"/>
      <c r="H2202" s="127"/>
      <c r="I2202" s="127"/>
      <c r="J2202" s="127"/>
      <c r="K2202" s="127"/>
      <c r="L2202" s="127"/>
      <c r="M2202" s="127"/>
      <c r="N2202" s="127"/>
      <c r="O2202" s="127"/>
      <c r="P2202" s="127"/>
      <c r="Q2202" s="127"/>
      <c r="R2202" s="127"/>
      <c r="S2202" s="127"/>
      <c r="T2202" s="127"/>
      <c r="U2202" s="127"/>
      <c r="V2202" s="127"/>
      <c r="W2202" s="127"/>
      <c r="X2202" s="127"/>
      <c r="Y2202" s="127"/>
      <c r="Z2202" s="127"/>
    </row>
    <row r="2203" ht="15.75" customHeight="1" spans="1:26">
      <c r="A2203" s="127"/>
      <c r="B2203" s="127"/>
      <c r="C2203" s="127"/>
      <c r="D2203" s="127"/>
      <c r="E2203" s="127"/>
      <c r="F2203" s="127"/>
      <c r="G2203" s="127"/>
      <c r="H2203" s="127"/>
      <c r="I2203" s="127"/>
      <c r="J2203" s="127"/>
      <c r="K2203" s="127"/>
      <c r="L2203" s="127"/>
      <c r="M2203" s="127"/>
      <c r="N2203" s="127"/>
      <c r="O2203" s="127"/>
      <c r="P2203" s="127"/>
      <c r="Q2203" s="127"/>
      <c r="R2203" s="127"/>
      <c r="S2203" s="127"/>
      <c r="T2203" s="127"/>
      <c r="U2203" s="127"/>
      <c r="V2203" s="127"/>
      <c r="W2203" s="127"/>
      <c r="X2203" s="127"/>
      <c r="Y2203" s="127"/>
      <c r="Z2203" s="127"/>
    </row>
    <row r="2204" ht="15.75" customHeight="1" spans="1:26">
      <c r="A2204" s="127"/>
      <c r="B2204" s="127"/>
      <c r="C2204" s="127"/>
      <c r="D2204" s="127"/>
      <c r="E2204" s="127"/>
      <c r="F2204" s="127"/>
      <c r="G2204" s="127"/>
      <c r="H2204" s="127"/>
      <c r="I2204" s="127"/>
      <c r="J2204" s="127"/>
      <c r="K2204" s="127"/>
      <c r="L2204" s="127"/>
      <c r="M2204" s="127"/>
      <c r="N2204" s="127"/>
      <c r="O2204" s="127"/>
      <c r="P2204" s="127"/>
      <c r="Q2204" s="127"/>
      <c r="R2204" s="127"/>
      <c r="S2204" s="127"/>
      <c r="T2204" s="127"/>
      <c r="U2204" s="127"/>
      <c r="V2204" s="127"/>
      <c r="W2204" s="127"/>
      <c r="X2204" s="127"/>
      <c r="Y2204" s="127"/>
      <c r="Z2204" s="127"/>
    </row>
    <row r="2205" ht="15.75" customHeight="1" spans="1:26">
      <c r="A2205" s="127"/>
      <c r="B2205" s="127"/>
      <c r="C2205" s="127"/>
      <c r="D2205" s="127"/>
      <c r="E2205" s="127"/>
      <c r="F2205" s="127"/>
      <c r="G2205" s="127"/>
      <c r="H2205" s="127"/>
      <c r="I2205" s="127"/>
      <c r="J2205" s="127"/>
      <c r="K2205" s="127"/>
      <c r="L2205" s="127"/>
      <c r="M2205" s="127"/>
      <c r="N2205" s="127"/>
      <c r="O2205" s="127"/>
      <c r="P2205" s="127"/>
      <c r="Q2205" s="127"/>
      <c r="R2205" s="127"/>
      <c r="S2205" s="127"/>
      <c r="T2205" s="127"/>
      <c r="U2205" s="127"/>
      <c r="V2205" s="127"/>
      <c r="W2205" s="127"/>
      <c r="X2205" s="127"/>
      <c r="Y2205" s="127"/>
      <c r="Z2205" s="127"/>
    </row>
    <row r="2206" ht="15.75" customHeight="1" spans="1:26">
      <c r="A2206" s="127"/>
      <c r="B2206" s="127"/>
      <c r="C2206" s="127"/>
      <c r="D2206" s="127"/>
      <c r="E2206" s="127"/>
      <c r="F2206" s="127"/>
      <c r="G2206" s="127"/>
      <c r="H2206" s="127"/>
      <c r="I2206" s="127"/>
      <c r="J2206" s="127"/>
      <c r="K2206" s="127"/>
      <c r="L2206" s="127"/>
      <c r="M2206" s="127"/>
      <c r="N2206" s="127"/>
      <c r="O2206" s="127"/>
      <c r="P2206" s="127"/>
      <c r="Q2206" s="127"/>
      <c r="R2206" s="127"/>
      <c r="S2206" s="127"/>
      <c r="T2206" s="127"/>
      <c r="U2206" s="127"/>
      <c r="V2206" s="127"/>
      <c r="W2206" s="127"/>
      <c r="X2206" s="127"/>
      <c r="Y2206" s="127"/>
      <c r="Z2206" s="127"/>
    </row>
    <row r="2207" ht="15.75" customHeight="1" spans="1:26">
      <c r="A2207" s="127"/>
      <c r="B2207" s="127"/>
      <c r="C2207" s="127"/>
      <c r="D2207" s="127"/>
      <c r="E2207" s="127"/>
      <c r="F2207" s="127"/>
      <c r="G2207" s="127"/>
      <c r="H2207" s="127"/>
      <c r="I2207" s="127"/>
      <c r="J2207" s="127"/>
      <c r="K2207" s="127"/>
      <c r="L2207" s="127"/>
      <c r="M2207" s="127"/>
      <c r="N2207" s="127"/>
      <c r="O2207" s="127"/>
      <c r="P2207" s="127"/>
      <c r="Q2207" s="127"/>
      <c r="R2207" s="127"/>
      <c r="S2207" s="127"/>
      <c r="T2207" s="127"/>
      <c r="U2207" s="127"/>
      <c r="V2207" s="127"/>
      <c r="W2207" s="127"/>
      <c r="X2207" s="127"/>
      <c r="Y2207" s="127"/>
      <c r="Z2207" s="127"/>
    </row>
    <row r="2208" ht="15.75" customHeight="1" spans="1:26">
      <c r="A2208" s="127"/>
      <c r="B2208" s="127"/>
      <c r="C2208" s="127"/>
      <c r="D2208" s="127"/>
      <c r="E2208" s="127"/>
      <c r="F2208" s="127"/>
      <c r="G2208" s="127"/>
      <c r="H2208" s="127"/>
      <c r="I2208" s="127"/>
      <c r="J2208" s="127"/>
      <c r="K2208" s="127"/>
      <c r="L2208" s="127"/>
      <c r="M2208" s="127"/>
      <c r="N2208" s="127"/>
      <c r="O2208" s="127"/>
      <c r="P2208" s="127"/>
      <c r="Q2208" s="127"/>
      <c r="R2208" s="127"/>
      <c r="S2208" s="127"/>
      <c r="T2208" s="127"/>
      <c r="U2208" s="127"/>
      <c r="V2208" s="127"/>
      <c r="W2208" s="127"/>
      <c r="X2208" s="127"/>
      <c r="Y2208" s="127"/>
      <c r="Z2208" s="127"/>
    </row>
    <row r="2209" ht="15.75" customHeight="1" spans="1:26">
      <c r="A2209" s="127"/>
      <c r="B2209" s="127"/>
      <c r="C2209" s="127"/>
      <c r="D2209" s="127"/>
      <c r="E2209" s="127"/>
      <c r="F2209" s="127"/>
      <c r="G2209" s="127"/>
      <c r="H2209" s="127"/>
      <c r="I2209" s="127"/>
      <c r="J2209" s="127"/>
      <c r="K2209" s="127"/>
      <c r="L2209" s="127"/>
      <c r="M2209" s="127"/>
      <c r="N2209" s="127"/>
      <c r="O2209" s="127"/>
      <c r="P2209" s="127"/>
      <c r="Q2209" s="127"/>
      <c r="R2209" s="127"/>
      <c r="S2209" s="127"/>
      <c r="T2209" s="127"/>
      <c r="U2209" s="127"/>
      <c r="V2209" s="127"/>
      <c r="W2209" s="127"/>
      <c r="X2209" s="127"/>
      <c r="Y2209" s="127"/>
      <c r="Z2209" s="127"/>
    </row>
    <row r="2210" ht="15.75" customHeight="1" spans="1:26">
      <c r="A2210" s="127"/>
      <c r="B2210" s="127"/>
      <c r="C2210" s="127"/>
      <c r="D2210" s="127"/>
      <c r="E2210" s="127"/>
      <c r="F2210" s="127"/>
      <c r="G2210" s="127"/>
      <c r="H2210" s="127"/>
      <c r="I2210" s="127"/>
      <c r="J2210" s="127"/>
      <c r="K2210" s="127"/>
      <c r="L2210" s="127"/>
      <c r="M2210" s="127"/>
      <c r="N2210" s="127"/>
      <c r="O2210" s="127"/>
      <c r="P2210" s="127"/>
      <c r="Q2210" s="127"/>
      <c r="R2210" s="127"/>
      <c r="S2210" s="127"/>
      <c r="T2210" s="127"/>
      <c r="U2210" s="127"/>
      <c r="V2210" s="127"/>
      <c r="W2210" s="127"/>
      <c r="X2210" s="127"/>
      <c r="Y2210" s="127"/>
      <c r="Z2210" s="127"/>
    </row>
    <row r="2211" ht="15.75" customHeight="1" spans="1:26">
      <c r="A2211" s="127"/>
      <c r="B2211" s="127"/>
      <c r="C2211" s="127"/>
      <c r="D2211" s="127"/>
      <c r="E2211" s="127"/>
      <c r="F2211" s="127"/>
      <c r="G2211" s="127"/>
      <c r="H2211" s="127"/>
      <c r="I2211" s="127"/>
      <c r="J2211" s="127"/>
      <c r="K2211" s="127"/>
      <c r="L2211" s="127"/>
      <c r="M2211" s="127"/>
      <c r="N2211" s="127"/>
      <c r="O2211" s="127"/>
      <c r="P2211" s="127"/>
      <c r="Q2211" s="127"/>
      <c r="R2211" s="127"/>
      <c r="S2211" s="127"/>
      <c r="T2211" s="127"/>
      <c r="U2211" s="127"/>
      <c r="V2211" s="127"/>
      <c r="W2211" s="127"/>
      <c r="X2211" s="127"/>
      <c r="Y2211" s="127"/>
      <c r="Z2211" s="127"/>
    </row>
    <row r="2212" ht="15.75" customHeight="1" spans="1:26">
      <c r="A2212" s="127"/>
      <c r="B2212" s="127"/>
      <c r="C2212" s="127"/>
      <c r="D2212" s="127"/>
      <c r="E2212" s="127"/>
      <c r="F2212" s="127"/>
      <c r="G2212" s="127"/>
      <c r="H2212" s="127"/>
      <c r="I2212" s="127"/>
      <c r="J2212" s="127"/>
      <c r="K2212" s="127"/>
      <c r="L2212" s="127"/>
      <c r="M2212" s="127"/>
      <c r="N2212" s="127"/>
      <c r="O2212" s="127"/>
      <c r="P2212" s="127"/>
      <c r="Q2212" s="127"/>
      <c r="R2212" s="127"/>
      <c r="S2212" s="127"/>
      <c r="T2212" s="127"/>
      <c r="U2212" s="127"/>
      <c r="V2212" s="127"/>
      <c r="W2212" s="127"/>
      <c r="X2212" s="127"/>
      <c r="Y2212" s="127"/>
      <c r="Z2212" s="127"/>
    </row>
    <row r="2213" ht="15.75" customHeight="1" spans="1:26">
      <c r="A2213" s="127"/>
      <c r="B2213" s="127"/>
      <c r="C2213" s="127"/>
      <c r="D2213" s="127"/>
      <c r="E2213" s="127"/>
      <c r="F2213" s="127"/>
      <c r="G2213" s="127"/>
      <c r="H2213" s="127"/>
      <c r="I2213" s="127"/>
      <c r="J2213" s="127"/>
      <c r="K2213" s="127"/>
      <c r="L2213" s="127"/>
      <c r="M2213" s="127"/>
      <c r="N2213" s="127"/>
      <c r="O2213" s="127"/>
      <c r="P2213" s="127"/>
      <c r="Q2213" s="127"/>
      <c r="R2213" s="127"/>
      <c r="S2213" s="127"/>
      <c r="T2213" s="127"/>
      <c r="U2213" s="127"/>
      <c r="V2213" s="127"/>
      <c r="W2213" s="127"/>
      <c r="X2213" s="127"/>
      <c r="Y2213" s="127"/>
      <c r="Z2213" s="127"/>
    </row>
    <row r="2214" ht="15.75" customHeight="1" spans="1:26">
      <c r="A2214" s="127"/>
      <c r="B2214" s="127"/>
      <c r="C2214" s="127"/>
      <c r="D2214" s="127"/>
      <c r="E2214" s="127"/>
      <c r="F2214" s="127"/>
      <c r="G2214" s="127"/>
      <c r="H2214" s="127"/>
      <c r="I2214" s="127"/>
      <c r="J2214" s="127"/>
      <c r="K2214" s="127"/>
      <c r="L2214" s="127"/>
      <c r="M2214" s="127"/>
      <c r="N2214" s="127"/>
      <c r="O2214" s="127"/>
      <c r="P2214" s="127"/>
      <c r="Q2214" s="127"/>
      <c r="R2214" s="127"/>
      <c r="S2214" s="127"/>
      <c r="T2214" s="127"/>
      <c r="U2214" s="127"/>
      <c r="V2214" s="127"/>
      <c r="W2214" s="127"/>
      <c r="X2214" s="127"/>
      <c r="Y2214" s="127"/>
      <c r="Z2214" s="127"/>
    </row>
    <row r="2215" ht="15.75" customHeight="1" spans="1:26">
      <c r="A2215" s="127"/>
      <c r="B2215" s="127"/>
      <c r="C2215" s="127"/>
      <c r="D2215" s="127"/>
      <c r="E2215" s="127"/>
      <c r="F2215" s="127"/>
      <c r="G2215" s="127"/>
      <c r="H2215" s="127"/>
      <c r="I2215" s="127"/>
      <c r="J2215" s="127"/>
      <c r="K2215" s="127"/>
      <c r="L2215" s="127"/>
      <c r="M2215" s="127"/>
      <c r="N2215" s="127"/>
      <c r="O2215" s="127"/>
      <c r="P2215" s="127"/>
      <c r="Q2215" s="127"/>
      <c r="R2215" s="127"/>
      <c r="S2215" s="127"/>
      <c r="T2215" s="127"/>
      <c r="U2215" s="127"/>
      <c r="V2215" s="127"/>
      <c r="W2215" s="127"/>
      <c r="X2215" s="127"/>
      <c r="Y2215" s="127"/>
      <c r="Z2215" s="127"/>
    </row>
    <row r="2216" ht="15.75" customHeight="1" spans="1:26">
      <c r="A2216" s="127"/>
      <c r="B2216" s="127"/>
      <c r="C2216" s="127"/>
      <c r="D2216" s="127"/>
      <c r="E2216" s="127"/>
      <c r="F2216" s="127"/>
      <c r="G2216" s="127"/>
      <c r="H2216" s="127"/>
      <c r="I2216" s="127"/>
      <c r="J2216" s="127"/>
      <c r="K2216" s="127"/>
      <c r="L2216" s="127"/>
      <c r="M2216" s="127"/>
      <c r="N2216" s="127"/>
      <c r="O2216" s="127"/>
      <c r="P2216" s="127"/>
      <c r="Q2216" s="127"/>
      <c r="R2216" s="127"/>
      <c r="S2216" s="127"/>
      <c r="T2216" s="127"/>
      <c r="U2216" s="127"/>
      <c r="V2216" s="127"/>
      <c r="W2216" s="127"/>
      <c r="X2216" s="127"/>
      <c r="Y2216" s="127"/>
      <c r="Z2216" s="127"/>
    </row>
    <row r="2217" ht="15.75" customHeight="1" spans="1:26">
      <c r="A2217" s="127"/>
      <c r="B2217" s="127"/>
      <c r="C2217" s="127"/>
      <c r="D2217" s="127"/>
      <c r="E2217" s="127"/>
      <c r="F2217" s="127"/>
      <c r="G2217" s="127"/>
      <c r="H2217" s="127"/>
      <c r="I2217" s="127"/>
      <c r="J2217" s="127"/>
      <c r="K2217" s="127"/>
      <c r="L2217" s="127"/>
      <c r="M2217" s="127"/>
      <c r="N2217" s="127"/>
      <c r="O2217" s="127"/>
      <c r="P2217" s="127"/>
      <c r="Q2217" s="127"/>
      <c r="R2217" s="127"/>
      <c r="S2217" s="127"/>
      <c r="T2217" s="127"/>
      <c r="U2217" s="127"/>
      <c r="V2217" s="127"/>
      <c r="W2217" s="127"/>
      <c r="X2217" s="127"/>
      <c r="Y2217" s="127"/>
      <c r="Z2217" s="127"/>
    </row>
    <row r="2218" ht="15.75" customHeight="1" spans="1:26">
      <c r="A2218" s="127"/>
      <c r="B2218" s="127"/>
      <c r="C2218" s="127"/>
      <c r="D2218" s="127"/>
      <c r="E2218" s="127"/>
      <c r="F2218" s="127"/>
      <c r="G2218" s="127"/>
      <c r="H2218" s="127"/>
      <c r="I2218" s="127"/>
      <c r="J2218" s="127"/>
      <c r="K2218" s="127"/>
      <c r="L2218" s="127"/>
      <c r="M2218" s="127"/>
      <c r="N2218" s="127"/>
      <c r="O2218" s="127"/>
      <c r="P2218" s="127"/>
      <c r="Q2218" s="127"/>
      <c r="R2218" s="127"/>
      <c r="S2218" s="127"/>
      <c r="T2218" s="127"/>
      <c r="U2218" s="127"/>
      <c r="V2218" s="127"/>
      <c r="W2218" s="127"/>
      <c r="X2218" s="127"/>
      <c r="Y2218" s="127"/>
      <c r="Z2218" s="127"/>
    </row>
    <row r="2219" ht="15.75" customHeight="1" spans="1:26">
      <c r="A2219" s="127"/>
      <c r="B2219" s="127"/>
      <c r="C2219" s="127"/>
      <c r="D2219" s="127"/>
      <c r="E2219" s="127"/>
      <c r="F2219" s="127"/>
      <c r="G2219" s="127"/>
      <c r="H2219" s="127"/>
      <c r="I2219" s="127"/>
      <c r="J2219" s="127"/>
      <c r="K2219" s="127"/>
      <c r="L2219" s="127"/>
      <c r="M2219" s="127"/>
      <c r="N2219" s="127"/>
      <c r="O2219" s="127"/>
      <c r="P2219" s="127"/>
      <c r="Q2219" s="127"/>
      <c r="R2219" s="127"/>
      <c r="S2219" s="127"/>
      <c r="T2219" s="127"/>
      <c r="U2219" s="127"/>
      <c r="V2219" s="127"/>
      <c r="W2219" s="127"/>
      <c r="X2219" s="127"/>
      <c r="Y2219" s="127"/>
      <c r="Z2219" s="127"/>
    </row>
    <row r="2220" ht="15.75" customHeight="1" spans="1:26">
      <c r="A2220" s="127"/>
      <c r="B2220" s="127"/>
      <c r="C2220" s="127"/>
      <c r="D2220" s="127"/>
      <c r="E2220" s="127"/>
      <c r="F2220" s="127"/>
      <c r="G2220" s="127"/>
      <c r="H2220" s="127"/>
      <c r="I2220" s="127"/>
      <c r="J2220" s="127"/>
      <c r="K2220" s="127"/>
      <c r="L2220" s="127"/>
      <c r="M2220" s="127"/>
      <c r="N2220" s="127"/>
      <c r="O2220" s="127"/>
      <c r="P2220" s="127"/>
      <c r="Q2220" s="127"/>
      <c r="R2220" s="127"/>
      <c r="S2220" s="127"/>
      <c r="T2220" s="127"/>
      <c r="U2220" s="127"/>
      <c r="V2220" s="127"/>
      <c r="W2220" s="127"/>
      <c r="X2220" s="127"/>
      <c r="Y2220" s="127"/>
      <c r="Z2220" s="127"/>
    </row>
    <row r="2221" ht="15.75" customHeight="1" spans="1:26">
      <c r="A2221" s="127"/>
      <c r="B2221" s="127"/>
      <c r="C2221" s="127"/>
      <c r="D2221" s="127"/>
      <c r="E2221" s="127"/>
      <c r="F2221" s="127"/>
      <c r="G2221" s="127"/>
      <c r="H2221" s="127"/>
      <c r="I2221" s="127"/>
      <c r="J2221" s="127"/>
      <c r="K2221" s="127"/>
      <c r="L2221" s="127"/>
      <c r="M2221" s="127"/>
      <c r="N2221" s="127"/>
      <c r="O2221" s="127"/>
      <c r="P2221" s="127"/>
      <c r="Q2221" s="127"/>
      <c r="R2221" s="127"/>
      <c r="S2221" s="127"/>
      <c r="T2221" s="127"/>
      <c r="U2221" s="127"/>
      <c r="V2221" s="127"/>
      <c r="W2221" s="127"/>
      <c r="X2221" s="127"/>
      <c r="Y2221" s="127"/>
      <c r="Z2221" s="127"/>
    </row>
    <row r="2222" ht="15.75" customHeight="1" spans="1:26">
      <c r="A2222" s="127"/>
      <c r="B2222" s="127"/>
      <c r="C2222" s="127"/>
      <c r="D2222" s="127"/>
      <c r="E2222" s="127"/>
      <c r="F2222" s="127"/>
      <c r="G2222" s="127"/>
      <c r="H2222" s="127"/>
      <c r="I2222" s="127"/>
      <c r="J2222" s="127"/>
      <c r="K2222" s="127"/>
      <c r="L2222" s="127"/>
      <c r="M2222" s="127"/>
      <c r="N2222" s="127"/>
      <c r="O2222" s="127"/>
      <c r="P2222" s="127"/>
      <c r="Q2222" s="127"/>
      <c r="R2222" s="127"/>
      <c r="S2222" s="127"/>
      <c r="T2222" s="127"/>
      <c r="U2222" s="127"/>
      <c r="V2222" s="127"/>
      <c r="W2222" s="127"/>
      <c r="X2222" s="127"/>
      <c r="Y2222" s="127"/>
      <c r="Z2222" s="127"/>
    </row>
    <row r="2223" ht="15.75" customHeight="1" spans="1:26">
      <c r="A2223" s="127"/>
      <c r="B2223" s="127"/>
      <c r="C2223" s="127"/>
      <c r="D2223" s="127"/>
      <c r="E2223" s="127"/>
      <c r="F2223" s="127"/>
      <c r="G2223" s="127"/>
      <c r="H2223" s="127"/>
      <c r="I2223" s="127"/>
      <c r="J2223" s="127"/>
      <c r="K2223" s="127"/>
      <c r="L2223" s="127"/>
      <c r="M2223" s="127"/>
      <c r="N2223" s="127"/>
      <c r="O2223" s="127"/>
      <c r="P2223" s="127"/>
      <c r="Q2223" s="127"/>
      <c r="R2223" s="127"/>
      <c r="S2223" s="127"/>
      <c r="T2223" s="127"/>
      <c r="U2223" s="127"/>
      <c r="V2223" s="127"/>
      <c r="W2223" s="127"/>
      <c r="X2223" s="127"/>
      <c r="Y2223" s="127"/>
      <c r="Z2223" s="127"/>
    </row>
    <row r="2224" ht="15.75" customHeight="1" spans="1:26">
      <c r="A2224" s="127"/>
      <c r="B2224" s="127"/>
      <c r="C2224" s="127"/>
      <c r="D2224" s="127"/>
      <c r="E2224" s="127"/>
      <c r="F2224" s="127"/>
      <c r="G2224" s="127"/>
      <c r="H2224" s="127"/>
      <c r="I2224" s="127"/>
      <c r="J2224" s="127"/>
      <c r="K2224" s="127"/>
      <c r="L2224" s="127"/>
      <c r="M2224" s="127"/>
      <c r="N2224" s="127"/>
      <c r="O2224" s="127"/>
      <c r="P2224" s="127"/>
      <c r="Q2224" s="127"/>
      <c r="R2224" s="127"/>
      <c r="S2224" s="127"/>
      <c r="T2224" s="127"/>
      <c r="U2224" s="127"/>
      <c r="V2224" s="127"/>
      <c r="W2224" s="127"/>
      <c r="X2224" s="127"/>
      <c r="Y2224" s="127"/>
      <c r="Z2224" s="127"/>
    </row>
    <row r="2225" ht="15.75" customHeight="1" spans="1:26">
      <c r="A2225" s="127"/>
      <c r="B2225" s="127"/>
      <c r="C2225" s="127"/>
      <c r="D2225" s="127"/>
      <c r="E2225" s="127"/>
      <c r="F2225" s="127"/>
      <c r="G2225" s="127"/>
      <c r="H2225" s="127"/>
      <c r="I2225" s="127"/>
      <c r="J2225" s="127"/>
      <c r="K2225" s="127"/>
      <c r="L2225" s="127"/>
      <c r="M2225" s="127"/>
      <c r="N2225" s="127"/>
      <c r="O2225" s="127"/>
      <c r="P2225" s="127"/>
      <c r="Q2225" s="127"/>
      <c r="R2225" s="127"/>
      <c r="S2225" s="127"/>
      <c r="T2225" s="127"/>
      <c r="U2225" s="127"/>
      <c r="V2225" s="127"/>
      <c r="W2225" s="127"/>
      <c r="X2225" s="127"/>
      <c r="Y2225" s="127"/>
      <c r="Z2225" s="127"/>
    </row>
    <row r="2226" ht="15.75" customHeight="1" spans="1:26">
      <c r="A2226" s="127"/>
      <c r="B2226" s="127"/>
      <c r="C2226" s="127"/>
      <c r="D2226" s="127"/>
      <c r="E2226" s="127"/>
      <c r="F2226" s="127"/>
      <c r="G2226" s="127"/>
      <c r="H2226" s="127"/>
      <c r="I2226" s="127"/>
      <c r="J2226" s="127"/>
      <c r="K2226" s="127"/>
      <c r="L2226" s="127"/>
      <c r="M2226" s="127"/>
      <c r="N2226" s="127"/>
      <c r="O2226" s="127"/>
      <c r="P2226" s="127"/>
      <c r="Q2226" s="127"/>
      <c r="R2226" s="127"/>
      <c r="S2226" s="127"/>
      <c r="T2226" s="127"/>
      <c r="U2226" s="127"/>
      <c r="V2226" s="127"/>
      <c r="W2226" s="127"/>
      <c r="X2226" s="127"/>
      <c r="Y2226" s="127"/>
      <c r="Z2226" s="127"/>
    </row>
    <row r="2227" ht="15.75" customHeight="1" spans="1:26">
      <c r="A2227" s="127"/>
      <c r="B2227" s="127"/>
      <c r="C2227" s="127"/>
      <c r="D2227" s="127"/>
      <c r="E2227" s="127"/>
      <c r="F2227" s="127"/>
      <c r="G2227" s="127"/>
      <c r="H2227" s="127"/>
      <c r="I2227" s="127"/>
      <c r="J2227" s="127"/>
      <c r="K2227" s="127"/>
      <c r="L2227" s="127"/>
      <c r="M2227" s="127"/>
      <c r="N2227" s="127"/>
      <c r="O2227" s="127"/>
      <c r="P2227" s="127"/>
      <c r="Q2227" s="127"/>
      <c r="R2227" s="127"/>
      <c r="S2227" s="127"/>
      <c r="T2227" s="127"/>
      <c r="U2227" s="127"/>
      <c r="V2227" s="127"/>
      <c r="W2227" s="127"/>
      <c r="X2227" s="127"/>
      <c r="Y2227" s="127"/>
      <c r="Z2227" s="127"/>
    </row>
    <row r="2228" ht="15.75" customHeight="1" spans="1:26">
      <c r="A2228" s="127"/>
      <c r="B2228" s="127"/>
      <c r="C2228" s="127"/>
      <c r="D2228" s="127"/>
      <c r="E2228" s="127"/>
      <c r="F2228" s="127"/>
      <c r="G2228" s="127"/>
      <c r="H2228" s="127"/>
      <c r="I2228" s="127"/>
      <c r="J2228" s="127"/>
      <c r="K2228" s="127"/>
      <c r="L2228" s="127"/>
      <c r="M2228" s="127"/>
      <c r="N2228" s="127"/>
      <c r="O2228" s="127"/>
      <c r="P2228" s="127"/>
      <c r="Q2228" s="127"/>
      <c r="R2228" s="127"/>
      <c r="S2228" s="127"/>
      <c r="T2228" s="127"/>
      <c r="U2228" s="127"/>
      <c r="V2228" s="127"/>
      <c r="W2228" s="127"/>
      <c r="X2228" s="127"/>
      <c r="Y2228" s="127"/>
      <c r="Z2228" s="127"/>
    </row>
    <row r="2229" ht="15.75" customHeight="1" spans="1:26">
      <c r="A2229" s="127"/>
      <c r="B2229" s="127"/>
      <c r="C2229" s="127"/>
      <c r="D2229" s="127"/>
      <c r="E2229" s="127"/>
      <c r="F2229" s="127"/>
      <c r="G2229" s="127"/>
      <c r="H2229" s="127"/>
      <c r="I2229" s="127"/>
      <c r="J2229" s="127"/>
      <c r="K2229" s="127"/>
      <c r="L2229" s="127"/>
      <c r="M2229" s="127"/>
      <c r="N2229" s="127"/>
      <c r="O2229" s="127"/>
      <c r="P2229" s="127"/>
      <c r="Q2229" s="127"/>
      <c r="R2229" s="127"/>
      <c r="S2229" s="127"/>
      <c r="T2229" s="127"/>
      <c r="U2229" s="127"/>
      <c r="V2229" s="127"/>
      <c r="W2229" s="127"/>
      <c r="X2229" s="127"/>
      <c r="Y2229" s="127"/>
      <c r="Z2229" s="127"/>
    </row>
    <row r="2230" ht="15.75" customHeight="1" spans="1:26">
      <c r="A2230" s="127"/>
      <c r="B2230" s="127"/>
      <c r="C2230" s="127"/>
      <c r="D2230" s="127"/>
      <c r="E2230" s="127"/>
      <c r="F2230" s="127"/>
      <c r="G2230" s="127"/>
      <c r="H2230" s="127"/>
      <c r="I2230" s="127"/>
      <c r="J2230" s="127"/>
      <c r="K2230" s="127"/>
      <c r="L2230" s="127"/>
      <c r="M2230" s="127"/>
      <c r="N2230" s="127"/>
      <c r="O2230" s="127"/>
      <c r="P2230" s="127"/>
      <c r="Q2230" s="127"/>
      <c r="R2230" s="127"/>
      <c r="S2230" s="127"/>
      <c r="T2230" s="127"/>
      <c r="U2230" s="127"/>
      <c r="V2230" s="127"/>
      <c r="W2230" s="127"/>
      <c r="X2230" s="127"/>
      <c r="Y2230" s="127"/>
      <c r="Z2230" s="127"/>
    </row>
    <row r="2231" ht="15.75" customHeight="1" spans="1:26">
      <c r="A2231" s="127"/>
      <c r="B2231" s="127"/>
      <c r="C2231" s="127"/>
      <c r="D2231" s="127"/>
      <c r="E2231" s="127"/>
      <c r="F2231" s="127"/>
      <c r="G2231" s="127"/>
      <c r="H2231" s="127"/>
      <c r="I2231" s="127"/>
      <c r="J2231" s="127"/>
      <c r="K2231" s="127"/>
      <c r="L2231" s="127"/>
      <c r="M2231" s="127"/>
      <c r="N2231" s="127"/>
      <c r="O2231" s="127"/>
      <c r="P2231" s="127"/>
      <c r="Q2231" s="127"/>
      <c r="R2231" s="127"/>
      <c r="S2231" s="127"/>
      <c r="T2231" s="127"/>
      <c r="U2231" s="127"/>
      <c r="V2231" s="127"/>
      <c r="W2231" s="127"/>
      <c r="X2231" s="127"/>
      <c r="Y2231" s="127"/>
      <c r="Z2231" s="127"/>
    </row>
    <row r="2232" ht="15.75" customHeight="1" spans="1:26">
      <c r="A2232" s="127"/>
      <c r="B2232" s="127"/>
      <c r="C2232" s="127"/>
      <c r="D2232" s="127"/>
      <c r="E2232" s="127"/>
      <c r="F2232" s="127"/>
      <c r="G2232" s="127"/>
      <c r="H2232" s="127"/>
      <c r="I2232" s="127"/>
      <c r="J2232" s="127"/>
      <c r="K2232" s="127"/>
      <c r="L2232" s="127"/>
      <c r="M2232" s="127"/>
      <c r="N2232" s="127"/>
      <c r="O2232" s="127"/>
      <c r="P2232" s="127"/>
      <c r="Q2232" s="127"/>
      <c r="R2232" s="127"/>
      <c r="S2232" s="127"/>
      <c r="T2232" s="127"/>
      <c r="U2232" s="127"/>
      <c r="V2232" s="127"/>
      <c r="W2232" s="127"/>
      <c r="X2232" s="127"/>
      <c r="Y2232" s="127"/>
      <c r="Z2232" s="127"/>
    </row>
    <row r="2233" ht="15.75" customHeight="1" spans="1:26">
      <c r="A2233" s="127"/>
      <c r="B2233" s="127"/>
      <c r="C2233" s="127"/>
      <c r="D2233" s="127"/>
      <c r="E2233" s="127"/>
      <c r="F2233" s="127"/>
      <c r="G2233" s="127"/>
      <c r="H2233" s="127"/>
      <c r="I2233" s="127"/>
      <c r="J2233" s="127"/>
      <c r="K2233" s="127"/>
      <c r="L2233" s="127"/>
      <c r="M2233" s="127"/>
      <c r="N2233" s="127"/>
      <c r="O2233" s="127"/>
      <c r="P2233" s="127"/>
      <c r="Q2233" s="127"/>
      <c r="R2233" s="127"/>
      <c r="S2233" s="127"/>
      <c r="T2233" s="127"/>
      <c r="U2233" s="127"/>
      <c r="V2233" s="127"/>
      <c r="W2233" s="127"/>
      <c r="X2233" s="127"/>
      <c r="Y2233" s="127"/>
      <c r="Z2233" s="127"/>
    </row>
    <row r="2234" ht="15.75" customHeight="1" spans="1:26">
      <c r="A2234" s="127"/>
      <c r="B2234" s="127"/>
      <c r="C2234" s="127"/>
      <c r="D2234" s="127"/>
      <c r="E2234" s="127"/>
      <c r="F2234" s="127"/>
      <c r="G2234" s="127"/>
      <c r="H2234" s="127"/>
      <c r="I2234" s="127"/>
      <c r="J2234" s="127"/>
      <c r="K2234" s="127"/>
      <c r="L2234" s="127"/>
      <c r="M2234" s="127"/>
      <c r="N2234" s="127"/>
      <c r="O2234" s="127"/>
      <c r="P2234" s="127"/>
      <c r="Q2234" s="127"/>
      <c r="R2234" s="127"/>
      <c r="S2234" s="127"/>
      <c r="T2234" s="127"/>
      <c r="U2234" s="127"/>
      <c r="V2234" s="127"/>
      <c r="W2234" s="127"/>
      <c r="X2234" s="127"/>
      <c r="Y2234" s="127"/>
      <c r="Z2234" s="127"/>
    </row>
    <row r="2235" ht="15.75" customHeight="1" spans="1:26">
      <c r="A2235" s="127"/>
      <c r="B2235" s="127"/>
      <c r="C2235" s="127"/>
      <c r="D2235" s="127"/>
      <c r="E2235" s="127"/>
      <c r="F2235" s="127"/>
      <c r="G2235" s="127"/>
      <c r="H2235" s="127"/>
      <c r="I2235" s="127"/>
      <c r="J2235" s="127"/>
      <c r="K2235" s="127"/>
      <c r="L2235" s="127"/>
      <c r="M2235" s="127"/>
      <c r="N2235" s="127"/>
      <c r="O2235" s="127"/>
      <c r="P2235" s="127"/>
      <c r="Q2235" s="127"/>
      <c r="R2235" s="127"/>
      <c r="S2235" s="127"/>
      <c r="T2235" s="127"/>
      <c r="U2235" s="127"/>
      <c r="V2235" s="127"/>
      <c r="W2235" s="127"/>
      <c r="X2235" s="127"/>
      <c r="Y2235" s="127"/>
      <c r="Z2235" s="127"/>
    </row>
    <row r="2236" ht="15.75" customHeight="1" spans="1:26">
      <c r="A2236" s="127"/>
      <c r="B2236" s="127"/>
      <c r="C2236" s="127"/>
      <c r="D2236" s="127"/>
      <c r="E2236" s="127"/>
      <c r="F2236" s="127"/>
      <c r="G2236" s="127"/>
      <c r="H2236" s="127"/>
      <c r="I2236" s="127"/>
      <c r="J2236" s="127"/>
      <c r="K2236" s="127"/>
      <c r="L2236" s="127"/>
      <c r="M2236" s="127"/>
      <c r="N2236" s="127"/>
      <c r="O2236" s="127"/>
      <c r="P2236" s="127"/>
      <c r="Q2236" s="127"/>
      <c r="R2236" s="127"/>
      <c r="S2236" s="127"/>
      <c r="T2236" s="127"/>
      <c r="U2236" s="127"/>
      <c r="V2236" s="127"/>
      <c r="W2236" s="127"/>
      <c r="X2236" s="127"/>
      <c r="Y2236" s="127"/>
      <c r="Z2236" s="127"/>
    </row>
    <row r="2237" ht="15.75" customHeight="1" spans="1:26">
      <c r="A2237" s="127"/>
      <c r="B2237" s="127"/>
      <c r="C2237" s="127"/>
      <c r="D2237" s="127"/>
      <c r="E2237" s="127"/>
      <c r="F2237" s="127"/>
      <c r="G2237" s="127"/>
      <c r="H2237" s="127"/>
      <c r="I2237" s="127"/>
      <c r="J2237" s="127"/>
      <c r="K2237" s="127"/>
      <c r="L2237" s="127"/>
      <c r="M2237" s="127"/>
      <c r="N2237" s="127"/>
      <c r="O2237" s="127"/>
      <c r="P2237" s="127"/>
      <c r="Q2237" s="127"/>
      <c r="R2237" s="127"/>
      <c r="S2237" s="127"/>
      <c r="T2237" s="127"/>
      <c r="U2237" s="127"/>
      <c r="V2237" s="127"/>
      <c r="W2237" s="127"/>
      <c r="X2237" s="127"/>
      <c r="Y2237" s="127"/>
      <c r="Z2237" s="127"/>
    </row>
    <row r="2238" ht="15.75" customHeight="1" spans="1:26">
      <c r="A2238" s="127"/>
      <c r="B2238" s="127"/>
      <c r="C2238" s="127"/>
      <c r="D2238" s="127"/>
      <c r="E2238" s="127"/>
      <c r="F2238" s="127"/>
      <c r="G2238" s="127"/>
      <c r="H2238" s="127"/>
      <c r="I2238" s="127"/>
      <c r="J2238" s="127"/>
      <c r="K2238" s="127"/>
      <c r="L2238" s="127"/>
      <c r="M2238" s="127"/>
      <c r="N2238" s="127"/>
      <c r="O2238" s="127"/>
      <c r="P2238" s="127"/>
      <c r="Q2238" s="127"/>
      <c r="R2238" s="127"/>
      <c r="S2238" s="127"/>
      <c r="T2238" s="127"/>
      <c r="U2238" s="127"/>
      <c r="V2238" s="127"/>
      <c r="W2238" s="127"/>
      <c r="X2238" s="127"/>
      <c r="Y2238" s="127"/>
      <c r="Z2238" s="127"/>
    </row>
    <row r="2239" ht="15.75" customHeight="1" spans="1:26">
      <c r="A2239" s="127"/>
      <c r="B2239" s="127"/>
      <c r="C2239" s="127"/>
      <c r="D2239" s="127"/>
      <c r="E2239" s="127"/>
      <c r="F2239" s="127"/>
      <c r="G2239" s="127"/>
      <c r="H2239" s="127"/>
      <c r="I2239" s="127"/>
      <c r="J2239" s="127"/>
      <c r="K2239" s="127"/>
      <c r="L2239" s="127"/>
      <c r="M2239" s="127"/>
      <c r="N2239" s="127"/>
      <c r="O2239" s="127"/>
      <c r="P2239" s="127"/>
      <c r="Q2239" s="127"/>
      <c r="R2239" s="127"/>
      <c r="S2239" s="127"/>
      <c r="T2239" s="127"/>
      <c r="U2239" s="127"/>
      <c r="V2239" s="127"/>
      <c r="W2239" s="127"/>
      <c r="X2239" s="127"/>
      <c r="Y2239" s="127"/>
      <c r="Z2239" s="127"/>
    </row>
    <row r="2240" ht="15.75" customHeight="1" spans="1:26">
      <c r="A2240" s="127"/>
      <c r="B2240" s="127"/>
      <c r="C2240" s="127"/>
      <c r="D2240" s="127"/>
      <c r="E2240" s="127"/>
      <c r="F2240" s="127"/>
      <c r="G2240" s="127"/>
      <c r="H2240" s="127"/>
      <c r="I2240" s="127"/>
      <c r="J2240" s="127"/>
      <c r="K2240" s="127"/>
      <c r="L2240" s="127"/>
      <c r="M2240" s="127"/>
      <c r="N2240" s="127"/>
      <c r="O2240" s="127"/>
      <c r="P2240" s="127"/>
      <c r="Q2240" s="127"/>
      <c r="R2240" s="127"/>
      <c r="S2240" s="127"/>
      <c r="T2240" s="127"/>
      <c r="U2240" s="127"/>
      <c r="V2240" s="127"/>
      <c r="W2240" s="127"/>
      <c r="X2240" s="127"/>
      <c r="Y2240" s="127"/>
      <c r="Z2240" s="127"/>
    </row>
    <row r="2241" ht="15.75" customHeight="1" spans="1:26">
      <c r="A2241" s="127"/>
      <c r="B2241" s="127"/>
      <c r="C2241" s="127"/>
      <c r="D2241" s="127"/>
      <c r="E2241" s="127"/>
      <c r="F2241" s="127"/>
      <c r="G2241" s="127"/>
      <c r="H2241" s="127"/>
      <c r="I2241" s="127"/>
      <c r="J2241" s="127"/>
      <c r="K2241" s="127"/>
      <c r="L2241" s="127"/>
      <c r="M2241" s="127"/>
      <c r="N2241" s="127"/>
      <c r="O2241" s="127"/>
      <c r="P2241" s="127"/>
      <c r="Q2241" s="127"/>
      <c r="R2241" s="127"/>
      <c r="S2241" s="127"/>
      <c r="T2241" s="127"/>
      <c r="U2241" s="127"/>
      <c r="V2241" s="127"/>
      <c r="W2241" s="127"/>
      <c r="X2241" s="127"/>
      <c r="Y2241" s="127"/>
      <c r="Z2241" s="127"/>
    </row>
    <row r="2242" ht="15.75" customHeight="1" spans="1:26">
      <c r="A2242" s="127"/>
      <c r="B2242" s="127"/>
      <c r="C2242" s="127"/>
      <c r="D2242" s="127"/>
      <c r="E2242" s="127"/>
      <c r="F2242" s="127"/>
      <c r="G2242" s="127"/>
      <c r="H2242" s="127"/>
      <c r="I2242" s="127"/>
      <c r="J2242" s="127"/>
      <c r="K2242" s="127"/>
      <c r="L2242" s="127"/>
      <c r="M2242" s="127"/>
      <c r="N2242" s="127"/>
      <c r="O2242" s="127"/>
      <c r="P2242" s="127"/>
      <c r="Q2242" s="127"/>
      <c r="R2242" s="127"/>
      <c r="S2242" s="127"/>
      <c r="T2242" s="127"/>
      <c r="U2242" s="127"/>
      <c r="V2242" s="127"/>
      <c r="W2242" s="127"/>
      <c r="X2242" s="127"/>
      <c r="Y2242" s="127"/>
      <c r="Z2242" s="127"/>
    </row>
    <row r="2243" ht="15.75" customHeight="1" spans="1:26">
      <c r="A2243" s="127"/>
      <c r="B2243" s="127"/>
      <c r="C2243" s="127"/>
      <c r="D2243" s="127"/>
      <c r="E2243" s="127"/>
      <c r="F2243" s="127"/>
      <c r="G2243" s="127"/>
      <c r="H2243" s="127"/>
      <c r="I2243" s="127"/>
      <c r="J2243" s="127"/>
      <c r="K2243" s="127"/>
      <c r="L2243" s="127"/>
      <c r="M2243" s="127"/>
      <c r="N2243" s="127"/>
      <c r="O2243" s="127"/>
      <c r="P2243" s="127"/>
      <c r="Q2243" s="127"/>
      <c r="R2243" s="127"/>
      <c r="S2243" s="127"/>
      <c r="T2243" s="127"/>
      <c r="U2243" s="127"/>
      <c r="V2243" s="127"/>
      <c r="W2243" s="127"/>
      <c r="X2243" s="127"/>
      <c r="Y2243" s="127"/>
      <c r="Z2243" s="127"/>
    </row>
    <row r="2244" ht="15.75" customHeight="1" spans="1:26">
      <c r="A2244" s="127"/>
      <c r="B2244" s="127"/>
      <c r="C2244" s="127"/>
      <c r="D2244" s="127"/>
      <c r="E2244" s="127"/>
      <c r="F2244" s="127"/>
      <c r="G2244" s="127"/>
      <c r="H2244" s="127"/>
      <c r="I2244" s="127"/>
      <c r="J2244" s="127"/>
      <c r="K2244" s="127"/>
      <c r="L2244" s="127"/>
      <c r="M2244" s="127"/>
      <c r="N2244" s="127"/>
      <c r="O2244" s="127"/>
      <c r="P2244" s="127"/>
      <c r="Q2244" s="127"/>
      <c r="R2244" s="127"/>
      <c r="S2244" s="127"/>
      <c r="T2244" s="127"/>
      <c r="U2244" s="127"/>
      <c r="V2244" s="127"/>
      <c r="W2244" s="127"/>
      <c r="X2244" s="127"/>
      <c r="Y2244" s="127"/>
      <c r="Z2244" s="127"/>
    </row>
    <row r="2245" ht="15.75" customHeight="1" spans="1:26">
      <c r="A2245" s="127"/>
      <c r="B2245" s="127"/>
      <c r="C2245" s="127"/>
      <c r="D2245" s="127"/>
      <c r="E2245" s="127"/>
      <c r="F2245" s="127"/>
      <c r="G2245" s="127"/>
      <c r="H2245" s="127"/>
      <c r="I2245" s="127"/>
      <c r="J2245" s="127"/>
      <c r="K2245" s="127"/>
      <c r="L2245" s="127"/>
      <c r="M2245" s="127"/>
      <c r="N2245" s="127"/>
      <c r="O2245" s="127"/>
      <c r="P2245" s="127"/>
      <c r="Q2245" s="127"/>
      <c r="R2245" s="127"/>
      <c r="S2245" s="127"/>
      <c r="T2245" s="127"/>
      <c r="U2245" s="127"/>
      <c r="V2245" s="127"/>
      <c r="W2245" s="127"/>
      <c r="X2245" s="127"/>
      <c r="Y2245" s="127"/>
      <c r="Z2245" s="127"/>
    </row>
    <row r="2246" ht="15.75" customHeight="1" spans="1:26">
      <c r="A2246" s="127"/>
      <c r="B2246" s="127"/>
      <c r="C2246" s="127"/>
      <c r="D2246" s="127"/>
      <c r="E2246" s="127"/>
      <c r="F2246" s="127"/>
      <c r="G2246" s="127"/>
      <c r="H2246" s="127"/>
      <c r="I2246" s="127"/>
      <c r="J2246" s="127"/>
      <c r="K2246" s="127"/>
      <c r="L2246" s="127"/>
      <c r="M2246" s="127"/>
      <c r="N2246" s="127"/>
      <c r="O2246" s="127"/>
      <c r="P2246" s="127"/>
      <c r="Q2246" s="127"/>
      <c r="R2246" s="127"/>
      <c r="S2246" s="127"/>
      <c r="T2246" s="127"/>
      <c r="U2246" s="127"/>
      <c r="V2246" s="127"/>
      <c r="W2246" s="127"/>
      <c r="X2246" s="127"/>
      <c r="Y2246" s="127"/>
      <c r="Z2246" s="127"/>
    </row>
    <row r="2247" ht="15.75" customHeight="1" spans="1:26">
      <c r="A2247" s="127"/>
      <c r="B2247" s="127"/>
      <c r="C2247" s="127"/>
      <c r="D2247" s="127"/>
      <c r="E2247" s="127"/>
      <c r="F2247" s="127"/>
      <c r="G2247" s="127"/>
      <c r="H2247" s="127"/>
      <c r="I2247" s="127"/>
      <c r="J2247" s="127"/>
      <c r="K2247" s="127"/>
      <c r="L2247" s="127"/>
      <c r="M2247" s="127"/>
      <c r="N2247" s="127"/>
      <c r="O2247" s="127"/>
      <c r="P2247" s="127"/>
      <c r="Q2247" s="127"/>
      <c r="R2247" s="127"/>
      <c r="S2247" s="127"/>
      <c r="T2247" s="127"/>
      <c r="U2247" s="127"/>
      <c r="V2247" s="127"/>
      <c r="W2247" s="127"/>
      <c r="X2247" s="127"/>
      <c r="Y2247" s="127"/>
      <c r="Z2247" s="127"/>
    </row>
    <row r="2248" ht="15.75" customHeight="1" spans="1:26">
      <c r="A2248" s="127"/>
      <c r="B2248" s="127"/>
      <c r="C2248" s="127"/>
      <c r="D2248" s="127"/>
      <c r="E2248" s="127"/>
      <c r="F2248" s="127"/>
      <c r="G2248" s="127"/>
      <c r="H2248" s="127"/>
      <c r="I2248" s="127"/>
      <c r="J2248" s="127"/>
      <c r="K2248" s="127"/>
      <c r="L2248" s="127"/>
      <c r="M2248" s="127"/>
      <c r="N2248" s="127"/>
      <c r="O2248" s="127"/>
      <c r="P2248" s="127"/>
      <c r="Q2248" s="127"/>
      <c r="R2248" s="127"/>
      <c r="S2248" s="127"/>
      <c r="T2248" s="127"/>
      <c r="U2248" s="127"/>
      <c r="V2248" s="127"/>
      <c r="W2248" s="127"/>
      <c r="X2248" s="127"/>
      <c r="Y2248" s="127"/>
      <c r="Z2248" s="127"/>
    </row>
    <row r="2249" ht="15.75" customHeight="1" spans="1:26">
      <c r="A2249" s="127"/>
      <c r="B2249" s="127"/>
      <c r="C2249" s="127"/>
      <c r="D2249" s="127"/>
      <c r="E2249" s="127"/>
      <c r="F2249" s="127"/>
      <c r="G2249" s="127"/>
      <c r="H2249" s="127"/>
      <c r="I2249" s="127"/>
      <c r="J2249" s="127"/>
      <c r="K2249" s="127"/>
      <c r="L2249" s="127"/>
      <c r="M2249" s="127"/>
      <c r="N2249" s="127"/>
      <c r="O2249" s="127"/>
      <c r="P2249" s="127"/>
      <c r="Q2249" s="127"/>
      <c r="R2249" s="127"/>
      <c r="S2249" s="127"/>
      <c r="T2249" s="127"/>
      <c r="U2249" s="127"/>
      <c r="V2249" s="127"/>
      <c r="W2249" s="127"/>
      <c r="X2249" s="127"/>
      <c r="Y2249" s="127"/>
      <c r="Z2249" s="127"/>
    </row>
    <row r="2250" ht="15.75" customHeight="1" spans="1:26">
      <c r="A2250" s="127"/>
      <c r="B2250" s="127"/>
      <c r="C2250" s="127"/>
      <c r="D2250" s="127"/>
      <c r="E2250" s="127"/>
      <c r="F2250" s="127"/>
      <c r="G2250" s="127"/>
      <c r="H2250" s="127"/>
      <c r="I2250" s="127"/>
      <c r="J2250" s="127"/>
      <c r="K2250" s="127"/>
      <c r="L2250" s="127"/>
      <c r="M2250" s="127"/>
      <c r="N2250" s="127"/>
      <c r="O2250" s="127"/>
      <c r="P2250" s="127"/>
      <c r="Q2250" s="127"/>
      <c r="R2250" s="127"/>
      <c r="S2250" s="127"/>
      <c r="T2250" s="127"/>
      <c r="U2250" s="127"/>
      <c r="V2250" s="127"/>
      <c r="W2250" s="127"/>
      <c r="X2250" s="127"/>
      <c r="Y2250" s="127"/>
      <c r="Z2250" s="127"/>
    </row>
    <row r="2251" ht="15.75" customHeight="1" spans="1:26">
      <c r="A2251" s="127"/>
      <c r="B2251" s="127"/>
      <c r="C2251" s="127"/>
      <c r="D2251" s="127"/>
      <c r="E2251" s="127"/>
      <c r="F2251" s="127"/>
      <c r="G2251" s="127"/>
      <c r="H2251" s="127"/>
      <c r="I2251" s="127"/>
      <c r="J2251" s="127"/>
      <c r="K2251" s="127"/>
      <c r="L2251" s="127"/>
      <c r="M2251" s="127"/>
      <c r="N2251" s="127"/>
      <c r="O2251" s="127"/>
      <c r="P2251" s="127"/>
      <c r="Q2251" s="127"/>
      <c r="R2251" s="127"/>
      <c r="S2251" s="127"/>
      <c r="T2251" s="127"/>
      <c r="U2251" s="127"/>
      <c r="V2251" s="127"/>
      <c r="W2251" s="127"/>
      <c r="X2251" s="127"/>
      <c r="Y2251" s="127"/>
      <c r="Z2251" s="127"/>
    </row>
    <row r="2252" ht="15.75" customHeight="1" spans="1:26">
      <c r="A2252" s="127"/>
      <c r="B2252" s="127"/>
      <c r="C2252" s="127"/>
      <c r="D2252" s="127"/>
      <c r="E2252" s="127"/>
      <c r="F2252" s="127"/>
      <c r="G2252" s="127"/>
      <c r="H2252" s="127"/>
      <c r="I2252" s="127"/>
      <c r="J2252" s="127"/>
      <c r="K2252" s="127"/>
      <c r="L2252" s="127"/>
      <c r="M2252" s="127"/>
      <c r="N2252" s="127"/>
      <c r="O2252" s="127"/>
      <c r="P2252" s="127"/>
      <c r="Q2252" s="127"/>
      <c r="R2252" s="127"/>
      <c r="S2252" s="127"/>
      <c r="T2252" s="127"/>
      <c r="U2252" s="127"/>
      <c r="V2252" s="127"/>
      <c r="W2252" s="127"/>
      <c r="X2252" s="127"/>
      <c r="Y2252" s="127"/>
      <c r="Z2252" s="127"/>
    </row>
    <row r="2253" ht="15.75" customHeight="1" spans="1:26">
      <c r="A2253" s="127"/>
      <c r="B2253" s="127"/>
      <c r="C2253" s="127"/>
      <c r="D2253" s="127"/>
      <c r="E2253" s="127"/>
      <c r="F2253" s="127"/>
      <c r="G2253" s="127"/>
      <c r="H2253" s="127"/>
      <c r="I2253" s="127"/>
      <c r="J2253" s="127"/>
      <c r="K2253" s="127"/>
      <c r="L2253" s="127"/>
      <c r="M2253" s="127"/>
      <c r="N2253" s="127"/>
      <c r="O2253" s="127"/>
      <c r="P2253" s="127"/>
      <c r="Q2253" s="127"/>
      <c r="R2253" s="127"/>
      <c r="S2253" s="127"/>
      <c r="T2253" s="127"/>
      <c r="U2253" s="127"/>
      <c r="V2253" s="127"/>
      <c r="W2253" s="127"/>
      <c r="X2253" s="127"/>
      <c r="Y2253" s="127"/>
      <c r="Z2253" s="127"/>
    </row>
    <row r="2254" ht="15.75" customHeight="1" spans="1:26">
      <c r="A2254" s="127"/>
      <c r="B2254" s="127"/>
      <c r="C2254" s="127"/>
      <c r="D2254" s="127"/>
      <c r="E2254" s="127"/>
      <c r="F2254" s="127"/>
      <c r="G2254" s="127"/>
      <c r="H2254" s="127"/>
      <c r="I2254" s="127"/>
      <c r="J2254" s="127"/>
      <c r="K2254" s="127"/>
      <c r="L2254" s="127"/>
      <c r="M2254" s="127"/>
      <c r="N2254" s="127"/>
      <c r="O2254" s="127"/>
      <c r="P2254" s="127"/>
      <c r="Q2254" s="127"/>
      <c r="R2254" s="127"/>
      <c r="S2254" s="127"/>
      <c r="T2254" s="127"/>
      <c r="U2254" s="127"/>
      <c r="V2254" s="127"/>
      <c r="W2254" s="127"/>
      <c r="X2254" s="127"/>
      <c r="Y2254" s="127"/>
      <c r="Z2254" s="127"/>
    </row>
    <row r="2255" ht="15.75" customHeight="1" spans="1:26">
      <c r="A2255" s="127"/>
      <c r="B2255" s="127"/>
      <c r="C2255" s="127"/>
      <c r="D2255" s="127"/>
      <c r="E2255" s="127"/>
      <c r="F2255" s="127"/>
      <c r="G2255" s="127"/>
      <c r="H2255" s="127"/>
      <c r="I2255" s="127"/>
      <c r="J2255" s="127"/>
      <c r="K2255" s="127"/>
      <c r="L2255" s="127"/>
      <c r="M2255" s="127"/>
      <c r="N2255" s="127"/>
      <c r="O2255" s="127"/>
      <c r="P2255" s="127"/>
      <c r="Q2255" s="127"/>
      <c r="R2255" s="127"/>
      <c r="S2255" s="127"/>
      <c r="T2255" s="127"/>
      <c r="U2255" s="127"/>
      <c r="V2255" s="127"/>
      <c r="W2255" s="127"/>
      <c r="X2255" s="127"/>
      <c r="Y2255" s="127"/>
      <c r="Z2255" s="127"/>
    </row>
    <row r="2256" ht="15.75" customHeight="1" spans="1:26">
      <c r="A2256" s="127"/>
      <c r="B2256" s="127"/>
      <c r="C2256" s="127"/>
      <c r="D2256" s="127"/>
      <c r="E2256" s="127"/>
      <c r="F2256" s="127"/>
      <c r="G2256" s="127"/>
      <c r="H2256" s="127"/>
      <c r="I2256" s="127"/>
      <c r="J2256" s="127"/>
      <c r="K2256" s="127"/>
      <c r="L2256" s="127"/>
      <c r="M2256" s="127"/>
      <c r="N2256" s="127"/>
      <c r="O2256" s="127"/>
      <c r="P2256" s="127"/>
      <c r="Q2256" s="127"/>
      <c r="R2256" s="127"/>
      <c r="S2256" s="127"/>
      <c r="T2256" s="127"/>
      <c r="U2256" s="127"/>
      <c r="V2256" s="127"/>
      <c r="W2256" s="127"/>
      <c r="X2256" s="127"/>
      <c r="Y2256" s="127"/>
      <c r="Z2256" s="127"/>
    </row>
    <row r="2257" ht="15.75" customHeight="1" spans="1:26">
      <c r="A2257" s="127"/>
      <c r="B2257" s="127"/>
      <c r="C2257" s="127"/>
      <c r="D2257" s="127"/>
      <c r="E2257" s="127"/>
      <c r="F2257" s="127"/>
      <c r="G2257" s="127"/>
      <c r="H2257" s="127"/>
      <c r="I2257" s="127"/>
      <c r="J2257" s="127"/>
      <c r="K2257" s="127"/>
      <c r="L2257" s="127"/>
      <c r="M2257" s="127"/>
      <c r="N2257" s="127"/>
      <c r="O2257" s="127"/>
      <c r="P2257" s="127"/>
      <c r="Q2257" s="127"/>
      <c r="R2257" s="127"/>
      <c r="S2257" s="127"/>
      <c r="T2257" s="127"/>
      <c r="U2257" s="127"/>
      <c r="V2257" s="127"/>
      <c r="W2257" s="127"/>
      <c r="X2257" s="127"/>
      <c r="Y2257" s="127"/>
      <c r="Z2257" s="127"/>
    </row>
    <row r="2258" ht="15.75" customHeight="1" spans="1:26">
      <c r="A2258" s="127"/>
      <c r="B2258" s="127"/>
      <c r="C2258" s="127"/>
      <c r="D2258" s="127"/>
      <c r="E2258" s="127"/>
      <c r="F2258" s="127"/>
      <c r="G2258" s="127"/>
      <c r="H2258" s="127"/>
      <c r="I2258" s="127"/>
      <c r="J2258" s="127"/>
      <c r="K2258" s="127"/>
      <c r="L2258" s="127"/>
      <c r="M2258" s="127"/>
      <c r="N2258" s="127"/>
      <c r="O2258" s="127"/>
      <c r="P2258" s="127"/>
      <c r="Q2258" s="127"/>
      <c r="R2258" s="127"/>
      <c r="S2258" s="127"/>
      <c r="T2258" s="127"/>
      <c r="U2258" s="127"/>
      <c r="V2258" s="127"/>
      <c r="W2258" s="127"/>
      <c r="X2258" s="127"/>
      <c r="Y2258" s="127"/>
      <c r="Z2258" s="127"/>
    </row>
    <row r="2259" ht="15.75" customHeight="1" spans="1:26">
      <c r="A2259" s="127"/>
      <c r="B2259" s="127"/>
      <c r="C2259" s="127"/>
      <c r="D2259" s="127"/>
      <c r="E2259" s="127"/>
      <c r="F2259" s="127"/>
      <c r="G2259" s="127"/>
      <c r="H2259" s="127"/>
      <c r="I2259" s="127"/>
      <c r="J2259" s="127"/>
      <c r="K2259" s="127"/>
      <c r="L2259" s="127"/>
      <c r="M2259" s="127"/>
      <c r="N2259" s="127"/>
      <c r="O2259" s="127"/>
      <c r="P2259" s="127"/>
      <c r="Q2259" s="127"/>
      <c r="R2259" s="127"/>
      <c r="S2259" s="127"/>
      <c r="T2259" s="127"/>
      <c r="U2259" s="127"/>
      <c r="V2259" s="127"/>
      <c r="W2259" s="127"/>
      <c r="X2259" s="127"/>
      <c r="Y2259" s="127"/>
      <c r="Z2259" s="127"/>
    </row>
    <row r="2260" ht="15.75" customHeight="1" spans="1:26">
      <c r="A2260" s="127"/>
      <c r="B2260" s="127"/>
      <c r="C2260" s="127"/>
      <c r="D2260" s="127"/>
      <c r="E2260" s="127"/>
      <c r="F2260" s="127"/>
      <c r="G2260" s="127"/>
      <c r="H2260" s="127"/>
      <c r="I2260" s="127"/>
      <c r="J2260" s="127"/>
      <c r="K2260" s="127"/>
      <c r="L2260" s="127"/>
      <c r="M2260" s="127"/>
      <c r="N2260" s="127"/>
      <c r="O2260" s="127"/>
      <c r="P2260" s="127"/>
      <c r="Q2260" s="127"/>
      <c r="R2260" s="127"/>
      <c r="S2260" s="127"/>
      <c r="T2260" s="127"/>
      <c r="U2260" s="127"/>
      <c r="V2260" s="127"/>
      <c r="W2260" s="127"/>
      <c r="X2260" s="127"/>
      <c r="Y2260" s="127"/>
      <c r="Z2260" s="127"/>
    </row>
    <row r="2261" ht="15.75" customHeight="1" spans="1:26">
      <c r="A2261" s="127"/>
      <c r="B2261" s="127"/>
      <c r="C2261" s="127"/>
      <c r="D2261" s="127"/>
      <c r="E2261" s="127"/>
      <c r="F2261" s="127"/>
      <c r="G2261" s="127"/>
      <c r="H2261" s="127"/>
      <c r="I2261" s="127"/>
      <c r="J2261" s="127"/>
      <c r="K2261" s="127"/>
      <c r="L2261" s="127"/>
      <c r="M2261" s="127"/>
      <c r="N2261" s="127"/>
      <c r="O2261" s="127"/>
      <c r="P2261" s="127"/>
      <c r="Q2261" s="127"/>
      <c r="R2261" s="127"/>
      <c r="S2261" s="127"/>
      <c r="T2261" s="127"/>
      <c r="U2261" s="127"/>
      <c r="V2261" s="127"/>
      <c r="W2261" s="127"/>
      <c r="X2261" s="127"/>
      <c r="Y2261" s="127"/>
      <c r="Z2261" s="127"/>
    </row>
    <row r="2262" ht="15.75" customHeight="1" spans="1:26">
      <c r="A2262" s="127"/>
      <c r="B2262" s="127"/>
      <c r="C2262" s="127"/>
      <c r="D2262" s="127"/>
      <c r="E2262" s="127"/>
      <c r="F2262" s="127"/>
      <c r="G2262" s="127"/>
      <c r="H2262" s="127"/>
      <c r="I2262" s="127"/>
      <c r="J2262" s="127"/>
      <c r="K2262" s="127"/>
      <c r="L2262" s="127"/>
      <c r="M2262" s="127"/>
      <c r="N2262" s="127"/>
      <c r="O2262" s="127"/>
      <c r="P2262" s="127"/>
      <c r="Q2262" s="127"/>
      <c r="R2262" s="127"/>
      <c r="S2262" s="127"/>
      <c r="T2262" s="127"/>
      <c r="U2262" s="127"/>
      <c r="V2262" s="127"/>
      <c r="W2262" s="127"/>
      <c r="X2262" s="127"/>
      <c r="Y2262" s="127"/>
      <c r="Z2262" s="127"/>
    </row>
    <row r="2263" ht="15.75" customHeight="1" spans="1:26">
      <c r="A2263" s="127"/>
      <c r="B2263" s="127"/>
      <c r="C2263" s="127"/>
      <c r="D2263" s="127"/>
      <c r="E2263" s="127"/>
      <c r="F2263" s="127"/>
      <c r="G2263" s="127"/>
      <c r="H2263" s="127"/>
      <c r="I2263" s="127"/>
      <c r="J2263" s="127"/>
      <c r="K2263" s="127"/>
      <c r="L2263" s="127"/>
      <c r="M2263" s="127"/>
      <c r="N2263" s="127"/>
      <c r="O2263" s="127"/>
      <c r="P2263" s="127"/>
      <c r="Q2263" s="127"/>
      <c r="R2263" s="127"/>
      <c r="S2263" s="127"/>
      <c r="T2263" s="127"/>
      <c r="U2263" s="127"/>
      <c r="V2263" s="127"/>
      <c r="W2263" s="127"/>
      <c r="X2263" s="127"/>
      <c r="Y2263" s="127"/>
      <c r="Z2263" s="127"/>
    </row>
    <row r="2264" ht="15.75" customHeight="1" spans="1:26">
      <c r="A2264" s="127"/>
      <c r="B2264" s="127"/>
      <c r="C2264" s="127"/>
      <c r="D2264" s="127"/>
      <c r="E2264" s="127"/>
      <c r="F2264" s="127"/>
      <c r="G2264" s="127"/>
      <c r="H2264" s="127"/>
      <c r="I2264" s="127"/>
      <c r="J2264" s="127"/>
      <c r="K2264" s="127"/>
      <c r="L2264" s="127"/>
      <c r="M2264" s="127"/>
      <c r="N2264" s="127"/>
      <c r="O2264" s="127"/>
      <c r="P2264" s="127"/>
      <c r="Q2264" s="127"/>
      <c r="R2264" s="127"/>
      <c r="S2264" s="127"/>
      <c r="T2264" s="127"/>
      <c r="U2264" s="127"/>
      <c r="V2264" s="127"/>
      <c r="W2264" s="127"/>
      <c r="X2264" s="127"/>
      <c r="Y2264" s="127"/>
      <c r="Z2264" s="127"/>
    </row>
    <row r="2265" ht="15.75" customHeight="1" spans="1:26">
      <c r="A2265" s="127"/>
      <c r="B2265" s="127"/>
      <c r="C2265" s="127"/>
      <c r="D2265" s="127"/>
      <c r="E2265" s="127"/>
      <c r="F2265" s="127"/>
      <c r="G2265" s="127"/>
      <c r="H2265" s="127"/>
      <c r="I2265" s="127"/>
      <c r="J2265" s="127"/>
      <c r="K2265" s="127"/>
      <c r="L2265" s="127"/>
      <c r="M2265" s="127"/>
      <c r="N2265" s="127"/>
      <c r="O2265" s="127"/>
      <c r="P2265" s="127"/>
      <c r="Q2265" s="127"/>
      <c r="R2265" s="127"/>
      <c r="S2265" s="127"/>
      <c r="T2265" s="127"/>
      <c r="U2265" s="127"/>
      <c r="V2265" s="127"/>
      <c r="W2265" s="127"/>
      <c r="X2265" s="127"/>
      <c r="Y2265" s="127"/>
      <c r="Z2265" s="127"/>
    </row>
    <row r="2266" ht="15.75" customHeight="1" spans="1:26">
      <c r="A2266" s="127"/>
      <c r="B2266" s="127"/>
      <c r="C2266" s="127"/>
      <c r="D2266" s="127"/>
      <c r="E2266" s="127"/>
      <c r="F2266" s="127"/>
      <c r="G2266" s="127"/>
      <c r="H2266" s="127"/>
      <c r="I2266" s="127"/>
      <c r="J2266" s="127"/>
      <c r="K2266" s="127"/>
      <c r="L2266" s="127"/>
      <c r="M2266" s="127"/>
      <c r="N2266" s="127"/>
      <c r="O2266" s="127"/>
      <c r="P2266" s="127"/>
      <c r="Q2266" s="127"/>
      <c r="R2266" s="127"/>
      <c r="S2266" s="127"/>
      <c r="T2266" s="127"/>
      <c r="U2266" s="127"/>
      <c r="V2266" s="127"/>
      <c r="W2266" s="127"/>
      <c r="X2266" s="127"/>
      <c r="Y2266" s="127"/>
      <c r="Z2266" s="127"/>
    </row>
    <row r="2267" ht="15.75" customHeight="1" spans="1:26">
      <c r="A2267" s="127"/>
      <c r="B2267" s="127"/>
      <c r="C2267" s="127"/>
      <c r="D2267" s="127"/>
      <c r="E2267" s="127"/>
      <c r="F2267" s="127"/>
      <c r="G2267" s="127"/>
      <c r="H2267" s="127"/>
      <c r="I2267" s="127"/>
      <c r="J2267" s="127"/>
      <c r="K2267" s="127"/>
      <c r="L2267" s="127"/>
      <c r="M2267" s="127"/>
      <c r="N2267" s="127"/>
      <c r="O2267" s="127"/>
      <c r="P2267" s="127"/>
      <c r="Q2267" s="127"/>
      <c r="R2267" s="127"/>
      <c r="S2267" s="127"/>
      <c r="T2267" s="127"/>
      <c r="U2267" s="127"/>
      <c r="V2267" s="127"/>
      <c r="W2267" s="127"/>
      <c r="X2267" s="127"/>
      <c r="Y2267" s="127"/>
      <c r="Z2267" s="127"/>
    </row>
    <row r="2268" ht="15.75" customHeight="1" spans="1:26">
      <c r="A2268" s="127"/>
      <c r="B2268" s="127"/>
      <c r="C2268" s="127"/>
      <c r="D2268" s="127"/>
      <c r="E2268" s="127"/>
      <c r="F2268" s="127"/>
      <c r="G2268" s="127"/>
      <c r="H2268" s="127"/>
      <c r="I2268" s="127"/>
      <c r="J2268" s="127"/>
      <c r="K2268" s="127"/>
      <c r="L2268" s="127"/>
      <c r="M2268" s="127"/>
      <c r="N2268" s="127"/>
      <c r="O2268" s="127"/>
      <c r="P2268" s="127"/>
      <c r="Q2268" s="127"/>
      <c r="R2268" s="127"/>
      <c r="S2268" s="127"/>
      <c r="T2268" s="127"/>
      <c r="U2268" s="127"/>
      <c r="V2268" s="127"/>
      <c r="W2268" s="127"/>
      <c r="X2268" s="127"/>
      <c r="Y2268" s="127"/>
      <c r="Z2268" s="127"/>
    </row>
    <row r="2269" ht="15.75" customHeight="1" spans="1:26">
      <c r="A2269" s="127"/>
      <c r="B2269" s="127"/>
      <c r="C2269" s="127"/>
      <c r="D2269" s="127"/>
      <c r="E2269" s="127"/>
      <c r="F2269" s="127"/>
      <c r="G2269" s="127"/>
      <c r="H2269" s="127"/>
      <c r="I2269" s="127"/>
      <c r="J2269" s="127"/>
      <c r="K2269" s="127"/>
      <c r="L2269" s="127"/>
      <c r="M2269" s="127"/>
      <c r="N2269" s="127"/>
      <c r="O2269" s="127"/>
      <c r="P2269" s="127"/>
      <c r="Q2269" s="127"/>
      <c r="R2269" s="127"/>
      <c r="S2269" s="127"/>
      <c r="T2269" s="127"/>
      <c r="U2269" s="127"/>
      <c r="V2269" s="127"/>
      <c r="W2269" s="127"/>
      <c r="X2269" s="127"/>
      <c r="Y2269" s="127"/>
      <c r="Z2269" s="127"/>
    </row>
    <row r="2270" ht="15.75" customHeight="1" spans="1:26">
      <c r="A2270" s="127"/>
      <c r="B2270" s="127"/>
      <c r="C2270" s="127"/>
      <c r="D2270" s="127"/>
      <c r="E2270" s="127"/>
      <c r="F2270" s="127"/>
      <c r="G2270" s="127"/>
      <c r="H2270" s="127"/>
      <c r="I2270" s="127"/>
      <c r="J2270" s="127"/>
      <c r="K2270" s="127"/>
      <c r="L2270" s="127"/>
      <c r="M2270" s="127"/>
      <c r="N2270" s="127"/>
      <c r="O2270" s="127"/>
      <c r="P2270" s="127"/>
      <c r="Q2270" s="127"/>
      <c r="R2270" s="127"/>
      <c r="S2270" s="127"/>
      <c r="T2270" s="127"/>
      <c r="U2270" s="127"/>
      <c r="V2270" s="127"/>
      <c r="W2270" s="127"/>
      <c r="X2270" s="127"/>
      <c r="Y2270" s="127"/>
      <c r="Z2270" s="127"/>
    </row>
    <row r="2271" ht="15.75" customHeight="1" spans="1:26">
      <c r="A2271" s="127"/>
      <c r="B2271" s="127"/>
      <c r="C2271" s="127"/>
      <c r="D2271" s="127"/>
      <c r="E2271" s="127"/>
      <c r="F2271" s="127"/>
      <c r="G2271" s="127"/>
      <c r="H2271" s="127"/>
      <c r="I2271" s="127"/>
      <c r="J2271" s="127"/>
      <c r="K2271" s="127"/>
      <c r="L2271" s="127"/>
      <c r="M2271" s="127"/>
      <c r="N2271" s="127"/>
      <c r="O2271" s="127"/>
      <c r="P2271" s="127"/>
      <c r="Q2271" s="127"/>
      <c r="R2271" s="127"/>
      <c r="S2271" s="127"/>
      <c r="T2271" s="127"/>
      <c r="U2271" s="127"/>
      <c r="V2271" s="127"/>
      <c r="W2271" s="127"/>
      <c r="X2271" s="127"/>
      <c r="Y2271" s="127"/>
      <c r="Z2271" s="127"/>
    </row>
    <row r="2272" ht="15.75" customHeight="1" spans="1:26">
      <c r="A2272" s="127"/>
      <c r="B2272" s="127"/>
      <c r="C2272" s="127"/>
      <c r="D2272" s="127"/>
      <c r="E2272" s="127"/>
      <c r="F2272" s="127"/>
      <c r="G2272" s="127"/>
      <c r="H2272" s="127"/>
      <c r="I2272" s="127"/>
      <c r="J2272" s="127"/>
      <c r="K2272" s="127"/>
      <c r="L2272" s="127"/>
      <c r="M2272" s="127"/>
      <c r="N2272" s="127"/>
      <c r="O2272" s="127"/>
      <c r="P2272" s="127"/>
      <c r="Q2272" s="127"/>
      <c r="R2272" s="127"/>
      <c r="S2272" s="127"/>
      <c r="T2272" s="127"/>
      <c r="U2272" s="127"/>
      <c r="V2272" s="127"/>
      <c r="W2272" s="127"/>
      <c r="X2272" s="127"/>
      <c r="Y2272" s="127"/>
      <c r="Z2272" s="127"/>
    </row>
    <row r="2273" ht="15.75" customHeight="1" spans="1:26">
      <c r="A2273" s="127"/>
      <c r="B2273" s="127"/>
      <c r="C2273" s="127"/>
      <c r="D2273" s="127"/>
      <c r="E2273" s="127"/>
      <c r="F2273" s="127"/>
      <c r="G2273" s="127"/>
      <c r="H2273" s="127"/>
      <c r="I2273" s="127"/>
      <c r="J2273" s="127"/>
      <c r="K2273" s="127"/>
      <c r="L2273" s="127"/>
      <c r="M2273" s="127"/>
      <c r="N2273" s="127"/>
      <c r="O2273" s="127"/>
      <c r="P2273" s="127"/>
      <c r="Q2273" s="127"/>
      <c r="R2273" s="127"/>
      <c r="S2273" s="127"/>
      <c r="T2273" s="127"/>
      <c r="U2273" s="127"/>
      <c r="V2273" s="127"/>
      <c r="W2273" s="127"/>
      <c r="X2273" s="127"/>
      <c r="Y2273" s="127"/>
      <c r="Z2273" s="127"/>
    </row>
    <row r="2274" ht="15.75" customHeight="1" spans="1:26">
      <c r="A2274" s="127"/>
      <c r="B2274" s="127"/>
      <c r="C2274" s="127"/>
      <c r="D2274" s="127"/>
      <c r="E2274" s="127"/>
      <c r="F2274" s="127"/>
      <c r="G2274" s="127"/>
      <c r="H2274" s="127"/>
      <c r="I2274" s="127"/>
      <c r="J2274" s="127"/>
      <c r="K2274" s="127"/>
      <c r="L2274" s="127"/>
      <c r="M2274" s="127"/>
      <c r="N2274" s="127"/>
      <c r="O2274" s="127"/>
      <c r="P2274" s="127"/>
      <c r="Q2274" s="127"/>
      <c r="R2274" s="127"/>
      <c r="S2274" s="127"/>
      <c r="T2274" s="127"/>
      <c r="U2274" s="127"/>
      <c r="V2274" s="127"/>
      <c r="W2274" s="127"/>
      <c r="X2274" s="127"/>
      <c r="Y2274" s="127"/>
      <c r="Z2274" s="127"/>
    </row>
    <row r="2275" ht="15.75" customHeight="1" spans="1:26">
      <c r="A2275" s="127"/>
      <c r="B2275" s="127"/>
      <c r="C2275" s="127"/>
      <c r="D2275" s="127"/>
      <c r="E2275" s="127"/>
      <c r="F2275" s="127"/>
      <c r="G2275" s="127"/>
      <c r="H2275" s="127"/>
      <c r="I2275" s="127"/>
      <c r="J2275" s="127"/>
      <c r="K2275" s="127"/>
      <c r="L2275" s="127"/>
      <c r="M2275" s="127"/>
      <c r="N2275" s="127"/>
      <c r="O2275" s="127"/>
      <c r="P2275" s="127"/>
      <c r="Q2275" s="127"/>
      <c r="R2275" s="127"/>
      <c r="S2275" s="127"/>
      <c r="T2275" s="127"/>
      <c r="U2275" s="127"/>
      <c r="V2275" s="127"/>
      <c r="W2275" s="127"/>
      <c r="X2275" s="127"/>
      <c r="Y2275" s="127"/>
      <c r="Z2275" s="127"/>
    </row>
    <row r="2276" ht="15.75" customHeight="1" spans="1:26">
      <c r="A2276" s="127"/>
      <c r="B2276" s="127"/>
      <c r="C2276" s="127"/>
      <c r="D2276" s="127"/>
      <c r="E2276" s="127"/>
      <c r="F2276" s="127"/>
      <c r="G2276" s="127"/>
      <c r="H2276" s="127"/>
      <c r="I2276" s="127"/>
      <c r="J2276" s="127"/>
      <c r="K2276" s="127"/>
      <c r="L2276" s="127"/>
      <c r="M2276" s="127"/>
      <c r="N2276" s="127"/>
      <c r="O2276" s="127"/>
      <c r="P2276" s="127"/>
      <c r="Q2276" s="127"/>
      <c r="R2276" s="127"/>
      <c r="S2276" s="127"/>
      <c r="T2276" s="127"/>
      <c r="U2276" s="127"/>
      <c r="V2276" s="127"/>
      <c r="W2276" s="127"/>
      <c r="X2276" s="127"/>
      <c r="Y2276" s="127"/>
      <c r="Z2276" s="127"/>
    </row>
    <row r="2277" ht="15.75" customHeight="1" spans="1:26">
      <c r="A2277" s="127"/>
      <c r="B2277" s="127"/>
      <c r="C2277" s="127"/>
      <c r="D2277" s="127"/>
      <c r="E2277" s="127"/>
      <c r="F2277" s="127"/>
      <c r="G2277" s="127"/>
      <c r="H2277" s="127"/>
      <c r="I2277" s="127"/>
      <c r="J2277" s="127"/>
      <c r="K2277" s="127"/>
      <c r="L2277" s="127"/>
      <c r="M2277" s="127"/>
      <c r="N2277" s="127"/>
      <c r="O2277" s="127"/>
      <c r="P2277" s="127"/>
      <c r="Q2277" s="127"/>
      <c r="R2277" s="127"/>
      <c r="S2277" s="127"/>
      <c r="T2277" s="127"/>
      <c r="U2277" s="127"/>
      <c r="V2277" s="127"/>
      <c r="W2277" s="127"/>
      <c r="X2277" s="127"/>
      <c r="Y2277" s="127"/>
      <c r="Z2277" s="127"/>
    </row>
    <row r="2278" ht="15.75" customHeight="1" spans="1:26">
      <c r="A2278" s="127"/>
      <c r="B2278" s="127"/>
      <c r="C2278" s="127"/>
      <c r="D2278" s="127"/>
      <c r="E2278" s="127"/>
      <c r="F2278" s="127"/>
      <c r="G2278" s="127"/>
      <c r="H2278" s="127"/>
      <c r="I2278" s="127"/>
      <c r="J2278" s="127"/>
      <c r="K2278" s="127"/>
      <c r="L2278" s="127"/>
      <c r="M2278" s="127"/>
      <c r="N2278" s="127"/>
      <c r="O2278" s="127"/>
      <c r="P2278" s="127"/>
      <c r="Q2278" s="127"/>
      <c r="R2278" s="127"/>
      <c r="S2278" s="127"/>
      <c r="T2278" s="127"/>
      <c r="U2278" s="127"/>
      <c r="V2278" s="127"/>
      <c r="W2278" s="127"/>
      <c r="X2278" s="127"/>
      <c r="Y2278" s="127"/>
      <c r="Z2278" s="127"/>
    </row>
    <row r="2279" ht="15.75" customHeight="1" spans="1:26">
      <c r="A2279" s="127"/>
      <c r="B2279" s="127"/>
      <c r="C2279" s="127"/>
      <c r="D2279" s="127"/>
      <c r="E2279" s="127"/>
      <c r="F2279" s="127"/>
      <c r="G2279" s="127"/>
      <c r="H2279" s="127"/>
      <c r="I2279" s="127"/>
      <c r="J2279" s="127"/>
      <c r="K2279" s="127"/>
      <c r="L2279" s="127"/>
      <c r="M2279" s="127"/>
      <c r="N2279" s="127"/>
      <c r="O2279" s="127"/>
      <c r="P2279" s="127"/>
      <c r="Q2279" s="127"/>
      <c r="R2279" s="127"/>
      <c r="S2279" s="127"/>
      <c r="T2279" s="127"/>
      <c r="U2279" s="127"/>
      <c r="V2279" s="127"/>
      <c r="W2279" s="127"/>
      <c r="X2279" s="127"/>
      <c r="Y2279" s="127"/>
      <c r="Z2279" s="127"/>
    </row>
    <row r="2280" ht="15.75" customHeight="1" spans="1:26">
      <c r="A2280" s="127"/>
      <c r="B2280" s="127"/>
      <c r="C2280" s="127"/>
      <c r="D2280" s="127"/>
      <c r="E2280" s="127"/>
      <c r="F2280" s="127"/>
      <c r="G2280" s="127"/>
      <c r="H2280" s="127"/>
      <c r="I2280" s="127"/>
      <c r="J2280" s="127"/>
      <c r="K2280" s="127"/>
      <c r="L2280" s="127"/>
      <c r="M2280" s="127"/>
      <c r="N2280" s="127"/>
      <c r="O2280" s="127"/>
      <c r="P2280" s="127"/>
      <c r="Q2280" s="127"/>
      <c r="R2280" s="127"/>
      <c r="S2280" s="127"/>
      <c r="T2280" s="127"/>
      <c r="U2280" s="127"/>
      <c r="V2280" s="127"/>
      <c r="W2280" s="127"/>
      <c r="X2280" s="127"/>
      <c r="Y2280" s="127"/>
      <c r="Z2280" s="127"/>
    </row>
    <row r="2281" ht="15.75" customHeight="1" spans="1:26">
      <c r="A2281" s="127"/>
      <c r="B2281" s="127"/>
      <c r="C2281" s="127"/>
      <c r="D2281" s="127"/>
      <c r="E2281" s="127"/>
      <c r="F2281" s="127"/>
      <c r="G2281" s="127"/>
      <c r="H2281" s="127"/>
      <c r="I2281" s="127"/>
      <c r="J2281" s="127"/>
      <c r="K2281" s="127"/>
      <c r="L2281" s="127"/>
      <c r="M2281" s="127"/>
      <c r="N2281" s="127"/>
      <c r="O2281" s="127"/>
      <c r="P2281" s="127"/>
      <c r="Q2281" s="127"/>
      <c r="R2281" s="127"/>
      <c r="S2281" s="127"/>
      <c r="T2281" s="127"/>
      <c r="U2281" s="127"/>
      <c r="V2281" s="127"/>
      <c r="W2281" s="127"/>
      <c r="X2281" s="127"/>
      <c r="Y2281" s="127"/>
      <c r="Z2281" s="127"/>
    </row>
    <row r="2282" ht="15.75" customHeight="1" spans="1:26">
      <c r="A2282" s="127"/>
      <c r="B2282" s="127"/>
      <c r="C2282" s="127"/>
      <c r="D2282" s="127"/>
      <c r="E2282" s="127"/>
      <c r="F2282" s="127"/>
      <c r="G2282" s="127"/>
      <c r="H2282" s="127"/>
      <c r="I2282" s="127"/>
      <c r="J2282" s="127"/>
      <c r="K2282" s="127"/>
      <c r="L2282" s="127"/>
      <c r="M2282" s="127"/>
      <c r="N2282" s="127"/>
      <c r="O2282" s="127"/>
      <c r="P2282" s="127"/>
      <c r="Q2282" s="127"/>
      <c r="R2282" s="127"/>
      <c r="S2282" s="127"/>
      <c r="T2282" s="127"/>
      <c r="U2282" s="127"/>
      <c r="V2282" s="127"/>
      <c r="W2282" s="127"/>
      <c r="X2282" s="127"/>
      <c r="Y2282" s="127"/>
      <c r="Z2282" s="127"/>
    </row>
    <row r="2283" ht="15.75" customHeight="1" spans="1:26">
      <c r="A2283" s="127"/>
      <c r="B2283" s="127"/>
      <c r="C2283" s="127"/>
      <c r="D2283" s="127"/>
      <c r="E2283" s="127"/>
      <c r="F2283" s="127"/>
      <c r="G2283" s="127"/>
      <c r="H2283" s="127"/>
      <c r="I2283" s="127"/>
      <c r="J2283" s="127"/>
      <c r="K2283" s="127"/>
      <c r="L2283" s="127"/>
      <c r="M2283" s="127"/>
      <c r="N2283" s="127"/>
      <c r="O2283" s="127"/>
      <c r="P2283" s="127"/>
      <c r="Q2283" s="127"/>
      <c r="R2283" s="127"/>
      <c r="S2283" s="127"/>
      <c r="T2283" s="127"/>
      <c r="U2283" s="127"/>
      <c r="V2283" s="127"/>
      <c r="W2283" s="127"/>
      <c r="X2283" s="127"/>
      <c r="Y2283" s="127"/>
      <c r="Z2283" s="127"/>
    </row>
    <row r="2284" ht="15.75" customHeight="1" spans="1:26">
      <c r="A2284" s="127"/>
      <c r="B2284" s="127"/>
      <c r="C2284" s="127"/>
      <c r="D2284" s="127"/>
      <c r="E2284" s="127"/>
      <c r="F2284" s="127"/>
      <c r="G2284" s="127"/>
      <c r="H2284" s="127"/>
      <c r="I2284" s="127"/>
      <c r="J2284" s="127"/>
      <c r="K2284" s="127"/>
      <c r="L2284" s="127"/>
      <c r="M2284" s="127"/>
      <c r="N2284" s="127"/>
      <c r="O2284" s="127"/>
      <c r="P2284" s="127"/>
      <c r="Q2284" s="127"/>
      <c r="R2284" s="127"/>
      <c r="S2284" s="127"/>
      <c r="T2284" s="127"/>
      <c r="U2284" s="127"/>
      <c r="V2284" s="127"/>
      <c r="W2284" s="127"/>
      <c r="X2284" s="127"/>
      <c r="Y2284" s="127"/>
      <c r="Z2284" s="127"/>
    </row>
    <row r="2285" ht="15.75" customHeight="1" spans="1:26">
      <c r="A2285" s="127"/>
      <c r="B2285" s="127"/>
      <c r="C2285" s="127"/>
      <c r="D2285" s="127"/>
      <c r="E2285" s="127"/>
      <c r="F2285" s="127"/>
      <c r="G2285" s="127"/>
      <c r="H2285" s="127"/>
      <c r="I2285" s="127"/>
      <c r="J2285" s="127"/>
      <c r="K2285" s="127"/>
      <c r="L2285" s="127"/>
      <c r="M2285" s="127"/>
      <c r="N2285" s="127"/>
      <c r="O2285" s="127"/>
      <c r="P2285" s="127"/>
      <c r="Q2285" s="127"/>
      <c r="R2285" s="127"/>
      <c r="S2285" s="127"/>
      <c r="T2285" s="127"/>
      <c r="U2285" s="127"/>
      <c r="V2285" s="127"/>
      <c r="W2285" s="127"/>
      <c r="X2285" s="127"/>
      <c r="Y2285" s="127"/>
      <c r="Z2285" s="127"/>
    </row>
    <row r="2286" ht="15.75" customHeight="1" spans="1:26">
      <c r="A2286" s="127"/>
      <c r="B2286" s="127"/>
      <c r="C2286" s="127"/>
      <c r="D2286" s="127"/>
      <c r="E2286" s="127"/>
      <c r="F2286" s="127"/>
      <c r="G2286" s="127"/>
      <c r="H2286" s="127"/>
      <c r="I2286" s="127"/>
      <c r="J2286" s="127"/>
      <c r="K2286" s="127"/>
      <c r="L2286" s="127"/>
      <c r="M2286" s="127"/>
      <c r="N2286" s="127"/>
      <c r="O2286" s="127"/>
      <c r="P2286" s="127"/>
      <c r="Q2286" s="127"/>
      <c r="R2286" s="127"/>
      <c r="S2286" s="127"/>
      <c r="T2286" s="127"/>
      <c r="U2286" s="127"/>
      <c r="V2286" s="127"/>
      <c r="W2286" s="127"/>
      <c r="X2286" s="127"/>
      <c r="Y2286" s="127"/>
      <c r="Z2286" s="127"/>
    </row>
    <row r="2287" ht="15.75" customHeight="1" spans="1:26">
      <c r="A2287" s="127"/>
      <c r="B2287" s="127"/>
      <c r="C2287" s="127"/>
      <c r="D2287" s="127"/>
      <c r="E2287" s="127"/>
      <c r="F2287" s="127"/>
      <c r="G2287" s="127"/>
      <c r="H2287" s="127"/>
      <c r="I2287" s="127"/>
      <c r="J2287" s="127"/>
      <c r="K2287" s="127"/>
      <c r="L2287" s="127"/>
      <c r="M2287" s="127"/>
      <c r="N2287" s="127"/>
      <c r="O2287" s="127"/>
      <c r="P2287" s="127"/>
      <c r="Q2287" s="127"/>
      <c r="R2287" s="127"/>
      <c r="S2287" s="127"/>
      <c r="T2287" s="127"/>
      <c r="U2287" s="127"/>
      <c r="V2287" s="127"/>
      <c r="W2287" s="127"/>
      <c r="X2287" s="127"/>
      <c r="Y2287" s="127"/>
      <c r="Z2287" s="127"/>
    </row>
    <row r="2288" ht="15.75" customHeight="1" spans="1:26">
      <c r="A2288" s="127"/>
      <c r="B2288" s="127"/>
      <c r="C2288" s="127"/>
      <c r="D2288" s="127"/>
      <c r="E2288" s="127"/>
      <c r="F2288" s="127"/>
      <c r="G2288" s="127"/>
      <c r="H2288" s="127"/>
      <c r="I2288" s="127"/>
      <c r="J2288" s="127"/>
      <c r="K2288" s="127"/>
      <c r="L2288" s="127"/>
      <c r="M2288" s="127"/>
      <c r="N2288" s="127"/>
      <c r="O2288" s="127"/>
      <c r="P2288" s="127"/>
      <c r="Q2288" s="127"/>
      <c r="R2288" s="127"/>
      <c r="S2288" s="127"/>
      <c r="T2288" s="127"/>
      <c r="U2288" s="127"/>
      <c r="V2288" s="127"/>
      <c r="W2288" s="127"/>
      <c r="X2288" s="127"/>
      <c r="Y2288" s="127"/>
      <c r="Z2288" s="127"/>
    </row>
    <row r="2289" ht="15.75" customHeight="1" spans="1:26">
      <c r="A2289" s="127"/>
      <c r="B2289" s="127"/>
      <c r="C2289" s="127"/>
      <c r="D2289" s="127"/>
      <c r="E2289" s="127"/>
      <c r="F2289" s="127"/>
      <c r="G2289" s="127"/>
      <c r="H2289" s="127"/>
      <c r="I2289" s="127"/>
      <c r="J2289" s="127"/>
      <c r="K2289" s="127"/>
      <c r="L2289" s="127"/>
      <c r="M2289" s="127"/>
      <c r="N2289" s="127"/>
      <c r="O2289" s="127"/>
      <c r="P2289" s="127"/>
      <c r="Q2289" s="127"/>
      <c r="R2289" s="127"/>
      <c r="S2289" s="127"/>
      <c r="T2289" s="127"/>
      <c r="U2289" s="127"/>
      <c r="V2289" s="127"/>
      <c r="W2289" s="127"/>
      <c r="X2289" s="127"/>
      <c r="Y2289" s="127"/>
      <c r="Z2289" s="127"/>
    </row>
    <row r="2290" ht="15.75" customHeight="1" spans="1:26">
      <c r="A2290" s="127"/>
      <c r="B2290" s="127"/>
      <c r="C2290" s="127"/>
      <c r="D2290" s="127"/>
      <c r="E2290" s="127"/>
      <c r="F2290" s="127"/>
      <c r="G2290" s="127"/>
      <c r="H2290" s="127"/>
      <c r="I2290" s="127"/>
      <c r="J2290" s="127"/>
      <c r="K2290" s="127"/>
      <c r="L2290" s="127"/>
      <c r="M2290" s="127"/>
      <c r="N2290" s="127"/>
      <c r="O2290" s="127"/>
      <c r="P2290" s="127"/>
      <c r="Q2290" s="127"/>
      <c r="R2290" s="127"/>
      <c r="S2290" s="127"/>
      <c r="T2290" s="127"/>
      <c r="U2290" s="127"/>
      <c r="V2290" s="127"/>
      <c r="W2290" s="127"/>
      <c r="X2290" s="127"/>
      <c r="Y2290" s="127"/>
      <c r="Z2290" s="127"/>
    </row>
    <row r="2291" ht="15.75" customHeight="1" spans="1:26">
      <c r="A2291" s="127"/>
      <c r="B2291" s="127"/>
      <c r="C2291" s="127"/>
      <c r="D2291" s="127"/>
      <c r="E2291" s="127"/>
      <c r="F2291" s="127"/>
      <c r="G2291" s="127"/>
      <c r="H2291" s="127"/>
      <c r="I2291" s="127"/>
      <c r="J2291" s="127"/>
      <c r="K2291" s="127"/>
      <c r="L2291" s="127"/>
      <c r="M2291" s="127"/>
      <c r="N2291" s="127"/>
      <c r="O2291" s="127"/>
      <c r="P2291" s="127"/>
      <c r="Q2291" s="127"/>
      <c r="R2291" s="127"/>
      <c r="S2291" s="127"/>
      <c r="T2291" s="127"/>
      <c r="U2291" s="127"/>
      <c r="V2291" s="127"/>
      <c r="W2291" s="127"/>
      <c r="X2291" s="127"/>
      <c r="Y2291" s="127"/>
      <c r="Z2291" s="127"/>
    </row>
    <row r="2292" ht="15.75" customHeight="1" spans="1:26">
      <c r="A2292" s="127"/>
      <c r="B2292" s="127"/>
      <c r="C2292" s="127"/>
      <c r="D2292" s="127"/>
      <c r="E2292" s="127"/>
      <c r="F2292" s="127"/>
      <c r="G2292" s="127"/>
      <c r="H2292" s="127"/>
      <c r="I2292" s="127"/>
      <c r="J2292" s="127"/>
      <c r="K2292" s="127"/>
      <c r="L2292" s="127"/>
      <c r="M2292" s="127"/>
      <c r="N2292" s="127"/>
      <c r="O2292" s="127"/>
      <c r="P2292" s="127"/>
      <c r="Q2292" s="127"/>
      <c r="R2292" s="127"/>
      <c r="S2292" s="127"/>
      <c r="T2292" s="127"/>
      <c r="U2292" s="127"/>
      <c r="V2292" s="127"/>
      <c r="W2292" s="127"/>
      <c r="X2292" s="127"/>
      <c r="Y2292" s="127"/>
      <c r="Z2292" s="127"/>
    </row>
    <row r="2293" ht="15.75" customHeight="1" spans="1:26">
      <c r="A2293" s="127"/>
      <c r="B2293" s="127"/>
      <c r="C2293" s="127"/>
      <c r="D2293" s="127"/>
      <c r="E2293" s="127"/>
      <c r="F2293" s="127"/>
      <c r="G2293" s="127"/>
      <c r="H2293" s="127"/>
      <c r="I2293" s="127"/>
      <c r="J2293" s="127"/>
      <c r="K2293" s="127"/>
      <c r="L2293" s="127"/>
      <c r="M2293" s="127"/>
      <c r="N2293" s="127"/>
      <c r="O2293" s="127"/>
      <c r="P2293" s="127"/>
      <c r="Q2293" s="127"/>
      <c r="R2293" s="127"/>
      <c r="S2293" s="127"/>
      <c r="T2293" s="127"/>
      <c r="U2293" s="127"/>
      <c r="V2293" s="127"/>
      <c r="W2293" s="127"/>
      <c r="X2293" s="127"/>
      <c r="Y2293" s="127"/>
      <c r="Z2293" s="127"/>
    </row>
    <row r="2294" ht="15.75" customHeight="1" spans="1:26">
      <c r="A2294" s="127"/>
      <c r="B2294" s="127"/>
      <c r="C2294" s="127"/>
      <c r="D2294" s="127"/>
      <c r="E2294" s="127"/>
      <c r="F2294" s="127"/>
      <c r="G2294" s="127"/>
      <c r="H2294" s="127"/>
      <c r="I2294" s="127"/>
      <c r="J2294" s="127"/>
      <c r="K2294" s="127"/>
      <c r="L2294" s="127"/>
      <c r="M2294" s="127"/>
      <c r="N2294" s="127"/>
      <c r="O2294" s="127"/>
      <c r="P2294" s="127"/>
      <c r="Q2294" s="127"/>
      <c r="R2294" s="127"/>
      <c r="S2294" s="127"/>
      <c r="T2294" s="127"/>
      <c r="U2294" s="127"/>
      <c r="V2294" s="127"/>
      <c r="W2294" s="127"/>
      <c r="X2294" s="127"/>
      <c r="Y2294" s="127"/>
      <c r="Z2294" s="127"/>
    </row>
    <row r="2295" ht="15.75" customHeight="1" spans="1:26">
      <c r="A2295" s="127"/>
      <c r="B2295" s="127"/>
      <c r="C2295" s="127"/>
      <c r="D2295" s="127"/>
      <c r="E2295" s="127"/>
      <c r="F2295" s="127"/>
      <c r="G2295" s="127"/>
      <c r="H2295" s="127"/>
      <c r="I2295" s="127"/>
      <c r="J2295" s="127"/>
      <c r="K2295" s="127"/>
      <c r="L2295" s="127"/>
      <c r="M2295" s="127"/>
      <c r="N2295" s="127"/>
      <c r="O2295" s="127"/>
      <c r="P2295" s="127"/>
      <c r="Q2295" s="127"/>
      <c r="R2295" s="127"/>
      <c r="S2295" s="127"/>
      <c r="T2295" s="127"/>
      <c r="U2295" s="127"/>
      <c r="V2295" s="127"/>
      <c r="W2295" s="127"/>
      <c r="X2295" s="127"/>
      <c r="Y2295" s="127"/>
      <c r="Z2295" s="127"/>
    </row>
    <row r="2296" ht="15.75" customHeight="1" spans="1:26">
      <c r="A2296" s="127"/>
      <c r="B2296" s="127"/>
      <c r="C2296" s="127"/>
      <c r="D2296" s="127"/>
      <c r="E2296" s="127"/>
      <c r="F2296" s="127"/>
      <c r="G2296" s="127"/>
      <c r="H2296" s="127"/>
      <c r="I2296" s="127"/>
      <c r="J2296" s="127"/>
      <c r="K2296" s="127"/>
      <c r="L2296" s="127"/>
      <c r="M2296" s="127"/>
      <c r="N2296" s="127"/>
      <c r="O2296" s="127"/>
      <c r="P2296" s="127"/>
      <c r="Q2296" s="127"/>
      <c r="R2296" s="127"/>
      <c r="S2296" s="127"/>
      <c r="T2296" s="127"/>
      <c r="U2296" s="127"/>
      <c r="V2296" s="127"/>
      <c r="W2296" s="127"/>
      <c r="X2296" s="127"/>
      <c r="Y2296" s="127"/>
      <c r="Z2296" s="127"/>
    </row>
    <row r="2297" ht="15.75" customHeight="1" spans="1:26">
      <c r="A2297" s="127"/>
      <c r="B2297" s="127"/>
      <c r="C2297" s="127"/>
      <c r="D2297" s="127"/>
      <c r="E2297" s="127"/>
      <c r="F2297" s="127"/>
      <c r="G2297" s="127"/>
      <c r="H2297" s="127"/>
      <c r="I2297" s="127"/>
      <c r="J2297" s="127"/>
      <c r="K2297" s="127"/>
      <c r="L2297" s="127"/>
      <c r="M2297" s="127"/>
      <c r="N2297" s="127"/>
      <c r="O2297" s="127"/>
      <c r="P2297" s="127"/>
      <c r="Q2297" s="127"/>
      <c r="R2297" s="127"/>
      <c r="S2297" s="127"/>
      <c r="T2297" s="127"/>
      <c r="U2297" s="127"/>
      <c r="V2297" s="127"/>
      <c r="W2297" s="127"/>
      <c r="X2297" s="127"/>
      <c r="Y2297" s="127"/>
      <c r="Z2297" s="127"/>
    </row>
    <row r="2298" ht="15.75" customHeight="1" spans="1:26">
      <c r="A2298" s="127"/>
      <c r="B2298" s="127"/>
      <c r="C2298" s="127"/>
      <c r="D2298" s="127"/>
      <c r="E2298" s="127"/>
      <c r="F2298" s="127"/>
      <c r="G2298" s="127"/>
      <c r="H2298" s="127"/>
      <c r="I2298" s="127"/>
      <c r="J2298" s="127"/>
      <c r="K2298" s="127"/>
      <c r="L2298" s="127"/>
      <c r="M2298" s="127"/>
      <c r="N2298" s="127"/>
      <c r="O2298" s="127"/>
      <c r="P2298" s="127"/>
      <c r="Q2298" s="127"/>
      <c r="R2298" s="127"/>
      <c r="S2298" s="127"/>
      <c r="T2298" s="127"/>
      <c r="U2298" s="127"/>
      <c r="V2298" s="127"/>
      <c r="W2298" s="127"/>
      <c r="X2298" s="127"/>
      <c r="Y2298" s="127"/>
      <c r="Z2298" s="127"/>
    </row>
    <row r="2299" ht="15.75" customHeight="1" spans="1:26">
      <c r="A2299" s="127"/>
      <c r="B2299" s="127"/>
      <c r="C2299" s="127"/>
      <c r="D2299" s="127"/>
      <c r="E2299" s="127"/>
      <c r="F2299" s="127"/>
      <c r="G2299" s="127"/>
      <c r="H2299" s="127"/>
      <c r="I2299" s="127"/>
      <c r="J2299" s="127"/>
      <c r="K2299" s="127"/>
      <c r="L2299" s="127"/>
      <c r="M2299" s="127"/>
      <c r="N2299" s="127"/>
      <c r="O2299" s="127"/>
      <c r="P2299" s="127"/>
      <c r="Q2299" s="127"/>
      <c r="R2299" s="127"/>
      <c r="S2299" s="127"/>
      <c r="T2299" s="127"/>
      <c r="U2299" s="127"/>
      <c r="V2299" s="127"/>
      <c r="W2299" s="127"/>
      <c r="X2299" s="127"/>
      <c r="Y2299" s="127"/>
      <c r="Z2299" s="127"/>
    </row>
    <row r="2300" ht="15.75" customHeight="1" spans="1:26">
      <c r="A2300" s="127"/>
      <c r="B2300" s="127"/>
      <c r="C2300" s="127"/>
      <c r="D2300" s="127"/>
      <c r="E2300" s="127"/>
      <c r="F2300" s="127"/>
      <c r="G2300" s="127"/>
      <c r="H2300" s="127"/>
      <c r="I2300" s="127"/>
      <c r="J2300" s="127"/>
      <c r="K2300" s="127"/>
      <c r="L2300" s="127"/>
      <c r="M2300" s="127"/>
      <c r="N2300" s="127"/>
      <c r="O2300" s="127"/>
      <c r="P2300" s="127"/>
      <c r="Q2300" s="127"/>
      <c r="R2300" s="127"/>
      <c r="S2300" s="127"/>
      <c r="T2300" s="127"/>
      <c r="U2300" s="127"/>
      <c r="V2300" s="127"/>
      <c r="W2300" s="127"/>
      <c r="X2300" s="127"/>
      <c r="Y2300" s="127"/>
      <c r="Z2300" s="127"/>
    </row>
    <row r="2301" ht="15.75" customHeight="1" spans="1:26">
      <c r="A2301" s="127"/>
      <c r="B2301" s="127"/>
      <c r="C2301" s="127"/>
      <c r="D2301" s="127"/>
      <c r="E2301" s="127"/>
      <c r="F2301" s="127"/>
      <c r="G2301" s="127"/>
      <c r="H2301" s="127"/>
      <c r="I2301" s="127"/>
      <c r="J2301" s="127"/>
      <c r="K2301" s="127"/>
      <c r="L2301" s="127"/>
      <c r="M2301" s="127"/>
      <c r="N2301" s="127"/>
      <c r="O2301" s="127"/>
      <c r="P2301" s="127"/>
      <c r="Q2301" s="127"/>
      <c r="R2301" s="127"/>
      <c r="S2301" s="127"/>
      <c r="T2301" s="127"/>
      <c r="U2301" s="127"/>
      <c r="V2301" s="127"/>
      <c r="W2301" s="127"/>
      <c r="X2301" s="127"/>
      <c r="Y2301" s="127"/>
      <c r="Z2301" s="127"/>
    </row>
    <row r="2302" ht="15.75" customHeight="1" spans="1:26">
      <c r="A2302" s="127"/>
      <c r="B2302" s="127"/>
      <c r="C2302" s="127"/>
      <c r="D2302" s="127"/>
      <c r="E2302" s="127"/>
      <c r="F2302" s="127"/>
      <c r="G2302" s="127"/>
      <c r="H2302" s="127"/>
      <c r="I2302" s="127"/>
      <c r="J2302" s="127"/>
      <c r="K2302" s="127"/>
      <c r="L2302" s="127"/>
      <c r="M2302" s="127"/>
      <c r="N2302" s="127"/>
      <c r="O2302" s="127"/>
      <c r="P2302" s="127"/>
      <c r="Q2302" s="127"/>
      <c r="R2302" s="127"/>
      <c r="S2302" s="127"/>
      <c r="T2302" s="127"/>
      <c r="U2302" s="127"/>
      <c r="V2302" s="127"/>
      <c r="W2302" s="127"/>
      <c r="X2302" s="127"/>
      <c r="Y2302" s="127"/>
      <c r="Z2302" s="127"/>
    </row>
    <row r="2303" ht="15.75" customHeight="1" spans="1:26">
      <c r="A2303" s="127"/>
      <c r="B2303" s="127"/>
      <c r="C2303" s="127"/>
      <c r="D2303" s="127"/>
      <c r="E2303" s="127"/>
      <c r="F2303" s="127"/>
      <c r="G2303" s="127"/>
      <c r="H2303" s="127"/>
      <c r="I2303" s="127"/>
      <c r="J2303" s="127"/>
      <c r="K2303" s="127"/>
      <c r="L2303" s="127"/>
      <c r="M2303" s="127"/>
      <c r="N2303" s="127"/>
      <c r="O2303" s="127"/>
      <c r="P2303" s="127"/>
      <c r="Q2303" s="127"/>
      <c r="R2303" s="127"/>
      <c r="S2303" s="127"/>
      <c r="T2303" s="127"/>
      <c r="U2303" s="127"/>
      <c r="V2303" s="127"/>
      <c r="W2303" s="127"/>
      <c r="X2303" s="127"/>
      <c r="Y2303" s="127"/>
      <c r="Z2303" s="127"/>
    </row>
    <row r="2304" ht="15.75" customHeight="1" spans="1:26">
      <c r="A2304" s="127"/>
      <c r="B2304" s="127"/>
      <c r="C2304" s="127"/>
      <c r="D2304" s="127"/>
      <c r="E2304" s="127"/>
      <c r="F2304" s="127"/>
      <c r="G2304" s="127"/>
      <c r="H2304" s="127"/>
      <c r="I2304" s="127"/>
      <c r="J2304" s="127"/>
      <c r="K2304" s="127"/>
      <c r="L2304" s="127"/>
      <c r="M2304" s="127"/>
      <c r="N2304" s="127"/>
      <c r="O2304" s="127"/>
      <c r="P2304" s="127"/>
      <c r="Q2304" s="127"/>
      <c r="R2304" s="127"/>
      <c r="S2304" s="127"/>
      <c r="T2304" s="127"/>
      <c r="U2304" s="127"/>
      <c r="V2304" s="127"/>
      <c r="W2304" s="127"/>
      <c r="X2304" s="127"/>
      <c r="Y2304" s="127"/>
      <c r="Z2304" s="127"/>
    </row>
    <row r="2305" ht="15.75" customHeight="1" spans="1:26">
      <c r="A2305" s="127"/>
      <c r="B2305" s="127"/>
      <c r="C2305" s="127"/>
      <c r="D2305" s="127"/>
      <c r="E2305" s="127"/>
      <c r="F2305" s="127"/>
      <c r="G2305" s="127"/>
      <c r="H2305" s="127"/>
      <c r="I2305" s="127"/>
      <c r="J2305" s="127"/>
      <c r="K2305" s="127"/>
      <c r="L2305" s="127"/>
      <c r="M2305" s="127"/>
      <c r="N2305" s="127"/>
      <c r="O2305" s="127"/>
      <c r="P2305" s="127"/>
      <c r="Q2305" s="127"/>
      <c r="R2305" s="127"/>
      <c r="S2305" s="127"/>
      <c r="T2305" s="127"/>
      <c r="U2305" s="127"/>
      <c r="V2305" s="127"/>
      <c r="W2305" s="127"/>
      <c r="X2305" s="127"/>
      <c r="Y2305" s="127"/>
      <c r="Z2305" s="127"/>
    </row>
    <row r="2306" ht="15.75" customHeight="1" spans="1:26">
      <c r="A2306" s="127"/>
      <c r="B2306" s="127"/>
      <c r="C2306" s="127"/>
      <c r="D2306" s="127"/>
      <c r="E2306" s="127"/>
      <c r="F2306" s="127"/>
      <c r="G2306" s="127"/>
      <c r="H2306" s="127"/>
      <c r="I2306" s="127"/>
      <c r="J2306" s="127"/>
      <c r="K2306" s="127"/>
      <c r="L2306" s="127"/>
      <c r="M2306" s="127"/>
      <c r="N2306" s="127"/>
      <c r="O2306" s="127"/>
      <c r="P2306" s="127"/>
      <c r="Q2306" s="127"/>
      <c r="R2306" s="127"/>
      <c r="S2306" s="127"/>
      <c r="T2306" s="127"/>
      <c r="U2306" s="127"/>
      <c r="V2306" s="127"/>
      <c r="W2306" s="127"/>
      <c r="X2306" s="127"/>
      <c r="Y2306" s="127"/>
      <c r="Z2306" s="127"/>
    </row>
    <row r="2307" ht="15.75" customHeight="1" spans="1:26">
      <c r="A2307" s="127"/>
      <c r="B2307" s="127"/>
      <c r="C2307" s="127"/>
      <c r="D2307" s="127"/>
      <c r="E2307" s="127"/>
      <c r="F2307" s="127"/>
      <c r="G2307" s="127"/>
      <c r="H2307" s="127"/>
      <c r="I2307" s="127"/>
      <c r="J2307" s="127"/>
      <c r="K2307" s="127"/>
      <c r="L2307" s="127"/>
      <c r="M2307" s="127"/>
      <c r="N2307" s="127"/>
      <c r="O2307" s="127"/>
      <c r="P2307" s="127"/>
      <c r="Q2307" s="127"/>
      <c r="R2307" s="127"/>
      <c r="S2307" s="127"/>
      <c r="T2307" s="127"/>
      <c r="U2307" s="127"/>
      <c r="V2307" s="127"/>
      <c r="W2307" s="127"/>
      <c r="X2307" s="127"/>
      <c r="Y2307" s="127"/>
      <c r="Z2307" s="127"/>
    </row>
    <row r="2308" ht="15.75" customHeight="1" spans="1:26">
      <c r="A2308" s="127"/>
      <c r="B2308" s="127"/>
      <c r="C2308" s="127"/>
      <c r="D2308" s="127"/>
      <c r="E2308" s="127"/>
      <c r="F2308" s="127"/>
      <c r="G2308" s="127"/>
      <c r="H2308" s="127"/>
      <c r="I2308" s="127"/>
      <c r="J2308" s="127"/>
      <c r="K2308" s="127"/>
      <c r="L2308" s="127"/>
      <c r="M2308" s="127"/>
      <c r="N2308" s="127"/>
      <c r="O2308" s="127"/>
      <c r="P2308" s="127"/>
      <c r="Q2308" s="127"/>
      <c r="R2308" s="127"/>
      <c r="S2308" s="127"/>
      <c r="T2308" s="127"/>
      <c r="U2308" s="127"/>
      <c r="V2308" s="127"/>
      <c r="W2308" s="127"/>
      <c r="X2308" s="127"/>
      <c r="Y2308" s="127"/>
      <c r="Z2308" s="127"/>
    </row>
    <row r="2309" ht="15.75" customHeight="1" spans="1:26">
      <c r="A2309" s="127"/>
      <c r="B2309" s="127"/>
      <c r="C2309" s="127"/>
      <c r="D2309" s="127"/>
      <c r="E2309" s="127"/>
      <c r="F2309" s="127"/>
      <c r="G2309" s="127"/>
      <c r="H2309" s="127"/>
      <c r="I2309" s="127"/>
      <c r="J2309" s="127"/>
      <c r="K2309" s="127"/>
      <c r="L2309" s="127"/>
      <c r="M2309" s="127"/>
      <c r="N2309" s="127"/>
      <c r="O2309" s="127"/>
      <c r="P2309" s="127"/>
      <c r="Q2309" s="127"/>
      <c r="R2309" s="127"/>
      <c r="S2309" s="127"/>
      <c r="T2309" s="127"/>
      <c r="U2309" s="127"/>
      <c r="V2309" s="127"/>
      <c r="W2309" s="127"/>
      <c r="X2309" s="127"/>
      <c r="Y2309" s="127"/>
      <c r="Z2309" s="127"/>
    </row>
    <row r="2310" ht="15.75" customHeight="1" spans="1:26">
      <c r="A2310" s="127"/>
      <c r="B2310" s="127"/>
      <c r="C2310" s="127"/>
      <c r="D2310" s="127"/>
      <c r="E2310" s="127"/>
      <c r="F2310" s="127"/>
      <c r="G2310" s="127"/>
      <c r="H2310" s="127"/>
      <c r="I2310" s="127"/>
      <c r="J2310" s="127"/>
      <c r="K2310" s="127"/>
      <c r="L2310" s="127"/>
      <c r="M2310" s="127"/>
      <c r="N2310" s="127"/>
      <c r="O2310" s="127"/>
      <c r="P2310" s="127"/>
      <c r="Q2310" s="127"/>
      <c r="R2310" s="127"/>
      <c r="S2310" s="127"/>
      <c r="T2310" s="127"/>
      <c r="U2310" s="127"/>
      <c r="V2310" s="127"/>
      <c r="W2310" s="127"/>
      <c r="X2310" s="127"/>
      <c r="Y2310" s="127"/>
      <c r="Z2310" s="127"/>
    </row>
    <row r="2311" ht="15.75" customHeight="1" spans="1:26">
      <c r="A2311" s="127"/>
      <c r="B2311" s="127"/>
      <c r="C2311" s="127"/>
      <c r="D2311" s="127"/>
      <c r="E2311" s="127"/>
      <c r="F2311" s="127"/>
      <c r="G2311" s="127"/>
      <c r="H2311" s="127"/>
      <c r="I2311" s="127"/>
      <c r="J2311" s="127"/>
      <c r="K2311" s="127"/>
      <c r="L2311" s="127"/>
      <c r="M2311" s="127"/>
      <c r="N2311" s="127"/>
      <c r="O2311" s="127"/>
      <c r="P2311" s="127"/>
      <c r="Q2311" s="127"/>
      <c r="R2311" s="127"/>
      <c r="S2311" s="127"/>
      <c r="T2311" s="127"/>
      <c r="U2311" s="127"/>
      <c r="V2311" s="127"/>
      <c r="W2311" s="127"/>
      <c r="X2311" s="127"/>
      <c r="Y2311" s="127"/>
      <c r="Z2311" s="127"/>
    </row>
    <row r="2312" ht="15.75" customHeight="1" spans="1:26">
      <c r="A2312" s="127"/>
      <c r="B2312" s="127"/>
      <c r="C2312" s="127"/>
      <c r="D2312" s="127"/>
      <c r="E2312" s="127"/>
      <c r="F2312" s="127"/>
      <c r="G2312" s="127"/>
      <c r="H2312" s="127"/>
      <c r="I2312" s="127"/>
      <c r="J2312" s="127"/>
      <c r="K2312" s="127"/>
      <c r="L2312" s="127"/>
      <c r="M2312" s="127"/>
      <c r="N2312" s="127"/>
      <c r="O2312" s="127"/>
      <c r="P2312" s="127"/>
      <c r="Q2312" s="127"/>
      <c r="R2312" s="127"/>
      <c r="S2312" s="127"/>
      <c r="T2312" s="127"/>
      <c r="U2312" s="127"/>
      <c r="V2312" s="127"/>
      <c r="W2312" s="127"/>
      <c r="X2312" s="127"/>
      <c r="Y2312" s="127"/>
      <c r="Z2312" s="127"/>
    </row>
    <row r="2313" ht="15.75" customHeight="1" spans="1:26">
      <c r="A2313" s="127"/>
      <c r="B2313" s="127"/>
      <c r="C2313" s="127"/>
      <c r="D2313" s="127"/>
      <c r="E2313" s="127"/>
      <c r="F2313" s="127"/>
      <c r="G2313" s="127"/>
      <c r="H2313" s="127"/>
      <c r="I2313" s="127"/>
      <c r="J2313" s="127"/>
      <c r="K2313" s="127"/>
      <c r="L2313" s="127"/>
      <c r="M2313" s="127"/>
      <c r="N2313" s="127"/>
      <c r="O2313" s="127"/>
      <c r="P2313" s="127"/>
      <c r="Q2313" s="127"/>
      <c r="R2313" s="127"/>
      <c r="S2313" s="127"/>
      <c r="T2313" s="127"/>
      <c r="U2313" s="127"/>
      <c r="V2313" s="127"/>
      <c r="W2313" s="127"/>
      <c r="X2313" s="127"/>
      <c r="Y2313" s="127"/>
      <c r="Z2313" s="127"/>
    </row>
    <row r="2314" ht="15.75" customHeight="1" spans="1:26">
      <c r="A2314" s="127"/>
      <c r="B2314" s="127"/>
      <c r="C2314" s="127"/>
      <c r="D2314" s="127"/>
      <c r="E2314" s="127"/>
      <c r="F2314" s="127"/>
      <c r="G2314" s="127"/>
      <c r="H2314" s="127"/>
      <c r="I2314" s="127"/>
      <c r="J2314" s="127"/>
      <c r="K2314" s="127"/>
      <c r="L2314" s="127"/>
      <c r="M2314" s="127"/>
      <c r="N2314" s="127"/>
      <c r="O2314" s="127"/>
      <c r="P2314" s="127"/>
      <c r="Q2314" s="127"/>
      <c r="R2314" s="127"/>
      <c r="S2314" s="127"/>
      <c r="T2314" s="127"/>
      <c r="U2314" s="127"/>
      <c r="V2314" s="127"/>
      <c r="W2314" s="127"/>
      <c r="X2314" s="127"/>
      <c r="Y2314" s="127"/>
      <c r="Z2314" s="127"/>
    </row>
    <row r="2315" ht="15.75" customHeight="1" spans="1:26">
      <c r="A2315" s="127"/>
      <c r="B2315" s="127"/>
      <c r="C2315" s="127"/>
      <c r="D2315" s="127"/>
      <c r="E2315" s="127"/>
      <c r="F2315" s="127"/>
      <c r="G2315" s="127"/>
      <c r="H2315" s="127"/>
      <c r="I2315" s="127"/>
      <c r="J2315" s="127"/>
      <c r="K2315" s="127"/>
      <c r="L2315" s="127"/>
      <c r="M2315" s="127"/>
      <c r="N2315" s="127"/>
      <c r="O2315" s="127"/>
      <c r="P2315" s="127"/>
      <c r="Q2315" s="127"/>
      <c r="R2315" s="127"/>
      <c r="S2315" s="127"/>
      <c r="T2315" s="127"/>
      <c r="U2315" s="127"/>
      <c r="V2315" s="127"/>
      <c r="W2315" s="127"/>
      <c r="X2315" s="127"/>
      <c r="Y2315" s="127"/>
      <c r="Z2315" s="127"/>
    </row>
    <row r="2316" ht="15.75" customHeight="1" spans="1:26">
      <c r="A2316" s="127"/>
      <c r="B2316" s="127"/>
      <c r="C2316" s="127"/>
      <c r="D2316" s="127"/>
      <c r="E2316" s="127"/>
      <c r="F2316" s="127"/>
      <c r="G2316" s="127"/>
      <c r="H2316" s="127"/>
      <c r="I2316" s="127"/>
      <c r="J2316" s="127"/>
      <c r="K2316" s="127"/>
      <c r="L2316" s="127"/>
      <c r="M2316" s="127"/>
      <c r="N2316" s="127"/>
      <c r="O2316" s="127"/>
      <c r="P2316" s="127"/>
      <c r="Q2316" s="127"/>
      <c r="R2316" s="127"/>
      <c r="S2316" s="127"/>
      <c r="T2316" s="127"/>
      <c r="U2316" s="127"/>
      <c r="V2316" s="127"/>
      <c r="W2316" s="127"/>
      <c r="X2316" s="127"/>
      <c r="Y2316" s="127"/>
      <c r="Z2316" s="127"/>
    </row>
    <row r="2317" ht="15.75" customHeight="1" spans="1:26">
      <c r="A2317" s="127"/>
      <c r="B2317" s="127"/>
      <c r="C2317" s="127"/>
      <c r="D2317" s="127"/>
      <c r="E2317" s="127"/>
      <c r="F2317" s="127"/>
      <c r="G2317" s="127"/>
      <c r="H2317" s="127"/>
      <c r="I2317" s="127"/>
      <c r="J2317" s="127"/>
      <c r="K2317" s="127"/>
      <c r="L2317" s="127"/>
      <c r="M2317" s="127"/>
      <c r="N2317" s="127"/>
      <c r="O2317" s="127"/>
      <c r="P2317" s="127"/>
      <c r="Q2317" s="127"/>
      <c r="R2317" s="127"/>
      <c r="S2317" s="127"/>
      <c r="T2317" s="127"/>
      <c r="U2317" s="127"/>
      <c r="V2317" s="127"/>
      <c r="W2317" s="127"/>
      <c r="X2317" s="127"/>
      <c r="Y2317" s="127"/>
      <c r="Z2317" s="127"/>
    </row>
    <row r="2318" ht="15.75" customHeight="1" spans="1:26">
      <c r="A2318" s="127"/>
      <c r="B2318" s="127"/>
      <c r="C2318" s="127"/>
      <c r="D2318" s="127"/>
      <c r="E2318" s="127"/>
      <c r="F2318" s="127"/>
      <c r="G2318" s="127"/>
      <c r="H2318" s="127"/>
      <c r="I2318" s="127"/>
      <c r="J2318" s="127"/>
      <c r="K2318" s="127"/>
      <c r="L2318" s="127"/>
      <c r="M2318" s="127"/>
      <c r="N2318" s="127"/>
      <c r="O2318" s="127"/>
      <c r="P2318" s="127"/>
      <c r="Q2318" s="127"/>
      <c r="R2318" s="127"/>
      <c r="S2318" s="127"/>
      <c r="T2318" s="127"/>
      <c r="U2318" s="127"/>
      <c r="V2318" s="127"/>
      <c r="W2318" s="127"/>
      <c r="X2318" s="127"/>
      <c r="Y2318" s="127"/>
      <c r="Z2318" s="127"/>
    </row>
    <row r="2319" ht="15.75" customHeight="1" spans="1:26">
      <c r="A2319" s="127"/>
      <c r="B2319" s="127"/>
      <c r="C2319" s="127"/>
      <c r="D2319" s="127"/>
      <c r="E2319" s="127"/>
      <c r="F2319" s="127"/>
      <c r="G2319" s="127"/>
      <c r="H2319" s="127"/>
      <c r="I2319" s="127"/>
      <c r="J2319" s="127"/>
      <c r="K2319" s="127"/>
      <c r="L2319" s="127"/>
      <c r="M2319" s="127"/>
      <c r="N2319" s="127"/>
      <c r="O2319" s="127"/>
      <c r="P2319" s="127"/>
      <c r="Q2319" s="127"/>
      <c r="R2319" s="127"/>
      <c r="S2319" s="127"/>
      <c r="T2319" s="127"/>
      <c r="U2319" s="127"/>
      <c r="V2319" s="127"/>
      <c r="W2319" s="127"/>
      <c r="X2319" s="127"/>
      <c r="Y2319" s="127"/>
      <c r="Z2319" s="127"/>
    </row>
    <row r="2320" ht="15.75" customHeight="1" spans="1:26">
      <c r="A2320" s="127"/>
      <c r="B2320" s="127"/>
      <c r="C2320" s="127"/>
      <c r="D2320" s="127"/>
      <c r="E2320" s="127"/>
      <c r="F2320" s="127"/>
      <c r="G2320" s="127"/>
      <c r="H2320" s="127"/>
      <c r="I2320" s="127"/>
      <c r="J2320" s="127"/>
      <c r="K2320" s="127"/>
      <c r="L2320" s="127"/>
      <c r="M2320" s="127"/>
      <c r="N2320" s="127"/>
      <c r="O2320" s="127"/>
      <c r="P2320" s="127"/>
      <c r="Q2320" s="127"/>
      <c r="R2320" s="127"/>
      <c r="S2320" s="127"/>
      <c r="T2320" s="127"/>
      <c r="U2320" s="127"/>
      <c r="V2320" s="127"/>
      <c r="W2320" s="127"/>
      <c r="X2320" s="127"/>
      <c r="Y2320" s="127"/>
      <c r="Z2320" s="127"/>
    </row>
    <row r="2321" ht="15.75" customHeight="1" spans="1:26">
      <c r="A2321" s="127"/>
      <c r="B2321" s="127"/>
      <c r="C2321" s="127"/>
      <c r="D2321" s="127"/>
      <c r="E2321" s="127"/>
      <c r="F2321" s="127"/>
      <c r="G2321" s="127"/>
      <c r="H2321" s="127"/>
      <c r="I2321" s="127"/>
      <c r="J2321" s="127"/>
      <c r="K2321" s="127"/>
      <c r="L2321" s="127"/>
      <c r="M2321" s="127"/>
      <c r="N2321" s="127"/>
      <c r="O2321" s="127"/>
      <c r="P2321" s="127"/>
      <c r="Q2321" s="127"/>
      <c r="R2321" s="127"/>
      <c r="S2321" s="127"/>
      <c r="T2321" s="127"/>
      <c r="U2321" s="127"/>
      <c r="V2321" s="127"/>
      <c r="W2321" s="127"/>
      <c r="X2321" s="127"/>
      <c r="Y2321" s="127"/>
      <c r="Z2321" s="127"/>
    </row>
    <row r="2322" ht="15.75" customHeight="1" spans="1:26">
      <c r="A2322" s="127"/>
      <c r="B2322" s="127"/>
      <c r="C2322" s="127"/>
      <c r="D2322" s="127"/>
      <c r="E2322" s="127"/>
      <c r="F2322" s="127"/>
      <c r="G2322" s="127"/>
      <c r="H2322" s="127"/>
      <c r="I2322" s="127"/>
      <c r="J2322" s="127"/>
      <c r="K2322" s="127"/>
      <c r="L2322" s="127"/>
      <c r="M2322" s="127"/>
      <c r="N2322" s="127"/>
      <c r="O2322" s="127"/>
      <c r="P2322" s="127"/>
      <c r="Q2322" s="127"/>
      <c r="R2322" s="127"/>
      <c r="S2322" s="127"/>
      <c r="T2322" s="127"/>
      <c r="U2322" s="127"/>
      <c r="V2322" s="127"/>
      <c r="W2322" s="127"/>
      <c r="X2322" s="127"/>
      <c r="Y2322" s="127"/>
      <c r="Z2322" s="127"/>
    </row>
    <row r="2323" ht="15.75" customHeight="1" spans="1:26">
      <c r="A2323" s="127"/>
      <c r="B2323" s="127"/>
      <c r="C2323" s="127"/>
      <c r="D2323" s="127"/>
      <c r="E2323" s="127"/>
      <c r="F2323" s="127"/>
      <c r="G2323" s="127"/>
      <c r="H2323" s="127"/>
      <c r="I2323" s="127"/>
      <c r="J2323" s="127"/>
      <c r="K2323" s="127"/>
      <c r="L2323" s="127"/>
      <c r="M2323" s="127"/>
      <c r="N2323" s="127"/>
      <c r="O2323" s="127"/>
      <c r="P2323" s="127"/>
      <c r="Q2323" s="127"/>
      <c r="R2323" s="127"/>
      <c r="S2323" s="127"/>
      <c r="T2323" s="127"/>
      <c r="U2323" s="127"/>
      <c r="V2323" s="127"/>
      <c r="W2323" s="127"/>
      <c r="X2323" s="127"/>
      <c r="Y2323" s="127"/>
      <c r="Z2323" s="127"/>
    </row>
    <row r="2324" ht="15.75" customHeight="1" spans="1:26">
      <c r="A2324" s="127"/>
      <c r="B2324" s="127"/>
      <c r="C2324" s="127"/>
      <c r="D2324" s="127"/>
      <c r="E2324" s="127"/>
      <c r="F2324" s="127"/>
      <c r="G2324" s="127"/>
      <c r="H2324" s="127"/>
      <c r="I2324" s="127"/>
      <c r="J2324" s="127"/>
      <c r="K2324" s="127"/>
      <c r="L2324" s="127"/>
      <c r="M2324" s="127"/>
      <c r="N2324" s="127"/>
      <c r="O2324" s="127"/>
      <c r="P2324" s="127"/>
      <c r="Q2324" s="127"/>
      <c r="R2324" s="127"/>
      <c r="S2324" s="127"/>
      <c r="T2324" s="127"/>
      <c r="U2324" s="127"/>
      <c r="V2324" s="127"/>
      <c r="W2324" s="127"/>
      <c r="X2324" s="127"/>
      <c r="Y2324" s="127"/>
      <c r="Z2324" s="127"/>
    </row>
    <row r="2325" ht="15.75" customHeight="1" spans="1:26">
      <c r="A2325" s="127"/>
      <c r="B2325" s="127"/>
      <c r="C2325" s="127"/>
      <c r="D2325" s="127"/>
      <c r="E2325" s="127"/>
      <c r="F2325" s="127"/>
      <c r="G2325" s="127"/>
      <c r="H2325" s="127"/>
      <c r="I2325" s="127"/>
      <c r="J2325" s="127"/>
      <c r="K2325" s="127"/>
      <c r="L2325" s="127"/>
      <c r="M2325" s="127"/>
      <c r="N2325" s="127"/>
      <c r="O2325" s="127"/>
      <c r="P2325" s="127"/>
      <c r="Q2325" s="127"/>
      <c r="R2325" s="127"/>
      <c r="S2325" s="127"/>
      <c r="T2325" s="127"/>
      <c r="U2325" s="127"/>
      <c r="V2325" s="127"/>
      <c r="W2325" s="127"/>
      <c r="X2325" s="127"/>
      <c r="Y2325" s="127"/>
      <c r="Z2325" s="127"/>
    </row>
    <row r="2326" ht="15.75" customHeight="1" spans="1:26">
      <c r="A2326" s="127"/>
      <c r="B2326" s="127"/>
      <c r="C2326" s="127"/>
      <c r="D2326" s="127"/>
      <c r="E2326" s="127"/>
      <c r="F2326" s="127"/>
      <c r="G2326" s="127"/>
      <c r="H2326" s="127"/>
      <c r="I2326" s="127"/>
      <c r="J2326" s="127"/>
      <c r="K2326" s="127"/>
      <c r="L2326" s="127"/>
      <c r="M2326" s="127"/>
      <c r="N2326" s="127"/>
      <c r="O2326" s="127"/>
      <c r="P2326" s="127"/>
      <c r="Q2326" s="127"/>
      <c r="R2326" s="127"/>
      <c r="S2326" s="127"/>
      <c r="T2326" s="127"/>
      <c r="U2326" s="127"/>
      <c r="V2326" s="127"/>
      <c r="W2326" s="127"/>
      <c r="X2326" s="127"/>
      <c r="Y2326" s="127"/>
      <c r="Z2326" s="127"/>
    </row>
    <row r="2327" ht="15.75" customHeight="1" spans="1:26">
      <c r="A2327" s="127"/>
      <c r="B2327" s="127"/>
      <c r="C2327" s="127"/>
      <c r="D2327" s="127"/>
      <c r="E2327" s="127"/>
      <c r="F2327" s="127"/>
      <c r="G2327" s="127"/>
      <c r="H2327" s="127"/>
      <c r="I2327" s="127"/>
      <c r="J2327" s="127"/>
      <c r="K2327" s="127"/>
      <c r="L2327" s="127"/>
      <c r="M2327" s="127"/>
      <c r="N2327" s="127"/>
      <c r="O2327" s="127"/>
      <c r="P2327" s="127"/>
      <c r="Q2327" s="127"/>
      <c r="R2327" s="127"/>
      <c r="S2327" s="127"/>
      <c r="T2327" s="127"/>
      <c r="U2327" s="127"/>
      <c r="V2327" s="127"/>
      <c r="W2327" s="127"/>
      <c r="X2327" s="127"/>
      <c r="Y2327" s="127"/>
      <c r="Z2327" s="127"/>
    </row>
    <row r="2328" ht="15.75" customHeight="1" spans="1:26">
      <c r="A2328" s="127"/>
      <c r="B2328" s="127"/>
      <c r="C2328" s="127"/>
      <c r="D2328" s="127"/>
      <c r="E2328" s="127"/>
      <c r="F2328" s="127"/>
      <c r="G2328" s="127"/>
      <c r="H2328" s="127"/>
      <c r="I2328" s="127"/>
      <c r="J2328" s="127"/>
      <c r="K2328" s="127"/>
      <c r="L2328" s="127"/>
      <c r="M2328" s="127"/>
      <c r="N2328" s="127"/>
      <c r="O2328" s="127"/>
      <c r="P2328" s="127"/>
      <c r="Q2328" s="127"/>
      <c r="R2328" s="127"/>
      <c r="S2328" s="127"/>
      <c r="T2328" s="127"/>
      <c r="U2328" s="127"/>
      <c r="V2328" s="127"/>
      <c r="W2328" s="127"/>
      <c r="X2328" s="127"/>
      <c r="Y2328" s="127"/>
      <c r="Z2328" s="127"/>
    </row>
    <row r="2329" ht="15.75" customHeight="1" spans="1:26">
      <c r="A2329" s="127"/>
      <c r="B2329" s="127"/>
      <c r="C2329" s="127"/>
      <c r="D2329" s="127"/>
      <c r="E2329" s="127"/>
      <c r="F2329" s="127"/>
      <c r="G2329" s="127"/>
      <c r="H2329" s="127"/>
      <c r="I2329" s="127"/>
      <c r="J2329" s="127"/>
      <c r="K2329" s="127"/>
      <c r="L2329" s="127"/>
      <c r="M2329" s="127"/>
      <c r="N2329" s="127"/>
      <c r="O2329" s="127"/>
      <c r="P2329" s="127"/>
      <c r="Q2329" s="127"/>
      <c r="R2329" s="127"/>
      <c r="S2329" s="127"/>
      <c r="T2329" s="127"/>
      <c r="U2329" s="127"/>
      <c r="V2329" s="127"/>
      <c r="W2329" s="127"/>
      <c r="X2329" s="127"/>
      <c r="Y2329" s="127"/>
      <c r="Z2329" s="127"/>
    </row>
    <row r="2330" ht="15.75" customHeight="1" spans="1:26">
      <c r="A2330" s="127"/>
      <c r="B2330" s="127"/>
      <c r="C2330" s="127"/>
      <c r="D2330" s="127"/>
      <c r="E2330" s="127"/>
      <c r="F2330" s="127"/>
      <c r="G2330" s="127"/>
      <c r="H2330" s="127"/>
      <c r="I2330" s="127"/>
      <c r="J2330" s="127"/>
      <c r="K2330" s="127"/>
      <c r="L2330" s="127"/>
      <c r="M2330" s="127"/>
      <c r="N2330" s="127"/>
      <c r="O2330" s="127"/>
      <c r="P2330" s="127"/>
      <c r="Q2330" s="127"/>
      <c r="R2330" s="127"/>
      <c r="S2330" s="127"/>
      <c r="T2330" s="127"/>
      <c r="U2330" s="127"/>
      <c r="V2330" s="127"/>
      <c r="W2330" s="127"/>
      <c r="X2330" s="127"/>
      <c r="Y2330" s="127"/>
      <c r="Z2330" s="127"/>
    </row>
    <row r="2331" ht="15.75" customHeight="1" spans="1:26">
      <c r="A2331" s="127"/>
      <c r="B2331" s="127"/>
      <c r="C2331" s="127"/>
      <c r="D2331" s="127"/>
      <c r="E2331" s="127"/>
      <c r="F2331" s="127"/>
      <c r="G2331" s="127"/>
      <c r="H2331" s="127"/>
      <c r="I2331" s="127"/>
      <c r="J2331" s="127"/>
      <c r="K2331" s="127"/>
      <c r="L2331" s="127"/>
      <c r="M2331" s="127"/>
      <c r="N2331" s="127"/>
      <c r="O2331" s="127"/>
      <c r="P2331" s="127"/>
      <c r="Q2331" s="127"/>
      <c r="R2331" s="127"/>
      <c r="S2331" s="127"/>
      <c r="T2331" s="127"/>
      <c r="U2331" s="127"/>
      <c r="V2331" s="127"/>
      <c r="W2331" s="127"/>
      <c r="X2331" s="127"/>
      <c r="Y2331" s="127"/>
      <c r="Z2331" s="127"/>
    </row>
    <row r="2332" ht="15.75" customHeight="1" spans="1:26">
      <c r="A2332" s="127"/>
      <c r="B2332" s="127"/>
      <c r="C2332" s="127"/>
      <c r="D2332" s="127"/>
      <c r="E2332" s="127"/>
      <c r="F2332" s="127"/>
      <c r="G2332" s="127"/>
      <c r="H2332" s="127"/>
      <c r="I2332" s="127"/>
      <c r="J2332" s="127"/>
      <c r="K2332" s="127"/>
      <c r="L2332" s="127"/>
      <c r="M2332" s="127"/>
      <c r="N2332" s="127"/>
      <c r="O2332" s="127"/>
      <c r="P2332" s="127"/>
      <c r="Q2332" s="127"/>
      <c r="R2332" s="127"/>
      <c r="S2332" s="127"/>
      <c r="T2332" s="127"/>
      <c r="U2332" s="127"/>
      <c r="V2332" s="127"/>
      <c r="W2332" s="127"/>
      <c r="X2332" s="127"/>
      <c r="Y2332" s="127"/>
      <c r="Z2332" s="127"/>
    </row>
    <row r="2333" ht="15.75" customHeight="1" spans="1:26">
      <c r="A2333" s="127"/>
      <c r="B2333" s="127"/>
      <c r="C2333" s="127"/>
      <c r="D2333" s="127"/>
      <c r="E2333" s="127"/>
      <c r="F2333" s="127"/>
      <c r="G2333" s="127"/>
      <c r="H2333" s="127"/>
      <c r="I2333" s="127"/>
      <c r="J2333" s="127"/>
      <c r="K2333" s="127"/>
      <c r="L2333" s="127"/>
      <c r="M2333" s="127"/>
      <c r="N2333" s="127"/>
      <c r="O2333" s="127"/>
      <c r="P2333" s="127"/>
      <c r="Q2333" s="127"/>
      <c r="R2333" s="127"/>
      <c r="S2333" s="127"/>
      <c r="T2333" s="127"/>
      <c r="U2333" s="127"/>
      <c r="V2333" s="127"/>
      <c r="W2333" s="127"/>
      <c r="X2333" s="127"/>
      <c r="Y2333" s="127"/>
      <c r="Z2333" s="127"/>
    </row>
    <row r="2334" ht="15.75" customHeight="1" spans="1:26">
      <c r="A2334" s="127"/>
      <c r="B2334" s="127"/>
      <c r="C2334" s="127"/>
      <c r="D2334" s="127"/>
      <c r="E2334" s="127"/>
      <c r="F2334" s="127"/>
      <c r="G2334" s="127"/>
      <c r="H2334" s="127"/>
      <c r="I2334" s="127"/>
      <c r="J2334" s="127"/>
      <c r="K2334" s="127"/>
      <c r="L2334" s="127"/>
      <c r="M2334" s="127"/>
      <c r="N2334" s="127"/>
      <c r="O2334" s="127"/>
      <c r="P2334" s="127"/>
      <c r="Q2334" s="127"/>
      <c r="R2334" s="127"/>
      <c r="S2334" s="127"/>
      <c r="T2334" s="127"/>
      <c r="U2334" s="127"/>
      <c r="V2334" s="127"/>
      <c r="W2334" s="127"/>
      <c r="X2334" s="127"/>
      <c r="Y2334" s="127"/>
      <c r="Z2334" s="127"/>
    </row>
    <row r="2335" ht="15.75" customHeight="1" spans="1:26">
      <c r="A2335" s="127"/>
      <c r="B2335" s="127"/>
      <c r="C2335" s="127"/>
      <c r="D2335" s="127"/>
      <c r="E2335" s="127"/>
      <c r="F2335" s="127"/>
      <c r="G2335" s="127"/>
      <c r="H2335" s="127"/>
      <c r="I2335" s="127"/>
      <c r="J2335" s="127"/>
      <c r="K2335" s="127"/>
      <c r="L2335" s="127"/>
      <c r="M2335" s="127"/>
      <c r="N2335" s="127"/>
      <c r="O2335" s="127"/>
      <c r="P2335" s="127"/>
      <c r="Q2335" s="127"/>
      <c r="R2335" s="127"/>
      <c r="S2335" s="127"/>
      <c r="T2335" s="127"/>
      <c r="U2335" s="127"/>
      <c r="V2335" s="127"/>
      <c r="W2335" s="127"/>
      <c r="X2335" s="127"/>
      <c r="Y2335" s="127"/>
      <c r="Z2335" s="127"/>
    </row>
    <row r="2336" ht="15.75" customHeight="1" spans="1:26">
      <c r="A2336" s="127"/>
      <c r="B2336" s="127"/>
      <c r="C2336" s="127"/>
      <c r="D2336" s="127"/>
      <c r="E2336" s="127"/>
      <c r="F2336" s="127"/>
      <c r="G2336" s="127"/>
      <c r="H2336" s="127"/>
      <c r="I2336" s="127"/>
      <c r="J2336" s="127"/>
      <c r="K2336" s="127"/>
      <c r="L2336" s="127"/>
      <c r="M2336" s="127"/>
      <c r="N2336" s="127"/>
      <c r="O2336" s="127"/>
      <c r="P2336" s="127"/>
      <c r="Q2336" s="127"/>
      <c r="R2336" s="127"/>
      <c r="S2336" s="127"/>
      <c r="T2336" s="127"/>
      <c r="U2336" s="127"/>
      <c r="V2336" s="127"/>
      <c r="W2336" s="127"/>
      <c r="X2336" s="127"/>
      <c r="Y2336" s="127"/>
      <c r="Z2336" s="127"/>
    </row>
    <row r="2337" ht="15.75" customHeight="1" spans="1:26">
      <c r="A2337" s="127"/>
      <c r="B2337" s="127"/>
      <c r="C2337" s="127"/>
      <c r="D2337" s="127"/>
      <c r="E2337" s="127"/>
      <c r="F2337" s="127"/>
      <c r="G2337" s="127"/>
      <c r="H2337" s="127"/>
      <c r="I2337" s="127"/>
      <c r="J2337" s="127"/>
      <c r="K2337" s="127"/>
      <c r="L2337" s="127"/>
      <c r="M2337" s="127"/>
      <c r="N2337" s="127"/>
      <c r="O2337" s="127"/>
      <c r="P2337" s="127"/>
      <c r="Q2337" s="127"/>
      <c r="R2337" s="127"/>
      <c r="S2337" s="127"/>
      <c r="T2337" s="127"/>
      <c r="U2337" s="127"/>
      <c r="V2337" s="127"/>
      <c r="W2337" s="127"/>
      <c r="X2337" s="127"/>
      <c r="Y2337" s="127"/>
      <c r="Z2337" s="127"/>
    </row>
    <row r="2338" ht="15.75" customHeight="1" spans="1:26">
      <c r="A2338" s="127"/>
      <c r="B2338" s="127"/>
      <c r="C2338" s="127"/>
      <c r="D2338" s="127"/>
      <c r="E2338" s="127"/>
      <c r="F2338" s="127"/>
      <c r="G2338" s="127"/>
      <c r="H2338" s="127"/>
      <c r="I2338" s="127"/>
      <c r="J2338" s="127"/>
      <c r="K2338" s="127"/>
      <c r="L2338" s="127"/>
      <c r="M2338" s="127"/>
      <c r="N2338" s="127"/>
      <c r="O2338" s="127"/>
      <c r="P2338" s="127"/>
      <c r="Q2338" s="127"/>
      <c r="R2338" s="127"/>
      <c r="S2338" s="127"/>
      <c r="T2338" s="127"/>
      <c r="U2338" s="127"/>
      <c r="V2338" s="127"/>
      <c r="W2338" s="127"/>
      <c r="X2338" s="127"/>
      <c r="Y2338" s="127"/>
      <c r="Z2338" s="127"/>
    </row>
    <row r="2339" ht="15.75" customHeight="1" spans="1:26">
      <c r="A2339" s="127"/>
      <c r="B2339" s="127"/>
      <c r="C2339" s="127"/>
      <c r="D2339" s="127"/>
      <c r="E2339" s="127"/>
      <c r="F2339" s="127"/>
      <c r="G2339" s="127"/>
      <c r="H2339" s="127"/>
      <c r="I2339" s="127"/>
      <c r="J2339" s="127"/>
      <c r="K2339" s="127"/>
      <c r="L2339" s="127"/>
      <c r="M2339" s="127"/>
      <c r="N2339" s="127"/>
      <c r="O2339" s="127"/>
      <c r="P2339" s="127"/>
      <c r="Q2339" s="127"/>
      <c r="R2339" s="127"/>
      <c r="S2339" s="127"/>
      <c r="T2339" s="127"/>
      <c r="U2339" s="127"/>
      <c r="V2339" s="127"/>
      <c r="W2339" s="127"/>
      <c r="X2339" s="127"/>
      <c r="Y2339" s="127"/>
      <c r="Z2339" s="127"/>
    </row>
    <row r="2340" ht="15.75" customHeight="1" spans="1:26">
      <c r="A2340" s="127"/>
      <c r="B2340" s="127"/>
      <c r="C2340" s="127"/>
      <c r="D2340" s="127"/>
      <c r="E2340" s="127"/>
      <c r="F2340" s="127"/>
      <c r="G2340" s="127"/>
      <c r="H2340" s="127"/>
      <c r="I2340" s="127"/>
      <c r="J2340" s="127"/>
      <c r="K2340" s="127"/>
      <c r="L2340" s="127"/>
      <c r="M2340" s="127"/>
      <c r="N2340" s="127"/>
      <c r="O2340" s="127"/>
      <c r="P2340" s="127"/>
      <c r="Q2340" s="127"/>
      <c r="R2340" s="127"/>
      <c r="S2340" s="127"/>
      <c r="T2340" s="127"/>
      <c r="U2340" s="127"/>
      <c r="V2340" s="127"/>
      <c r="W2340" s="127"/>
      <c r="X2340" s="127"/>
      <c r="Y2340" s="127"/>
      <c r="Z2340" s="127"/>
    </row>
    <row r="2341" ht="15.75" customHeight="1" spans="1:26">
      <c r="A2341" s="127"/>
      <c r="B2341" s="127"/>
      <c r="C2341" s="127"/>
      <c r="D2341" s="127"/>
      <c r="E2341" s="127"/>
      <c r="F2341" s="127"/>
      <c r="G2341" s="127"/>
      <c r="H2341" s="127"/>
      <c r="I2341" s="127"/>
      <c r="J2341" s="127"/>
      <c r="K2341" s="127"/>
      <c r="L2341" s="127"/>
      <c r="M2341" s="127"/>
      <c r="N2341" s="127"/>
      <c r="O2341" s="127"/>
      <c r="P2341" s="127"/>
      <c r="Q2341" s="127"/>
      <c r="R2341" s="127"/>
      <c r="S2341" s="127"/>
      <c r="T2341" s="127"/>
      <c r="U2341" s="127"/>
      <c r="V2341" s="127"/>
      <c r="W2341" s="127"/>
      <c r="X2341" s="127"/>
      <c r="Y2341" s="127"/>
      <c r="Z2341" s="127"/>
    </row>
    <row r="2342" ht="15.75" customHeight="1" spans="1:26">
      <c r="A2342" s="127"/>
      <c r="B2342" s="127"/>
      <c r="C2342" s="127"/>
      <c r="D2342" s="127"/>
      <c r="E2342" s="127"/>
      <c r="F2342" s="127"/>
      <c r="G2342" s="127"/>
      <c r="H2342" s="127"/>
      <c r="I2342" s="127"/>
      <c r="J2342" s="127"/>
      <c r="K2342" s="127"/>
      <c r="L2342" s="127"/>
      <c r="M2342" s="127"/>
      <c r="N2342" s="127"/>
      <c r="O2342" s="127"/>
      <c r="P2342" s="127"/>
      <c r="Q2342" s="127"/>
      <c r="R2342" s="127"/>
      <c r="S2342" s="127"/>
      <c r="T2342" s="127"/>
      <c r="U2342" s="127"/>
      <c r="V2342" s="127"/>
      <c r="W2342" s="127"/>
      <c r="X2342" s="127"/>
      <c r="Y2342" s="127"/>
      <c r="Z2342" s="127"/>
    </row>
    <row r="2343" ht="15.75" customHeight="1" spans="1:26">
      <c r="A2343" s="127"/>
      <c r="B2343" s="127"/>
      <c r="C2343" s="127"/>
      <c r="D2343" s="127"/>
      <c r="E2343" s="127"/>
      <c r="F2343" s="127"/>
      <c r="G2343" s="127"/>
      <c r="H2343" s="127"/>
      <c r="I2343" s="127"/>
      <c r="J2343" s="127"/>
      <c r="K2343" s="127"/>
      <c r="L2343" s="127"/>
      <c r="M2343" s="127"/>
      <c r="N2343" s="127"/>
      <c r="O2343" s="127"/>
      <c r="P2343" s="127"/>
      <c r="Q2343" s="127"/>
      <c r="R2343" s="127"/>
      <c r="S2343" s="127"/>
      <c r="T2343" s="127"/>
      <c r="U2343" s="127"/>
      <c r="V2343" s="127"/>
      <c r="W2343" s="127"/>
      <c r="X2343" s="127"/>
      <c r="Y2343" s="127"/>
      <c r="Z2343" s="127"/>
    </row>
    <row r="2344" ht="15.75" customHeight="1" spans="1:26">
      <c r="A2344" s="127"/>
      <c r="B2344" s="127"/>
      <c r="C2344" s="127"/>
      <c r="D2344" s="127"/>
      <c r="E2344" s="127"/>
      <c r="F2344" s="127"/>
      <c r="G2344" s="127"/>
      <c r="H2344" s="127"/>
      <c r="I2344" s="127"/>
      <c r="J2344" s="127"/>
      <c r="K2344" s="127"/>
      <c r="L2344" s="127"/>
      <c r="M2344" s="127"/>
      <c r="N2344" s="127"/>
      <c r="O2344" s="127"/>
      <c r="P2344" s="127"/>
      <c r="Q2344" s="127"/>
      <c r="R2344" s="127"/>
      <c r="S2344" s="127"/>
      <c r="T2344" s="127"/>
      <c r="U2344" s="127"/>
      <c r="V2344" s="127"/>
      <c r="W2344" s="127"/>
      <c r="X2344" s="127"/>
      <c r="Y2344" s="127"/>
      <c r="Z2344" s="127"/>
    </row>
    <row r="2345" ht="15.75" customHeight="1" spans="1:26">
      <c r="A2345" s="127"/>
      <c r="B2345" s="127"/>
      <c r="C2345" s="127"/>
      <c r="D2345" s="127"/>
      <c r="E2345" s="127"/>
      <c r="F2345" s="127"/>
      <c r="G2345" s="127"/>
      <c r="H2345" s="127"/>
      <c r="I2345" s="127"/>
      <c r="J2345" s="127"/>
      <c r="K2345" s="127"/>
      <c r="L2345" s="127"/>
      <c r="M2345" s="127"/>
      <c r="N2345" s="127"/>
      <c r="O2345" s="127"/>
      <c r="P2345" s="127"/>
      <c r="Q2345" s="127"/>
      <c r="R2345" s="127"/>
      <c r="S2345" s="127"/>
      <c r="T2345" s="127"/>
      <c r="U2345" s="127"/>
      <c r="V2345" s="127"/>
      <c r="W2345" s="127"/>
      <c r="X2345" s="127"/>
      <c r="Y2345" s="127"/>
      <c r="Z2345" s="127"/>
    </row>
    <row r="2346" ht="15.75" customHeight="1" spans="1:26">
      <c r="A2346" s="127"/>
      <c r="B2346" s="127"/>
      <c r="C2346" s="127"/>
      <c r="D2346" s="127"/>
      <c r="E2346" s="127"/>
      <c r="F2346" s="127"/>
      <c r="G2346" s="127"/>
      <c r="H2346" s="127"/>
      <c r="I2346" s="127"/>
      <c r="J2346" s="127"/>
      <c r="K2346" s="127"/>
      <c r="L2346" s="127"/>
      <c r="M2346" s="127"/>
      <c r="N2346" s="127"/>
      <c r="O2346" s="127"/>
      <c r="P2346" s="127"/>
      <c r="Q2346" s="127"/>
      <c r="R2346" s="127"/>
      <c r="S2346" s="127"/>
      <c r="T2346" s="127"/>
      <c r="U2346" s="127"/>
      <c r="V2346" s="127"/>
      <c r="W2346" s="127"/>
      <c r="X2346" s="127"/>
      <c r="Y2346" s="127"/>
      <c r="Z2346" s="127"/>
    </row>
    <row r="2347" ht="15.75" customHeight="1" spans="1:26">
      <c r="A2347" s="127"/>
      <c r="B2347" s="127"/>
      <c r="C2347" s="127"/>
      <c r="D2347" s="127"/>
      <c r="E2347" s="127"/>
      <c r="F2347" s="127"/>
      <c r="G2347" s="127"/>
      <c r="H2347" s="127"/>
      <c r="I2347" s="127"/>
      <c r="J2347" s="127"/>
      <c r="K2347" s="127"/>
      <c r="L2347" s="127"/>
      <c r="M2347" s="127"/>
      <c r="N2347" s="127"/>
      <c r="O2347" s="127"/>
      <c r="P2347" s="127"/>
      <c r="Q2347" s="127"/>
      <c r="R2347" s="127"/>
      <c r="S2347" s="127"/>
      <c r="T2347" s="127"/>
      <c r="U2347" s="127"/>
      <c r="V2347" s="127"/>
      <c r="W2347" s="127"/>
      <c r="X2347" s="127"/>
      <c r="Y2347" s="127"/>
      <c r="Z2347" s="127"/>
    </row>
    <row r="2348" ht="15.75" customHeight="1" spans="1:26">
      <c r="A2348" s="127"/>
      <c r="B2348" s="127"/>
      <c r="C2348" s="127"/>
      <c r="D2348" s="127"/>
      <c r="E2348" s="127"/>
      <c r="F2348" s="127"/>
      <c r="G2348" s="127"/>
      <c r="H2348" s="127"/>
      <c r="I2348" s="127"/>
      <c r="J2348" s="127"/>
      <c r="K2348" s="127"/>
      <c r="L2348" s="127"/>
      <c r="M2348" s="127"/>
      <c r="N2348" s="127"/>
      <c r="O2348" s="127"/>
      <c r="P2348" s="127"/>
      <c r="Q2348" s="127"/>
      <c r="R2348" s="127"/>
      <c r="S2348" s="127"/>
      <c r="T2348" s="127"/>
      <c r="U2348" s="127"/>
      <c r="V2348" s="127"/>
      <c r="W2348" s="127"/>
      <c r="X2348" s="127"/>
      <c r="Y2348" s="127"/>
      <c r="Z2348" s="127"/>
    </row>
    <row r="2349" ht="15.75" customHeight="1" spans="1:26">
      <c r="A2349" s="127"/>
      <c r="B2349" s="127"/>
      <c r="C2349" s="127"/>
      <c r="D2349" s="127"/>
      <c r="E2349" s="127"/>
      <c r="F2349" s="127"/>
      <c r="G2349" s="127"/>
      <c r="H2349" s="127"/>
      <c r="I2349" s="127"/>
      <c r="J2349" s="127"/>
      <c r="K2349" s="127"/>
      <c r="L2349" s="127"/>
      <c r="M2349" s="127"/>
      <c r="N2349" s="127"/>
      <c r="O2349" s="127"/>
      <c r="P2349" s="127"/>
      <c r="Q2349" s="127"/>
      <c r="R2349" s="127"/>
      <c r="S2349" s="127"/>
      <c r="T2349" s="127"/>
      <c r="U2349" s="127"/>
      <c r="V2349" s="127"/>
      <c r="W2349" s="127"/>
      <c r="X2349" s="127"/>
      <c r="Y2349" s="127"/>
      <c r="Z2349" s="127"/>
    </row>
    <row r="2350" ht="15.75" customHeight="1" spans="1:26">
      <c r="A2350" s="127"/>
      <c r="B2350" s="127"/>
      <c r="C2350" s="127"/>
      <c r="D2350" s="127"/>
      <c r="E2350" s="127"/>
      <c r="F2350" s="127"/>
      <c r="G2350" s="127"/>
      <c r="H2350" s="127"/>
      <c r="I2350" s="127"/>
      <c r="J2350" s="127"/>
      <c r="K2350" s="127"/>
      <c r="L2350" s="127"/>
      <c r="M2350" s="127"/>
      <c r="N2350" s="127"/>
      <c r="O2350" s="127"/>
      <c r="P2350" s="127"/>
      <c r="Q2350" s="127"/>
      <c r="R2350" s="127"/>
      <c r="S2350" s="127"/>
      <c r="T2350" s="127"/>
      <c r="U2350" s="127"/>
      <c r="V2350" s="127"/>
      <c r="W2350" s="127"/>
      <c r="X2350" s="127"/>
      <c r="Y2350" s="127"/>
      <c r="Z2350" s="127"/>
    </row>
    <row r="2351" ht="15.75" customHeight="1" spans="1:26">
      <c r="A2351" s="127"/>
      <c r="B2351" s="127"/>
      <c r="C2351" s="127"/>
      <c r="D2351" s="127"/>
      <c r="E2351" s="127"/>
      <c r="F2351" s="127"/>
      <c r="G2351" s="127"/>
      <c r="H2351" s="127"/>
      <c r="I2351" s="127"/>
      <c r="J2351" s="127"/>
      <c r="K2351" s="127"/>
      <c r="L2351" s="127"/>
      <c r="M2351" s="127"/>
      <c r="N2351" s="127"/>
      <c r="O2351" s="127"/>
      <c r="P2351" s="127"/>
      <c r="Q2351" s="127"/>
      <c r="R2351" s="127"/>
      <c r="S2351" s="127"/>
      <c r="T2351" s="127"/>
      <c r="U2351" s="127"/>
      <c r="V2351" s="127"/>
      <c r="W2351" s="127"/>
      <c r="X2351" s="127"/>
      <c r="Y2351" s="127"/>
      <c r="Z2351" s="127"/>
    </row>
    <row r="2352" ht="15.75" customHeight="1" spans="1:26">
      <c r="A2352" s="127"/>
      <c r="B2352" s="127"/>
      <c r="C2352" s="127"/>
      <c r="D2352" s="127"/>
      <c r="E2352" s="127"/>
      <c r="F2352" s="127"/>
      <c r="G2352" s="127"/>
      <c r="H2352" s="127"/>
      <c r="I2352" s="127"/>
      <c r="J2352" s="127"/>
      <c r="K2352" s="127"/>
      <c r="L2352" s="127"/>
      <c r="M2352" s="127"/>
      <c r="N2352" s="127"/>
      <c r="O2352" s="127"/>
      <c r="P2352" s="127"/>
      <c r="Q2352" s="127"/>
      <c r="R2352" s="127"/>
      <c r="S2352" s="127"/>
      <c r="T2352" s="127"/>
      <c r="U2352" s="127"/>
      <c r="V2352" s="127"/>
      <c r="W2352" s="127"/>
      <c r="X2352" s="127"/>
      <c r="Y2352" s="127"/>
      <c r="Z2352" s="127"/>
    </row>
    <row r="2353" ht="15.75" customHeight="1" spans="1:26">
      <c r="A2353" s="127"/>
      <c r="B2353" s="127"/>
      <c r="C2353" s="127"/>
      <c r="D2353" s="127"/>
      <c r="E2353" s="127"/>
      <c r="F2353" s="127"/>
      <c r="G2353" s="127"/>
      <c r="H2353" s="127"/>
      <c r="I2353" s="127"/>
      <c r="J2353" s="127"/>
      <c r="K2353" s="127"/>
      <c r="L2353" s="127"/>
      <c r="M2353" s="127"/>
      <c r="N2353" s="127"/>
      <c r="O2353" s="127"/>
      <c r="P2353" s="127"/>
      <c r="Q2353" s="127"/>
      <c r="R2353" s="127"/>
      <c r="S2353" s="127"/>
      <c r="T2353" s="127"/>
      <c r="U2353" s="127"/>
      <c r="V2353" s="127"/>
      <c r="W2353" s="127"/>
      <c r="X2353" s="127"/>
      <c r="Y2353" s="127"/>
      <c r="Z2353" s="127"/>
    </row>
    <row r="2354" ht="15.75" customHeight="1" spans="1:26">
      <c r="A2354" s="127"/>
      <c r="B2354" s="127"/>
      <c r="C2354" s="127"/>
      <c r="D2354" s="127"/>
      <c r="E2354" s="127"/>
      <c r="F2354" s="127"/>
      <c r="G2354" s="127"/>
      <c r="H2354" s="127"/>
      <c r="I2354" s="127"/>
      <c r="J2354" s="127"/>
      <c r="K2354" s="127"/>
      <c r="L2354" s="127"/>
      <c r="M2354" s="127"/>
      <c r="N2354" s="127"/>
      <c r="O2354" s="127"/>
      <c r="P2354" s="127"/>
      <c r="Q2354" s="127"/>
      <c r="R2354" s="127"/>
      <c r="S2354" s="127"/>
      <c r="T2354" s="127"/>
      <c r="U2354" s="127"/>
      <c r="V2354" s="127"/>
      <c r="W2354" s="127"/>
      <c r="X2354" s="127"/>
      <c r="Y2354" s="127"/>
      <c r="Z2354" s="127"/>
    </row>
    <row r="2355" ht="15.75" customHeight="1" spans="1:26">
      <c r="A2355" s="127"/>
      <c r="B2355" s="127"/>
      <c r="C2355" s="127"/>
      <c r="D2355" s="127"/>
      <c r="E2355" s="127"/>
      <c r="F2355" s="127"/>
      <c r="G2355" s="127"/>
      <c r="H2355" s="127"/>
      <c r="I2355" s="127"/>
      <c r="J2355" s="127"/>
      <c r="K2355" s="127"/>
      <c r="L2355" s="127"/>
      <c r="M2355" s="127"/>
      <c r="N2355" s="127"/>
      <c r="O2355" s="127"/>
      <c r="P2355" s="127"/>
      <c r="Q2355" s="127"/>
      <c r="R2355" s="127"/>
      <c r="S2355" s="127"/>
      <c r="T2355" s="127"/>
      <c r="U2355" s="127"/>
      <c r="V2355" s="127"/>
      <c r="W2355" s="127"/>
      <c r="X2355" s="127"/>
      <c r="Y2355" s="127"/>
      <c r="Z2355" s="127"/>
    </row>
    <row r="2356" ht="15.75" customHeight="1" spans="1:26">
      <c r="A2356" s="127"/>
      <c r="B2356" s="127"/>
      <c r="C2356" s="127"/>
      <c r="D2356" s="127"/>
      <c r="E2356" s="127"/>
      <c r="F2356" s="127"/>
      <c r="G2356" s="127"/>
      <c r="H2356" s="127"/>
      <c r="I2356" s="127"/>
      <c r="J2356" s="127"/>
      <c r="K2356" s="127"/>
      <c r="L2356" s="127"/>
      <c r="M2356" s="127"/>
      <c r="N2356" s="127"/>
      <c r="O2356" s="127"/>
      <c r="P2356" s="127"/>
      <c r="Q2356" s="127"/>
      <c r="R2356" s="127"/>
      <c r="S2356" s="127"/>
      <c r="T2356" s="127"/>
      <c r="U2356" s="127"/>
      <c r="V2356" s="127"/>
      <c r="W2356" s="127"/>
      <c r="X2356" s="127"/>
      <c r="Y2356" s="127"/>
      <c r="Z2356" s="127"/>
    </row>
    <row r="2357" ht="15.75" customHeight="1" spans="1:26">
      <c r="A2357" s="127"/>
      <c r="B2357" s="127"/>
      <c r="C2357" s="127"/>
      <c r="D2357" s="127"/>
      <c r="E2357" s="127"/>
      <c r="F2357" s="127"/>
      <c r="G2357" s="127"/>
      <c r="H2357" s="127"/>
      <c r="I2357" s="127"/>
      <c r="J2357" s="127"/>
      <c r="K2357" s="127"/>
      <c r="L2357" s="127"/>
      <c r="M2357" s="127"/>
      <c r="N2357" s="127"/>
      <c r="O2357" s="127"/>
      <c r="P2357" s="127"/>
      <c r="Q2357" s="127"/>
      <c r="R2357" s="127"/>
      <c r="S2357" s="127"/>
      <c r="T2357" s="127"/>
      <c r="U2357" s="127"/>
      <c r="V2357" s="127"/>
      <c r="W2357" s="127"/>
      <c r="X2357" s="127"/>
      <c r="Y2357" s="127"/>
      <c r="Z2357" s="127"/>
    </row>
    <row r="2358" ht="15.75" customHeight="1" spans="1:26">
      <c r="A2358" s="127"/>
      <c r="B2358" s="127"/>
      <c r="C2358" s="127"/>
      <c r="D2358" s="127"/>
      <c r="E2358" s="127"/>
      <c r="F2358" s="127"/>
      <c r="G2358" s="127"/>
      <c r="H2358" s="127"/>
      <c r="I2358" s="127"/>
      <c r="J2358" s="127"/>
      <c r="K2358" s="127"/>
      <c r="L2358" s="127"/>
      <c r="M2358" s="127"/>
      <c r="N2358" s="127"/>
      <c r="O2358" s="127"/>
      <c r="P2358" s="127"/>
      <c r="Q2358" s="127"/>
      <c r="R2358" s="127"/>
      <c r="S2358" s="127"/>
      <c r="T2358" s="127"/>
      <c r="U2358" s="127"/>
      <c r="V2358" s="127"/>
      <c r="W2358" s="127"/>
      <c r="X2358" s="127"/>
      <c r="Y2358" s="127"/>
      <c r="Z2358" s="127"/>
    </row>
    <row r="2359" ht="15.75" customHeight="1" spans="1:26">
      <c r="A2359" s="127"/>
      <c r="B2359" s="127"/>
      <c r="C2359" s="127"/>
      <c r="D2359" s="127"/>
      <c r="E2359" s="127"/>
      <c r="F2359" s="127"/>
      <c r="G2359" s="127"/>
      <c r="H2359" s="127"/>
      <c r="I2359" s="127"/>
      <c r="J2359" s="127"/>
      <c r="K2359" s="127"/>
      <c r="L2359" s="127"/>
      <c r="M2359" s="127"/>
      <c r="N2359" s="127"/>
      <c r="O2359" s="127"/>
      <c r="P2359" s="127"/>
      <c r="Q2359" s="127"/>
      <c r="R2359" s="127"/>
      <c r="S2359" s="127"/>
      <c r="T2359" s="127"/>
      <c r="U2359" s="127"/>
      <c r="V2359" s="127"/>
      <c r="W2359" s="127"/>
      <c r="X2359" s="127"/>
      <c r="Y2359" s="127"/>
      <c r="Z2359" s="127"/>
    </row>
    <row r="2360" ht="15.75" customHeight="1" spans="1:26">
      <c r="A2360" s="127"/>
      <c r="B2360" s="127"/>
      <c r="C2360" s="127"/>
      <c r="D2360" s="127"/>
      <c r="E2360" s="127"/>
      <c r="F2360" s="127"/>
      <c r="G2360" s="127"/>
      <c r="H2360" s="127"/>
      <c r="I2360" s="127"/>
      <c r="J2360" s="127"/>
      <c r="K2360" s="127"/>
      <c r="L2360" s="127"/>
      <c r="M2360" s="127"/>
      <c r="N2360" s="127"/>
      <c r="O2360" s="127"/>
      <c r="P2360" s="127"/>
      <c r="Q2360" s="127"/>
      <c r="R2360" s="127"/>
      <c r="S2360" s="127"/>
      <c r="T2360" s="127"/>
      <c r="U2360" s="127"/>
      <c r="V2360" s="127"/>
      <c r="W2360" s="127"/>
      <c r="X2360" s="127"/>
      <c r="Y2360" s="127"/>
      <c r="Z2360" s="127"/>
    </row>
    <row r="2361" ht="15.75" customHeight="1" spans="1:26">
      <c r="A2361" s="127"/>
      <c r="B2361" s="127"/>
      <c r="C2361" s="127"/>
      <c r="D2361" s="127"/>
      <c r="E2361" s="127"/>
      <c r="F2361" s="127"/>
      <c r="G2361" s="127"/>
      <c r="H2361" s="127"/>
      <c r="I2361" s="127"/>
      <c r="J2361" s="127"/>
      <c r="K2361" s="127"/>
      <c r="L2361" s="127"/>
      <c r="M2361" s="127"/>
      <c r="N2361" s="127"/>
      <c r="O2361" s="127"/>
      <c r="P2361" s="127"/>
      <c r="Q2361" s="127"/>
      <c r="R2361" s="127"/>
      <c r="S2361" s="127"/>
      <c r="T2361" s="127"/>
      <c r="U2361" s="127"/>
      <c r="V2361" s="127"/>
      <c r="W2361" s="127"/>
      <c r="X2361" s="127"/>
      <c r="Y2361" s="127"/>
      <c r="Z2361" s="127"/>
    </row>
    <row r="2362" ht="15.75" customHeight="1" spans="1:26">
      <c r="A2362" s="127"/>
      <c r="B2362" s="127"/>
      <c r="C2362" s="127"/>
      <c r="D2362" s="127"/>
      <c r="E2362" s="127"/>
      <c r="F2362" s="127"/>
      <c r="G2362" s="127"/>
      <c r="H2362" s="127"/>
      <c r="I2362" s="127"/>
      <c r="J2362" s="127"/>
      <c r="K2362" s="127"/>
      <c r="L2362" s="127"/>
      <c r="M2362" s="127"/>
      <c r="N2362" s="127"/>
      <c r="O2362" s="127"/>
      <c r="P2362" s="127"/>
      <c r="Q2362" s="127"/>
      <c r="R2362" s="127"/>
      <c r="S2362" s="127"/>
      <c r="T2362" s="127"/>
      <c r="U2362" s="127"/>
      <c r="V2362" s="127"/>
      <c r="W2362" s="127"/>
      <c r="X2362" s="127"/>
      <c r="Y2362" s="127"/>
      <c r="Z2362" s="127"/>
    </row>
    <row r="2363" ht="15.75" customHeight="1" spans="1:26">
      <c r="A2363" s="127"/>
      <c r="B2363" s="127"/>
      <c r="C2363" s="127"/>
      <c r="D2363" s="127"/>
      <c r="E2363" s="127"/>
      <c r="F2363" s="127"/>
      <c r="G2363" s="127"/>
      <c r="H2363" s="127"/>
      <c r="I2363" s="127"/>
      <c r="J2363" s="127"/>
      <c r="K2363" s="127"/>
      <c r="L2363" s="127"/>
      <c r="M2363" s="127"/>
      <c r="N2363" s="127"/>
      <c r="O2363" s="127"/>
      <c r="P2363" s="127"/>
      <c r="Q2363" s="127"/>
      <c r="R2363" s="127"/>
      <c r="S2363" s="127"/>
      <c r="T2363" s="127"/>
      <c r="U2363" s="127"/>
      <c r="V2363" s="127"/>
      <c r="W2363" s="127"/>
      <c r="X2363" s="127"/>
      <c r="Y2363" s="127"/>
      <c r="Z2363" s="127"/>
    </row>
    <row r="2364" ht="15.75" customHeight="1" spans="1:26">
      <c r="A2364" s="127"/>
      <c r="B2364" s="127"/>
      <c r="C2364" s="127"/>
      <c r="D2364" s="127"/>
      <c r="E2364" s="127"/>
      <c r="F2364" s="127"/>
      <c r="G2364" s="127"/>
      <c r="H2364" s="127"/>
      <c r="I2364" s="127"/>
      <c r="J2364" s="127"/>
      <c r="K2364" s="127"/>
      <c r="L2364" s="127"/>
      <c r="M2364" s="127"/>
      <c r="N2364" s="127"/>
      <c r="O2364" s="127"/>
      <c r="P2364" s="127"/>
      <c r="Q2364" s="127"/>
      <c r="R2364" s="127"/>
      <c r="S2364" s="127"/>
      <c r="T2364" s="127"/>
      <c r="U2364" s="127"/>
      <c r="V2364" s="127"/>
      <c r="W2364" s="127"/>
      <c r="X2364" s="127"/>
      <c r="Y2364" s="127"/>
      <c r="Z2364" s="127"/>
    </row>
    <row r="2365" ht="15.75" customHeight="1" spans="1:26">
      <c r="A2365" s="127"/>
      <c r="B2365" s="127"/>
      <c r="C2365" s="127"/>
      <c r="D2365" s="127"/>
      <c r="E2365" s="127"/>
      <c r="F2365" s="127"/>
      <c r="G2365" s="127"/>
      <c r="H2365" s="127"/>
      <c r="I2365" s="127"/>
      <c r="J2365" s="127"/>
      <c r="K2365" s="127"/>
      <c r="L2365" s="127"/>
      <c r="M2365" s="127"/>
      <c r="N2365" s="127"/>
      <c r="O2365" s="127"/>
      <c r="P2365" s="127"/>
      <c r="Q2365" s="127"/>
      <c r="R2365" s="127"/>
      <c r="S2365" s="127"/>
      <c r="T2365" s="127"/>
      <c r="U2365" s="127"/>
      <c r="V2365" s="127"/>
      <c r="W2365" s="127"/>
      <c r="X2365" s="127"/>
      <c r="Y2365" s="127"/>
      <c r="Z2365" s="127"/>
    </row>
    <row r="2366" ht="15.75" customHeight="1" spans="1:26">
      <c r="A2366" s="127"/>
      <c r="B2366" s="127"/>
      <c r="C2366" s="127"/>
      <c r="D2366" s="127"/>
      <c r="E2366" s="127"/>
      <c r="F2366" s="127"/>
      <c r="G2366" s="127"/>
      <c r="H2366" s="127"/>
      <c r="I2366" s="127"/>
      <c r="J2366" s="127"/>
      <c r="K2366" s="127"/>
      <c r="L2366" s="127"/>
      <c r="M2366" s="127"/>
      <c r="N2366" s="127"/>
      <c r="O2366" s="127"/>
      <c r="P2366" s="127"/>
      <c r="Q2366" s="127"/>
      <c r="R2366" s="127"/>
      <c r="S2366" s="127"/>
      <c r="T2366" s="127"/>
      <c r="U2366" s="127"/>
      <c r="V2366" s="127"/>
      <c r="W2366" s="127"/>
      <c r="X2366" s="127"/>
      <c r="Y2366" s="127"/>
      <c r="Z2366" s="127"/>
    </row>
    <row r="2367" ht="15.75" customHeight="1" spans="1:26">
      <c r="A2367" s="127"/>
      <c r="B2367" s="127"/>
      <c r="C2367" s="127"/>
      <c r="D2367" s="127"/>
      <c r="E2367" s="127"/>
      <c r="F2367" s="127"/>
      <c r="G2367" s="127"/>
      <c r="H2367" s="127"/>
      <c r="I2367" s="127"/>
      <c r="J2367" s="127"/>
      <c r="K2367" s="127"/>
      <c r="L2367" s="127"/>
      <c r="M2367" s="127"/>
      <c r="N2367" s="127"/>
      <c r="O2367" s="127"/>
      <c r="P2367" s="127"/>
      <c r="Q2367" s="127"/>
      <c r="R2367" s="127"/>
      <c r="S2367" s="127"/>
      <c r="T2367" s="127"/>
      <c r="U2367" s="127"/>
      <c r="V2367" s="127"/>
      <c r="W2367" s="127"/>
      <c r="X2367" s="127"/>
      <c r="Y2367" s="127"/>
      <c r="Z2367" s="127"/>
    </row>
    <row r="2368" ht="15.75" customHeight="1" spans="1:26">
      <c r="A2368" s="127"/>
      <c r="B2368" s="127"/>
      <c r="C2368" s="127"/>
      <c r="D2368" s="127"/>
      <c r="E2368" s="127"/>
      <c r="F2368" s="127"/>
      <c r="G2368" s="127"/>
      <c r="H2368" s="127"/>
      <c r="I2368" s="127"/>
      <c r="J2368" s="127"/>
      <c r="K2368" s="127"/>
      <c r="L2368" s="127"/>
      <c r="M2368" s="127"/>
      <c r="N2368" s="127"/>
      <c r="O2368" s="127"/>
      <c r="P2368" s="127"/>
      <c r="Q2368" s="127"/>
      <c r="R2368" s="127"/>
      <c r="S2368" s="127"/>
      <c r="T2368" s="127"/>
      <c r="U2368" s="127"/>
      <c r="V2368" s="127"/>
      <c r="W2368" s="127"/>
      <c r="X2368" s="127"/>
      <c r="Y2368" s="127"/>
      <c r="Z2368" s="127"/>
    </row>
    <row r="2369" ht="15.75" customHeight="1" spans="1:26">
      <c r="A2369" s="127"/>
      <c r="B2369" s="127"/>
      <c r="C2369" s="127"/>
      <c r="D2369" s="127"/>
      <c r="E2369" s="127"/>
      <c r="F2369" s="127"/>
      <c r="G2369" s="127"/>
      <c r="H2369" s="127"/>
      <c r="I2369" s="127"/>
      <c r="J2369" s="127"/>
      <c r="K2369" s="127"/>
      <c r="L2369" s="127"/>
      <c r="M2369" s="127"/>
      <c r="N2369" s="127"/>
      <c r="O2369" s="127"/>
      <c r="P2369" s="127"/>
      <c r="Q2369" s="127"/>
      <c r="R2369" s="127"/>
      <c r="S2369" s="127"/>
      <c r="T2369" s="127"/>
      <c r="U2369" s="127"/>
      <c r="V2369" s="127"/>
      <c r="W2369" s="127"/>
      <c r="X2369" s="127"/>
      <c r="Y2369" s="127"/>
      <c r="Z2369" s="127"/>
    </row>
    <row r="2370" ht="15.75" customHeight="1" spans="1:26">
      <c r="A2370" s="127"/>
      <c r="B2370" s="127"/>
      <c r="C2370" s="127"/>
      <c r="D2370" s="127"/>
      <c r="E2370" s="127"/>
      <c r="F2370" s="127"/>
      <c r="G2370" s="127"/>
      <c r="H2370" s="127"/>
      <c r="I2370" s="127"/>
      <c r="J2370" s="127"/>
      <c r="K2370" s="127"/>
      <c r="L2370" s="127"/>
      <c r="M2370" s="127"/>
      <c r="N2370" s="127"/>
      <c r="O2370" s="127"/>
      <c r="P2370" s="127"/>
      <c r="Q2370" s="127"/>
      <c r="R2370" s="127"/>
      <c r="S2370" s="127"/>
      <c r="T2370" s="127"/>
      <c r="U2370" s="127"/>
      <c r="V2370" s="127"/>
      <c r="W2370" s="127"/>
      <c r="X2370" s="127"/>
      <c r="Y2370" s="127"/>
      <c r="Z2370" s="127"/>
    </row>
    <row r="2371" ht="15.75" customHeight="1" spans="1:26">
      <c r="A2371" s="127"/>
      <c r="B2371" s="127"/>
      <c r="C2371" s="127"/>
      <c r="D2371" s="127"/>
      <c r="E2371" s="127"/>
      <c r="F2371" s="127"/>
      <c r="G2371" s="127"/>
      <c r="H2371" s="127"/>
      <c r="I2371" s="127"/>
      <c r="J2371" s="127"/>
      <c r="K2371" s="127"/>
      <c r="L2371" s="127"/>
      <c r="M2371" s="127"/>
      <c r="N2371" s="127"/>
      <c r="O2371" s="127"/>
      <c r="P2371" s="127"/>
      <c r="Q2371" s="127"/>
      <c r="R2371" s="127"/>
      <c r="S2371" s="127"/>
      <c r="T2371" s="127"/>
      <c r="U2371" s="127"/>
      <c r="V2371" s="127"/>
      <c r="W2371" s="127"/>
      <c r="X2371" s="127"/>
      <c r="Y2371" s="127"/>
      <c r="Z2371" s="127"/>
    </row>
    <row r="2372" ht="15.75" customHeight="1" spans="1:26">
      <c r="A2372" s="127"/>
      <c r="B2372" s="127"/>
      <c r="C2372" s="127"/>
      <c r="D2372" s="127"/>
      <c r="E2372" s="127"/>
      <c r="F2372" s="127"/>
      <c r="G2372" s="127"/>
      <c r="H2372" s="127"/>
      <c r="I2372" s="127"/>
      <c r="J2372" s="127"/>
      <c r="K2372" s="127"/>
      <c r="L2372" s="127"/>
      <c r="M2372" s="127"/>
      <c r="N2372" s="127"/>
      <c r="O2372" s="127"/>
      <c r="P2372" s="127"/>
      <c r="Q2372" s="127"/>
      <c r="R2372" s="127"/>
      <c r="S2372" s="127"/>
      <c r="T2372" s="127"/>
      <c r="U2372" s="127"/>
      <c r="V2372" s="127"/>
      <c r="W2372" s="127"/>
      <c r="X2372" s="127"/>
      <c r="Y2372" s="127"/>
      <c r="Z2372" s="127"/>
    </row>
    <row r="2373" ht="15.75" customHeight="1" spans="1:26">
      <c r="A2373" s="127"/>
      <c r="B2373" s="127"/>
      <c r="C2373" s="127"/>
      <c r="D2373" s="127"/>
      <c r="E2373" s="127"/>
      <c r="F2373" s="127"/>
      <c r="G2373" s="127"/>
      <c r="H2373" s="127"/>
      <c r="I2373" s="127"/>
      <c r="J2373" s="127"/>
      <c r="K2373" s="127"/>
      <c r="L2373" s="127"/>
      <c r="M2373" s="127"/>
      <c r="N2373" s="127"/>
      <c r="O2373" s="127"/>
      <c r="P2373" s="127"/>
      <c r="Q2373" s="127"/>
      <c r="R2373" s="127"/>
      <c r="S2373" s="127"/>
      <c r="T2373" s="127"/>
      <c r="U2373" s="127"/>
      <c r="V2373" s="127"/>
      <c r="W2373" s="127"/>
      <c r="X2373" s="127"/>
      <c r="Y2373" s="127"/>
      <c r="Z2373" s="127"/>
    </row>
    <row r="2374" ht="15.75" customHeight="1" spans="1:26">
      <c r="A2374" s="127"/>
      <c r="B2374" s="127"/>
      <c r="C2374" s="127"/>
      <c r="D2374" s="127"/>
      <c r="E2374" s="127"/>
      <c r="F2374" s="127"/>
      <c r="G2374" s="127"/>
      <c r="H2374" s="127"/>
      <c r="I2374" s="127"/>
      <c r="J2374" s="127"/>
      <c r="K2374" s="127"/>
      <c r="L2374" s="127"/>
      <c r="M2374" s="127"/>
      <c r="N2374" s="127"/>
      <c r="O2374" s="127"/>
      <c r="P2374" s="127"/>
      <c r="Q2374" s="127"/>
      <c r="R2374" s="127"/>
      <c r="S2374" s="127"/>
      <c r="T2374" s="127"/>
      <c r="U2374" s="127"/>
      <c r="V2374" s="127"/>
      <c r="W2374" s="127"/>
      <c r="X2374" s="127"/>
      <c r="Y2374" s="127"/>
      <c r="Z2374" s="127"/>
    </row>
    <row r="2375" ht="15.75" customHeight="1" spans="1:26">
      <c r="A2375" s="127"/>
      <c r="B2375" s="127"/>
      <c r="C2375" s="127"/>
      <c r="D2375" s="127"/>
      <c r="E2375" s="127"/>
      <c r="F2375" s="127"/>
      <c r="G2375" s="127"/>
      <c r="H2375" s="127"/>
      <c r="I2375" s="127"/>
      <c r="J2375" s="127"/>
      <c r="K2375" s="127"/>
      <c r="L2375" s="127"/>
      <c r="M2375" s="127"/>
      <c r="N2375" s="127"/>
      <c r="O2375" s="127"/>
      <c r="P2375" s="127"/>
      <c r="Q2375" s="127"/>
      <c r="R2375" s="127"/>
      <c r="S2375" s="127"/>
      <c r="T2375" s="127"/>
      <c r="U2375" s="127"/>
      <c r="V2375" s="127"/>
      <c r="W2375" s="127"/>
      <c r="X2375" s="127"/>
      <c r="Y2375" s="127"/>
      <c r="Z2375" s="127"/>
    </row>
    <row r="2376" ht="15.75" customHeight="1" spans="1:26">
      <c r="A2376" s="127"/>
      <c r="B2376" s="127"/>
      <c r="C2376" s="127"/>
      <c r="D2376" s="127"/>
      <c r="E2376" s="127"/>
      <c r="F2376" s="127"/>
      <c r="G2376" s="127"/>
      <c r="H2376" s="127"/>
      <c r="I2376" s="127"/>
      <c r="J2376" s="127"/>
      <c r="K2376" s="127"/>
      <c r="L2376" s="127"/>
      <c r="M2376" s="127"/>
      <c r="N2376" s="127"/>
      <c r="O2376" s="127"/>
      <c r="P2376" s="127"/>
      <c r="Q2376" s="127"/>
      <c r="R2376" s="127"/>
      <c r="S2376" s="127"/>
      <c r="T2376" s="127"/>
      <c r="U2376" s="127"/>
      <c r="V2376" s="127"/>
      <c r="W2376" s="127"/>
      <c r="X2376" s="127"/>
      <c r="Y2376" s="127"/>
      <c r="Z2376" s="127"/>
    </row>
    <row r="2377" ht="15.75" customHeight="1" spans="1:26">
      <c r="A2377" s="127"/>
      <c r="B2377" s="127"/>
      <c r="C2377" s="127"/>
      <c r="D2377" s="127"/>
      <c r="E2377" s="127"/>
      <c r="F2377" s="127"/>
      <c r="G2377" s="127"/>
      <c r="H2377" s="127"/>
      <c r="I2377" s="127"/>
      <c r="J2377" s="127"/>
      <c r="K2377" s="127"/>
      <c r="L2377" s="127"/>
      <c r="M2377" s="127"/>
      <c r="N2377" s="127"/>
      <c r="O2377" s="127"/>
      <c r="P2377" s="127"/>
      <c r="Q2377" s="127"/>
      <c r="R2377" s="127"/>
      <c r="S2377" s="127"/>
      <c r="T2377" s="127"/>
      <c r="U2377" s="127"/>
      <c r="V2377" s="127"/>
      <c r="W2377" s="127"/>
      <c r="X2377" s="127"/>
      <c r="Y2377" s="127"/>
      <c r="Z2377" s="127"/>
    </row>
    <row r="2378" ht="15.75" customHeight="1" spans="1:26">
      <c r="A2378" s="127"/>
      <c r="B2378" s="127"/>
      <c r="C2378" s="127"/>
      <c r="D2378" s="127"/>
      <c r="E2378" s="127"/>
      <c r="F2378" s="127"/>
      <c r="G2378" s="127"/>
      <c r="H2378" s="127"/>
      <c r="I2378" s="127"/>
      <c r="J2378" s="127"/>
      <c r="K2378" s="127"/>
      <c r="L2378" s="127"/>
      <c r="M2378" s="127"/>
      <c r="N2378" s="127"/>
      <c r="O2378" s="127"/>
      <c r="P2378" s="127"/>
      <c r="Q2378" s="127"/>
      <c r="R2378" s="127"/>
      <c r="S2378" s="127"/>
      <c r="T2378" s="127"/>
      <c r="U2378" s="127"/>
      <c r="V2378" s="127"/>
      <c r="W2378" s="127"/>
      <c r="X2378" s="127"/>
      <c r="Y2378" s="127"/>
      <c r="Z2378" s="127"/>
    </row>
    <row r="2379" ht="15.75" customHeight="1" spans="1:26">
      <c r="A2379" s="127"/>
      <c r="B2379" s="127"/>
      <c r="C2379" s="127"/>
      <c r="D2379" s="127"/>
      <c r="E2379" s="127"/>
      <c r="F2379" s="127"/>
      <c r="G2379" s="127"/>
      <c r="H2379" s="127"/>
      <c r="I2379" s="127"/>
      <c r="J2379" s="127"/>
      <c r="K2379" s="127"/>
      <c r="L2379" s="127"/>
      <c r="M2379" s="127"/>
      <c r="N2379" s="127"/>
      <c r="O2379" s="127"/>
      <c r="P2379" s="127"/>
      <c r="Q2379" s="127"/>
      <c r="R2379" s="127"/>
      <c r="S2379" s="127"/>
      <c r="T2379" s="127"/>
      <c r="U2379" s="127"/>
      <c r="V2379" s="127"/>
      <c r="W2379" s="127"/>
      <c r="X2379" s="127"/>
      <c r="Y2379" s="127"/>
      <c r="Z2379" s="127"/>
    </row>
    <row r="2380" ht="15.75" customHeight="1" spans="1:26">
      <c r="A2380" s="127"/>
      <c r="B2380" s="127"/>
      <c r="C2380" s="127"/>
      <c r="D2380" s="127"/>
      <c r="E2380" s="127"/>
      <c r="F2380" s="127"/>
      <c r="G2380" s="127"/>
      <c r="H2380" s="127"/>
      <c r="I2380" s="127"/>
      <c r="J2380" s="127"/>
      <c r="K2380" s="127"/>
      <c r="L2380" s="127"/>
      <c r="M2380" s="127"/>
      <c r="N2380" s="127"/>
      <c r="O2380" s="127"/>
      <c r="P2380" s="127"/>
      <c r="Q2380" s="127"/>
      <c r="R2380" s="127"/>
      <c r="S2380" s="127"/>
      <c r="T2380" s="127"/>
      <c r="U2380" s="127"/>
      <c r="V2380" s="127"/>
      <c r="W2380" s="127"/>
      <c r="X2380" s="127"/>
      <c r="Y2380" s="127"/>
      <c r="Z2380" s="127"/>
    </row>
    <row r="2381" ht="15.75" customHeight="1" spans="1:26">
      <c r="A2381" s="127"/>
      <c r="B2381" s="127"/>
      <c r="C2381" s="127"/>
      <c r="D2381" s="127"/>
      <c r="E2381" s="127"/>
      <c r="F2381" s="127"/>
      <c r="G2381" s="127"/>
      <c r="H2381" s="127"/>
      <c r="I2381" s="127"/>
      <c r="J2381" s="127"/>
      <c r="K2381" s="127"/>
      <c r="L2381" s="127"/>
      <c r="M2381" s="127"/>
      <c r="N2381" s="127"/>
      <c r="O2381" s="127"/>
      <c r="P2381" s="127"/>
      <c r="Q2381" s="127"/>
      <c r="R2381" s="127"/>
      <c r="S2381" s="127"/>
      <c r="T2381" s="127"/>
      <c r="U2381" s="127"/>
      <c r="V2381" s="127"/>
      <c r="W2381" s="127"/>
      <c r="X2381" s="127"/>
      <c r="Y2381" s="127"/>
      <c r="Z2381" s="127"/>
    </row>
    <row r="2382" ht="15.75" customHeight="1" spans="1:26">
      <c r="A2382" s="127"/>
      <c r="B2382" s="127"/>
      <c r="C2382" s="127"/>
      <c r="D2382" s="127"/>
      <c r="E2382" s="127"/>
      <c r="F2382" s="127"/>
      <c r="G2382" s="127"/>
      <c r="H2382" s="127"/>
      <c r="I2382" s="127"/>
      <c r="J2382" s="127"/>
      <c r="K2382" s="127"/>
      <c r="L2382" s="127"/>
      <c r="M2382" s="127"/>
      <c r="N2382" s="127"/>
      <c r="O2382" s="127"/>
      <c r="P2382" s="127"/>
      <c r="Q2382" s="127"/>
      <c r="R2382" s="127"/>
      <c r="S2382" s="127"/>
      <c r="T2382" s="127"/>
      <c r="U2382" s="127"/>
      <c r="V2382" s="127"/>
      <c r="W2382" s="127"/>
      <c r="X2382" s="127"/>
      <c r="Y2382" s="127"/>
      <c r="Z2382" s="127"/>
    </row>
    <row r="2383" ht="15.75" customHeight="1" spans="1:26">
      <c r="A2383" s="127"/>
      <c r="B2383" s="127"/>
      <c r="C2383" s="127"/>
      <c r="D2383" s="127"/>
      <c r="E2383" s="127"/>
      <c r="F2383" s="127"/>
      <c r="G2383" s="127"/>
      <c r="H2383" s="127"/>
      <c r="I2383" s="127"/>
      <c r="J2383" s="127"/>
      <c r="K2383" s="127"/>
      <c r="L2383" s="127"/>
      <c r="M2383" s="127"/>
      <c r="N2383" s="127"/>
      <c r="O2383" s="127"/>
      <c r="P2383" s="127"/>
      <c r="Q2383" s="127"/>
      <c r="R2383" s="127"/>
      <c r="S2383" s="127"/>
      <c r="T2383" s="127"/>
      <c r="U2383" s="127"/>
      <c r="V2383" s="127"/>
      <c r="W2383" s="127"/>
      <c r="X2383" s="127"/>
      <c r="Y2383" s="127"/>
      <c r="Z2383" s="127"/>
    </row>
    <row r="2384" ht="15.75" customHeight="1" spans="1:26">
      <c r="A2384" s="127"/>
      <c r="B2384" s="127"/>
      <c r="C2384" s="127"/>
      <c r="D2384" s="127"/>
      <c r="E2384" s="127"/>
      <c r="F2384" s="127"/>
      <c r="G2384" s="127"/>
      <c r="H2384" s="127"/>
      <c r="I2384" s="127"/>
      <c r="J2384" s="127"/>
      <c r="K2384" s="127"/>
      <c r="L2384" s="127"/>
      <c r="M2384" s="127"/>
      <c r="N2384" s="127"/>
      <c r="O2384" s="127"/>
      <c r="P2384" s="127"/>
      <c r="Q2384" s="127"/>
      <c r="R2384" s="127"/>
      <c r="S2384" s="127"/>
      <c r="T2384" s="127"/>
      <c r="U2384" s="127"/>
      <c r="V2384" s="127"/>
      <c r="W2384" s="127"/>
      <c r="X2384" s="127"/>
      <c r="Y2384" s="127"/>
      <c r="Z2384" s="127"/>
    </row>
    <row r="2385" ht="15.75" customHeight="1" spans="1:26">
      <c r="A2385" s="127"/>
      <c r="B2385" s="127"/>
      <c r="C2385" s="127"/>
      <c r="D2385" s="127"/>
      <c r="E2385" s="127"/>
      <c r="F2385" s="127"/>
      <c r="G2385" s="127"/>
      <c r="H2385" s="127"/>
      <c r="I2385" s="127"/>
      <c r="J2385" s="127"/>
      <c r="K2385" s="127"/>
      <c r="L2385" s="127"/>
      <c r="M2385" s="127"/>
      <c r="N2385" s="127"/>
      <c r="O2385" s="127"/>
      <c r="P2385" s="127"/>
      <c r="Q2385" s="127"/>
      <c r="R2385" s="127"/>
      <c r="S2385" s="127"/>
      <c r="T2385" s="127"/>
      <c r="U2385" s="127"/>
      <c r="V2385" s="127"/>
      <c r="W2385" s="127"/>
      <c r="X2385" s="127"/>
      <c r="Y2385" s="127"/>
      <c r="Z2385" s="127"/>
    </row>
    <row r="2386" ht="15.75" customHeight="1" spans="1:26">
      <c r="A2386" s="127"/>
      <c r="B2386" s="127"/>
      <c r="C2386" s="127"/>
      <c r="D2386" s="127"/>
      <c r="E2386" s="127"/>
      <c r="F2386" s="127"/>
      <c r="G2386" s="127"/>
      <c r="H2386" s="127"/>
      <c r="I2386" s="127"/>
      <c r="J2386" s="127"/>
      <c r="K2386" s="127"/>
      <c r="L2386" s="127"/>
      <c r="M2386" s="127"/>
      <c r="N2386" s="127"/>
      <c r="O2386" s="127"/>
      <c r="P2386" s="127"/>
      <c r="Q2386" s="127"/>
      <c r="R2386" s="127"/>
      <c r="S2386" s="127"/>
      <c r="T2386" s="127"/>
      <c r="U2386" s="127"/>
      <c r="V2386" s="127"/>
      <c r="W2386" s="127"/>
      <c r="X2386" s="127"/>
      <c r="Y2386" s="127"/>
      <c r="Z2386" s="127"/>
    </row>
    <row r="2387" ht="15.75" customHeight="1" spans="1:26">
      <c r="A2387" s="127"/>
      <c r="B2387" s="127"/>
      <c r="C2387" s="127"/>
      <c r="D2387" s="127"/>
      <c r="E2387" s="127"/>
      <c r="F2387" s="127"/>
      <c r="G2387" s="127"/>
      <c r="H2387" s="127"/>
      <c r="I2387" s="127"/>
      <c r="J2387" s="127"/>
      <c r="K2387" s="127"/>
      <c r="L2387" s="127"/>
      <c r="M2387" s="127"/>
      <c r="N2387" s="127"/>
      <c r="O2387" s="127"/>
      <c r="P2387" s="127"/>
      <c r="Q2387" s="127"/>
      <c r="R2387" s="127"/>
      <c r="S2387" s="127"/>
      <c r="T2387" s="127"/>
      <c r="U2387" s="127"/>
      <c r="V2387" s="127"/>
      <c r="W2387" s="127"/>
      <c r="X2387" s="127"/>
      <c r="Y2387" s="127"/>
      <c r="Z2387" s="127"/>
    </row>
    <row r="2388" ht="15.75" customHeight="1" spans="1:26">
      <c r="A2388" s="127"/>
      <c r="B2388" s="127"/>
      <c r="C2388" s="127"/>
      <c r="D2388" s="127"/>
      <c r="E2388" s="127"/>
      <c r="F2388" s="127"/>
      <c r="G2388" s="127"/>
      <c r="H2388" s="127"/>
      <c r="I2388" s="127"/>
      <c r="J2388" s="127"/>
      <c r="K2388" s="127"/>
      <c r="L2388" s="127"/>
      <c r="M2388" s="127"/>
      <c r="N2388" s="127"/>
      <c r="O2388" s="127"/>
      <c r="P2388" s="127"/>
      <c r="Q2388" s="127"/>
      <c r="R2388" s="127"/>
      <c r="S2388" s="127"/>
      <c r="T2388" s="127"/>
      <c r="U2388" s="127"/>
      <c r="V2388" s="127"/>
      <c r="W2388" s="127"/>
      <c r="X2388" s="127"/>
      <c r="Y2388" s="127"/>
      <c r="Z2388" s="127"/>
    </row>
    <row r="2389" ht="15.75" customHeight="1" spans="1:26">
      <c r="A2389" s="127"/>
      <c r="B2389" s="127"/>
      <c r="C2389" s="127"/>
      <c r="D2389" s="127"/>
      <c r="E2389" s="127"/>
      <c r="F2389" s="127"/>
      <c r="G2389" s="127"/>
      <c r="H2389" s="127"/>
      <c r="I2389" s="127"/>
      <c r="J2389" s="127"/>
      <c r="K2389" s="127"/>
      <c r="L2389" s="127"/>
      <c r="M2389" s="127"/>
      <c r="N2389" s="127"/>
      <c r="O2389" s="127"/>
      <c r="P2389" s="127"/>
      <c r="Q2389" s="127"/>
      <c r="R2389" s="127"/>
      <c r="S2389" s="127"/>
      <c r="T2389" s="127"/>
      <c r="U2389" s="127"/>
      <c r="V2389" s="127"/>
      <c r="W2389" s="127"/>
      <c r="X2389" s="127"/>
      <c r="Y2389" s="127"/>
      <c r="Z2389" s="127"/>
    </row>
    <row r="2390" ht="15.75" customHeight="1" spans="1:26">
      <c r="A2390" s="127"/>
      <c r="B2390" s="127"/>
      <c r="C2390" s="127"/>
      <c r="D2390" s="127"/>
      <c r="E2390" s="127"/>
      <c r="F2390" s="127"/>
      <c r="G2390" s="127"/>
      <c r="H2390" s="127"/>
      <c r="I2390" s="127"/>
      <c r="J2390" s="127"/>
      <c r="K2390" s="127"/>
      <c r="L2390" s="127"/>
      <c r="M2390" s="127"/>
      <c r="N2390" s="127"/>
      <c r="O2390" s="127"/>
      <c r="P2390" s="127"/>
      <c r="Q2390" s="127"/>
      <c r="R2390" s="127"/>
      <c r="S2390" s="127"/>
      <c r="T2390" s="127"/>
      <c r="U2390" s="127"/>
      <c r="V2390" s="127"/>
      <c r="W2390" s="127"/>
      <c r="X2390" s="127"/>
      <c r="Y2390" s="127"/>
      <c r="Z2390" s="127"/>
    </row>
    <row r="2391" ht="15.75" customHeight="1" spans="1:26">
      <c r="A2391" s="127"/>
      <c r="B2391" s="127"/>
      <c r="C2391" s="127"/>
      <c r="D2391" s="127"/>
      <c r="E2391" s="127"/>
      <c r="F2391" s="127"/>
      <c r="G2391" s="127"/>
      <c r="H2391" s="127"/>
      <c r="I2391" s="127"/>
      <c r="J2391" s="127"/>
      <c r="K2391" s="127"/>
      <c r="L2391" s="127"/>
      <c r="M2391" s="127"/>
      <c r="N2391" s="127"/>
      <c r="O2391" s="127"/>
      <c r="P2391" s="127"/>
      <c r="Q2391" s="127"/>
      <c r="R2391" s="127"/>
      <c r="S2391" s="127"/>
      <c r="T2391" s="127"/>
      <c r="U2391" s="127"/>
      <c r="V2391" s="127"/>
      <c r="W2391" s="127"/>
      <c r="X2391" s="127"/>
      <c r="Y2391" s="127"/>
      <c r="Z2391" s="127"/>
    </row>
    <row r="2392" ht="15.75" customHeight="1" spans="1:26">
      <c r="A2392" s="127"/>
      <c r="B2392" s="127"/>
      <c r="C2392" s="127"/>
      <c r="D2392" s="127"/>
      <c r="E2392" s="127"/>
      <c r="F2392" s="127"/>
      <c r="G2392" s="127"/>
      <c r="H2392" s="127"/>
      <c r="I2392" s="127"/>
      <c r="J2392" s="127"/>
      <c r="K2392" s="127"/>
      <c r="L2392" s="127"/>
      <c r="M2392" s="127"/>
      <c r="N2392" s="127"/>
      <c r="O2392" s="127"/>
      <c r="P2392" s="127"/>
      <c r="Q2392" s="127"/>
      <c r="R2392" s="127"/>
      <c r="S2392" s="127"/>
      <c r="T2392" s="127"/>
      <c r="U2392" s="127"/>
      <c r="V2392" s="127"/>
      <c r="W2392" s="127"/>
      <c r="X2392" s="127"/>
      <c r="Y2392" s="127"/>
      <c r="Z2392" s="127"/>
    </row>
    <row r="2393" ht="15.75" customHeight="1" spans="1:26">
      <c r="A2393" s="127"/>
      <c r="B2393" s="127"/>
      <c r="C2393" s="127"/>
      <c r="D2393" s="127"/>
      <c r="E2393" s="127"/>
      <c r="F2393" s="127"/>
      <c r="G2393" s="127"/>
      <c r="H2393" s="127"/>
      <c r="I2393" s="127"/>
      <c r="J2393" s="127"/>
      <c r="K2393" s="127"/>
      <c r="L2393" s="127"/>
      <c r="M2393" s="127"/>
      <c r="N2393" s="127"/>
      <c r="O2393" s="127"/>
      <c r="P2393" s="127"/>
      <c r="Q2393" s="127"/>
      <c r="R2393" s="127"/>
      <c r="S2393" s="127"/>
      <c r="T2393" s="127"/>
      <c r="U2393" s="127"/>
      <c r="V2393" s="127"/>
      <c r="W2393" s="127"/>
      <c r="X2393" s="127"/>
      <c r="Y2393" s="127"/>
      <c r="Z2393" s="127"/>
    </row>
    <row r="2394" ht="15.75" customHeight="1" spans="1:26">
      <c r="A2394" s="127"/>
      <c r="B2394" s="127"/>
      <c r="C2394" s="127"/>
      <c r="D2394" s="127"/>
      <c r="E2394" s="127"/>
      <c r="F2394" s="127"/>
      <c r="G2394" s="127"/>
      <c r="H2394" s="127"/>
      <c r="I2394" s="127"/>
      <c r="J2394" s="127"/>
      <c r="K2394" s="127"/>
      <c r="L2394" s="127"/>
      <c r="M2394" s="127"/>
      <c r="N2394" s="127"/>
      <c r="O2394" s="127"/>
      <c r="P2394" s="127"/>
      <c r="Q2394" s="127"/>
      <c r="R2394" s="127"/>
      <c r="S2394" s="127"/>
      <c r="T2394" s="127"/>
      <c r="U2394" s="127"/>
      <c r="V2394" s="127"/>
      <c r="W2394" s="127"/>
      <c r="X2394" s="127"/>
      <c r="Y2394" s="127"/>
      <c r="Z2394" s="127"/>
    </row>
    <row r="2395" ht="15.75" customHeight="1" spans="1:26">
      <c r="A2395" s="127"/>
      <c r="B2395" s="127"/>
      <c r="C2395" s="127"/>
      <c r="D2395" s="127"/>
      <c r="E2395" s="127"/>
      <c r="F2395" s="127"/>
      <c r="G2395" s="127"/>
      <c r="H2395" s="127"/>
      <c r="I2395" s="127"/>
      <c r="J2395" s="127"/>
      <c r="K2395" s="127"/>
      <c r="L2395" s="127"/>
      <c r="M2395" s="127"/>
      <c r="N2395" s="127"/>
      <c r="O2395" s="127"/>
      <c r="P2395" s="127"/>
      <c r="Q2395" s="127"/>
      <c r="R2395" s="127"/>
      <c r="S2395" s="127"/>
      <c r="T2395" s="127"/>
      <c r="U2395" s="127"/>
      <c r="V2395" s="127"/>
      <c r="W2395" s="127"/>
      <c r="X2395" s="127"/>
      <c r="Y2395" s="127"/>
      <c r="Z2395" s="127"/>
    </row>
    <row r="2396" ht="15.75" customHeight="1" spans="1:26">
      <c r="A2396" s="127"/>
      <c r="B2396" s="127"/>
      <c r="C2396" s="127"/>
      <c r="D2396" s="127"/>
      <c r="E2396" s="127"/>
      <c r="F2396" s="127"/>
      <c r="G2396" s="127"/>
      <c r="H2396" s="127"/>
      <c r="I2396" s="127"/>
      <c r="J2396" s="127"/>
      <c r="K2396" s="127"/>
      <c r="L2396" s="127"/>
      <c r="M2396" s="127"/>
      <c r="N2396" s="127"/>
      <c r="O2396" s="127"/>
      <c r="P2396" s="127"/>
      <c r="Q2396" s="127"/>
      <c r="R2396" s="127"/>
      <c r="S2396" s="127"/>
      <c r="T2396" s="127"/>
      <c r="U2396" s="127"/>
      <c r="V2396" s="127"/>
      <c r="W2396" s="127"/>
      <c r="X2396" s="127"/>
      <c r="Y2396" s="127"/>
      <c r="Z2396" s="127"/>
    </row>
    <row r="2397" ht="15.75" customHeight="1" spans="1:26">
      <c r="A2397" s="127"/>
      <c r="B2397" s="127"/>
      <c r="C2397" s="127"/>
      <c r="D2397" s="127"/>
      <c r="E2397" s="127"/>
      <c r="F2397" s="127"/>
      <c r="G2397" s="127"/>
      <c r="H2397" s="127"/>
      <c r="I2397" s="127"/>
      <c r="J2397" s="127"/>
      <c r="K2397" s="127"/>
      <c r="L2397" s="127"/>
      <c r="M2397" s="127"/>
      <c r="N2397" s="127"/>
      <c r="O2397" s="127"/>
      <c r="P2397" s="127"/>
      <c r="Q2397" s="127"/>
      <c r="R2397" s="127"/>
      <c r="S2397" s="127"/>
      <c r="T2397" s="127"/>
      <c r="U2397" s="127"/>
      <c r="V2397" s="127"/>
      <c r="W2397" s="127"/>
      <c r="X2397" s="127"/>
      <c r="Y2397" s="127"/>
      <c r="Z2397" s="127"/>
    </row>
    <row r="2398" ht="15.75" customHeight="1" spans="1:26">
      <c r="A2398" s="127"/>
      <c r="B2398" s="127"/>
      <c r="C2398" s="127"/>
      <c r="D2398" s="127"/>
      <c r="E2398" s="127"/>
      <c r="F2398" s="127"/>
      <c r="G2398" s="127"/>
      <c r="H2398" s="127"/>
      <c r="I2398" s="127"/>
      <c r="J2398" s="127"/>
      <c r="K2398" s="127"/>
      <c r="L2398" s="127"/>
      <c r="M2398" s="127"/>
      <c r="N2398" s="127"/>
      <c r="O2398" s="127"/>
      <c r="P2398" s="127"/>
      <c r="Q2398" s="127"/>
      <c r="R2398" s="127"/>
      <c r="S2398" s="127"/>
      <c r="T2398" s="127"/>
      <c r="U2398" s="127"/>
      <c r="V2398" s="127"/>
      <c r="W2398" s="127"/>
      <c r="X2398" s="127"/>
      <c r="Y2398" s="127"/>
      <c r="Z2398" s="127"/>
    </row>
    <row r="2399" ht="15.75" customHeight="1" spans="1:26">
      <c r="A2399" s="127"/>
      <c r="B2399" s="127"/>
      <c r="C2399" s="127"/>
      <c r="D2399" s="127"/>
      <c r="E2399" s="127"/>
      <c r="F2399" s="127"/>
      <c r="G2399" s="127"/>
      <c r="H2399" s="127"/>
      <c r="I2399" s="127"/>
      <c r="J2399" s="127"/>
      <c r="K2399" s="127"/>
      <c r="L2399" s="127"/>
      <c r="M2399" s="127"/>
      <c r="N2399" s="127"/>
      <c r="O2399" s="127"/>
      <c r="P2399" s="127"/>
      <c r="Q2399" s="127"/>
      <c r="R2399" s="127"/>
      <c r="S2399" s="127"/>
      <c r="T2399" s="127"/>
      <c r="U2399" s="127"/>
      <c r="V2399" s="127"/>
      <c r="W2399" s="127"/>
      <c r="X2399" s="127"/>
      <c r="Y2399" s="127"/>
      <c r="Z2399" s="127"/>
    </row>
    <row r="2400" ht="15.75" customHeight="1" spans="1:26">
      <c r="A2400" s="127"/>
      <c r="B2400" s="127"/>
      <c r="C2400" s="127"/>
      <c r="D2400" s="127"/>
      <c r="E2400" s="127"/>
      <c r="F2400" s="127"/>
      <c r="G2400" s="127"/>
      <c r="H2400" s="127"/>
      <c r="I2400" s="127"/>
      <c r="J2400" s="127"/>
      <c r="K2400" s="127"/>
      <c r="L2400" s="127"/>
      <c r="M2400" s="127"/>
      <c r="N2400" s="127"/>
      <c r="O2400" s="127"/>
      <c r="P2400" s="127"/>
      <c r="Q2400" s="127"/>
      <c r="R2400" s="127"/>
      <c r="S2400" s="127"/>
      <c r="T2400" s="127"/>
      <c r="U2400" s="127"/>
      <c r="V2400" s="127"/>
      <c r="W2400" s="127"/>
      <c r="X2400" s="127"/>
      <c r="Y2400" s="127"/>
      <c r="Z2400" s="127"/>
    </row>
    <row r="2401" ht="15.75" customHeight="1" spans="1:26">
      <c r="A2401" s="127"/>
      <c r="B2401" s="127"/>
      <c r="C2401" s="127"/>
      <c r="D2401" s="127"/>
      <c r="E2401" s="127"/>
      <c r="F2401" s="127"/>
      <c r="G2401" s="127"/>
      <c r="H2401" s="127"/>
      <c r="I2401" s="127"/>
      <c r="J2401" s="127"/>
      <c r="K2401" s="127"/>
      <c r="L2401" s="127"/>
      <c r="M2401" s="127"/>
      <c r="N2401" s="127"/>
      <c r="O2401" s="127"/>
      <c r="P2401" s="127"/>
      <c r="Q2401" s="127"/>
      <c r="R2401" s="127"/>
      <c r="S2401" s="127"/>
      <c r="T2401" s="127"/>
      <c r="U2401" s="127"/>
      <c r="V2401" s="127"/>
      <c r="W2401" s="127"/>
      <c r="X2401" s="127"/>
      <c r="Y2401" s="127"/>
      <c r="Z2401" s="127"/>
    </row>
  </sheetData>
  <mergeCells count="1">
    <mergeCell ref="B3:D3"/>
  </mergeCells>
  <pageMargins left="0.7" right="0.7" top="0.75" bottom="0.75" header="0" footer="0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000"/>
  <sheetViews>
    <sheetView workbookViewId="0">
      <selection activeCell="A1" sqref="A1"/>
    </sheetView>
  </sheetViews>
  <sheetFormatPr defaultColWidth="14.4259259259259" defaultRowHeight="15" customHeight="1" outlineLevelCol="7"/>
  <cols>
    <col min="1" max="1" width="8.71296296296296" customWidth="1"/>
    <col min="2" max="2" width="35.712962962963" customWidth="1"/>
    <col min="3" max="4" width="24.5740740740741" customWidth="1"/>
    <col min="5" max="8" width="8.71296296296296" customWidth="1"/>
  </cols>
  <sheetData>
    <row r="1" ht="15.15" spans="2:8">
      <c r="B1" s="78"/>
      <c r="C1" s="78"/>
      <c r="D1" s="78"/>
      <c r="E1" s="79"/>
      <c r="F1" s="79"/>
      <c r="G1" s="79"/>
    </row>
    <row r="2" ht="33" customHeight="1" spans="2:8">
      <c r="B2" s="80" t="s">
        <v>726</v>
      </c>
      <c r="C2" s="81"/>
      <c r="D2" s="82"/>
      <c r="E2" s="83"/>
      <c r="F2" s="69"/>
      <c r="G2" s="69"/>
      <c r="H2" s="69"/>
    </row>
    <row r="3" ht="40.5" customHeight="1" spans="2:8">
      <c r="B3" s="84" t="s">
        <v>103</v>
      </c>
      <c r="C3" s="85" t="e">
        <f>VLOOKUP(H18,#REF!,3,0)</f>
        <v>#REF!</v>
      </c>
      <c r="D3" s="84" t="s">
        <v>499</v>
      </c>
      <c r="E3" s="83"/>
      <c r="F3" s="69"/>
      <c r="G3" s="69"/>
      <c r="H3" s="69"/>
    </row>
    <row r="4" ht="24" customHeight="1" spans="2:8">
      <c r="B4" s="84" t="s">
        <v>685</v>
      </c>
      <c r="C4" s="84" t="e">
        <f>VLOOKUP($C$3,#REF!,4,0)</f>
        <v>#REF!</v>
      </c>
      <c r="D4" s="86"/>
      <c r="E4" s="83"/>
      <c r="F4" s="69"/>
      <c r="G4" s="69"/>
      <c r="H4" s="69"/>
    </row>
    <row r="5" ht="24" customHeight="1" spans="2:8">
      <c r="B5" s="87" t="s">
        <v>90</v>
      </c>
      <c r="C5" s="88">
        <v>28</v>
      </c>
      <c r="D5" s="86"/>
      <c r="E5" s="83"/>
      <c r="F5" s="69"/>
      <c r="G5" s="69"/>
      <c r="H5" s="69"/>
    </row>
    <row r="6" ht="24" customHeight="1" spans="2:8">
      <c r="B6" s="87" t="s">
        <v>110</v>
      </c>
      <c r="C6" s="89" t="e">
        <f>VLOOKUP($C$3,#REF!,11,0)</f>
        <v>#REF!</v>
      </c>
      <c r="D6" s="86"/>
      <c r="E6" s="83"/>
      <c r="F6" s="69"/>
      <c r="G6" s="69"/>
      <c r="H6" s="69"/>
    </row>
    <row r="7" ht="24" customHeight="1" spans="2:8">
      <c r="B7" s="87" t="s">
        <v>728</v>
      </c>
      <c r="C7" s="89" t="e">
        <f>VLOOKUP($C$3,#REF!,12,0)</f>
        <v>#REF!</v>
      </c>
      <c r="D7" s="86"/>
      <c r="E7" s="83"/>
      <c r="F7" s="69"/>
      <c r="G7" s="69"/>
      <c r="H7" s="69"/>
    </row>
    <row r="8" ht="24" customHeight="1" spans="2:8">
      <c r="B8" s="87" t="s">
        <v>729</v>
      </c>
      <c r="C8" s="89" t="e">
        <f>VLOOKUP($C$3,#REF!,13,0)</f>
        <v>#REF!</v>
      </c>
      <c r="D8" s="86"/>
      <c r="E8" s="83"/>
      <c r="F8" s="69"/>
      <c r="G8" s="69"/>
      <c r="H8" s="69"/>
    </row>
    <row r="9" ht="24" customHeight="1" spans="2:8">
      <c r="B9" s="90" t="s">
        <v>730</v>
      </c>
      <c r="C9" s="86"/>
      <c r="D9" s="86"/>
      <c r="E9" s="83"/>
      <c r="F9" s="69"/>
      <c r="G9" s="69"/>
      <c r="H9" s="69"/>
    </row>
    <row r="10" ht="42" customHeight="1" spans="2:8">
      <c r="B10" s="90" t="s">
        <v>127</v>
      </c>
      <c r="C10" s="91" t="e">
        <f>VLOOKUP($C$3,#REF!,28,0)</f>
        <v>#REF!</v>
      </c>
      <c r="D10" s="86"/>
      <c r="E10" s="83"/>
      <c r="F10" s="69"/>
      <c r="G10" s="69"/>
      <c r="H10" s="69"/>
    </row>
    <row r="11" ht="24" customHeight="1" spans="2:8">
      <c r="B11" s="87" t="s">
        <v>713</v>
      </c>
      <c r="C11" s="92" t="e">
        <f>VLOOKUP($C$3,#REF!,19,0)</f>
        <v>#REF!</v>
      </c>
      <c r="D11" s="86"/>
      <c r="E11" s="83"/>
      <c r="F11" s="69"/>
      <c r="G11" s="69"/>
      <c r="H11" s="69"/>
    </row>
    <row r="12" ht="24" customHeight="1" spans="2:8">
      <c r="B12" s="87" t="s">
        <v>731</v>
      </c>
      <c r="C12" s="92" t="e">
        <f>VLOOKUP($C$3,#REF!,21,0)</f>
        <v>#REF!</v>
      </c>
      <c r="D12" s="86"/>
      <c r="E12" s="83"/>
      <c r="F12" s="69"/>
      <c r="G12" s="69"/>
      <c r="H12" s="69"/>
    </row>
    <row r="13" ht="24" customHeight="1" spans="2:8">
      <c r="B13" s="87" t="s">
        <v>732</v>
      </c>
      <c r="C13" s="92" t="e">
        <f>VLOOKUP($C$3,#REF!,22,0)</f>
        <v>#REF!</v>
      </c>
      <c r="D13" s="86"/>
      <c r="E13" s="83"/>
      <c r="F13" s="69"/>
      <c r="G13" s="69"/>
      <c r="H13" s="69"/>
    </row>
    <row r="14" ht="24" customHeight="1" spans="2:8">
      <c r="B14" s="87" t="s">
        <v>733</v>
      </c>
      <c r="C14" s="92" t="e">
        <f>VLOOKUP($C$3,#REF!,32,0)</f>
        <v>#REF!</v>
      </c>
      <c r="D14" s="86"/>
      <c r="E14" s="83"/>
      <c r="F14" s="69"/>
      <c r="G14" s="69"/>
      <c r="H14" s="69"/>
    </row>
    <row r="15" ht="24" customHeight="1" spans="2:8">
      <c r="B15" s="87" t="s">
        <v>734</v>
      </c>
      <c r="C15" s="92" t="e">
        <f>VLOOKUP($C$3,#REF!,33,0)</f>
        <v>#REF!</v>
      </c>
      <c r="D15" s="86"/>
      <c r="E15" s="83"/>
      <c r="F15" s="69"/>
      <c r="G15" s="69"/>
      <c r="H15" s="69"/>
    </row>
    <row r="16" ht="24" customHeight="1" spans="2:8">
      <c r="B16" s="87" t="s">
        <v>735</v>
      </c>
      <c r="C16" s="92" t="e">
        <f>VLOOKUP($C$3,#REF!,38,0)</f>
        <v>#REF!</v>
      </c>
      <c r="D16" s="86"/>
      <c r="E16" s="83"/>
      <c r="F16" s="69"/>
      <c r="G16" s="69"/>
      <c r="H16" s="69"/>
    </row>
    <row r="17" ht="24" customHeight="1" spans="2:8">
      <c r="B17" s="87" t="s">
        <v>736</v>
      </c>
      <c r="C17" s="92" t="e">
        <f>VLOOKUP($C$3,#REF!,40,0)</f>
        <v>#REF!</v>
      </c>
      <c r="D17" s="86"/>
      <c r="E17" s="83"/>
      <c r="F17" s="69"/>
      <c r="G17" s="69"/>
      <c r="H17" s="69"/>
    </row>
    <row r="18" ht="24" customHeight="1" spans="2:8">
      <c r="B18" s="87" t="s">
        <v>737</v>
      </c>
      <c r="C18" s="92" t="e">
        <f>VLOOKUP($C$3,#REF!,41,0)</f>
        <v>#REF!</v>
      </c>
      <c r="D18" s="86"/>
      <c r="E18" s="83"/>
      <c r="F18" s="69"/>
      <c r="G18" s="69"/>
      <c r="H18" s="93">
        <v>20</v>
      </c>
    </row>
    <row r="19" ht="24" customHeight="1" spans="2:8">
      <c r="B19" s="87" t="s">
        <v>738</v>
      </c>
      <c r="C19" s="92" t="e">
        <f>VLOOKUP($C$3,#REF!,43,0)</f>
        <v>#REF!</v>
      </c>
      <c r="D19" s="86"/>
      <c r="E19" s="83"/>
      <c r="F19" s="69"/>
      <c r="G19" s="69"/>
      <c r="H19" s="69"/>
    </row>
    <row r="20" ht="24" customHeight="1" spans="2:8">
      <c r="B20" s="87" t="s">
        <v>720</v>
      </c>
      <c r="C20" s="92" t="e">
        <f>VLOOKUP($C$3,#REF!,47,0)</f>
        <v>#REF!</v>
      </c>
      <c r="D20" s="86"/>
      <c r="E20" s="83"/>
      <c r="F20" s="69"/>
      <c r="G20" s="69"/>
      <c r="H20" s="69"/>
    </row>
    <row r="21" ht="24" customHeight="1" spans="2:8">
      <c r="B21" s="87" t="s">
        <v>492</v>
      </c>
      <c r="C21" s="92" t="e">
        <f>VLOOKUP($C$3,#REF!,42,0)</f>
        <v>#REF!</v>
      </c>
      <c r="D21" s="86"/>
      <c r="E21" s="83"/>
      <c r="F21" s="69"/>
      <c r="G21" s="69"/>
      <c r="H21" s="69"/>
    </row>
    <row r="22" ht="24" customHeight="1" spans="2:8">
      <c r="B22" s="87" t="s">
        <v>739</v>
      </c>
      <c r="C22" s="92" t="e">
        <f>VLOOKUP($C$3,#REF!,44,0)</f>
        <v>#REF!</v>
      </c>
      <c r="D22" s="86"/>
      <c r="E22" s="83"/>
      <c r="F22" s="69"/>
      <c r="G22" s="69"/>
      <c r="H22" s="69"/>
    </row>
    <row r="23" ht="24" customHeight="1" spans="2:8">
      <c r="B23" s="90" t="s">
        <v>158</v>
      </c>
      <c r="C23" s="94" t="e">
        <f>SUM(C11:C22)</f>
        <v>#REF!</v>
      </c>
      <c r="D23" s="86"/>
      <c r="E23" s="83"/>
      <c r="F23" s="69"/>
      <c r="G23" s="69"/>
      <c r="H23" s="69"/>
    </row>
    <row r="24" ht="24" customHeight="1" spans="2:8">
      <c r="B24" s="90" t="s">
        <v>740</v>
      </c>
      <c r="C24" s="94" t="e">
        <f>SUM(C25:C32)</f>
        <v>#REF!</v>
      </c>
      <c r="D24" s="86"/>
      <c r="E24" s="83"/>
      <c r="F24" s="69"/>
      <c r="G24" s="69"/>
      <c r="H24" s="69"/>
    </row>
    <row r="25" ht="24" customHeight="1" spans="2:8">
      <c r="B25" s="87" t="s">
        <v>723</v>
      </c>
      <c r="C25" s="92" t="e">
        <f>VLOOKUP($C$3,#REF!,70,0)</f>
        <v>#REF!</v>
      </c>
      <c r="D25" s="86"/>
      <c r="E25" s="83"/>
      <c r="F25" s="69"/>
      <c r="G25" s="69"/>
      <c r="H25" s="69"/>
    </row>
    <row r="26" ht="24" customHeight="1" spans="2:8">
      <c r="B26" s="87" t="s">
        <v>177</v>
      </c>
      <c r="C26" s="92" t="e">
        <f>VLOOKUP($C$3,#REF!,73,0)</f>
        <v>#REF!</v>
      </c>
      <c r="D26" s="86"/>
      <c r="E26" s="83"/>
      <c r="F26" s="69"/>
      <c r="G26" s="69"/>
      <c r="H26" s="69"/>
    </row>
    <row r="27" ht="24" customHeight="1" spans="2:8">
      <c r="B27" s="87" t="s">
        <v>497</v>
      </c>
      <c r="C27" s="92" t="e">
        <f>VLOOKUP($C$3,#REF!,74,0)</f>
        <v>#REF!</v>
      </c>
      <c r="D27" s="86"/>
      <c r="E27" s="83"/>
      <c r="F27" s="69"/>
      <c r="G27" s="69"/>
      <c r="H27" s="69"/>
    </row>
    <row r="28" ht="24" customHeight="1" spans="2:8">
      <c r="B28" s="87" t="s">
        <v>741</v>
      </c>
      <c r="C28" s="92" t="e">
        <f>VLOOKUP($C$3,#REF!,75,0)</f>
        <v>#REF!</v>
      </c>
      <c r="D28" s="86"/>
      <c r="E28" s="83"/>
      <c r="F28" s="69"/>
      <c r="G28" s="69"/>
      <c r="H28" s="69"/>
    </row>
    <row r="29" ht="24" customHeight="1" spans="2:8">
      <c r="B29" s="87" t="s">
        <v>742</v>
      </c>
      <c r="C29" s="92" t="e">
        <f>VLOOKUP($C$3,#REF!,76,0)</f>
        <v>#REF!</v>
      </c>
      <c r="D29" s="86"/>
      <c r="E29" s="83"/>
      <c r="F29" s="69"/>
      <c r="G29" s="69"/>
      <c r="H29" s="69"/>
    </row>
    <row r="30" ht="24" customHeight="1" spans="2:8">
      <c r="B30" s="87" t="s">
        <v>157</v>
      </c>
      <c r="C30" s="92" t="e">
        <f>VLOOKUP($C$3,#REF!,77,0)</f>
        <v>#REF!</v>
      </c>
      <c r="D30" s="86"/>
      <c r="E30" s="83"/>
      <c r="F30" s="69"/>
      <c r="G30" s="69"/>
      <c r="H30" s="69"/>
    </row>
    <row r="31" ht="24" customHeight="1" spans="2:8">
      <c r="B31" s="87" t="s">
        <v>743</v>
      </c>
      <c r="C31" s="92" t="e">
        <f>C20</f>
        <v>#REF!</v>
      </c>
      <c r="D31" s="86"/>
      <c r="E31" s="83"/>
      <c r="F31" s="69"/>
      <c r="G31" s="69"/>
      <c r="H31" s="69"/>
    </row>
    <row r="32" ht="24" customHeight="1" spans="2:8">
      <c r="B32" s="87" t="s">
        <v>724</v>
      </c>
      <c r="C32" s="92" t="e">
        <f>VLOOKUP($C$3,#REF!,79,0)</f>
        <v>#REF!</v>
      </c>
      <c r="D32" s="86"/>
      <c r="E32" s="83"/>
      <c r="F32" s="69"/>
      <c r="G32" s="69"/>
      <c r="H32" s="69"/>
    </row>
    <row r="33" ht="24" customHeight="1" spans="2:8">
      <c r="B33" s="90" t="s">
        <v>744</v>
      </c>
      <c r="C33" s="95" t="e">
        <f>C23-C24</f>
        <v>#REF!</v>
      </c>
      <c r="D33" s="86"/>
      <c r="E33" s="83"/>
      <c r="F33" s="69"/>
      <c r="G33" s="69"/>
      <c r="H33" s="69"/>
    </row>
    <row r="34" ht="30" customHeight="1" spans="2:8">
      <c r="B34" s="96" t="s">
        <v>745</v>
      </c>
      <c r="C34" s="95">
        <v>6743867</v>
      </c>
      <c r="D34" s="97"/>
    </row>
    <row r="35" ht="33" customHeight="1" spans="2:8">
      <c r="B35" s="96" t="s">
        <v>746</v>
      </c>
      <c r="C35" s="95" t="e">
        <f>C34-C33</f>
        <v>#REF!</v>
      </c>
      <c r="D35" s="97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pageMargins left="0.7" right="0.7" top="0.75" bottom="0.75" header="0" footer="0"/>
  <pageSetup paperSize="1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59259259259" defaultRowHeight="15" customHeight="1"/>
  <cols>
    <col min="1" max="1" width="14.8518518518519" customWidth="1"/>
    <col min="2" max="2" width="21.287037037037" customWidth="1"/>
    <col min="3" max="3" width="25" customWidth="1"/>
    <col min="4" max="4" width="17.8518518518519" customWidth="1"/>
    <col min="5" max="5" width="19.4259259259259" customWidth="1"/>
    <col min="6" max="6" width="14.287037037037" customWidth="1"/>
    <col min="7" max="7" width="43.287037037037" customWidth="1"/>
    <col min="8" max="8" width="23.712962962963" customWidth="1"/>
    <col min="9" max="9" width="58.1388888888889" customWidth="1"/>
  </cols>
  <sheetData>
    <row r="1" ht="37.5" customHeight="1" spans="1:26">
      <c r="A1" s="62" t="s">
        <v>520</v>
      </c>
      <c r="B1" s="62" t="s">
        <v>521</v>
      </c>
      <c r="C1" s="62"/>
      <c r="D1" s="62" t="s">
        <v>522</v>
      </c>
      <c r="E1" s="62" t="s">
        <v>523</v>
      </c>
      <c r="F1" s="62" t="s">
        <v>524</v>
      </c>
      <c r="G1" s="62" t="s">
        <v>525</v>
      </c>
      <c r="H1" s="62" t="s">
        <v>499</v>
      </c>
      <c r="I1" s="62" t="s">
        <v>525</v>
      </c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17.25" customHeight="1" spans="1:26">
      <c r="A2" s="58" t="s">
        <v>16</v>
      </c>
      <c r="B2" s="63"/>
      <c r="C2" s="63"/>
      <c r="D2" s="63"/>
      <c r="E2" s="63"/>
      <c r="F2" s="63"/>
      <c r="G2" s="63"/>
      <c r="H2" s="63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27" customHeight="1" spans="1:26">
      <c r="A3" s="46" t="s">
        <v>526</v>
      </c>
      <c r="B3" s="46" t="s">
        <v>527</v>
      </c>
      <c r="C3" s="46" t="s">
        <v>17</v>
      </c>
      <c r="D3" s="47" t="s">
        <v>747</v>
      </c>
      <c r="E3" s="46" t="s">
        <v>322</v>
      </c>
      <c r="F3" s="64" t="e">
        <f>#REF!</f>
        <v>#REF!</v>
      </c>
      <c r="G3" s="46" t="s">
        <v>748</v>
      </c>
      <c r="H3" s="46" t="str">
        <f t="shared" ref="H3:H24" si="0">C3</f>
        <v>Le Huu Ha</v>
      </c>
      <c r="I3" s="51" t="str">
        <f t="shared" ref="I3:I24" si="1">G3&amp;" "&amp;H3</f>
        <v>Medigo TT Luong T10.2024 -  BOD -   Le Huu Ha</v>
      </c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27" customHeight="1" spans="1:26">
      <c r="A4" s="46" t="s">
        <v>530</v>
      </c>
      <c r="B4" s="46" t="s">
        <v>527</v>
      </c>
      <c r="C4" s="49" t="s">
        <v>749</v>
      </c>
      <c r="D4" s="678" t="s">
        <v>750</v>
      </c>
      <c r="E4" s="46" t="s">
        <v>322</v>
      </c>
      <c r="F4" s="64" t="e">
        <f>#REF!</f>
        <v>#REF!</v>
      </c>
      <c r="G4" s="46" t="s">
        <v>751</v>
      </c>
      <c r="H4" s="46" t="str">
        <f t="shared" si="0"/>
        <v>Ngo Thi Huong</v>
      </c>
      <c r="I4" s="51" t="str">
        <f t="shared" si="1"/>
        <v>Medigo TT Luong T10.2024 -  P.HCNS -  Ngo Thi Huong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27" customHeight="1" spans="1:26">
      <c r="A5" s="46" t="s">
        <v>530</v>
      </c>
      <c r="B5" s="46" t="s">
        <v>527</v>
      </c>
      <c r="C5" s="49" t="s">
        <v>752</v>
      </c>
      <c r="D5" s="47" t="s">
        <v>753</v>
      </c>
      <c r="E5" s="46" t="s">
        <v>754</v>
      </c>
      <c r="F5" s="64" t="e">
        <f>#REF!</f>
        <v>#REF!</v>
      </c>
      <c r="G5" s="46" t="s">
        <v>751</v>
      </c>
      <c r="H5" s="46" t="str">
        <f t="shared" si="0"/>
        <v>Nguyen Ut Nguyen</v>
      </c>
      <c r="I5" s="51" t="str">
        <f t="shared" si="1"/>
        <v>Medigo TT Luong T10.2024 -  P.HCNS -  Nguyen Ut Nguyen</v>
      </c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26.25" customHeight="1" spans="1:26">
      <c r="A6" s="46" t="s">
        <v>530</v>
      </c>
      <c r="B6" s="46" t="s">
        <v>527</v>
      </c>
      <c r="C6" s="47" t="s">
        <v>755</v>
      </c>
      <c r="D6" s="47">
        <v>1018179290</v>
      </c>
      <c r="E6" s="46" t="s">
        <v>582</v>
      </c>
      <c r="F6" s="64" t="e">
        <f>#REF!</f>
        <v>#REF!</v>
      </c>
      <c r="G6" s="46" t="s">
        <v>751</v>
      </c>
      <c r="H6" s="46" t="str">
        <f t="shared" si="0"/>
        <v>Ngo Thi Truc Phuong</v>
      </c>
      <c r="I6" s="51" t="str">
        <f t="shared" si="1"/>
        <v>Medigo TT Luong T10.2024 -  P.HCNS -  Ngo Thi Truc Phuong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27" customHeight="1" spans="1:26">
      <c r="A7" s="46" t="s">
        <v>534</v>
      </c>
      <c r="B7" s="46" t="s">
        <v>527</v>
      </c>
      <c r="C7" s="49" t="s">
        <v>756</v>
      </c>
      <c r="D7" s="47" t="s">
        <v>757</v>
      </c>
      <c r="E7" s="46" t="s">
        <v>211</v>
      </c>
      <c r="F7" s="64" t="e">
        <f>#REF!</f>
        <v>#REF!</v>
      </c>
      <c r="G7" s="46" t="s">
        <v>758</v>
      </c>
      <c r="H7" s="46" t="str">
        <f t="shared" si="0"/>
        <v>Le Thai Hien</v>
      </c>
      <c r="I7" s="51" t="str">
        <f t="shared" si="1"/>
        <v>Medigo TT Luong T10.2024 -  P.IT -   Le Thai Hien</v>
      </c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27" customHeight="1" spans="1:26">
      <c r="A8" s="46" t="s">
        <v>534</v>
      </c>
      <c r="B8" s="46" t="s">
        <v>527</v>
      </c>
      <c r="C8" s="47" t="s">
        <v>535</v>
      </c>
      <c r="D8" s="47" t="s">
        <v>759</v>
      </c>
      <c r="E8" s="46" t="s">
        <v>351</v>
      </c>
      <c r="F8" s="64" t="e">
        <f>#REF!</f>
        <v>#REF!</v>
      </c>
      <c r="G8" s="46" t="s">
        <v>758</v>
      </c>
      <c r="H8" s="46" t="str">
        <f t="shared" si="0"/>
        <v>Nguyen Thanh Tai</v>
      </c>
      <c r="I8" s="51" t="str">
        <f t="shared" si="1"/>
        <v>Medigo TT Luong T10.2024 -  P.IT -   Nguyen Thanh Tai</v>
      </c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27" customHeight="1" spans="1:26">
      <c r="A9" s="46" t="s">
        <v>534</v>
      </c>
      <c r="B9" s="46" t="s">
        <v>527</v>
      </c>
      <c r="C9" s="47" t="s">
        <v>760</v>
      </c>
      <c r="D9" s="47" t="s">
        <v>761</v>
      </c>
      <c r="E9" s="46" t="s">
        <v>351</v>
      </c>
      <c r="F9" s="64" t="e">
        <f>#REF!</f>
        <v>#REF!</v>
      </c>
      <c r="G9" s="46" t="s">
        <v>758</v>
      </c>
      <c r="H9" s="46" t="str">
        <f t="shared" si="0"/>
        <v>Pham Dang Khoa</v>
      </c>
      <c r="I9" s="51" t="str">
        <f t="shared" si="1"/>
        <v>Medigo TT Luong T10.2024 -  P.IT -   Pham Dang Khoa</v>
      </c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27" customHeight="1" spans="1:26">
      <c r="A10" s="46" t="s">
        <v>534</v>
      </c>
      <c r="B10" s="46" t="s">
        <v>527</v>
      </c>
      <c r="C10" s="47" t="s">
        <v>762</v>
      </c>
      <c r="D10" s="47" t="s">
        <v>763</v>
      </c>
      <c r="E10" s="46" t="s">
        <v>764</v>
      </c>
      <c r="F10" s="64" t="e">
        <f>#REF!</f>
        <v>#REF!</v>
      </c>
      <c r="G10" s="46" t="s">
        <v>758</v>
      </c>
      <c r="H10" s="46" t="str">
        <f t="shared" si="0"/>
        <v>Nguyen Dinh Hieu</v>
      </c>
      <c r="I10" s="51" t="str">
        <f t="shared" si="1"/>
        <v>Medigo TT Luong T10.2024 -  P.IT -   Nguyen Dinh Hieu</v>
      </c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27" customHeight="1" spans="1:26">
      <c r="A11" s="46" t="s">
        <v>765</v>
      </c>
      <c r="B11" s="46" t="s">
        <v>527</v>
      </c>
      <c r="C11" s="46" t="s">
        <v>766</v>
      </c>
      <c r="D11" s="47" t="s">
        <v>767</v>
      </c>
      <c r="E11" s="46" t="s">
        <v>312</v>
      </c>
      <c r="F11" s="64" t="e">
        <f>#REF!</f>
        <v>#REF!</v>
      </c>
      <c r="G11" s="46" t="s">
        <v>768</v>
      </c>
      <c r="H11" s="46" t="str">
        <f t="shared" si="0"/>
        <v>Le Thi Thuy My</v>
      </c>
      <c r="I11" s="51" t="str">
        <f t="shared" si="1"/>
        <v>Medigo TT Luong T10.2024 -  P.MARKETING -   Le Thi Thuy My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27" customHeight="1" spans="1:26">
      <c r="A12" s="46" t="s">
        <v>545</v>
      </c>
      <c r="B12" s="46" t="s">
        <v>527</v>
      </c>
      <c r="C12" s="46" t="s">
        <v>546</v>
      </c>
      <c r="D12" s="678" t="s">
        <v>769</v>
      </c>
      <c r="E12" s="46" t="s">
        <v>770</v>
      </c>
      <c r="F12" s="64" t="e">
        <f>#REF!</f>
        <v>#REF!</v>
      </c>
      <c r="G12" s="46" t="s">
        <v>771</v>
      </c>
      <c r="H12" s="46" t="str">
        <f t="shared" si="0"/>
        <v>Le Phu Qui</v>
      </c>
      <c r="I12" s="51" t="str">
        <f t="shared" si="1"/>
        <v>Medigo TT Luong T10.2024 -  P.ADMIN-CSKH -   Le Phu Qui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27" customHeight="1" spans="1:26">
      <c r="A13" s="46" t="s">
        <v>545</v>
      </c>
      <c r="B13" s="46" t="s">
        <v>527</v>
      </c>
      <c r="C13" s="46" t="s">
        <v>548</v>
      </c>
      <c r="D13" s="47" t="s">
        <v>772</v>
      </c>
      <c r="E13" s="46" t="s">
        <v>211</v>
      </c>
      <c r="F13" s="64" t="e">
        <f>#REF!</f>
        <v>#REF!</v>
      </c>
      <c r="G13" s="46" t="s">
        <v>771</v>
      </c>
      <c r="H13" s="46" t="str">
        <f t="shared" si="0"/>
        <v>Luu Thanh Tuyen</v>
      </c>
      <c r="I13" s="51" t="str">
        <f t="shared" si="1"/>
        <v>Medigo TT Luong T10.2024 -  P.ADMIN-CSKH -   Luu Thanh Tuyen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27" customHeight="1" spans="1:26">
      <c r="A14" s="46" t="s">
        <v>545</v>
      </c>
      <c r="B14" s="46" t="s">
        <v>527</v>
      </c>
      <c r="C14" s="46" t="s">
        <v>549</v>
      </c>
      <c r="D14" s="47" t="s">
        <v>773</v>
      </c>
      <c r="E14" s="46" t="s">
        <v>322</v>
      </c>
      <c r="F14" s="64" t="e">
        <f>#REF!</f>
        <v>#REF!</v>
      </c>
      <c r="G14" s="46" t="s">
        <v>771</v>
      </c>
      <c r="H14" s="46" t="str">
        <f t="shared" si="0"/>
        <v>Nguyen Ho Phuong Anh</v>
      </c>
      <c r="I14" s="51" t="str">
        <f t="shared" si="1"/>
        <v>Medigo TT Luong T10.2024 -  P.ADMIN-CSKH -   Nguyen Ho Phuong Anh</v>
      </c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27" customHeight="1" spans="1:26">
      <c r="A15" s="46" t="s">
        <v>545</v>
      </c>
      <c r="B15" s="46" t="s">
        <v>527</v>
      </c>
      <c r="C15" s="46" t="s">
        <v>550</v>
      </c>
      <c r="D15" s="47" t="s">
        <v>774</v>
      </c>
      <c r="E15" s="46" t="s">
        <v>351</v>
      </c>
      <c r="F15" s="64" t="e">
        <f>#REF!</f>
        <v>#REF!</v>
      </c>
      <c r="G15" s="46" t="s">
        <v>771</v>
      </c>
      <c r="H15" s="46" t="str">
        <f t="shared" si="0"/>
        <v>Nguyen Thi Ngoc Han</v>
      </c>
      <c r="I15" s="51" t="str">
        <f t="shared" si="1"/>
        <v>Medigo TT Luong T10.2024 -  P.ADMIN-CSKH -   Nguyen Thi Ngoc Han</v>
      </c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27" customHeight="1" spans="1:26">
      <c r="A16" s="46" t="s">
        <v>545</v>
      </c>
      <c r="B16" s="46" t="s">
        <v>527</v>
      </c>
      <c r="C16" s="46" t="s">
        <v>775</v>
      </c>
      <c r="D16" s="47" t="s">
        <v>776</v>
      </c>
      <c r="E16" s="46" t="s">
        <v>211</v>
      </c>
      <c r="F16" s="64" t="e">
        <f>#REF!</f>
        <v>#REF!</v>
      </c>
      <c r="G16" s="46" t="s">
        <v>771</v>
      </c>
      <c r="H16" s="46" t="str">
        <f t="shared" si="0"/>
        <v>Truong Hoang Ngan</v>
      </c>
      <c r="I16" s="51" t="str">
        <f t="shared" si="1"/>
        <v>Medigo TT Luong T10.2024 -  P.ADMIN-CSKH -   Truong Hoang Ngan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27" customHeight="1" spans="1:26">
      <c r="A17" s="46" t="s">
        <v>545</v>
      </c>
      <c r="B17" s="46" t="s">
        <v>527</v>
      </c>
      <c r="C17" s="46" t="s">
        <v>777</v>
      </c>
      <c r="D17" s="47" t="s">
        <v>778</v>
      </c>
      <c r="E17" s="46" t="s">
        <v>779</v>
      </c>
      <c r="F17" s="64" t="e">
        <f>#REF!</f>
        <v>#REF!</v>
      </c>
      <c r="G17" s="46" t="s">
        <v>771</v>
      </c>
      <c r="H17" s="46" t="str">
        <f t="shared" si="0"/>
        <v>Nguyen Thi Diem Mi</v>
      </c>
      <c r="I17" s="51" t="str">
        <f t="shared" si="1"/>
        <v>Medigo TT Luong T10.2024 -  P.ADMIN-CSKH -   Nguyen Thi Diem Mi</v>
      </c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26.25" customHeight="1" spans="1:26">
      <c r="A18" s="46" t="s">
        <v>545</v>
      </c>
      <c r="B18" s="46" t="s">
        <v>527</v>
      </c>
      <c r="C18" s="46" t="s">
        <v>551</v>
      </c>
      <c r="D18" s="47" t="s">
        <v>780</v>
      </c>
      <c r="E18" s="46" t="s">
        <v>781</v>
      </c>
      <c r="F18" s="64" t="e">
        <f>#REF!</f>
        <v>#REF!</v>
      </c>
      <c r="G18" s="46" t="s">
        <v>771</v>
      </c>
      <c r="H18" s="46" t="str">
        <f t="shared" si="0"/>
        <v>Vo Thi Dieu Hien</v>
      </c>
      <c r="I18" s="51" t="str">
        <f t="shared" si="1"/>
        <v>Medigo TT Luong T10.2024 -  P.ADMIN-CSKH -   Vo Thi Dieu Hien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26.25" customHeight="1" spans="1:26">
      <c r="A19" s="46" t="s">
        <v>782</v>
      </c>
      <c r="B19" s="46" t="s">
        <v>527</v>
      </c>
      <c r="C19" s="46" t="s">
        <v>555</v>
      </c>
      <c r="D19" s="47" t="s">
        <v>783</v>
      </c>
      <c r="E19" s="46" t="s">
        <v>211</v>
      </c>
      <c r="F19" s="64" t="e">
        <f>#REF!</f>
        <v>#REF!</v>
      </c>
      <c r="G19" s="46" t="s">
        <v>784</v>
      </c>
      <c r="H19" s="46" t="str">
        <f t="shared" si="0"/>
        <v>Nguyen Thi Cam Binh</v>
      </c>
      <c r="I19" s="51" t="str">
        <f t="shared" si="1"/>
        <v>Medigo TT Luong T10.2024 -  P.ADMIN-NT -   Nguyen Thi Cam Binh</v>
      </c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26.25" customHeight="1" spans="1:26">
      <c r="A20" s="46" t="s">
        <v>785</v>
      </c>
      <c r="B20" s="46" t="s">
        <v>527</v>
      </c>
      <c r="C20" s="46" t="s">
        <v>660</v>
      </c>
      <c r="D20" s="47" t="s">
        <v>786</v>
      </c>
      <c r="E20" s="46" t="s">
        <v>787</v>
      </c>
      <c r="F20" s="64" t="e">
        <f>#REF!</f>
        <v>#REF!</v>
      </c>
      <c r="G20" s="46" t="s">
        <v>788</v>
      </c>
      <c r="H20" s="46" t="str">
        <f t="shared" si="0"/>
        <v>Nguyen Tuan Nghia</v>
      </c>
      <c r="I20" s="51" t="str">
        <f t="shared" si="1"/>
        <v>Medigo TT Luong T10.2024 -  P.VẬN HÀNH NT -   Nguyen Tuan Nghia</v>
      </c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26.25" customHeight="1" spans="1:26">
      <c r="A21" s="46" t="s">
        <v>765</v>
      </c>
      <c r="B21" s="46" t="s">
        <v>527</v>
      </c>
      <c r="C21" s="46" t="s">
        <v>789</v>
      </c>
      <c r="D21" s="47" t="s">
        <v>790</v>
      </c>
      <c r="E21" s="46" t="s">
        <v>589</v>
      </c>
      <c r="F21" s="64" t="e">
        <f>#REF!</f>
        <v>#REF!</v>
      </c>
      <c r="G21" s="46" t="s">
        <v>791</v>
      </c>
      <c r="H21" s="46" t="str">
        <f t="shared" si="0"/>
        <v>Do Hoang Anh Vuong</v>
      </c>
      <c r="I21" s="51" t="str">
        <f t="shared" si="1"/>
        <v>Medigo TT Luong T10.2024 -  P.XN·-   Do Hoang Anh Vuong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26.25" customHeight="1" spans="1:26">
      <c r="A22" s="46" t="s">
        <v>792</v>
      </c>
      <c r="B22" s="46" t="s">
        <v>527</v>
      </c>
      <c r="C22" s="46" t="s">
        <v>793</v>
      </c>
      <c r="D22" s="47" t="s">
        <v>794</v>
      </c>
      <c r="E22" s="46" t="s">
        <v>606</v>
      </c>
      <c r="F22" s="64" t="e">
        <f>#REF!</f>
        <v>#REF!</v>
      </c>
      <c r="G22" s="46" t="s">
        <v>791</v>
      </c>
      <c r="H22" s="46" t="str">
        <f t="shared" si="0"/>
        <v>Phan Thi Truc Giang</v>
      </c>
      <c r="I22" s="51" t="str">
        <f t="shared" si="1"/>
        <v>Medigo TT Luong T10.2024 -  P.XN·-   Phan Thi Truc Giang</v>
      </c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26.25" customHeight="1" spans="1:26">
      <c r="A23" s="46" t="s">
        <v>792</v>
      </c>
      <c r="B23" s="46" t="s">
        <v>527</v>
      </c>
      <c r="C23" s="46" t="s">
        <v>795</v>
      </c>
      <c r="D23" s="47" t="s">
        <v>796</v>
      </c>
      <c r="E23" s="46" t="s">
        <v>312</v>
      </c>
      <c r="F23" s="64" t="e">
        <f>#REF!</f>
        <v>#REF!</v>
      </c>
      <c r="G23" s="46" t="s">
        <v>791</v>
      </c>
      <c r="H23" s="46" t="str">
        <f t="shared" si="0"/>
        <v>Tran Thi Nhu Y</v>
      </c>
      <c r="I23" s="51" t="str">
        <f t="shared" si="1"/>
        <v>Medigo TT Luong T10.2024 -  P.XN·-   Tran Thi Nhu Y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26.25" customHeight="1" spans="1:26">
      <c r="A24" s="46" t="s">
        <v>792</v>
      </c>
      <c r="B24" s="46" t="s">
        <v>527</v>
      </c>
      <c r="C24" s="46" t="s">
        <v>797</v>
      </c>
      <c r="D24" s="47" t="s">
        <v>798</v>
      </c>
      <c r="E24" s="46" t="s">
        <v>223</v>
      </c>
      <c r="F24" s="64" t="e">
        <f>#REF!</f>
        <v>#REF!</v>
      </c>
      <c r="G24" s="46" t="s">
        <v>791</v>
      </c>
      <c r="H24" s="46" t="str">
        <f t="shared" si="0"/>
        <v>Tran Phu Quy</v>
      </c>
      <c r="I24" s="51" t="str">
        <f t="shared" si="1"/>
        <v>Medigo TT Luong T10.2024 -  P.XN·-   Tran Phu Quy</v>
      </c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26.25" customHeight="1" spans="1:26">
      <c r="A25" s="46" t="s">
        <v>799</v>
      </c>
      <c r="B25" s="46" t="s">
        <v>527</v>
      </c>
      <c r="C25" s="46" t="s">
        <v>800</v>
      </c>
      <c r="D25" s="47">
        <v>3863983701</v>
      </c>
      <c r="E25" s="46" t="s">
        <v>801</v>
      </c>
      <c r="F25" s="64" t="e">
        <f>#REF!</f>
        <v>#REF!</v>
      </c>
      <c r="G25" s="46" t="s">
        <v>791</v>
      </c>
      <c r="H25" s="46" t="s">
        <v>800</v>
      </c>
      <c r="I25" s="51" t="s">
        <v>802</v>
      </c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26.25" customHeight="1" spans="1:26">
      <c r="A26" s="46" t="s">
        <v>557</v>
      </c>
      <c r="B26" s="46" t="s">
        <v>527</v>
      </c>
      <c r="C26" s="46" t="s">
        <v>803</v>
      </c>
      <c r="D26" s="47" t="s">
        <v>804</v>
      </c>
      <c r="E26" s="46" t="s">
        <v>211</v>
      </c>
      <c r="F26" s="64" t="e">
        <f>#REF!</f>
        <v>#REF!</v>
      </c>
      <c r="G26" s="46" t="s">
        <v>805</v>
      </c>
      <c r="H26" s="46" t="str">
        <f>C26</f>
        <v>Vu Quang Truong</v>
      </c>
      <c r="I26" s="51" t="str">
        <f t="shared" ref="I26:I31" si="2">G26&amp;" "&amp;H26</f>
        <v>Medigo TT Luong T10.2024 -  P.KT -   Vu Quang Truong</v>
      </c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26.25" customHeight="1" spans="1:26">
      <c r="A27" s="46" t="s">
        <v>557</v>
      </c>
      <c r="B27" s="46" t="s">
        <v>527</v>
      </c>
      <c r="C27" s="46" t="s">
        <v>558</v>
      </c>
      <c r="D27" s="678" t="s">
        <v>806</v>
      </c>
      <c r="E27" s="46" t="s">
        <v>211</v>
      </c>
      <c r="F27" s="64" t="e">
        <f>#REF!</f>
        <v>#REF!</v>
      </c>
      <c r="G27" s="46" t="s">
        <v>805</v>
      </c>
      <c r="H27" s="46" t="str">
        <f>C27</f>
        <v>Nguyen Cao Nhan</v>
      </c>
      <c r="I27" s="51" t="str">
        <f t="shared" si="2"/>
        <v>Medigo TT Luong T10.2024 -  P.KT -   Nguyen Cao Nhan</v>
      </c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26.25" customHeight="1" spans="1:26">
      <c r="A28" s="46" t="s">
        <v>557</v>
      </c>
      <c r="B28" s="46" t="s">
        <v>527</v>
      </c>
      <c r="C28" s="46" t="s">
        <v>807</v>
      </c>
      <c r="D28" s="678" t="s">
        <v>808</v>
      </c>
      <c r="E28" s="46" t="s">
        <v>322</v>
      </c>
      <c r="F28" s="64" t="e">
        <f>#REF!</f>
        <v>#REF!</v>
      </c>
      <c r="G28" s="46" t="s">
        <v>805</v>
      </c>
      <c r="H28" s="46" t="str">
        <f>C28</f>
        <v>Nguyen Tan Trong</v>
      </c>
      <c r="I28" s="51" t="str">
        <f t="shared" si="2"/>
        <v>Medigo TT Luong T10.2024 -  P.KT -   Nguyen Tan Trong</v>
      </c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26.25" customHeight="1" spans="1:26">
      <c r="A29" s="46" t="s">
        <v>557</v>
      </c>
      <c r="B29" s="46" t="s">
        <v>527</v>
      </c>
      <c r="C29" s="46" t="s">
        <v>809</v>
      </c>
      <c r="D29" s="678" t="s">
        <v>810</v>
      </c>
      <c r="E29" s="46" t="s">
        <v>322</v>
      </c>
      <c r="F29" s="64" t="e">
        <f>#REF!</f>
        <v>#REF!</v>
      </c>
      <c r="G29" s="46" t="s">
        <v>805</v>
      </c>
      <c r="H29" s="46" t="str">
        <f>C29</f>
        <v>Nguyen Tương Vi</v>
      </c>
      <c r="I29" s="51" t="str">
        <f t="shared" si="2"/>
        <v>Medigo TT Luong T10.2024 -  P.KT -   Nguyen Tương Vi</v>
      </c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26.25" customHeight="1" spans="1:26">
      <c r="A30" s="46" t="s">
        <v>557</v>
      </c>
      <c r="B30" s="46" t="s">
        <v>527</v>
      </c>
      <c r="C30" s="46" t="s">
        <v>811</v>
      </c>
      <c r="D30" s="678" t="s">
        <v>812</v>
      </c>
      <c r="E30" s="46" t="s">
        <v>322</v>
      </c>
      <c r="F30" s="64" t="e">
        <f>#REF!</f>
        <v>#REF!</v>
      </c>
      <c r="G30" s="46" t="s">
        <v>805</v>
      </c>
      <c r="H30" s="46" t="str">
        <f>C30</f>
        <v>Vu Thi Thu Ha</v>
      </c>
      <c r="I30" s="51" t="str">
        <f t="shared" si="2"/>
        <v>Medigo TT Luong T10.2024 -  P.KT -   Vu Thi Thu Ha</v>
      </c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26.25" customHeight="1" spans="1:26">
      <c r="A31" s="46"/>
      <c r="B31" s="46"/>
      <c r="C31" s="46"/>
      <c r="D31" s="47"/>
      <c r="E31" s="64"/>
      <c r="F31" s="65" t="e">
        <f>SUM(F3:F30)</f>
        <v>#REF!</v>
      </c>
      <c r="G31" s="46"/>
      <c r="H31" s="46"/>
      <c r="I31" s="51" t="str">
        <f t="shared" si="2"/>
        <v> </v>
      </c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customHeight="1" spans="1:26">
      <c r="A32" s="58" t="s">
        <v>575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27" customHeight="1" spans="1:26">
      <c r="A33" s="46" t="s">
        <v>572</v>
      </c>
      <c r="B33" s="46" t="s">
        <v>527</v>
      </c>
      <c r="C33" s="47" t="s">
        <v>573</v>
      </c>
      <c r="D33" s="46" t="s">
        <v>609</v>
      </c>
      <c r="E33" s="67" t="s">
        <v>582</v>
      </c>
      <c r="F33" s="64" t="e">
        <f>#REF!</f>
        <v>#REF!</v>
      </c>
      <c r="G33" s="46" t="s">
        <v>813</v>
      </c>
      <c r="H33" s="46" t="str">
        <f t="shared" ref="H33:H57" si="3">C33</f>
        <v>Truong Vinh Thai</v>
      </c>
      <c r="I33" s="51" t="str">
        <f t="shared" ref="I33:I57" si="4">G33&amp;" "&amp;H33</f>
        <v>Medigo TT Luong T10.2024 -  BS.ONL -   Truong Vinh Thai</v>
      </c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27" customHeight="1" spans="1:26">
      <c r="A34" s="46" t="s">
        <v>572</v>
      </c>
      <c r="B34" s="46" t="s">
        <v>527</v>
      </c>
      <c r="C34" s="47" t="s">
        <v>576</v>
      </c>
      <c r="D34" s="46" t="s">
        <v>577</v>
      </c>
      <c r="E34" s="46" t="s">
        <v>351</v>
      </c>
      <c r="F34" s="64" t="e">
        <f>#REF!</f>
        <v>#REF!</v>
      </c>
      <c r="G34" s="46" t="s">
        <v>813</v>
      </c>
      <c r="H34" s="46" t="str">
        <f t="shared" si="3"/>
        <v>Vo Tran Minh Tri</v>
      </c>
      <c r="I34" s="51" t="str">
        <f t="shared" si="4"/>
        <v>Medigo TT Luong T10.2024 -  BS.ONL -   Vo Tran Minh Tri</v>
      </c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27" customHeight="1" spans="1:26">
      <c r="A35" s="46" t="s">
        <v>572</v>
      </c>
      <c r="B35" s="46" t="s">
        <v>527</v>
      </c>
      <c r="C35" s="47" t="s">
        <v>578</v>
      </c>
      <c r="D35" s="47" t="s">
        <v>579</v>
      </c>
      <c r="E35" s="46" t="s">
        <v>351</v>
      </c>
      <c r="F35" s="64" t="e">
        <f>#REF!</f>
        <v>#REF!</v>
      </c>
      <c r="G35" s="46" t="s">
        <v>813</v>
      </c>
      <c r="H35" s="46" t="str">
        <f t="shared" si="3"/>
        <v>Le Thi Thu Huong</v>
      </c>
      <c r="I35" s="51" t="str">
        <f t="shared" si="4"/>
        <v>Medigo TT Luong T10.2024 -  BS.ONL -   Le Thi Thu Huong</v>
      </c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27" customHeight="1" spans="1:26">
      <c r="A36" s="46" t="s">
        <v>572</v>
      </c>
      <c r="B36" s="46" t="s">
        <v>527</v>
      </c>
      <c r="C36" s="47" t="s">
        <v>580</v>
      </c>
      <c r="D36" s="46" t="s">
        <v>581</v>
      </c>
      <c r="E36" s="67" t="s">
        <v>582</v>
      </c>
      <c r="F36" s="64" t="e">
        <f>#REF!</f>
        <v>#REF!</v>
      </c>
      <c r="G36" s="46" t="s">
        <v>813</v>
      </c>
      <c r="H36" s="46" t="str">
        <f t="shared" si="3"/>
        <v>Luong To Quyen</v>
      </c>
      <c r="I36" s="51" t="str">
        <f t="shared" si="4"/>
        <v>Medigo TT Luong T10.2024 -  BS.ONL -   Luong To Quyen</v>
      </c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27" customHeight="1" spans="1:26">
      <c r="A37" s="46" t="s">
        <v>572</v>
      </c>
      <c r="B37" s="46" t="s">
        <v>527</v>
      </c>
      <c r="C37" s="47" t="s">
        <v>814</v>
      </c>
      <c r="D37" s="66" t="s">
        <v>586</v>
      </c>
      <c r="E37" s="66" t="s">
        <v>582</v>
      </c>
      <c r="F37" s="64" t="e">
        <f>#REF!</f>
        <v>#REF!</v>
      </c>
      <c r="G37" s="46" t="s">
        <v>813</v>
      </c>
      <c r="H37" s="46" t="str">
        <f t="shared" si="3"/>
        <v>Lê Thị Thùy Ngân</v>
      </c>
      <c r="I37" s="51" t="str">
        <f t="shared" si="4"/>
        <v>Medigo TT Luong T10.2024 -  BS.ONL -   Lê Thị Thùy Ngân</v>
      </c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27" customHeight="1" spans="1:26">
      <c r="A38" s="46" t="s">
        <v>572</v>
      </c>
      <c r="B38" s="46" t="s">
        <v>527</v>
      </c>
      <c r="C38" s="47" t="s">
        <v>587</v>
      </c>
      <c r="D38" s="46" t="s">
        <v>588</v>
      </c>
      <c r="E38" s="67" t="s">
        <v>589</v>
      </c>
      <c r="F38" s="64" t="e">
        <f>#REF!</f>
        <v>#REF!</v>
      </c>
      <c r="G38" s="46" t="s">
        <v>813</v>
      </c>
      <c r="H38" s="46" t="str">
        <f t="shared" si="3"/>
        <v>Pham Thi Ngoc Dung</v>
      </c>
      <c r="I38" s="51" t="str">
        <f t="shared" si="4"/>
        <v>Medigo TT Luong T10.2024 -  BS.ONL -   Pham Thi Ngoc Dung</v>
      </c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27" customHeight="1" spans="1:26">
      <c r="A39" s="46" t="s">
        <v>572</v>
      </c>
      <c r="B39" s="46" t="s">
        <v>527</v>
      </c>
      <c r="C39" s="47" t="s">
        <v>590</v>
      </c>
      <c r="D39" s="46" t="s">
        <v>591</v>
      </c>
      <c r="E39" s="67" t="s">
        <v>592</v>
      </c>
      <c r="F39" s="64" t="e">
        <f>#REF!</f>
        <v>#REF!</v>
      </c>
      <c r="G39" s="46" t="s">
        <v>813</v>
      </c>
      <c r="H39" s="46" t="str">
        <f t="shared" si="3"/>
        <v>Vo Duy Tam</v>
      </c>
      <c r="I39" s="51" t="str">
        <f t="shared" si="4"/>
        <v>Medigo TT Luong T10.2024 -  BS.ONL -   Vo Duy Tam</v>
      </c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27" customHeight="1" spans="1:26">
      <c r="A40" s="46" t="s">
        <v>572</v>
      </c>
      <c r="B40" s="46" t="s">
        <v>527</v>
      </c>
      <c r="C40" s="47" t="s">
        <v>593</v>
      </c>
      <c r="D40" s="46" t="s">
        <v>594</v>
      </c>
      <c r="E40" s="67" t="s">
        <v>592</v>
      </c>
      <c r="F40" s="64" t="e">
        <f>#REF!</f>
        <v>#REF!</v>
      </c>
      <c r="G40" s="46" t="s">
        <v>813</v>
      </c>
      <c r="H40" s="46" t="str">
        <f t="shared" si="3"/>
        <v>Duong Tan Thanh</v>
      </c>
      <c r="I40" s="51" t="str">
        <f t="shared" si="4"/>
        <v>Medigo TT Luong T10.2024 -  BS.ONL -   Duong Tan Thanh</v>
      </c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27" customHeight="1" spans="1:26">
      <c r="A41" s="46" t="s">
        <v>572</v>
      </c>
      <c r="B41" s="46" t="s">
        <v>527</v>
      </c>
      <c r="C41" s="47" t="s">
        <v>595</v>
      </c>
      <c r="D41" s="47" t="s">
        <v>596</v>
      </c>
      <c r="E41" s="46" t="s">
        <v>375</v>
      </c>
      <c r="F41" s="64" t="e">
        <f>#REF!</f>
        <v>#REF!</v>
      </c>
      <c r="G41" s="46" t="s">
        <v>813</v>
      </c>
      <c r="H41" s="46" t="str">
        <f t="shared" si="3"/>
        <v>Do Thi Lam Oanh</v>
      </c>
      <c r="I41" s="51" t="str">
        <f t="shared" si="4"/>
        <v>Medigo TT Luong T10.2024 -  BS.ONL -   Do Thi Lam Oanh</v>
      </c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27" customHeight="1" spans="1:26">
      <c r="A42" s="46" t="s">
        <v>572</v>
      </c>
      <c r="B42" s="46" t="s">
        <v>527</v>
      </c>
      <c r="C42" s="47" t="s">
        <v>597</v>
      </c>
      <c r="D42" s="47" t="s">
        <v>598</v>
      </c>
      <c r="E42" s="46" t="s">
        <v>582</v>
      </c>
      <c r="F42" s="64" t="e">
        <f>#REF!</f>
        <v>#REF!</v>
      </c>
      <c r="G42" s="46" t="s">
        <v>813</v>
      </c>
      <c r="H42" s="46" t="str">
        <f t="shared" si="3"/>
        <v>Nguyen Thanh Hoang Loc</v>
      </c>
      <c r="I42" s="51" t="str">
        <f t="shared" si="4"/>
        <v>Medigo TT Luong T10.2024 -  BS.ONL -   Nguyen Thanh Hoang Loc</v>
      </c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27" customHeight="1" spans="1:26">
      <c r="A43" s="46" t="s">
        <v>572</v>
      </c>
      <c r="B43" s="46" t="s">
        <v>527</v>
      </c>
      <c r="C43" s="47" t="s">
        <v>599</v>
      </c>
      <c r="D43" s="46" t="s">
        <v>600</v>
      </c>
      <c r="E43" s="67" t="s">
        <v>601</v>
      </c>
      <c r="F43" s="64" t="e">
        <f>#REF!</f>
        <v>#REF!</v>
      </c>
      <c r="G43" s="46" t="s">
        <v>813</v>
      </c>
      <c r="H43" s="46" t="str">
        <f t="shared" si="3"/>
        <v>Tran Thi Thu Ha</v>
      </c>
      <c r="I43" s="51" t="str">
        <f t="shared" si="4"/>
        <v>Medigo TT Luong T10.2024 -  BS.ONL -   Tran Thi Thu Ha</v>
      </c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27" customHeight="1" spans="1:26">
      <c r="A44" s="46" t="s">
        <v>572</v>
      </c>
      <c r="B44" s="46" t="s">
        <v>527</v>
      </c>
      <c r="C44" s="47" t="s">
        <v>602</v>
      </c>
      <c r="D44" s="46" t="s">
        <v>603</v>
      </c>
      <c r="E44" s="67" t="s">
        <v>582</v>
      </c>
      <c r="F44" s="64" t="e">
        <f>#REF!</f>
        <v>#REF!</v>
      </c>
      <c r="G44" s="46" t="s">
        <v>813</v>
      </c>
      <c r="H44" s="46" t="str">
        <f t="shared" si="3"/>
        <v>Do Thai Phuong Ngoc</v>
      </c>
      <c r="I44" s="51" t="str">
        <f t="shared" si="4"/>
        <v>Medigo TT Luong T10.2024 -  BS.ONL -   Do Thai Phuong Ngoc</v>
      </c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27" customHeight="1" spans="1:26">
      <c r="A45" s="46" t="s">
        <v>572</v>
      </c>
      <c r="B45" s="46" t="s">
        <v>527</v>
      </c>
      <c r="C45" s="47" t="s">
        <v>815</v>
      </c>
      <c r="D45" s="47" t="s">
        <v>605</v>
      </c>
      <c r="E45" s="46" t="s">
        <v>375</v>
      </c>
      <c r="F45" s="64" t="e">
        <f>#REF!</f>
        <v>#REF!</v>
      </c>
      <c r="G45" s="46" t="s">
        <v>813</v>
      </c>
      <c r="H45" s="46" t="str">
        <f t="shared" si="3"/>
        <v>Tran Phuoc Duy Bao</v>
      </c>
      <c r="I45" s="51" t="str">
        <f t="shared" si="4"/>
        <v>Medigo TT Luong T10.2024 -  BS.ONL -   Tran Phuoc Duy Bao</v>
      </c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27" customHeight="1" spans="1:26">
      <c r="A46" s="46" t="s">
        <v>572</v>
      </c>
      <c r="B46" s="46" t="s">
        <v>527</v>
      </c>
      <c r="C46" s="47" t="s">
        <v>816</v>
      </c>
      <c r="D46" s="47" t="s">
        <v>817</v>
      </c>
      <c r="E46" s="46" t="s">
        <v>351</v>
      </c>
      <c r="F46" s="64" t="e">
        <f>#REF!</f>
        <v>#REF!</v>
      </c>
      <c r="G46" s="46" t="s">
        <v>813</v>
      </c>
      <c r="H46" s="46" t="str">
        <f t="shared" si="3"/>
        <v>Nguyen Minh Bao</v>
      </c>
      <c r="I46" s="51" t="str">
        <f t="shared" si="4"/>
        <v>Medigo TT Luong T10.2024 -  BS.ONL -   Nguyen Minh Bao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27" customHeight="1" spans="1:26">
      <c r="A47" s="46" t="s">
        <v>572</v>
      </c>
      <c r="B47" s="46" t="s">
        <v>527</v>
      </c>
      <c r="C47" s="47" t="s">
        <v>610</v>
      </c>
      <c r="D47" s="46" t="s">
        <v>611</v>
      </c>
      <c r="E47" s="46" t="s">
        <v>582</v>
      </c>
      <c r="F47" s="64" t="e">
        <f>#REF!</f>
        <v>#REF!</v>
      </c>
      <c r="G47" s="46" t="s">
        <v>813</v>
      </c>
      <c r="H47" s="46" t="str">
        <f t="shared" si="3"/>
        <v>Nguyen Ly Nhat Tam</v>
      </c>
      <c r="I47" s="51" t="str">
        <f t="shared" si="4"/>
        <v>Medigo TT Luong T10.2024 -  BS.ONL -   Nguyen Ly Nhat Tam</v>
      </c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27" customHeight="1" spans="1:26">
      <c r="A48" s="46" t="s">
        <v>572</v>
      </c>
      <c r="B48" s="46" t="s">
        <v>527</v>
      </c>
      <c r="C48" s="47" t="s">
        <v>617</v>
      </c>
      <c r="D48" s="46" t="s">
        <v>618</v>
      </c>
      <c r="E48" s="46" t="s">
        <v>606</v>
      </c>
      <c r="F48" s="64" t="e">
        <f>#REF!</f>
        <v>#REF!</v>
      </c>
      <c r="G48" s="46" t="s">
        <v>813</v>
      </c>
      <c r="H48" s="46" t="str">
        <f t="shared" si="3"/>
        <v>Tran Thi Kieu My</v>
      </c>
      <c r="I48" s="51" t="str">
        <f t="shared" si="4"/>
        <v>Medigo TT Luong T10.2024 -  BS.ONL -   Tran Thi Kieu My</v>
      </c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27" customHeight="1" spans="1:26">
      <c r="A49" s="46" t="s">
        <v>572</v>
      </c>
      <c r="B49" s="46" t="s">
        <v>527</v>
      </c>
      <c r="C49" s="47" t="s">
        <v>621</v>
      </c>
      <c r="D49" s="46" t="s">
        <v>622</v>
      </c>
      <c r="E49" s="67" t="s">
        <v>606</v>
      </c>
      <c r="F49" s="64" t="e">
        <f>#REF!</f>
        <v>#REF!</v>
      </c>
      <c r="G49" s="46" t="s">
        <v>813</v>
      </c>
      <c r="H49" s="46" t="str">
        <f t="shared" si="3"/>
        <v>Nguyen Thuy Thuy Duong</v>
      </c>
      <c r="I49" s="51" t="str">
        <f t="shared" si="4"/>
        <v>Medigo TT Luong T10.2024 -  BS.ONL -   Nguyen Thuy Thuy Duong</v>
      </c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27" customHeight="1" spans="1:26">
      <c r="A50" s="46" t="s">
        <v>572</v>
      </c>
      <c r="B50" s="46" t="s">
        <v>527</v>
      </c>
      <c r="C50" s="47" t="s">
        <v>623</v>
      </c>
      <c r="D50" s="46" t="s">
        <v>624</v>
      </c>
      <c r="E50" s="67" t="s">
        <v>351</v>
      </c>
      <c r="F50" s="64" t="e">
        <f>#REF!</f>
        <v>#REF!</v>
      </c>
      <c r="G50" s="46" t="s">
        <v>813</v>
      </c>
      <c r="H50" s="46" t="str">
        <f t="shared" si="3"/>
        <v>Ho Duc Ha</v>
      </c>
      <c r="I50" s="51" t="str">
        <f t="shared" si="4"/>
        <v>Medigo TT Luong T10.2024 -  BS.ONL -   Ho Duc Ha</v>
      </c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27" customHeight="1" spans="1:26">
      <c r="A51" s="46" t="s">
        <v>572</v>
      </c>
      <c r="B51" s="46" t="s">
        <v>527</v>
      </c>
      <c r="C51" s="47" t="s">
        <v>625</v>
      </c>
      <c r="D51" s="46" t="s">
        <v>626</v>
      </c>
      <c r="E51" s="67" t="s">
        <v>211</v>
      </c>
      <c r="F51" s="64" t="e">
        <f>#REF!</f>
        <v>#REF!</v>
      </c>
      <c r="G51" s="46" t="s">
        <v>813</v>
      </c>
      <c r="H51" s="46" t="str">
        <f t="shared" si="3"/>
        <v>Huynh Nhu Huynh</v>
      </c>
      <c r="I51" s="51" t="str">
        <f t="shared" si="4"/>
        <v>Medigo TT Luong T10.2024 -  BS.ONL -   Huynh Nhu Huynh</v>
      </c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27" customHeight="1" spans="1:26">
      <c r="A52" s="46" t="s">
        <v>572</v>
      </c>
      <c r="B52" s="46" t="s">
        <v>527</v>
      </c>
      <c r="C52" s="47" t="s">
        <v>627</v>
      </c>
      <c r="D52" s="46" t="s">
        <v>628</v>
      </c>
      <c r="E52" s="67" t="s">
        <v>351</v>
      </c>
      <c r="F52" s="64" t="e">
        <f>#REF!</f>
        <v>#REF!</v>
      </c>
      <c r="G52" s="46" t="s">
        <v>813</v>
      </c>
      <c r="H52" s="46" t="str">
        <f t="shared" si="3"/>
        <v>Pham Hong Toan</v>
      </c>
      <c r="I52" s="51" t="str">
        <f t="shared" si="4"/>
        <v>Medigo TT Luong T10.2024 -  BS.ONL -   Pham Hong Toan</v>
      </c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27" customHeight="1" spans="1:26">
      <c r="A53" s="46" t="s">
        <v>572</v>
      </c>
      <c r="B53" s="46" t="s">
        <v>527</v>
      </c>
      <c r="C53" s="47" t="s">
        <v>629</v>
      </c>
      <c r="D53" s="47" t="s">
        <v>630</v>
      </c>
      <c r="E53" s="46" t="s">
        <v>606</v>
      </c>
      <c r="F53" s="64" t="e">
        <f>#REF!</f>
        <v>#REF!</v>
      </c>
      <c r="G53" s="46" t="s">
        <v>813</v>
      </c>
      <c r="H53" s="46" t="str">
        <f t="shared" si="3"/>
        <v>Pham Hoang Vu</v>
      </c>
      <c r="I53" s="51" t="str">
        <f t="shared" si="4"/>
        <v>Medigo TT Luong T10.2024 -  BS.ONL -   Pham Hoang Vu</v>
      </c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27" customHeight="1" spans="1:26">
      <c r="A54" s="46" t="s">
        <v>572</v>
      </c>
      <c r="B54" s="46" t="s">
        <v>527</v>
      </c>
      <c r="C54" s="47" t="s">
        <v>631</v>
      </c>
      <c r="D54" s="47">
        <v>1013264128</v>
      </c>
      <c r="E54" s="46" t="s">
        <v>211</v>
      </c>
      <c r="F54" s="64" t="e">
        <f>#REF!</f>
        <v>#REF!</v>
      </c>
      <c r="G54" s="46" t="s">
        <v>813</v>
      </c>
      <c r="H54" s="46" t="str">
        <f t="shared" si="3"/>
        <v>Nguyen Huynh Quang Tin</v>
      </c>
      <c r="I54" s="51" t="str">
        <f t="shared" si="4"/>
        <v>Medigo TT Luong T10.2024 -  BS.ONL -   Nguyen Huynh Quang Tin</v>
      </c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27" customHeight="1" spans="1:26">
      <c r="A55" s="46" t="s">
        <v>572</v>
      </c>
      <c r="B55" s="46" t="s">
        <v>527</v>
      </c>
      <c r="C55" s="47" t="s">
        <v>633</v>
      </c>
      <c r="D55" s="47">
        <v>1035692744</v>
      </c>
      <c r="E55" s="46" t="s">
        <v>818</v>
      </c>
      <c r="F55" s="64" t="e">
        <f>#REF!</f>
        <v>#REF!</v>
      </c>
      <c r="G55" s="46" t="s">
        <v>813</v>
      </c>
      <c r="H55" s="46" t="str">
        <f t="shared" si="3"/>
        <v>Le Thi Kieu Trinh</v>
      </c>
      <c r="I55" s="51" t="str">
        <f t="shared" si="4"/>
        <v>Medigo TT Luong T10.2024 -  BS.ONL -   Le Thi Kieu Trinh</v>
      </c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27" customHeight="1" spans="1:26">
      <c r="A56" s="46" t="s">
        <v>572</v>
      </c>
      <c r="B56" s="46" t="s">
        <v>527</v>
      </c>
      <c r="C56" s="46" t="s">
        <v>635</v>
      </c>
      <c r="D56" s="47" t="s">
        <v>636</v>
      </c>
      <c r="E56" s="46" t="s">
        <v>606</v>
      </c>
      <c r="F56" s="64" t="e">
        <f>#REF!</f>
        <v>#REF!</v>
      </c>
      <c r="G56" s="46" t="s">
        <v>813</v>
      </c>
      <c r="H56" s="46" t="str">
        <f t="shared" si="3"/>
        <v>Tran Thi Quynh</v>
      </c>
      <c r="I56" s="51" t="str">
        <f t="shared" si="4"/>
        <v>Medigo TT Luong T10.2024 -  BS.ONL -   Tran Thi Quynh</v>
      </c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27" customHeight="1" spans="1:26">
      <c r="A57" s="46" t="s">
        <v>572</v>
      </c>
      <c r="B57" s="46" t="s">
        <v>527</v>
      </c>
      <c r="C57" s="47" t="s">
        <v>637</v>
      </c>
      <c r="D57" s="46" t="s">
        <v>638</v>
      </c>
      <c r="E57" s="67" t="s">
        <v>351</v>
      </c>
      <c r="F57" s="64" t="e">
        <f>#REF!</f>
        <v>#REF!</v>
      </c>
      <c r="G57" s="46" t="s">
        <v>813</v>
      </c>
      <c r="H57" s="46" t="str">
        <f t="shared" si="3"/>
        <v>Dinh Thi Thu Trang</v>
      </c>
      <c r="I57" s="51" t="str">
        <f t="shared" si="4"/>
        <v>Medigo TT Luong T10.2024 -  BS.ONL -   Dinh Thi Thu Trang</v>
      </c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23.25" customHeight="1" spans="1:26">
      <c r="A58" s="66"/>
      <c r="B58" s="46"/>
      <c r="C58" s="46"/>
      <c r="D58" s="47"/>
      <c r="E58" s="46"/>
      <c r="F58" s="65" t="e">
        <f>SUM(F33:F57)</f>
        <v>#REF!</v>
      </c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customHeight="1" spans="1:26">
      <c r="A59" s="50" t="s">
        <v>571</v>
      </c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26.25" customHeight="1" spans="1:26">
      <c r="A60" s="46" t="s">
        <v>534</v>
      </c>
      <c r="B60" s="46" t="s">
        <v>527</v>
      </c>
      <c r="C60" s="47" t="s">
        <v>819</v>
      </c>
      <c r="D60" s="47" t="s">
        <v>820</v>
      </c>
      <c r="E60" s="46" t="s">
        <v>821</v>
      </c>
      <c r="F60" s="64" t="e">
        <f>#REF!</f>
        <v>#REF!</v>
      </c>
      <c r="G60" s="46" t="s">
        <v>758</v>
      </c>
      <c r="H60" s="46" t="str">
        <f t="shared" ref="H60:H68" si="5">C60</f>
        <v>Vo Nguyen Doan Thao</v>
      </c>
      <c r="I60" s="51" t="str">
        <f t="shared" ref="I60:I68" si="6">G60&amp;" "&amp;H60</f>
        <v>Medigo TT Luong T10.2024 -  P.IT -   Vo Nguyen Doan Thao</v>
      </c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26.25" customHeight="1" spans="1:26">
      <c r="A61" s="46" t="s">
        <v>534</v>
      </c>
      <c r="B61" s="46" t="s">
        <v>527</v>
      </c>
      <c r="C61" s="47" t="s">
        <v>822</v>
      </c>
      <c r="D61" s="678" t="s">
        <v>823</v>
      </c>
      <c r="E61" s="46" t="s">
        <v>606</v>
      </c>
      <c r="F61" s="64" t="e">
        <f>#REF!</f>
        <v>#REF!</v>
      </c>
      <c r="G61" s="46" t="s">
        <v>758</v>
      </c>
      <c r="H61" s="46" t="str">
        <f t="shared" si="5"/>
        <v>Dang Quang Vinh</v>
      </c>
      <c r="I61" s="51" t="str">
        <f t="shared" si="6"/>
        <v>Medigo TT Luong T10.2024 -  P.IT -   Dang Quang Vinh</v>
      </c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26.25" customHeight="1" spans="1:26">
      <c r="A62" s="46" t="s">
        <v>534</v>
      </c>
      <c r="B62" s="46" t="s">
        <v>527</v>
      </c>
      <c r="C62" s="47" t="s">
        <v>824</v>
      </c>
      <c r="D62" s="678" t="s">
        <v>825</v>
      </c>
      <c r="E62" s="678" t="s">
        <v>821</v>
      </c>
      <c r="F62" s="64" t="e">
        <f>#REF!</f>
        <v>#REF!</v>
      </c>
      <c r="G62" s="46" t="s">
        <v>758</v>
      </c>
      <c r="H62" s="46" t="str">
        <f t="shared" si="5"/>
        <v>Luu Chan Hung</v>
      </c>
      <c r="I62" s="51" t="str">
        <f t="shared" si="6"/>
        <v>Medigo TT Luong T10.2024 -  P.IT -   Luu Chan Hung</v>
      </c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26.25" customHeight="1" spans="1:26">
      <c r="A63" s="46" t="s">
        <v>534</v>
      </c>
      <c r="B63" s="46" t="s">
        <v>527</v>
      </c>
      <c r="C63" s="47" t="s">
        <v>826</v>
      </c>
      <c r="D63" s="678" t="s">
        <v>827</v>
      </c>
      <c r="E63" s="678" t="s">
        <v>375</v>
      </c>
      <c r="F63" s="64" t="e">
        <f>#REF!</f>
        <v>#REF!</v>
      </c>
      <c r="G63" s="46" t="s">
        <v>758</v>
      </c>
      <c r="H63" s="46" t="str">
        <f t="shared" si="5"/>
        <v>Nguyen Phan Hoang Phuc</v>
      </c>
      <c r="I63" s="51" t="str">
        <f t="shared" si="6"/>
        <v>Medigo TT Luong T10.2024 -  P.IT -   Nguyen Phan Hoang Phuc</v>
      </c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26.25" customHeight="1" spans="1:26">
      <c r="A64" s="46" t="s">
        <v>828</v>
      </c>
      <c r="B64" s="68" t="s">
        <v>527</v>
      </c>
      <c r="C64" s="68" t="s">
        <v>659</v>
      </c>
      <c r="D64" s="679" t="s">
        <v>829</v>
      </c>
      <c r="E64" s="68" t="s">
        <v>351</v>
      </c>
      <c r="F64" s="64" t="e">
        <f>#REF!</f>
        <v>#REF!</v>
      </c>
      <c r="G64" s="46" t="s">
        <v>830</v>
      </c>
      <c r="H64" s="46" t="str">
        <f t="shared" si="5"/>
        <v>Nguyen Duc Viet Khoa</v>
      </c>
      <c r="I64" s="51" t="str">
        <f t="shared" si="6"/>
        <v>Medigo TT Luong T10.2024 -  P.VAN HANH NT -   Nguyen Duc Viet Khoa</v>
      </c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ht="26.25" customHeight="1" spans="1:26">
      <c r="A65" s="46" t="s">
        <v>831</v>
      </c>
      <c r="B65" s="46" t="s">
        <v>527</v>
      </c>
      <c r="C65" s="47" t="s">
        <v>832</v>
      </c>
      <c r="D65" s="47" t="s">
        <v>833</v>
      </c>
      <c r="E65" s="46" t="s">
        <v>834</v>
      </c>
      <c r="F65" s="64" t="e">
        <f>#REF!</f>
        <v>#REF!</v>
      </c>
      <c r="G65" s="46" t="s">
        <v>768</v>
      </c>
      <c r="H65" s="46" t="str">
        <f t="shared" si="5"/>
        <v>Nguyen Thi Xuan Phuong</v>
      </c>
      <c r="I65" s="51" t="str">
        <f t="shared" si="6"/>
        <v>Medigo TT Luong T10.2024 -  P.MARKETING -   Nguyen Thi Xuan Phuong</v>
      </c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26.25" customHeight="1" spans="1:26">
      <c r="A66" s="46" t="s">
        <v>557</v>
      </c>
      <c r="B66" s="46" t="s">
        <v>527</v>
      </c>
      <c r="C66" s="47" t="s">
        <v>835</v>
      </c>
      <c r="D66" s="47" t="s">
        <v>836</v>
      </c>
      <c r="E66" s="46" t="s">
        <v>582</v>
      </c>
      <c r="F66" s="64" t="e">
        <f>#REF!</f>
        <v>#REF!</v>
      </c>
      <c r="G66" s="46" t="s">
        <v>837</v>
      </c>
      <c r="H66" s="46" t="str">
        <f t="shared" si="5"/>
        <v>Duong Ngoc Vy</v>
      </c>
      <c r="I66" s="51" t="str">
        <f t="shared" si="6"/>
        <v>Medigo TT Luong T10.2024 -  P.KT -  Duong Ngoc Vy</v>
      </c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26.25" customHeight="1" spans="1:26">
      <c r="A67" s="46" t="s">
        <v>557</v>
      </c>
      <c r="B67" s="46" t="s">
        <v>527</v>
      </c>
      <c r="C67" s="47" t="s">
        <v>838</v>
      </c>
      <c r="D67" s="680" t="s">
        <v>839</v>
      </c>
      <c r="E67" s="46" t="s">
        <v>606</v>
      </c>
      <c r="F67" s="64" t="e">
        <f>#REF!</f>
        <v>#REF!</v>
      </c>
      <c r="G67" s="46" t="s">
        <v>837</v>
      </c>
      <c r="H67" s="46" t="str">
        <f t="shared" si="5"/>
        <v>Thai Ngoc Hanh</v>
      </c>
      <c r="I67" s="51" t="str">
        <f t="shared" si="6"/>
        <v>Medigo TT Luong T10.2024 -  P.KT -  Thai Ngoc Hanh</v>
      </c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26.25" customHeight="1" spans="1:26">
      <c r="A68" s="46" t="s">
        <v>540</v>
      </c>
      <c r="B68" s="46" t="s">
        <v>527</v>
      </c>
      <c r="C68" s="47" t="s">
        <v>840</v>
      </c>
      <c r="D68" s="680" t="s">
        <v>841</v>
      </c>
      <c r="E68" s="46" t="s">
        <v>842</v>
      </c>
      <c r="F68" s="64" t="e">
        <f>#REF!</f>
        <v>#REF!</v>
      </c>
      <c r="G68" s="46" t="s">
        <v>843</v>
      </c>
      <c r="H68" s="46" t="str">
        <f t="shared" si="5"/>
        <v>Le Thi Thuy Huong</v>
      </c>
      <c r="I68" s="51" t="str">
        <f t="shared" si="6"/>
        <v>Medigo TT Luong T10.2024 -  P.PD -  Le Thi Thuy Huong</v>
      </c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5.75" customHeight="1" spans="1:26">
      <c r="A69" s="46"/>
      <c r="B69" s="46"/>
      <c r="C69" s="47"/>
      <c r="D69" s="46"/>
      <c r="E69" s="46"/>
      <c r="F69" s="65" t="e">
        <f>SUM(F60:F68)</f>
        <v>#REF!</v>
      </c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5.75" customHeight="1" spans="1:26">
      <c r="A70" s="70" t="s">
        <v>844</v>
      </c>
      <c r="B70" s="46"/>
      <c r="C70" s="46"/>
      <c r="D70" s="47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5.75" customHeight="1" spans="1:26">
      <c r="A71" s="66"/>
      <c r="B71" s="46" t="s">
        <v>845</v>
      </c>
      <c r="C71" s="46" t="s">
        <v>17</v>
      </c>
      <c r="D71" s="47" t="s">
        <v>747</v>
      </c>
      <c r="E71" s="46" t="s">
        <v>322</v>
      </c>
      <c r="F71" s="64">
        <v>30665000</v>
      </c>
      <c r="G71" s="46" t="s">
        <v>846</v>
      </c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5.75" customHeight="1" spans="1:26">
      <c r="A72" s="66"/>
      <c r="B72" s="46"/>
      <c r="C72" s="46"/>
      <c r="D72" s="47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5.75" customHeight="1" spans="1:26">
      <c r="A73" s="71" t="s">
        <v>652</v>
      </c>
      <c r="B73" s="72"/>
      <c r="C73" s="72"/>
      <c r="D73" s="73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26.25" customHeight="1" spans="1:26">
      <c r="A74" s="46" t="s">
        <v>653</v>
      </c>
      <c r="B74" s="46" t="s">
        <v>654</v>
      </c>
      <c r="C74" s="46" t="s">
        <v>847</v>
      </c>
      <c r="D74" s="47" t="s">
        <v>848</v>
      </c>
      <c r="E74" s="46" t="s">
        <v>849</v>
      </c>
      <c r="F74" s="64" t="e">
        <f>#REF!</f>
        <v>#REF!</v>
      </c>
      <c r="G74" s="46" t="s">
        <v>850</v>
      </c>
      <c r="H74" s="46" t="str">
        <f t="shared" ref="H74:H86" si="7">C74</f>
        <v>Nong Thi Bich</v>
      </c>
      <c r="I74" s="51" t="str">
        <f t="shared" ref="I74:I86" si="8">G74&amp;" "&amp;H74</f>
        <v>Med TT Luong T10.2024 P.VAN HANH -  Nong Thi Bich</v>
      </c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26.25" customHeight="1" spans="1:26">
      <c r="A75" s="46" t="s">
        <v>653</v>
      </c>
      <c r="B75" s="46" t="s">
        <v>654</v>
      </c>
      <c r="C75" s="46" t="s">
        <v>655</v>
      </c>
      <c r="D75" s="47" t="s">
        <v>851</v>
      </c>
      <c r="E75" s="46" t="s">
        <v>582</v>
      </c>
      <c r="F75" s="64" t="e">
        <f>'Med Service'!#REF!</f>
        <v>#REF!</v>
      </c>
      <c r="G75" s="46" t="s">
        <v>850</v>
      </c>
      <c r="H75" s="46" t="str">
        <f t="shared" si="7"/>
        <v>Le Thi Quy Ngoc</v>
      </c>
      <c r="I75" s="51" t="str">
        <f t="shared" si="8"/>
        <v>Med TT Luong T10.2024 P.VAN HANH -  Le Thi Quy Ngoc</v>
      </c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26.25" customHeight="1" spans="1:26">
      <c r="A76" s="46" t="s">
        <v>653</v>
      </c>
      <c r="B76" s="46" t="s">
        <v>654</v>
      </c>
      <c r="C76" s="46" t="s">
        <v>657</v>
      </c>
      <c r="D76" s="678" t="s">
        <v>852</v>
      </c>
      <c r="E76" s="46" t="s">
        <v>211</v>
      </c>
      <c r="F76" s="64" t="e">
        <f>'Med Service'!#REF!</f>
        <v>#REF!</v>
      </c>
      <c r="G76" s="46" t="s">
        <v>850</v>
      </c>
      <c r="H76" s="46" t="str">
        <f t="shared" si="7"/>
        <v>Le Thu Ha</v>
      </c>
      <c r="I76" s="51" t="str">
        <f t="shared" si="8"/>
        <v>Med TT Luong T10.2024 P.VAN HANH -  Le Thu Ha</v>
      </c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26.25" customHeight="1" spans="1:26">
      <c r="A77" s="46" t="s">
        <v>653</v>
      </c>
      <c r="B77" s="46" t="s">
        <v>654</v>
      </c>
      <c r="C77" s="46" t="s">
        <v>853</v>
      </c>
      <c r="D77" s="47" t="s">
        <v>854</v>
      </c>
      <c r="E77" s="46" t="s">
        <v>322</v>
      </c>
      <c r="F77" s="64" t="e">
        <f>#REF!</f>
        <v>#REF!</v>
      </c>
      <c r="G77" s="46" t="s">
        <v>850</v>
      </c>
      <c r="H77" s="46" t="str">
        <f t="shared" si="7"/>
        <v>Vu Thi Kim Phung</v>
      </c>
      <c r="I77" s="51" t="str">
        <f t="shared" si="8"/>
        <v>Med TT Luong T10.2024 P.VAN HANH -  Vu Thi Kim Phung</v>
      </c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26.25" customHeight="1" spans="1:26">
      <c r="A78" s="46" t="s">
        <v>653</v>
      </c>
      <c r="B78" s="46" t="s">
        <v>654</v>
      </c>
      <c r="C78" s="46" t="s">
        <v>855</v>
      </c>
      <c r="D78" s="47" t="s">
        <v>856</v>
      </c>
      <c r="E78" s="46" t="s">
        <v>582</v>
      </c>
      <c r="F78" s="64" t="e">
        <f>'Med Service'!#REF!</f>
        <v>#REF!</v>
      </c>
      <c r="G78" s="46" t="s">
        <v>850</v>
      </c>
      <c r="H78" s="46" t="str">
        <f t="shared" si="7"/>
        <v>Tran Pham Thi Khanh Vy</v>
      </c>
      <c r="I78" s="51" t="str">
        <f t="shared" si="8"/>
        <v>Med TT Luong T10.2024 P.VAN HANH -  Tran Pham Thi Khanh Vy</v>
      </c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26.25" customHeight="1" spans="1:26">
      <c r="A79" s="46" t="s">
        <v>653</v>
      </c>
      <c r="B79" s="46" t="s">
        <v>654</v>
      </c>
      <c r="C79" s="46" t="s">
        <v>857</v>
      </c>
      <c r="D79" s="47" t="s">
        <v>858</v>
      </c>
      <c r="E79" s="46" t="s">
        <v>244</v>
      </c>
      <c r="F79" s="64" t="e">
        <f>'Med Service'!#REF!</f>
        <v>#REF!</v>
      </c>
      <c r="G79" s="46" t="s">
        <v>850</v>
      </c>
      <c r="H79" s="46" t="str">
        <f t="shared" si="7"/>
        <v>Nguyen Thi Thanh Sang</v>
      </c>
      <c r="I79" s="51" t="str">
        <f t="shared" si="8"/>
        <v>Med TT Luong T10.2024 P.VAN HANH -  Nguyen Thi Thanh Sang</v>
      </c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26.25" customHeight="1" spans="1:26">
      <c r="A80" s="46" t="s">
        <v>653</v>
      </c>
      <c r="B80" s="46" t="s">
        <v>654</v>
      </c>
      <c r="C80" s="46" t="s">
        <v>859</v>
      </c>
      <c r="D80" s="47" t="s">
        <v>860</v>
      </c>
      <c r="E80" s="46" t="s">
        <v>211</v>
      </c>
      <c r="F80" s="64" t="e">
        <f>'Med Service'!#REF!</f>
        <v>#REF!</v>
      </c>
      <c r="G80" s="46" t="s">
        <v>850</v>
      </c>
      <c r="H80" s="46" t="str">
        <f t="shared" si="7"/>
        <v>Ngo Phuong Quynh</v>
      </c>
      <c r="I80" s="51" t="str">
        <f t="shared" si="8"/>
        <v>Med TT Luong T10.2024 P.VAN HANH -  Ngo Phuong Quynh</v>
      </c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26.25" customHeight="1" spans="1:26">
      <c r="A81" s="46" t="s">
        <v>653</v>
      </c>
      <c r="B81" s="46" t="s">
        <v>654</v>
      </c>
      <c r="C81" s="46" t="s">
        <v>861</v>
      </c>
      <c r="D81" s="47" t="s">
        <v>862</v>
      </c>
      <c r="E81" s="46" t="s">
        <v>322</v>
      </c>
      <c r="F81" s="64" t="e">
        <f>#REF!</f>
        <v>#REF!</v>
      </c>
      <c r="G81" s="46" t="s">
        <v>850</v>
      </c>
      <c r="H81" s="46" t="str">
        <f t="shared" si="7"/>
        <v>Nguyen Hong Hai</v>
      </c>
      <c r="I81" s="51" t="str">
        <f t="shared" si="8"/>
        <v>Med TT Luong T10.2024 P.VAN HANH -  Nguyen Hong Hai</v>
      </c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26.25" customHeight="1" spans="1:26">
      <c r="A82" s="46" t="s">
        <v>545</v>
      </c>
      <c r="B82" s="46" t="s">
        <v>654</v>
      </c>
      <c r="C82" s="46" t="s">
        <v>662</v>
      </c>
      <c r="D82" s="47" t="s">
        <v>863</v>
      </c>
      <c r="E82" s="46" t="s">
        <v>351</v>
      </c>
      <c r="F82" s="64" t="e">
        <f>'Med Service'!#REF!</f>
        <v>#REF!</v>
      </c>
      <c r="G82" s="46" t="s">
        <v>864</v>
      </c>
      <c r="H82" s="46" t="str">
        <f t="shared" si="7"/>
        <v>Nguyen Thi Kim Hue</v>
      </c>
      <c r="I82" s="51" t="str">
        <f t="shared" si="8"/>
        <v>Med TT Luong T10.2024 P.ADMIN-CSKH -   Nguyen Thi Kim Hue</v>
      </c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26.25" customHeight="1" spans="1:26">
      <c r="A83" s="46" t="s">
        <v>540</v>
      </c>
      <c r="B83" s="46" t="s">
        <v>654</v>
      </c>
      <c r="C83" s="46" t="s">
        <v>541</v>
      </c>
      <c r="D83" s="47" t="s">
        <v>865</v>
      </c>
      <c r="E83" s="46" t="s">
        <v>866</v>
      </c>
      <c r="F83" s="64" t="e">
        <f>'Med Service'!#REF!</f>
        <v>#REF!</v>
      </c>
      <c r="G83" s="46" t="s">
        <v>867</v>
      </c>
      <c r="H83" s="46" t="str">
        <f t="shared" si="7"/>
        <v>Nguyen Hoang Nguyen Dan</v>
      </c>
      <c r="I83" s="51" t="str">
        <f t="shared" si="8"/>
        <v>Med TT Luong T10.2024 P.PD -   Nguyen Hoang Nguyen Dan</v>
      </c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26.25" customHeight="1" spans="1:26">
      <c r="A84" s="46" t="s">
        <v>792</v>
      </c>
      <c r="B84" s="46" t="s">
        <v>654</v>
      </c>
      <c r="C84" s="46" t="s">
        <v>868</v>
      </c>
      <c r="D84" s="47" t="s">
        <v>869</v>
      </c>
      <c r="E84" s="46" t="s">
        <v>211</v>
      </c>
      <c r="F84" s="64" t="e">
        <f>'Med Service'!#REF!</f>
        <v>#REF!</v>
      </c>
      <c r="G84" s="46" t="s">
        <v>870</v>
      </c>
      <c r="H84" s="46" t="str">
        <f t="shared" si="7"/>
        <v>Vo Hong Duyen</v>
      </c>
      <c r="I84" s="51" t="str">
        <f t="shared" si="8"/>
        <v>Med TT Luong T10.2024 P.XN -   Vo Hong Duyen</v>
      </c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26.25" customHeight="1" spans="1:26">
      <c r="A85" s="46" t="s">
        <v>792</v>
      </c>
      <c r="B85" s="46" t="s">
        <v>654</v>
      </c>
      <c r="C85" s="46" t="s">
        <v>871</v>
      </c>
      <c r="D85" s="47" t="s">
        <v>872</v>
      </c>
      <c r="E85" s="46" t="s">
        <v>322</v>
      </c>
      <c r="F85" s="64" t="e">
        <f>'Med Service'!#REF!</f>
        <v>#REF!</v>
      </c>
      <c r="G85" s="46" t="s">
        <v>870</v>
      </c>
      <c r="H85" s="46" t="str">
        <f t="shared" si="7"/>
        <v>Le Thanh Toan</v>
      </c>
      <c r="I85" s="51" t="str">
        <f t="shared" si="8"/>
        <v>Med TT Luong T10.2024 P.XN -   Le Thanh Toan</v>
      </c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26.25" customHeight="1" spans="1:26">
      <c r="A86" s="46" t="s">
        <v>792</v>
      </c>
      <c r="B86" s="46" t="s">
        <v>654</v>
      </c>
      <c r="C86" s="46" t="s">
        <v>873</v>
      </c>
      <c r="D86" s="47" t="s">
        <v>874</v>
      </c>
      <c r="E86" s="46" t="s">
        <v>322</v>
      </c>
      <c r="F86" s="64" t="e">
        <f>'Med Service'!#REF!</f>
        <v>#REF!</v>
      </c>
      <c r="G86" s="46" t="s">
        <v>870</v>
      </c>
      <c r="H86" s="46" t="str">
        <f t="shared" si="7"/>
        <v>Tran Minh Nhat</v>
      </c>
      <c r="I86" s="51" t="str">
        <f t="shared" si="8"/>
        <v>Med TT Luong T10.2024 P.XN -   Tran Minh Nhat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5.75" customHeight="1" spans="1:26">
      <c r="A87" s="46"/>
      <c r="B87" s="46"/>
      <c r="C87" s="46"/>
      <c r="D87" s="47"/>
      <c r="E87" s="46"/>
      <c r="F87" s="65" t="e">
        <f>SUM(F74:F86)</f>
        <v>#REF!</v>
      </c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5.75" customHeight="1" spans="1:26">
      <c r="A88" s="74" t="s">
        <v>875</v>
      </c>
      <c r="B88" s="74"/>
      <c r="C88" s="74"/>
      <c r="D88" s="47"/>
      <c r="E88" s="46"/>
      <c r="F88" s="64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5.75" customHeight="1" spans="1:26">
      <c r="A89" s="46" t="s">
        <v>540</v>
      </c>
      <c r="B89" s="46" t="s">
        <v>654</v>
      </c>
      <c r="C89" s="47" t="s">
        <v>876</v>
      </c>
      <c r="D89" s="47" t="s">
        <v>877</v>
      </c>
      <c r="E89" s="47" t="s">
        <v>351</v>
      </c>
      <c r="F89" s="64" t="e">
        <f>'Med Service'!#REF!</f>
        <v>#REF!</v>
      </c>
      <c r="G89" s="46" t="s">
        <v>878</v>
      </c>
      <c r="H89" s="46"/>
      <c r="I89" s="46" t="s">
        <v>878</v>
      </c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5.75" customHeight="1" spans="1:26">
      <c r="A90" s="46"/>
      <c r="B90" s="46"/>
      <c r="C90" s="46"/>
      <c r="D90" s="47"/>
      <c r="E90" s="46"/>
      <c r="F90" s="65" t="e">
        <f>SUM(F89)</f>
        <v>#REF!</v>
      </c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5.75" customHeight="1" spans="1:26">
      <c r="A91" s="75" t="s">
        <v>879</v>
      </c>
      <c r="B91" s="46"/>
      <c r="C91" s="46"/>
      <c r="D91" s="47"/>
      <c r="E91" s="46"/>
      <c r="F91" s="64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5.75" customHeight="1" spans="1:26">
      <c r="A92" s="46" t="s">
        <v>880</v>
      </c>
      <c r="B92" s="46"/>
      <c r="C92" s="46" t="s">
        <v>881</v>
      </c>
      <c r="D92" s="47" t="s">
        <v>882</v>
      </c>
      <c r="E92" s="46" t="s">
        <v>883</v>
      </c>
      <c r="F92" s="64" t="e">
        <f>'Med Service'!#REF!</f>
        <v>#REF!</v>
      </c>
      <c r="G92" s="46" t="s">
        <v>884</v>
      </c>
      <c r="H92" s="46" t="str">
        <f t="shared" ref="H92:H103" si="9">C92</f>
        <v>Nguyen Anh Tuan</v>
      </c>
      <c r="I92" s="51" t="str">
        <f t="shared" ref="I92:I103" si="10">G92&amp;" "&amp;H92</f>
        <v>Med TT Luong T10.2024 - DSDB Nguyen Anh Tuan</v>
      </c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5.75" customHeight="1" spans="1:26">
      <c r="A93" s="46" t="s">
        <v>885</v>
      </c>
      <c r="B93" s="46"/>
      <c r="C93" s="46" t="s">
        <v>886</v>
      </c>
      <c r="D93" s="47" t="s">
        <v>887</v>
      </c>
      <c r="E93" s="46" t="s">
        <v>244</v>
      </c>
      <c r="F93" s="64" t="e">
        <f>'Med Service'!#REF!</f>
        <v>#REF!</v>
      </c>
      <c r="G93" s="46" t="s">
        <v>884</v>
      </c>
      <c r="H93" s="46" t="str">
        <f t="shared" si="9"/>
        <v>Tran Thanh Long</v>
      </c>
      <c r="I93" s="51" t="str">
        <f t="shared" si="10"/>
        <v>Med TT Luong T10.2024 - DSDB Tran Thanh Long</v>
      </c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5.75" customHeight="1" spans="1:26">
      <c r="A94" s="46" t="s">
        <v>885</v>
      </c>
      <c r="B94" s="46"/>
      <c r="C94" s="46" t="s">
        <v>888</v>
      </c>
      <c r="D94" s="47" t="s">
        <v>889</v>
      </c>
      <c r="E94" s="46" t="s">
        <v>394</v>
      </c>
      <c r="F94" s="64" t="e">
        <f>'Med Service'!#REF!</f>
        <v>#REF!</v>
      </c>
      <c r="G94" s="46" t="s">
        <v>884</v>
      </c>
      <c r="H94" s="46" t="str">
        <f t="shared" si="9"/>
        <v>Hoang Anh Tai</v>
      </c>
      <c r="I94" s="51" t="str">
        <f t="shared" si="10"/>
        <v>Med TT Luong T10.2024 - DSDB Hoang Anh Tai</v>
      </c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5.75" customHeight="1" spans="1:26">
      <c r="A95" s="46" t="s">
        <v>885</v>
      </c>
      <c r="B95" s="46"/>
      <c r="C95" s="46" t="s">
        <v>890</v>
      </c>
      <c r="D95" s="47" t="s">
        <v>891</v>
      </c>
      <c r="E95" s="46" t="s">
        <v>582</v>
      </c>
      <c r="F95" s="64" t="e">
        <f>'Med Service'!#REF!</f>
        <v>#REF!</v>
      </c>
      <c r="G95" s="46" t="s">
        <v>884</v>
      </c>
      <c r="H95" s="46" t="str">
        <f t="shared" si="9"/>
        <v>Ton Nu Thanh Hien</v>
      </c>
      <c r="I95" s="51" t="str">
        <f t="shared" si="10"/>
        <v>Med TT Luong T10.2024 - DSDB Ton Nu Thanh Hien</v>
      </c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5.75" customHeight="1" spans="1:26">
      <c r="A96" s="46" t="s">
        <v>885</v>
      </c>
      <c r="B96" s="46"/>
      <c r="C96" s="46" t="s">
        <v>892</v>
      </c>
      <c r="D96" s="47" t="s">
        <v>893</v>
      </c>
      <c r="E96" s="46" t="s">
        <v>582</v>
      </c>
      <c r="F96" s="64" t="e">
        <f>'Med Service'!#REF!</f>
        <v>#REF!</v>
      </c>
      <c r="G96" s="46" t="s">
        <v>884</v>
      </c>
      <c r="H96" s="46" t="str">
        <f t="shared" si="9"/>
        <v>Bui Thi Hong Phuong</v>
      </c>
      <c r="I96" s="51" t="str">
        <f t="shared" si="10"/>
        <v>Med TT Luong T10.2024 - DSDB Bui Thi Hong Phuong</v>
      </c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5.75" customHeight="1" spans="1:26">
      <c r="A97" s="46" t="s">
        <v>885</v>
      </c>
      <c r="B97" s="46"/>
      <c r="C97" s="46" t="s">
        <v>894</v>
      </c>
      <c r="D97" s="47" t="s">
        <v>895</v>
      </c>
      <c r="E97" s="46" t="s">
        <v>896</v>
      </c>
      <c r="F97" s="64" t="e">
        <f>'Med Service'!#REF!</f>
        <v>#REF!</v>
      </c>
      <c r="G97" s="46" t="s">
        <v>884</v>
      </c>
      <c r="H97" s="46" t="str">
        <f t="shared" si="9"/>
        <v>Pham Tuyet Mai</v>
      </c>
      <c r="I97" s="51" t="str">
        <f t="shared" si="10"/>
        <v>Med TT Luong T10.2024 - DSDB Pham Tuyet Mai</v>
      </c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5.75" customHeight="1" spans="1:26">
      <c r="A98" s="46" t="s">
        <v>885</v>
      </c>
      <c r="B98" s="46"/>
      <c r="C98" s="46" t="s">
        <v>897</v>
      </c>
      <c r="D98" s="47" t="s">
        <v>898</v>
      </c>
      <c r="E98" s="46" t="s">
        <v>606</v>
      </c>
      <c r="F98" s="64" t="e">
        <f>'Med Service'!#REF!</f>
        <v>#REF!</v>
      </c>
      <c r="G98" s="46" t="s">
        <v>884</v>
      </c>
      <c r="H98" s="46" t="str">
        <f t="shared" si="9"/>
        <v>Le Thi Mai </v>
      </c>
      <c r="I98" s="51" t="str">
        <f t="shared" si="10"/>
        <v>Med TT Luong T10.2024 - DSDB Le Thi Mai </v>
      </c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5.75" customHeight="1" spans="1:26">
      <c r="A99" s="46" t="s">
        <v>885</v>
      </c>
      <c r="B99" s="46"/>
      <c r="C99" s="46" t="s">
        <v>899</v>
      </c>
      <c r="D99" s="47" t="s">
        <v>900</v>
      </c>
      <c r="E99" s="46" t="s">
        <v>582</v>
      </c>
      <c r="F99" s="64" t="e">
        <f>'Med Service'!#REF!</f>
        <v>#REF!</v>
      </c>
      <c r="G99" s="46" t="s">
        <v>884</v>
      </c>
      <c r="H99" s="46" t="str">
        <f t="shared" si="9"/>
        <v>Thi Meo</v>
      </c>
      <c r="I99" s="51" t="str">
        <f t="shared" si="10"/>
        <v>Med TT Luong T10.2024 - DSDB Thi Meo</v>
      </c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5.75" customHeight="1" spans="1:26">
      <c r="A100" s="46" t="s">
        <v>885</v>
      </c>
      <c r="B100" s="46"/>
      <c r="C100" s="46" t="s">
        <v>853</v>
      </c>
      <c r="D100" s="47" t="s">
        <v>854</v>
      </c>
      <c r="E100" s="46" t="s">
        <v>322</v>
      </c>
      <c r="F100" s="64" t="e">
        <f>'Med Service'!#REF!</f>
        <v>#REF!</v>
      </c>
      <c r="G100" s="46" t="s">
        <v>884</v>
      </c>
      <c r="H100" s="46" t="str">
        <f t="shared" si="9"/>
        <v>Vu Thi Kim Phung</v>
      </c>
      <c r="I100" s="51" t="str">
        <f t="shared" si="10"/>
        <v>Med TT Luong T10.2024 - DSDB Vu Thi Kim Phung</v>
      </c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5.75" customHeight="1" spans="1:26">
      <c r="A101" s="46" t="s">
        <v>885</v>
      </c>
      <c r="B101" s="46"/>
      <c r="C101" s="46" t="s">
        <v>901</v>
      </c>
      <c r="D101" s="47" t="s">
        <v>902</v>
      </c>
      <c r="E101" s="46" t="s">
        <v>322</v>
      </c>
      <c r="F101" s="64" t="e">
        <f>'Med Service'!#REF!</f>
        <v>#REF!</v>
      </c>
      <c r="G101" s="46" t="s">
        <v>884</v>
      </c>
      <c r="H101" s="46" t="str">
        <f t="shared" si="9"/>
        <v>Nguyen Thanh Van</v>
      </c>
      <c r="I101" s="51" t="str">
        <f t="shared" si="10"/>
        <v>Med TT Luong T10.2024 - DSDB Nguyen Thanh Van</v>
      </c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5.75" customHeight="1" spans="1:26">
      <c r="A102" s="46" t="s">
        <v>885</v>
      </c>
      <c r="B102" s="46"/>
      <c r="C102" s="46" t="s">
        <v>903</v>
      </c>
      <c r="D102" s="47" t="s">
        <v>904</v>
      </c>
      <c r="E102" s="46" t="s">
        <v>905</v>
      </c>
      <c r="F102" s="64" t="e">
        <f>'Med Service'!#REF!</f>
        <v>#REF!</v>
      </c>
      <c r="G102" s="46" t="s">
        <v>884</v>
      </c>
      <c r="H102" s="46" t="str">
        <f t="shared" si="9"/>
        <v>Nguyen Van Manh</v>
      </c>
      <c r="I102" s="51" t="str">
        <f t="shared" si="10"/>
        <v>Med TT Luong T10.2024 - DSDB Nguyen Van Manh</v>
      </c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5.75" customHeight="1" spans="1:26">
      <c r="A103" s="46" t="s">
        <v>885</v>
      </c>
      <c r="B103" s="46"/>
      <c r="C103" s="46" t="s">
        <v>906</v>
      </c>
      <c r="D103" s="47" t="s">
        <v>907</v>
      </c>
      <c r="E103" s="46" t="s">
        <v>606</v>
      </c>
      <c r="F103" s="64" t="e">
        <f>'Med Service'!#REF!</f>
        <v>#REF!</v>
      </c>
      <c r="G103" s="46" t="s">
        <v>884</v>
      </c>
      <c r="H103" s="46" t="str">
        <f t="shared" si="9"/>
        <v>Dang Nhu Minh Tam</v>
      </c>
      <c r="I103" s="51" t="str">
        <f t="shared" si="10"/>
        <v>Med TT Luong T10.2024 - DSDB Dang Nhu Minh Tam</v>
      </c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5.75" customHeight="1" spans="1:26">
      <c r="A104" s="46"/>
      <c r="B104" s="46"/>
      <c r="C104" s="46"/>
      <c r="D104" s="47"/>
      <c r="E104" s="46"/>
      <c r="F104" s="65" t="e">
        <f>SUM(F92:F103)</f>
        <v>#REF!</v>
      </c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5.75" customHeight="1" spans="1:26">
      <c r="A105" s="46"/>
      <c r="B105" s="46"/>
      <c r="C105" s="46"/>
      <c r="D105" s="47"/>
      <c r="E105" s="46"/>
      <c r="F105" s="64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customHeight="1" spans="1:26">
      <c r="A106" s="76" t="s">
        <v>844</v>
      </c>
      <c r="B106" s="66"/>
      <c r="C106" s="66"/>
      <c r="D106" s="66"/>
      <c r="E106" s="66"/>
      <c r="F106" s="64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 spans="1:26">
      <c r="A107" s="66"/>
      <c r="B107" s="46" t="s">
        <v>845</v>
      </c>
      <c r="C107" s="46" t="s">
        <v>548</v>
      </c>
      <c r="D107" s="678" t="s">
        <v>772</v>
      </c>
      <c r="E107" s="46" t="s">
        <v>211</v>
      </c>
      <c r="F107" s="64" t="e">
        <f>#REF!</f>
        <v>#REF!</v>
      </c>
      <c r="G107" s="46" t="s">
        <v>908</v>
      </c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5.75" customHeight="1" spans="1:26">
      <c r="A108" s="66"/>
      <c r="B108" s="46" t="s">
        <v>845</v>
      </c>
      <c r="C108" s="46" t="s">
        <v>667</v>
      </c>
      <c r="D108" s="47" t="s">
        <v>909</v>
      </c>
      <c r="E108" s="46" t="s">
        <v>592</v>
      </c>
      <c r="F108" s="64">
        <v>9000000</v>
      </c>
      <c r="G108" s="46" t="s">
        <v>910</v>
      </c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8" customHeight="1" spans="1:26">
      <c r="A109" s="66"/>
      <c r="B109" s="46" t="s">
        <v>845</v>
      </c>
      <c r="C109" s="46" t="s">
        <v>749</v>
      </c>
      <c r="D109" s="47" t="s">
        <v>750</v>
      </c>
      <c r="E109" s="46" t="s">
        <v>322</v>
      </c>
      <c r="F109" s="64">
        <v>1400000</v>
      </c>
      <c r="G109" s="46" t="s">
        <v>911</v>
      </c>
      <c r="H109" s="77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5.75" customHeight="1" spans="1:26">
      <c r="A110" s="66"/>
      <c r="B110" s="46"/>
      <c r="C110" s="46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5.75" customHeight="1" spans="1:26">
      <c r="A111" s="66"/>
      <c r="B111" s="46"/>
      <c r="C111" s="46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5.75" customHeight="1" spans="1:26">
      <c r="A112" s="66"/>
      <c r="B112" s="46"/>
      <c r="C112" s="46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5.75" customHeight="1" spans="1:26">
      <c r="A113" s="66"/>
      <c r="B113" s="46"/>
      <c r="C113" s="46"/>
      <c r="D113" s="47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5.75" customHeight="1" spans="1:26">
      <c r="A114" s="66"/>
      <c r="B114" s="46"/>
      <c r="C114" s="46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5.75" customHeight="1" spans="1:26">
      <c r="A115" s="66"/>
      <c r="B115" s="46"/>
      <c r="C115" s="46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5.75" customHeight="1" spans="1:26">
      <c r="A116" s="66"/>
      <c r="B116" s="46"/>
      <c r="C116" s="46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5.75" customHeight="1" spans="1:26">
      <c r="A117" s="66"/>
      <c r="B117" s="46"/>
      <c r="C117" s="46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5.75" customHeight="1" spans="1:26">
      <c r="A118" s="66"/>
      <c r="B118" s="46"/>
      <c r="C118" s="46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5.75" customHeight="1" spans="1:26">
      <c r="A119" s="66"/>
      <c r="B119" s="46"/>
      <c r="C119" s="46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5.75" customHeight="1" spans="1:26">
      <c r="A120" s="66"/>
      <c r="B120" s="46"/>
      <c r="C120" s="46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5.75" customHeight="1" spans="1:26">
      <c r="A121" s="66"/>
      <c r="B121" s="46"/>
      <c r="C121" s="46"/>
      <c r="D121" s="47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5.75" customHeight="1" spans="1:26">
      <c r="A122" s="66"/>
      <c r="B122" s="46"/>
      <c r="C122" s="46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5.75" customHeight="1" spans="1:26">
      <c r="A123" s="66"/>
      <c r="B123" s="46"/>
      <c r="C123" s="46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5.75" customHeight="1" spans="1:26">
      <c r="A124" s="66"/>
      <c r="B124" s="46"/>
      <c r="C124" s="46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5.75" customHeight="1" spans="1:26">
      <c r="A125" s="66"/>
      <c r="B125" s="46"/>
      <c r="C125" s="46"/>
      <c r="D125" s="47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5.75" customHeight="1" spans="1:26">
      <c r="A126" s="66"/>
      <c r="B126" s="46"/>
      <c r="C126" s="46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5.75" customHeight="1" spans="1:26">
      <c r="A127" s="66"/>
      <c r="B127" s="46"/>
      <c r="C127" s="46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5.75" customHeight="1" spans="1:26">
      <c r="A128" s="66"/>
      <c r="B128" s="46"/>
      <c r="C128" s="46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5.75" customHeight="1" spans="1:26">
      <c r="A129" s="66"/>
      <c r="B129" s="46"/>
      <c r="C129" s="46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5.75" customHeight="1" spans="1:26">
      <c r="A130" s="66"/>
      <c r="B130" s="46"/>
      <c r="C130" s="46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5.75" customHeight="1" spans="1:26">
      <c r="A131" s="66"/>
      <c r="B131" s="46"/>
      <c r="C131" s="46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5.75" customHeight="1" spans="1:26">
      <c r="A132" s="66"/>
      <c r="B132" s="46"/>
      <c r="C132" s="46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5.75" customHeight="1" spans="1:26">
      <c r="A133" s="66"/>
      <c r="B133" s="46"/>
      <c r="C133" s="46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5.75" customHeight="1" spans="1:26">
      <c r="A134" s="66"/>
      <c r="B134" s="46"/>
      <c r="C134" s="46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5.75" customHeight="1" spans="1:26">
      <c r="A135" s="66"/>
      <c r="B135" s="46"/>
      <c r="C135" s="46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5.75" customHeight="1" spans="1:26">
      <c r="A136" s="66"/>
      <c r="B136" s="46"/>
      <c r="C136" s="46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5.75" customHeight="1" spans="1:26">
      <c r="A137" s="66"/>
      <c r="B137" s="46"/>
      <c r="C137" s="46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5.75" customHeight="1" spans="1:26">
      <c r="A138" s="66"/>
      <c r="B138" s="46"/>
      <c r="C138" s="46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5.75" customHeight="1" spans="1:26">
      <c r="A139" s="66"/>
      <c r="B139" s="46"/>
      <c r="C139" s="46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5.75" customHeight="1" spans="1:26">
      <c r="A140" s="66"/>
      <c r="B140" s="46"/>
      <c r="C140" s="46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5.75" customHeight="1" spans="1:26">
      <c r="A141" s="66"/>
      <c r="B141" s="46"/>
      <c r="C141" s="46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5.75" customHeight="1" spans="1:26">
      <c r="A142" s="66"/>
      <c r="B142" s="46"/>
      <c r="C142" s="46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5.75" customHeight="1" spans="1:26">
      <c r="A143" s="66"/>
      <c r="B143" s="46"/>
      <c r="C143" s="46"/>
      <c r="D143" s="47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5.75" customHeight="1" spans="1:26">
      <c r="A144" s="66"/>
      <c r="B144" s="46"/>
      <c r="C144" s="46"/>
      <c r="D144" s="47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5.75" customHeight="1" spans="1:26">
      <c r="A145" s="66"/>
      <c r="B145" s="46"/>
      <c r="C145" s="46"/>
      <c r="D145" s="47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5.75" customHeight="1" spans="1:26">
      <c r="A146" s="66"/>
      <c r="B146" s="46"/>
      <c r="C146" s="46"/>
      <c r="D146" s="47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5.75" customHeight="1" spans="1:26">
      <c r="A147" s="66"/>
      <c r="B147" s="46"/>
      <c r="C147" s="46"/>
      <c r="D147" s="47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5.75" customHeight="1" spans="1:26">
      <c r="A148" s="66"/>
      <c r="B148" s="46"/>
      <c r="C148" s="46"/>
      <c r="D148" s="47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5.75" customHeight="1" spans="1:26">
      <c r="A149" s="66"/>
      <c r="B149" s="46"/>
      <c r="C149" s="46"/>
      <c r="D149" s="47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5.75" customHeight="1" spans="1:26">
      <c r="A150" s="66"/>
      <c r="B150" s="46"/>
      <c r="C150" s="46"/>
      <c r="D150" s="47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5.75" customHeight="1" spans="1:26">
      <c r="A151" s="66"/>
      <c r="B151" s="46"/>
      <c r="C151" s="46"/>
      <c r="D151" s="47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5.75" customHeight="1" spans="1:26">
      <c r="A152" s="66"/>
      <c r="B152" s="46"/>
      <c r="C152" s="46"/>
      <c r="D152" s="47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5.75" customHeight="1" spans="1:26">
      <c r="A153" s="66"/>
      <c r="B153" s="46"/>
      <c r="C153" s="46"/>
      <c r="D153" s="47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5.75" customHeight="1" spans="1:26">
      <c r="A154" s="66"/>
      <c r="B154" s="46"/>
      <c r="C154" s="46"/>
      <c r="D154" s="47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5.75" customHeight="1" spans="1:26">
      <c r="A155" s="66"/>
      <c r="B155" s="46"/>
      <c r="C155" s="46"/>
      <c r="D155" s="47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5.75" customHeight="1" spans="1:26">
      <c r="A156" s="66"/>
      <c r="B156" s="46"/>
      <c r="C156" s="46"/>
      <c r="D156" s="47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5.75" customHeight="1" spans="1:26">
      <c r="A157" s="66"/>
      <c r="B157" s="46"/>
      <c r="C157" s="46"/>
      <c r="D157" s="47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5.75" customHeight="1" spans="1:26">
      <c r="A158" s="66"/>
      <c r="B158" s="46"/>
      <c r="C158" s="46"/>
      <c r="D158" s="47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5.75" customHeight="1" spans="1:26">
      <c r="A159" s="66"/>
      <c r="B159" s="46"/>
      <c r="C159" s="46"/>
      <c r="D159" s="47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5.75" customHeight="1" spans="1:26">
      <c r="A160" s="66"/>
      <c r="B160" s="46"/>
      <c r="C160" s="46"/>
      <c r="D160" s="47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5.75" customHeight="1" spans="1:26">
      <c r="A161" s="66"/>
      <c r="B161" s="46"/>
      <c r="C161" s="46"/>
      <c r="D161" s="47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5.75" customHeight="1" spans="1:26">
      <c r="A162" s="66"/>
      <c r="B162" s="46"/>
      <c r="C162" s="46"/>
      <c r="D162" s="47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5.75" customHeight="1" spans="1:26">
      <c r="A163" s="66"/>
      <c r="B163" s="46"/>
      <c r="C163" s="46"/>
      <c r="D163" s="47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5.75" customHeight="1" spans="1:26">
      <c r="A164" s="66"/>
      <c r="B164" s="46"/>
      <c r="C164" s="46"/>
      <c r="D164" s="47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5.75" customHeight="1" spans="1:26">
      <c r="A165" s="66"/>
      <c r="B165" s="46"/>
      <c r="C165" s="46"/>
      <c r="D165" s="47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5.75" customHeight="1" spans="1:26">
      <c r="A166" s="66"/>
      <c r="B166" s="46"/>
      <c r="C166" s="46"/>
      <c r="D166" s="47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5.75" customHeight="1" spans="1:26">
      <c r="A167" s="66"/>
      <c r="B167" s="46"/>
      <c r="C167" s="46"/>
      <c r="D167" s="47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5.75" customHeight="1" spans="1:26">
      <c r="A168" s="66"/>
      <c r="B168" s="46"/>
      <c r="C168" s="46"/>
      <c r="D168" s="47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5.75" customHeight="1" spans="1:26">
      <c r="A169" s="66"/>
      <c r="B169" s="46"/>
      <c r="C169" s="46"/>
      <c r="D169" s="47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5.75" customHeight="1" spans="1:26">
      <c r="A170" s="66"/>
      <c r="B170" s="46"/>
      <c r="C170" s="46"/>
      <c r="D170" s="47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5.75" customHeight="1" spans="1:26">
      <c r="A171" s="66"/>
      <c r="B171" s="46"/>
      <c r="C171" s="46"/>
      <c r="D171" s="47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5.75" customHeight="1" spans="1:26">
      <c r="A172" s="66"/>
      <c r="B172" s="46"/>
      <c r="C172" s="46"/>
      <c r="D172" s="47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5.75" customHeight="1" spans="1:26">
      <c r="A173" s="66"/>
      <c r="B173" s="46"/>
      <c r="C173" s="46"/>
      <c r="D173" s="47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5.75" customHeight="1" spans="1:26">
      <c r="A174" s="66"/>
      <c r="B174" s="46"/>
      <c r="C174" s="46"/>
      <c r="D174" s="47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5.75" customHeight="1" spans="1:26">
      <c r="A175" s="66"/>
      <c r="B175" s="46"/>
      <c r="C175" s="46"/>
      <c r="D175" s="47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5.75" customHeight="1" spans="1:26">
      <c r="A176" s="66"/>
      <c r="B176" s="46"/>
      <c r="C176" s="46"/>
      <c r="D176" s="47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5.75" customHeight="1" spans="1:26">
      <c r="A177" s="66"/>
      <c r="B177" s="46"/>
      <c r="C177" s="46"/>
      <c r="D177" s="47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5.75" customHeight="1" spans="1:26">
      <c r="A178" s="66"/>
      <c r="B178" s="46"/>
      <c r="C178" s="46"/>
      <c r="D178" s="47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5.75" customHeight="1" spans="1:26">
      <c r="A179" s="66"/>
      <c r="B179" s="46"/>
      <c r="C179" s="46"/>
      <c r="D179" s="47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5.75" customHeight="1" spans="1:26">
      <c r="A180" s="66"/>
      <c r="B180" s="46"/>
      <c r="C180" s="46"/>
      <c r="D180" s="47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5.75" customHeight="1" spans="1:26">
      <c r="A181" s="66"/>
      <c r="B181" s="46"/>
      <c r="C181" s="46"/>
      <c r="D181" s="47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5.75" customHeight="1" spans="1:26">
      <c r="A182" s="66"/>
      <c r="B182" s="46"/>
      <c r="C182" s="46"/>
      <c r="D182" s="47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5.75" customHeight="1" spans="1:26">
      <c r="A183" s="66"/>
      <c r="B183" s="46"/>
      <c r="C183" s="46"/>
      <c r="D183" s="47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5.75" customHeight="1" spans="1:26">
      <c r="A184" s="66"/>
      <c r="B184" s="46"/>
      <c r="C184" s="46"/>
      <c r="D184" s="47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5.75" customHeight="1" spans="1:26">
      <c r="A185" s="66"/>
      <c r="B185" s="46"/>
      <c r="C185" s="46"/>
      <c r="D185" s="47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5.75" customHeight="1" spans="1:26">
      <c r="A186" s="66"/>
      <c r="B186" s="46"/>
      <c r="C186" s="46"/>
      <c r="D186" s="47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5.75" customHeight="1" spans="1:26">
      <c r="A187" s="66"/>
      <c r="B187" s="46"/>
      <c r="C187" s="46"/>
      <c r="D187" s="47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5.75" customHeight="1" spans="1:26">
      <c r="A188" s="66"/>
      <c r="B188" s="46"/>
      <c r="C188" s="46"/>
      <c r="D188" s="47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5.75" customHeight="1" spans="1:26">
      <c r="A189" s="66"/>
      <c r="B189" s="46"/>
      <c r="C189" s="46"/>
      <c r="D189" s="47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5.75" customHeight="1" spans="1:26">
      <c r="A190" s="66"/>
      <c r="B190" s="46"/>
      <c r="C190" s="46"/>
      <c r="D190" s="47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5.75" customHeight="1" spans="1:26">
      <c r="A191" s="66"/>
      <c r="B191" s="46"/>
      <c r="C191" s="46"/>
      <c r="D191" s="47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5.75" customHeight="1" spans="1:26">
      <c r="A192" s="66"/>
      <c r="B192" s="46"/>
      <c r="C192" s="46"/>
      <c r="D192" s="47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5.75" customHeight="1" spans="1:26">
      <c r="A193" s="66"/>
      <c r="B193" s="46"/>
      <c r="C193" s="46"/>
      <c r="D193" s="47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5.75" customHeight="1" spans="1:26">
      <c r="A194" s="66"/>
      <c r="B194" s="46"/>
      <c r="C194" s="46"/>
      <c r="D194" s="47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5.75" customHeight="1" spans="1:26">
      <c r="A195" s="66"/>
      <c r="B195" s="46"/>
      <c r="C195" s="46"/>
      <c r="D195" s="47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5.75" customHeight="1" spans="1:26">
      <c r="A196" s="66"/>
      <c r="B196" s="46"/>
      <c r="C196" s="46"/>
      <c r="D196" s="47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5.75" customHeight="1" spans="1:26">
      <c r="A197" s="66"/>
      <c r="B197" s="46"/>
      <c r="C197" s="46"/>
      <c r="D197" s="47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5.75" customHeight="1" spans="1:26">
      <c r="A198" s="66"/>
      <c r="B198" s="46"/>
      <c r="C198" s="46"/>
      <c r="D198" s="47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5.75" customHeight="1" spans="1:26">
      <c r="A199" s="66"/>
      <c r="B199" s="46"/>
      <c r="C199" s="46"/>
      <c r="D199" s="47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5.75" customHeight="1" spans="1:26">
      <c r="A200" s="66"/>
      <c r="B200" s="46"/>
      <c r="C200" s="46"/>
      <c r="D200" s="47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5.75" customHeight="1" spans="1:26">
      <c r="A201" s="66"/>
      <c r="B201" s="46"/>
      <c r="C201" s="46"/>
      <c r="D201" s="47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5.75" customHeight="1" spans="1:26">
      <c r="A202" s="66"/>
      <c r="B202" s="46"/>
      <c r="C202" s="46"/>
      <c r="D202" s="47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5.75" customHeight="1" spans="1:26">
      <c r="A203" s="66"/>
      <c r="B203" s="46"/>
      <c r="C203" s="46"/>
      <c r="D203" s="47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5.75" customHeight="1" spans="1:26">
      <c r="A204" s="66"/>
      <c r="B204" s="46"/>
      <c r="C204" s="46"/>
      <c r="D204" s="47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5.75" customHeight="1" spans="1:26">
      <c r="A205" s="66"/>
      <c r="B205" s="46"/>
      <c r="C205" s="46"/>
      <c r="D205" s="47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5.75" customHeight="1" spans="1:26">
      <c r="A206" s="66"/>
      <c r="B206" s="46"/>
      <c r="C206" s="46"/>
      <c r="D206" s="47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5.75" customHeight="1" spans="1:26">
      <c r="A207" s="66"/>
      <c r="B207" s="46"/>
      <c r="C207" s="46"/>
      <c r="D207" s="47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5.75" customHeight="1" spans="1:26">
      <c r="A208" s="66"/>
      <c r="B208" s="46"/>
      <c r="C208" s="46"/>
      <c r="D208" s="47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5.75" customHeight="1" spans="1:26">
      <c r="A209" s="66"/>
      <c r="B209" s="46"/>
      <c r="C209" s="46"/>
      <c r="D209" s="47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5.75" customHeight="1" spans="1:26">
      <c r="A210" s="66"/>
      <c r="B210" s="46"/>
      <c r="C210" s="46"/>
      <c r="D210" s="47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5.75" customHeight="1" spans="1:26">
      <c r="A211" s="66"/>
      <c r="B211" s="46"/>
      <c r="C211" s="46"/>
      <c r="D211" s="47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5.75" customHeight="1" spans="1:26">
      <c r="A212" s="66"/>
      <c r="B212" s="46"/>
      <c r="C212" s="46"/>
      <c r="D212" s="47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5.75" customHeight="1" spans="1:26">
      <c r="A213" s="66"/>
      <c r="B213" s="46"/>
      <c r="C213" s="46"/>
      <c r="D213" s="47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5.75" customHeight="1" spans="1:26">
      <c r="A214" s="66"/>
      <c r="B214" s="46"/>
      <c r="C214" s="46"/>
      <c r="D214" s="47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5.75" customHeight="1" spans="1:26">
      <c r="A215" s="66"/>
      <c r="B215" s="46"/>
      <c r="C215" s="46"/>
      <c r="D215" s="47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5.75" customHeight="1" spans="1:26">
      <c r="A216" s="66"/>
      <c r="B216" s="46"/>
      <c r="C216" s="46"/>
      <c r="D216" s="47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5.75" customHeight="1" spans="1:26">
      <c r="A217" s="66"/>
      <c r="B217" s="46"/>
      <c r="C217" s="46"/>
      <c r="D217" s="47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5.75" customHeight="1" spans="1:26">
      <c r="A218" s="66"/>
      <c r="B218" s="46"/>
      <c r="C218" s="46"/>
      <c r="D218" s="47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5.75" customHeight="1" spans="1:26">
      <c r="A219" s="66"/>
      <c r="B219" s="46"/>
      <c r="C219" s="46"/>
      <c r="D219" s="47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5.75" customHeight="1" spans="1:26">
      <c r="A220" s="66"/>
      <c r="B220" s="46"/>
      <c r="C220" s="46"/>
      <c r="D220" s="47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5.75" customHeight="1" spans="1:26">
      <c r="A221" s="66"/>
      <c r="B221" s="46"/>
      <c r="C221" s="46"/>
      <c r="D221" s="47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5.75" customHeight="1" spans="1:26">
      <c r="A222" s="66"/>
      <c r="B222" s="46"/>
      <c r="C222" s="46"/>
      <c r="D222" s="47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5.75" customHeight="1" spans="1:26">
      <c r="A223" s="66"/>
      <c r="B223" s="46"/>
      <c r="C223" s="46"/>
      <c r="D223" s="47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5.75" customHeight="1" spans="1:26">
      <c r="A224" s="66"/>
      <c r="B224" s="46"/>
      <c r="C224" s="46"/>
      <c r="D224" s="47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5.75" customHeight="1" spans="1:26">
      <c r="A225" s="66"/>
      <c r="B225" s="46"/>
      <c r="C225" s="46"/>
      <c r="D225" s="47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5.75" customHeight="1" spans="1:26">
      <c r="A226" s="66"/>
      <c r="B226" s="46"/>
      <c r="C226" s="46"/>
      <c r="D226" s="47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5.75" customHeight="1" spans="1:26">
      <c r="A227" s="66"/>
      <c r="B227" s="46"/>
      <c r="C227" s="46"/>
      <c r="D227" s="47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5.75" customHeight="1" spans="1:26">
      <c r="A228" s="66"/>
      <c r="B228" s="46"/>
      <c r="C228" s="46"/>
      <c r="D228" s="47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5.75" customHeight="1" spans="1:26">
      <c r="A229" s="66"/>
      <c r="B229" s="46"/>
      <c r="C229" s="46"/>
      <c r="D229" s="47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5.75" customHeight="1" spans="1:26">
      <c r="A230" s="66"/>
      <c r="B230" s="46"/>
      <c r="C230" s="46"/>
      <c r="D230" s="47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5.75" customHeight="1" spans="1:26">
      <c r="A231" s="66"/>
      <c r="B231" s="46"/>
      <c r="C231" s="46"/>
      <c r="D231" s="47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5.75" customHeight="1" spans="1:26">
      <c r="A232" s="66"/>
      <c r="B232" s="46"/>
      <c r="C232" s="46"/>
      <c r="D232" s="47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5.75" customHeight="1" spans="1:26">
      <c r="A233" s="66"/>
      <c r="B233" s="46"/>
      <c r="C233" s="46"/>
      <c r="D233" s="47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5.75" customHeight="1" spans="1:26">
      <c r="A234" s="66"/>
      <c r="B234" s="46"/>
      <c r="C234" s="46"/>
      <c r="D234" s="47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5.75" customHeight="1" spans="1:26">
      <c r="A235" s="66"/>
      <c r="B235" s="46"/>
      <c r="C235" s="46"/>
      <c r="D235" s="47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5.75" customHeight="1" spans="1:26">
      <c r="A236" s="66"/>
      <c r="B236" s="46"/>
      <c r="C236" s="46"/>
      <c r="D236" s="47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5.75" customHeight="1" spans="1:26">
      <c r="A237" s="66"/>
      <c r="B237" s="46"/>
      <c r="C237" s="46"/>
      <c r="D237" s="47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5.75" customHeight="1" spans="1:26">
      <c r="A238" s="66"/>
      <c r="B238" s="46"/>
      <c r="C238" s="46"/>
      <c r="D238" s="47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5.75" customHeight="1" spans="1:26">
      <c r="A239" s="66"/>
      <c r="B239" s="46"/>
      <c r="C239" s="46"/>
      <c r="D239" s="47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5.75" customHeight="1" spans="1:26">
      <c r="A240" s="66"/>
      <c r="B240" s="46"/>
      <c r="C240" s="46"/>
      <c r="D240" s="47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5.75" customHeight="1" spans="1:26">
      <c r="A241" s="66"/>
      <c r="B241" s="46"/>
      <c r="C241" s="46"/>
      <c r="D241" s="47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5.75" customHeight="1" spans="1:26">
      <c r="A242" s="66"/>
      <c r="B242" s="46"/>
      <c r="C242" s="46"/>
      <c r="D242" s="47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5.75" customHeight="1" spans="1:26">
      <c r="A243" s="66"/>
      <c r="B243" s="46"/>
      <c r="C243" s="46"/>
      <c r="D243" s="47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5.75" customHeight="1" spans="1:26">
      <c r="A244" s="66"/>
      <c r="B244" s="46"/>
      <c r="C244" s="46"/>
      <c r="D244" s="47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5.75" customHeight="1" spans="1:26">
      <c r="A245" s="66"/>
      <c r="B245" s="46"/>
      <c r="C245" s="46"/>
      <c r="D245" s="47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5.75" customHeight="1" spans="1:26">
      <c r="A246" s="66"/>
      <c r="B246" s="46"/>
      <c r="C246" s="46"/>
      <c r="D246" s="47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5.75" customHeight="1" spans="1:26">
      <c r="A247" s="66"/>
      <c r="B247" s="46"/>
      <c r="C247" s="46"/>
      <c r="D247" s="47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5.75" customHeight="1" spans="1:26">
      <c r="A248" s="66"/>
      <c r="B248" s="46"/>
      <c r="C248" s="46"/>
      <c r="D248" s="47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5.75" customHeight="1" spans="1:26">
      <c r="A249" s="66"/>
      <c r="B249" s="46"/>
      <c r="C249" s="46"/>
      <c r="D249" s="47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5.75" customHeight="1" spans="1:26">
      <c r="A250" s="66"/>
      <c r="B250" s="46"/>
      <c r="C250" s="46"/>
      <c r="D250" s="47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5.75" customHeight="1" spans="1:26">
      <c r="A251" s="66"/>
      <c r="B251" s="46"/>
      <c r="C251" s="46"/>
      <c r="D251" s="47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5.75" customHeight="1" spans="1:26">
      <c r="A252" s="66"/>
      <c r="B252" s="46"/>
      <c r="C252" s="46"/>
      <c r="D252" s="47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5.75" customHeight="1" spans="1:26">
      <c r="A253" s="66"/>
      <c r="B253" s="46"/>
      <c r="C253" s="46"/>
      <c r="D253" s="47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5.75" customHeight="1" spans="1:26">
      <c r="A254" s="66"/>
      <c r="B254" s="46"/>
      <c r="C254" s="46"/>
      <c r="D254" s="47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5.75" customHeight="1" spans="1:26">
      <c r="A255" s="66"/>
      <c r="B255" s="46"/>
      <c r="C255" s="46"/>
      <c r="D255" s="47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5.75" customHeight="1" spans="1:26">
      <c r="A256" s="66"/>
      <c r="B256" s="46"/>
      <c r="C256" s="46"/>
      <c r="D256" s="47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5.75" customHeight="1" spans="1:26">
      <c r="A257" s="66"/>
      <c r="B257" s="46"/>
      <c r="C257" s="46"/>
      <c r="D257" s="47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5.75" customHeight="1" spans="1:26">
      <c r="A258" s="66"/>
      <c r="B258" s="46"/>
      <c r="C258" s="46"/>
      <c r="D258" s="47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5.75" customHeight="1" spans="1:26">
      <c r="A259" s="66"/>
      <c r="B259" s="46"/>
      <c r="C259" s="46"/>
      <c r="D259" s="47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5.75" customHeight="1" spans="1:26">
      <c r="A260" s="66"/>
      <c r="B260" s="46"/>
      <c r="C260" s="46"/>
      <c r="D260" s="47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5.75" customHeight="1" spans="1:26">
      <c r="A261" s="66"/>
      <c r="B261" s="46"/>
      <c r="C261" s="46"/>
      <c r="D261" s="47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5.75" customHeight="1" spans="1:26">
      <c r="A262" s="66"/>
      <c r="B262" s="46"/>
      <c r="C262" s="46"/>
      <c r="D262" s="47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5.75" customHeight="1" spans="1:26">
      <c r="A263" s="66"/>
      <c r="B263" s="46"/>
      <c r="C263" s="46"/>
      <c r="D263" s="47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5.75" customHeight="1" spans="1:26">
      <c r="A264" s="66"/>
      <c r="B264" s="46"/>
      <c r="C264" s="46"/>
      <c r="D264" s="47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5.75" customHeight="1" spans="1:26">
      <c r="A265" s="66"/>
      <c r="B265" s="46"/>
      <c r="C265" s="46"/>
      <c r="D265" s="47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5.75" customHeight="1" spans="1:26">
      <c r="A266" s="66"/>
      <c r="B266" s="46"/>
      <c r="C266" s="46"/>
      <c r="D266" s="47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5.75" customHeight="1" spans="1:26">
      <c r="A267" s="66"/>
      <c r="B267" s="46"/>
      <c r="C267" s="46"/>
      <c r="D267" s="47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5.75" customHeight="1" spans="1:26">
      <c r="A268" s="66"/>
      <c r="B268" s="46"/>
      <c r="C268" s="46"/>
      <c r="D268" s="47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5.75" customHeight="1" spans="1:26">
      <c r="A269" s="66"/>
      <c r="B269" s="46"/>
      <c r="C269" s="46"/>
      <c r="D269" s="47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5.75" customHeight="1" spans="1:26">
      <c r="A270" s="66"/>
      <c r="B270" s="46"/>
      <c r="C270" s="46"/>
      <c r="D270" s="47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5.75" customHeight="1" spans="1:26">
      <c r="A271" s="66"/>
      <c r="B271" s="46"/>
      <c r="C271" s="46"/>
      <c r="D271" s="47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5.75" customHeight="1" spans="1:26">
      <c r="A272" s="66"/>
      <c r="B272" s="46"/>
      <c r="C272" s="46"/>
      <c r="D272" s="47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5.75" customHeight="1" spans="1:26">
      <c r="A273" s="66"/>
      <c r="B273" s="46"/>
      <c r="C273" s="46"/>
      <c r="D273" s="47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5.75" customHeight="1" spans="1:26">
      <c r="A274" s="66"/>
      <c r="B274" s="46"/>
      <c r="C274" s="46"/>
      <c r="D274" s="47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5.75" customHeight="1" spans="1:26">
      <c r="A275" s="66"/>
      <c r="B275" s="46"/>
      <c r="C275" s="46"/>
      <c r="D275" s="47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5.75" customHeight="1" spans="1:26">
      <c r="A276" s="66"/>
      <c r="B276" s="46"/>
      <c r="C276" s="46"/>
      <c r="D276" s="47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5.75" customHeight="1" spans="1:26">
      <c r="A277" s="66"/>
      <c r="B277" s="46"/>
      <c r="C277" s="46"/>
      <c r="D277" s="47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5.75" customHeight="1" spans="1:26">
      <c r="A278" s="66"/>
      <c r="B278" s="46"/>
      <c r="C278" s="46"/>
      <c r="D278" s="47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5.75" customHeight="1" spans="1:26">
      <c r="A279" s="66"/>
      <c r="B279" s="46"/>
      <c r="C279" s="46"/>
      <c r="D279" s="47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5.75" customHeight="1" spans="1:26">
      <c r="A280" s="66"/>
      <c r="B280" s="46"/>
      <c r="C280" s="46"/>
      <c r="D280" s="47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5.75" customHeight="1" spans="1:26">
      <c r="A281" s="66"/>
      <c r="B281" s="46"/>
      <c r="C281" s="46"/>
      <c r="D281" s="47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5.75" customHeight="1" spans="1:26">
      <c r="A282" s="66"/>
      <c r="B282" s="46"/>
      <c r="C282" s="46"/>
      <c r="D282" s="47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5.75" customHeight="1" spans="1:26">
      <c r="A283" s="66"/>
      <c r="B283" s="46"/>
      <c r="C283" s="46"/>
      <c r="D283" s="47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5.75" customHeight="1" spans="1:26">
      <c r="A284" s="66"/>
      <c r="B284" s="46"/>
      <c r="C284" s="46"/>
      <c r="D284" s="47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5.75" customHeight="1" spans="1:26">
      <c r="A285" s="66"/>
      <c r="B285" s="46"/>
      <c r="C285" s="46"/>
      <c r="D285" s="47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5.75" customHeight="1" spans="1:26">
      <c r="A286" s="66"/>
      <c r="B286" s="46"/>
      <c r="C286" s="46"/>
      <c r="D286" s="47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5.75" customHeight="1" spans="1:26">
      <c r="A287" s="66"/>
      <c r="B287" s="46"/>
      <c r="C287" s="46"/>
      <c r="D287" s="47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5.75" customHeight="1" spans="1:26">
      <c r="A288" s="66"/>
      <c r="B288" s="46"/>
      <c r="C288" s="46"/>
      <c r="D288" s="47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5.75" customHeight="1" spans="1:26">
      <c r="A289" s="66"/>
      <c r="B289" s="46"/>
      <c r="C289" s="46"/>
      <c r="D289" s="47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5.75" customHeight="1" spans="1:26">
      <c r="A290" s="66"/>
      <c r="B290" s="46"/>
      <c r="C290" s="46"/>
      <c r="D290" s="47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5.75" customHeight="1" spans="1:26">
      <c r="A291" s="66"/>
      <c r="B291" s="46"/>
      <c r="C291" s="46"/>
      <c r="D291" s="47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5.75" customHeight="1" spans="1:26">
      <c r="A292" s="66"/>
      <c r="B292" s="46"/>
      <c r="C292" s="46"/>
      <c r="D292" s="47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5.75" customHeight="1" spans="1:26">
      <c r="A293" s="66"/>
      <c r="B293" s="46"/>
      <c r="C293" s="46"/>
      <c r="D293" s="47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5.75" customHeight="1" spans="1:26">
      <c r="A294" s="66"/>
      <c r="B294" s="46"/>
      <c r="C294" s="46"/>
      <c r="D294" s="47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5.75" customHeight="1" spans="1:26">
      <c r="A295" s="66"/>
      <c r="B295" s="46"/>
      <c r="C295" s="46"/>
      <c r="D295" s="47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5.75" customHeight="1" spans="1:26">
      <c r="A296" s="66"/>
      <c r="B296" s="46"/>
      <c r="C296" s="46"/>
      <c r="D296" s="47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5.75" customHeight="1" spans="1:26">
      <c r="A297" s="66"/>
      <c r="B297" s="46"/>
      <c r="C297" s="46"/>
      <c r="D297" s="47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5.75" customHeight="1" spans="1:26">
      <c r="A298" s="66"/>
      <c r="B298" s="46"/>
      <c r="C298" s="46"/>
      <c r="D298" s="47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5.75" customHeight="1" spans="1:26">
      <c r="A299" s="66"/>
      <c r="B299" s="46"/>
      <c r="C299" s="46"/>
      <c r="D299" s="47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5.75" customHeight="1" spans="1:26">
      <c r="A300" s="66"/>
      <c r="B300" s="46"/>
      <c r="C300" s="46"/>
      <c r="D300" s="47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5.75" customHeight="1" spans="1:26">
      <c r="A301" s="66"/>
      <c r="B301" s="46"/>
      <c r="C301" s="46"/>
      <c r="D301" s="47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5.75" customHeight="1" spans="1:26">
      <c r="A302" s="66"/>
      <c r="B302" s="46"/>
      <c r="C302" s="46"/>
      <c r="D302" s="47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5.75" customHeight="1" spans="1:26">
      <c r="A303" s="66"/>
      <c r="B303" s="46"/>
      <c r="C303" s="46"/>
      <c r="D303" s="47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5.75" customHeight="1" spans="1:26">
      <c r="A304" s="66"/>
      <c r="B304" s="46"/>
      <c r="C304" s="46"/>
      <c r="D304" s="47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5.75" customHeight="1" spans="1:26">
      <c r="A305" s="66"/>
      <c r="B305" s="46"/>
      <c r="C305" s="46"/>
      <c r="D305" s="47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5.75" customHeight="1" spans="1:26">
      <c r="A306" s="66"/>
      <c r="B306" s="46"/>
      <c r="C306" s="46"/>
      <c r="D306" s="47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5.75" customHeight="1" spans="1:26">
      <c r="A307" s="66"/>
      <c r="B307" s="46"/>
      <c r="C307" s="46"/>
      <c r="D307" s="47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5.75" customHeight="1" spans="1:26">
      <c r="A308" s="66"/>
      <c r="B308" s="46"/>
      <c r="C308" s="46"/>
      <c r="D308" s="47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5.75" customHeight="1" spans="1:26">
      <c r="A309" s="66"/>
      <c r="B309" s="46"/>
      <c r="C309" s="46"/>
      <c r="D309" s="47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xmlns:etc="http://www.wps.cn/officeDocument/2017/etCustomData" ref="B1:Y1" etc:filterBottomFollowUsedRange="0">
    <extLst/>
  </autoFilter>
  <conditionalFormatting sqref="I74:I86">
    <cfRule type="beginsWith" dxfId="3" priority="1" operator="equal" text="tech">
      <formula>LEFT(I74,LEN("tech"))="tech"</formula>
    </cfRule>
    <cfRule type="beginsWith" dxfId="4" priority="2" operator="equal" text="0">
      <formula>LEFT(I74,LEN("0"))="0"</formula>
    </cfRule>
  </conditionalFormatting>
  <conditionalFormatting sqref="I92:I103">
    <cfRule type="beginsWith" dxfId="3" priority="3" operator="equal" text="tech">
      <formula>LEFT(I92,LEN("tech"))="tech"</formula>
    </cfRule>
    <cfRule type="beginsWith" dxfId="4" priority="4" operator="equal" text="0">
      <formula>LEFT(I92,LEN("0"))="0"</formula>
    </cfRule>
  </conditionalFormatting>
  <dataValidations count="1">
    <dataValidation type="list" allowBlank="1" showErrorMessage="1" sqref="E68:E69">
      <formula1>$I$4:$I$5</formula1>
    </dataValidation>
  </dataValidations>
  <pageMargins left="0.7" right="0.7" top="0.75" bottom="0.75" header="0" footer="0"/>
  <pageSetup paperSize="9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00"/>
  <sheetViews>
    <sheetView workbookViewId="0">
      <selection activeCell="A1" sqref="A1"/>
    </sheetView>
  </sheetViews>
  <sheetFormatPr defaultColWidth="14.4259259259259" defaultRowHeight="15" customHeight="1"/>
  <cols>
    <col min="1" max="1" width="14" customWidth="1"/>
    <col min="2" max="2" width="6.28703703703704" customWidth="1"/>
    <col min="3" max="3" width="23.1388888888889" customWidth="1"/>
    <col min="4" max="4" width="23.1388888888889" hidden="1" customWidth="1"/>
    <col min="5" max="5" width="16" customWidth="1"/>
    <col min="6" max="6" width="20.287037037037" customWidth="1"/>
    <col min="7" max="7" width="15.287037037037" customWidth="1"/>
    <col min="8" max="8" width="55.8518518518519" hidden="1" customWidth="1"/>
    <col min="9" max="9" width="37.712962962963" hidden="1" customWidth="1"/>
    <col min="10" max="10" width="60.8518518518519" customWidth="1"/>
    <col min="11" max="26" width="12.4259259259259" customWidth="1"/>
    <col min="27" max="28" width="12.712962962963" customWidth="1"/>
  </cols>
  <sheetData>
    <row r="1" ht="15.75" customHeight="1" spans="1:28">
      <c r="A1" s="41" t="s">
        <v>912</v>
      </c>
      <c r="B1" s="42"/>
      <c r="C1" s="42" t="s">
        <v>913</v>
      </c>
      <c r="D1" s="42"/>
      <c r="E1" s="42" t="s">
        <v>522</v>
      </c>
      <c r="F1" s="42" t="s">
        <v>523</v>
      </c>
      <c r="G1" s="42" t="s">
        <v>687</v>
      </c>
      <c r="H1" s="42" t="s">
        <v>688</v>
      </c>
      <c r="I1" s="41"/>
      <c r="J1" s="42" t="s">
        <v>688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3"/>
      <c r="AB1" s="43"/>
    </row>
    <row r="2" ht="22.5" customHeight="1" spans="1:28">
      <c r="A2" s="44" t="s">
        <v>208</v>
      </c>
      <c r="B2" s="45"/>
      <c r="C2" s="46"/>
      <c r="D2" s="46"/>
      <c r="E2" s="47"/>
      <c r="F2" s="47"/>
      <c r="G2" s="48"/>
      <c r="H2" s="46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21" customHeight="1" spans="1:28">
      <c r="A3" s="50"/>
      <c r="B3" s="45">
        <v>1</v>
      </c>
      <c r="C3" s="46" t="s">
        <v>914</v>
      </c>
      <c r="D3" s="46" t="s">
        <v>915</v>
      </c>
      <c r="E3" s="678" t="s">
        <v>916</v>
      </c>
      <c r="F3" s="47" t="s">
        <v>917</v>
      </c>
      <c r="G3" s="48" t="e">
        <f>#REF!</f>
        <v>#REF!</v>
      </c>
      <c r="H3" s="46" t="s">
        <v>918</v>
      </c>
      <c r="I3" s="40"/>
      <c r="J3" s="51" t="s">
        <v>919</v>
      </c>
      <c r="K3" s="46"/>
      <c r="L3" s="46"/>
      <c r="M3" s="49" t="s">
        <v>920</v>
      </c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</row>
    <row r="4" ht="21" customHeight="1" spans="1:28">
      <c r="A4" s="50"/>
      <c r="B4" s="45">
        <v>2</v>
      </c>
      <c r="C4" s="46" t="s">
        <v>221</v>
      </c>
      <c r="D4" s="46" t="s">
        <v>220</v>
      </c>
      <c r="E4" s="678" t="s">
        <v>222</v>
      </c>
      <c r="F4" s="47" t="s">
        <v>223</v>
      </c>
      <c r="G4" s="48" t="e">
        <f>#REF!</f>
        <v>#REF!</v>
      </c>
      <c r="H4" s="46" t="s">
        <v>918</v>
      </c>
      <c r="I4" s="40"/>
      <c r="J4" s="51" t="s">
        <v>921</v>
      </c>
      <c r="K4" s="46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</row>
    <row r="5" ht="21" customHeight="1" spans="1:28">
      <c r="A5" s="50"/>
      <c r="B5" s="45">
        <v>3</v>
      </c>
      <c r="C5" s="46" t="s">
        <v>213</v>
      </c>
      <c r="D5" s="46" t="s">
        <v>212</v>
      </c>
      <c r="E5" s="678" t="s">
        <v>214</v>
      </c>
      <c r="F5" s="47" t="s">
        <v>312</v>
      </c>
      <c r="G5" s="48" t="e">
        <f>#REF!</f>
        <v>#REF!</v>
      </c>
      <c r="H5" s="46" t="s">
        <v>918</v>
      </c>
      <c r="I5" s="40"/>
      <c r="J5" s="51" t="s">
        <v>922</v>
      </c>
      <c r="K5" s="46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</row>
    <row r="6" ht="21" customHeight="1" spans="1:28">
      <c r="A6" s="50"/>
      <c r="B6" s="45">
        <v>4</v>
      </c>
      <c r="C6" s="46" t="s">
        <v>923</v>
      </c>
      <c r="D6" s="46" t="s">
        <v>924</v>
      </c>
      <c r="E6" s="678" t="s">
        <v>925</v>
      </c>
      <c r="F6" s="47" t="s">
        <v>926</v>
      </c>
      <c r="G6" s="48" t="e">
        <f>#REF!</f>
        <v>#REF!</v>
      </c>
      <c r="H6" s="46" t="s">
        <v>918</v>
      </c>
      <c r="I6" s="40"/>
      <c r="J6" s="51" t="s">
        <v>927</v>
      </c>
      <c r="K6" s="46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</row>
    <row r="7" ht="21" customHeight="1" spans="1:28">
      <c r="A7" s="50"/>
      <c r="B7" s="45"/>
      <c r="C7" s="46"/>
      <c r="D7" s="46"/>
      <c r="E7" s="47"/>
      <c r="F7" s="47"/>
      <c r="G7" s="52" t="e">
        <f>SUM(G3:G6)</f>
        <v>#REF!</v>
      </c>
      <c r="H7" s="46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21" customHeight="1" spans="1:28">
      <c r="A8" s="53" t="s">
        <v>928</v>
      </c>
      <c r="B8" s="45"/>
      <c r="C8" s="46"/>
      <c r="D8" s="46"/>
      <c r="E8" s="47"/>
      <c r="F8" s="47"/>
      <c r="G8" s="48"/>
      <c r="H8" s="46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21" customHeight="1" spans="1:28">
      <c r="A9" s="50"/>
      <c r="B9" s="45">
        <v>1</v>
      </c>
      <c r="C9" s="46" t="s">
        <v>279</v>
      </c>
      <c r="D9" s="46" t="s">
        <v>278</v>
      </c>
      <c r="E9" s="678" t="s">
        <v>280</v>
      </c>
      <c r="F9" s="47" t="s">
        <v>223</v>
      </c>
      <c r="G9" s="48" t="e">
        <f>#REF!</f>
        <v>#REF!</v>
      </c>
      <c r="H9" s="46" t="s">
        <v>929</v>
      </c>
      <c r="I9" s="40"/>
      <c r="J9" s="51" t="s">
        <v>930</v>
      </c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</row>
    <row r="10" ht="21" customHeight="1" spans="1:28">
      <c r="A10" s="50"/>
      <c r="B10" s="45">
        <v>2</v>
      </c>
      <c r="C10" s="46" t="s">
        <v>283</v>
      </c>
      <c r="D10" s="46" t="s">
        <v>282</v>
      </c>
      <c r="E10" s="678" t="s">
        <v>284</v>
      </c>
      <c r="F10" s="47" t="s">
        <v>779</v>
      </c>
      <c r="G10" s="48" t="e">
        <f>#REF!</f>
        <v>#REF!</v>
      </c>
      <c r="H10" s="46" t="s">
        <v>929</v>
      </c>
      <c r="I10" s="40"/>
      <c r="J10" s="51" t="s">
        <v>931</v>
      </c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</row>
    <row r="11" ht="21" customHeight="1" spans="1:28">
      <c r="A11" s="50"/>
      <c r="B11" s="45">
        <v>3</v>
      </c>
      <c r="C11" s="46" t="s">
        <v>932</v>
      </c>
      <c r="D11" s="46" t="s">
        <v>933</v>
      </c>
      <c r="E11" s="47">
        <v>1012757264</v>
      </c>
      <c r="F11" s="47" t="s">
        <v>211</v>
      </c>
      <c r="G11" s="48" t="e">
        <f>#REF!</f>
        <v>#REF!</v>
      </c>
      <c r="H11" s="46" t="s">
        <v>929</v>
      </c>
      <c r="I11" s="40"/>
      <c r="J11" s="51" t="s">
        <v>934</v>
      </c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 ht="21" customHeight="1" spans="1:28">
      <c r="A12" s="50"/>
      <c r="B12" s="45">
        <v>4</v>
      </c>
      <c r="C12" s="46" t="s">
        <v>935</v>
      </c>
      <c r="D12" s="46" t="s">
        <v>936</v>
      </c>
      <c r="E12" s="47">
        <v>23241857</v>
      </c>
      <c r="F12" s="47" t="s">
        <v>589</v>
      </c>
      <c r="G12" s="48" t="e">
        <f>#REF!</f>
        <v>#REF!</v>
      </c>
      <c r="H12" s="46" t="s">
        <v>929</v>
      </c>
      <c r="I12" s="40"/>
      <c r="J12" s="51" t="s">
        <v>937</v>
      </c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</row>
    <row r="13" ht="21" customHeight="1" spans="1:28">
      <c r="A13" s="50"/>
      <c r="B13" s="45"/>
      <c r="C13" s="46"/>
      <c r="D13" s="46"/>
      <c r="E13" s="47"/>
      <c r="F13" s="47"/>
      <c r="G13" s="52" t="e">
        <f>SUM(G9:G12)</f>
        <v>#REF!</v>
      </c>
      <c r="H13" s="46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21" customHeight="1" spans="1:28">
      <c r="A14" s="44" t="s">
        <v>938</v>
      </c>
      <c r="B14" s="45"/>
      <c r="C14" s="46"/>
      <c r="D14" s="46"/>
      <c r="E14" s="47"/>
      <c r="F14" s="47"/>
      <c r="G14" s="48"/>
      <c r="H14" s="46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21" customHeight="1" spans="1:28">
      <c r="A15" s="50"/>
      <c r="B15" s="45">
        <v>1</v>
      </c>
      <c r="C15" s="46" t="s">
        <v>939</v>
      </c>
      <c r="D15" s="46" t="s">
        <v>940</v>
      </c>
      <c r="E15" s="47">
        <v>1017320957</v>
      </c>
      <c r="F15" s="47" t="s">
        <v>211</v>
      </c>
      <c r="G15" s="48" t="e">
        <f>#REF!</f>
        <v>#REF!</v>
      </c>
      <c r="H15" s="46" t="s">
        <v>941</v>
      </c>
      <c r="I15" s="40"/>
      <c r="J15" s="51" t="s">
        <v>942</v>
      </c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ht="21" customHeight="1" spans="1:28">
      <c r="A16" s="50"/>
      <c r="B16" s="45">
        <v>2</v>
      </c>
      <c r="C16" s="46" t="s">
        <v>943</v>
      </c>
      <c r="D16" s="46" t="s">
        <v>944</v>
      </c>
      <c r="E16" s="678" t="s">
        <v>945</v>
      </c>
      <c r="F16" s="47" t="s">
        <v>223</v>
      </c>
      <c r="G16" s="48" t="e">
        <f>#REF!</f>
        <v>#REF!</v>
      </c>
      <c r="H16" s="46" t="s">
        <v>941</v>
      </c>
      <c r="I16" s="40"/>
      <c r="J16" s="51" t="s">
        <v>946</v>
      </c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</row>
    <row r="17" ht="21" customHeight="1" spans="1:28">
      <c r="A17" s="50"/>
      <c r="B17" s="45">
        <v>3</v>
      </c>
      <c r="C17" s="46" t="s">
        <v>947</v>
      </c>
      <c r="D17" s="46" t="s">
        <v>948</v>
      </c>
      <c r="E17" s="678" t="s">
        <v>949</v>
      </c>
      <c r="F17" s="47" t="s">
        <v>375</v>
      </c>
      <c r="G17" s="48" t="e">
        <f>#REF!</f>
        <v>#REF!</v>
      </c>
      <c r="H17" s="46" t="s">
        <v>941</v>
      </c>
      <c r="I17" s="40"/>
      <c r="J17" s="51" t="s">
        <v>950</v>
      </c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ht="21" customHeight="1" spans="1:28">
      <c r="A18" s="50"/>
      <c r="B18" s="45">
        <v>4</v>
      </c>
      <c r="C18" s="46" t="s">
        <v>951</v>
      </c>
      <c r="D18" s="46" t="s">
        <v>952</v>
      </c>
      <c r="E18" s="678" t="s">
        <v>953</v>
      </c>
      <c r="F18" s="47" t="s">
        <v>954</v>
      </c>
      <c r="G18" s="48" t="e">
        <f>#REF!</f>
        <v>#REF!</v>
      </c>
      <c r="H18" s="46" t="s">
        <v>941</v>
      </c>
      <c r="I18" s="40"/>
      <c r="J18" s="51" t="s">
        <v>955</v>
      </c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</row>
    <row r="19" ht="21" customHeight="1" spans="1:28">
      <c r="A19" s="50"/>
      <c r="B19" s="45">
        <v>5</v>
      </c>
      <c r="C19" s="46" t="s">
        <v>256</v>
      </c>
      <c r="D19" s="46" t="s">
        <v>255</v>
      </c>
      <c r="E19" s="678" t="s">
        <v>258</v>
      </c>
      <c r="F19" s="47" t="s">
        <v>259</v>
      </c>
      <c r="G19" s="48" t="e">
        <f>#REF!</f>
        <v>#REF!</v>
      </c>
      <c r="H19" s="46" t="s">
        <v>941</v>
      </c>
      <c r="I19" s="40"/>
      <c r="J19" s="51" t="s">
        <v>956</v>
      </c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ht="21" customHeight="1" spans="1:28">
      <c r="A20" s="50"/>
      <c r="B20" s="45"/>
      <c r="C20" s="46"/>
      <c r="D20" s="46"/>
      <c r="E20" s="47"/>
      <c r="F20" s="47"/>
      <c r="G20" s="52" t="e">
        <f>SUM(G15:G19)</f>
        <v>#REF!</v>
      </c>
      <c r="H20" s="46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0"/>
      <c r="AB20" s="40"/>
    </row>
    <row r="21" ht="21" customHeight="1" spans="1:28">
      <c r="A21" s="44" t="s">
        <v>957</v>
      </c>
      <c r="B21" s="45"/>
      <c r="C21" s="46"/>
      <c r="D21" s="46"/>
      <c r="E21" s="47"/>
      <c r="F21" s="47"/>
      <c r="G21" s="52"/>
      <c r="H21" s="46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21" customHeight="1" spans="1:28">
      <c r="A22" s="50"/>
      <c r="B22" s="45">
        <v>1</v>
      </c>
      <c r="C22" s="46" t="s">
        <v>295</v>
      </c>
      <c r="D22" s="46" t="s">
        <v>294</v>
      </c>
      <c r="E22" s="678" t="s">
        <v>296</v>
      </c>
      <c r="F22" s="47" t="s">
        <v>958</v>
      </c>
      <c r="G22" s="48" t="e">
        <f>#REF!</f>
        <v>#REF!</v>
      </c>
      <c r="H22" s="46" t="s">
        <v>959</v>
      </c>
      <c r="I22" s="40"/>
      <c r="J22" s="51" t="s">
        <v>960</v>
      </c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</row>
    <row r="23" ht="21" customHeight="1" spans="1:28">
      <c r="A23" s="50"/>
      <c r="B23" s="45">
        <v>2</v>
      </c>
      <c r="C23" s="46" t="s">
        <v>961</v>
      </c>
      <c r="D23" s="46" t="s">
        <v>962</v>
      </c>
      <c r="E23" s="678" t="s">
        <v>963</v>
      </c>
      <c r="F23" s="47" t="s">
        <v>244</v>
      </c>
      <c r="G23" s="48" t="e">
        <f>#REF!</f>
        <v>#REF!</v>
      </c>
      <c r="H23" s="46" t="s">
        <v>959</v>
      </c>
      <c r="I23" s="40"/>
      <c r="J23" s="51" t="s">
        <v>964</v>
      </c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 ht="21" customHeight="1" spans="1:28">
      <c r="A24" s="50"/>
      <c r="B24" s="45">
        <v>3</v>
      </c>
      <c r="C24" s="46" t="s">
        <v>965</v>
      </c>
      <c r="D24" s="46" t="s">
        <v>671</v>
      </c>
      <c r="E24" s="681" t="s">
        <v>966</v>
      </c>
      <c r="F24" s="54" t="s">
        <v>223</v>
      </c>
      <c r="G24" s="48" t="e">
        <f>#REF!</f>
        <v>#REF!</v>
      </c>
      <c r="H24" s="46" t="s">
        <v>959</v>
      </c>
      <c r="I24" s="40"/>
      <c r="J24" s="51" t="s">
        <v>967</v>
      </c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</row>
    <row r="25" ht="21" customHeight="1" spans="1:28">
      <c r="A25" s="50"/>
      <c r="B25" s="45">
        <v>4</v>
      </c>
      <c r="C25" s="46" t="s">
        <v>968</v>
      </c>
      <c r="D25" s="46" t="s">
        <v>969</v>
      </c>
      <c r="E25" s="54">
        <v>7601076077</v>
      </c>
      <c r="F25" s="54" t="s">
        <v>970</v>
      </c>
      <c r="G25" s="48" t="e">
        <f>#REF!</f>
        <v>#REF!</v>
      </c>
      <c r="H25" s="46" t="s">
        <v>959</v>
      </c>
      <c r="I25" s="40"/>
      <c r="J25" s="51" t="s">
        <v>971</v>
      </c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 ht="21" customHeight="1" spans="1:28">
      <c r="A26" s="50"/>
      <c r="B26" s="45">
        <v>5</v>
      </c>
      <c r="C26" s="46" t="s">
        <v>972</v>
      </c>
      <c r="D26" s="46" t="s">
        <v>973</v>
      </c>
      <c r="E26" s="54">
        <v>4306017</v>
      </c>
      <c r="F26" s="54" t="s">
        <v>589</v>
      </c>
      <c r="G26" s="48" t="e">
        <f>'Med Service'!#REF!</f>
        <v>#REF!</v>
      </c>
      <c r="H26" s="46" t="s">
        <v>959</v>
      </c>
      <c r="I26" s="40"/>
      <c r="J26" s="51" t="s">
        <v>974</v>
      </c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</row>
    <row r="27" ht="21" customHeight="1" spans="1:28">
      <c r="A27" s="50"/>
      <c r="B27" s="45"/>
      <c r="C27" s="46"/>
      <c r="D27" s="46"/>
      <c r="E27" s="47"/>
      <c r="F27" s="47"/>
      <c r="G27" s="52" t="e">
        <f>SUM(G22:G26)</f>
        <v>#REF!</v>
      </c>
      <c r="H27" s="46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21" customHeight="1" spans="1:28">
      <c r="A28" s="44" t="s">
        <v>975</v>
      </c>
      <c r="B28" s="45"/>
      <c r="C28" s="46"/>
      <c r="D28" s="46"/>
      <c r="E28" s="47"/>
      <c r="F28" s="47"/>
      <c r="G28" s="48"/>
      <c r="H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21" customHeight="1" spans="1:28">
      <c r="A29" s="50"/>
      <c r="B29" s="45">
        <v>1</v>
      </c>
      <c r="C29" s="46" t="s">
        <v>397</v>
      </c>
      <c r="D29" s="46" t="s">
        <v>396</v>
      </c>
      <c r="E29" s="678" t="s">
        <v>400</v>
      </c>
      <c r="F29" s="47" t="s">
        <v>211</v>
      </c>
      <c r="G29" s="48" t="e">
        <f>#REF!</f>
        <v>#REF!</v>
      </c>
      <c r="H29" s="46" t="s">
        <v>976</v>
      </c>
      <c r="I29" s="40"/>
      <c r="J29" s="51" t="s">
        <v>977</v>
      </c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</row>
    <row r="30" ht="21" customHeight="1" spans="1:28">
      <c r="A30" s="50"/>
      <c r="B30" s="45">
        <v>2</v>
      </c>
      <c r="C30" s="46" t="s">
        <v>358</v>
      </c>
      <c r="D30" s="46" t="s">
        <v>357</v>
      </c>
      <c r="E30" s="678" t="s">
        <v>359</v>
      </c>
      <c r="F30" s="47" t="s">
        <v>592</v>
      </c>
      <c r="G30" s="48" t="e">
        <f>#REF!</f>
        <v>#REF!</v>
      </c>
      <c r="H30" s="46" t="s">
        <v>976</v>
      </c>
      <c r="I30" s="40"/>
      <c r="J30" s="51" t="s">
        <v>978</v>
      </c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</row>
    <row r="31" ht="21" customHeight="1" spans="1:28">
      <c r="A31" s="50"/>
      <c r="B31" s="45">
        <v>3</v>
      </c>
      <c r="C31" s="46" t="s">
        <v>979</v>
      </c>
      <c r="D31" s="46" t="s">
        <v>980</v>
      </c>
      <c r="E31" s="678" t="s">
        <v>981</v>
      </c>
      <c r="F31" s="47" t="s">
        <v>982</v>
      </c>
      <c r="G31" s="48" t="e">
        <f>#REF!</f>
        <v>#REF!</v>
      </c>
      <c r="H31" s="46" t="s">
        <v>976</v>
      </c>
      <c r="I31" s="40"/>
      <c r="J31" s="51" t="s">
        <v>983</v>
      </c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 ht="21" customHeight="1" spans="1:28">
      <c r="A32" s="50"/>
      <c r="B32" s="45">
        <v>4</v>
      </c>
      <c r="C32" s="46" t="s">
        <v>984</v>
      </c>
      <c r="D32" s="46" t="s">
        <v>985</v>
      </c>
      <c r="E32" s="47">
        <v>10000294427</v>
      </c>
      <c r="F32" s="47" t="s">
        <v>277</v>
      </c>
      <c r="G32" s="48" t="e">
        <f>#REF!</f>
        <v>#REF!</v>
      </c>
      <c r="H32" s="46" t="s">
        <v>976</v>
      </c>
      <c r="I32" s="40"/>
      <c r="J32" s="51" t="s">
        <v>986</v>
      </c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 ht="21" customHeight="1" spans="1:28">
      <c r="A33" s="50"/>
      <c r="B33" s="45">
        <v>5</v>
      </c>
      <c r="C33" s="46" t="s">
        <v>987</v>
      </c>
      <c r="D33" s="46" t="s">
        <v>988</v>
      </c>
      <c r="E33" s="678" t="s">
        <v>989</v>
      </c>
      <c r="F33" s="47" t="s">
        <v>211</v>
      </c>
      <c r="G33" s="48" t="e">
        <f>'Med Service'!#REF!</f>
        <v>#REF!</v>
      </c>
      <c r="H33" s="46" t="s">
        <v>976</v>
      </c>
      <c r="I33" s="40"/>
      <c r="J33" s="51" t="s">
        <v>990</v>
      </c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 ht="21" customHeight="1" spans="1:28">
      <c r="A34" s="50"/>
      <c r="B34" s="45">
        <v>6</v>
      </c>
      <c r="C34" s="46" t="s">
        <v>991</v>
      </c>
      <c r="D34" s="46" t="s">
        <v>992</v>
      </c>
      <c r="E34" s="678" t="s">
        <v>993</v>
      </c>
      <c r="F34" s="47" t="s">
        <v>322</v>
      </c>
      <c r="G34" s="48" t="e">
        <f>'Med Service'!#REF!</f>
        <v>#REF!</v>
      </c>
      <c r="H34" s="46" t="s">
        <v>976</v>
      </c>
      <c r="I34" s="40"/>
      <c r="J34" s="51" t="s">
        <v>994</v>
      </c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</row>
    <row r="35" ht="21" customHeight="1" spans="1:28">
      <c r="A35" s="50"/>
      <c r="B35" s="45"/>
      <c r="C35" s="46"/>
      <c r="D35" s="46"/>
      <c r="E35" s="47"/>
      <c r="F35" s="47"/>
      <c r="G35" s="52" t="e">
        <f>SUM(G29:G34)</f>
        <v>#REF!</v>
      </c>
      <c r="H35" s="46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0"/>
      <c r="AB35" s="40"/>
    </row>
    <row r="36" ht="21" customHeight="1" spans="1:28">
      <c r="A36" s="44" t="s">
        <v>995</v>
      </c>
      <c r="B36" s="45"/>
      <c r="C36" s="46"/>
      <c r="D36" s="46"/>
      <c r="E36" s="47"/>
      <c r="F36" s="47"/>
      <c r="G36" s="48"/>
      <c r="H36" s="46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21" customHeight="1" spans="1:28">
      <c r="A37" s="50"/>
      <c r="B37" s="45">
        <v>1</v>
      </c>
      <c r="C37" s="46" t="s">
        <v>207</v>
      </c>
      <c r="D37" s="46" t="s">
        <v>206</v>
      </c>
      <c r="E37" s="678" t="s">
        <v>210</v>
      </c>
      <c r="F37" s="47" t="s">
        <v>211</v>
      </c>
      <c r="G37" s="48" t="e">
        <f>#REF!</f>
        <v>#REF!</v>
      </c>
      <c r="H37" s="46" t="s">
        <v>996</v>
      </c>
      <c r="I37" s="40"/>
      <c r="J37" s="51" t="s">
        <v>997</v>
      </c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9"/>
      <c r="W37" s="49"/>
      <c r="X37" s="49"/>
      <c r="Y37" s="49"/>
      <c r="Z37" s="49"/>
      <c r="AA37" s="49"/>
      <c r="AB37" s="49"/>
    </row>
    <row r="38" ht="21" customHeight="1" spans="1:28">
      <c r="A38" s="50"/>
      <c r="B38" s="45">
        <v>2</v>
      </c>
      <c r="C38" s="46" t="s">
        <v>998</v>
      </c>
      <c r="D38" s="46" t="s">
        <v>999</v>
      </c>
      <c r="E38" s="678" t="s">
        <v>1000</v>
      </c>
      <c r="F38" s="47" t="s">
        <v>351</v>
      </c>
      <c r="G38" s="48" t="e">
        <f>#REF!</f>
        <v>#REF!</v>
      </c>
      <c r="H38" s="46" t="s">
        <v>996</v>
      </c>
      <c r="I38" s="40"/>
      <c r="J38" s="51" t="s">
        <v>1001</v>
      </c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</row>
    <row r="39" ht="21" customHeight="1" spans="1:28">
      <c r="A39" s="50"/>
      <c r="B39" s="45">
        <v>3</v>
      </c>
      <c r="C39" s="46" t="s">
        <v>320</v>
      </c>
      <c r="D39" s="46" t="s">
        <v>319</v>
      </c>
      <c r="E39" s="678" t="s">
        <v>321</v>
      </c>
      <c r="F39" s="47" t="s">
        <v>322</v>
      </c>
      <c r="G39" s="48" t="e">
        <f>#REF!</f>
        <v>#REF!</v>
      </c>
      <c r="H39" s="46" t="s">
        <v>996</v>
      </c>
      <c r="I39" s="40"/>
      <c r="J39" s="51" t="s">
        <v>1002</v>
      </c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ht="21" customHeight="1" spans="1:28">
      <c r="A40" s="50"/>
      <c r="B40" s="45">
        <v>4</v>
      </c>
      <c r="C40" s="46" t="s">
        <v>1003</v>
      </c>
      <c r="D40" s="46" t="s">
        <v>1004</v>
      </c>
      <c r="E40" s="47">
        <v>9976633384</v>
      </c>
      <c r="F40" s="47" t="s">
        <v>211</v>
      </c>
      <c r="G40" s="48" t="e">
        <f>#REF!</f>
        <v>#REF!</v>
      </c>
      <c r="H40" s="46" t="s">
        <v>996</v>
      </c>
      <c r="I40" s="40"/>
      <c r="J40" s="51" t="s">
        <v>1005</v>
      </c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</row>
    <row r="41" ht="21" customHeight="1" spans="1:28">
      <c r="A41" s="50"/>
      <c r="B41" s="45">
        <v>5</v>
      </c>
      <c r="C41" s="46" t="s">
        <v>383</v>
      </c>
      <c r="D41" s="46" t="s">
        <v>1006</v>
      </c>
      <c r="E41" s="47">
        <v>1028255437</v>
      </c>
      <c r="F41" s="47" t="s">
        <v>211</v>
      </c>
      <c r="G41" s="48" t="e">
        <f>'Med Service'!#REF!</f>
        <v>#REF!</v>
      </c>
      <c r="H41" s="46" t="s">
        <v>996</v>
      </c>
      <c r="I41" s="40"/>
      <c r="J41" s="51" t="s">
        <v>1007</v>
      </c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 ht="21" customHeight="1" spans="1:28">
      <c r="A42" s="50"/>
      <c r="B42" s="45"/>
      <c r="C42" s="46"/>
      <c r="D42" s="46"/>
      <c r="E42" s="47"/>
      <c r="F42" s="47"/>
      <c r="G42" s="52" t="e">
        <f>SUM(G37:G41)</f>
        <v>#REF!</v>
      </c>
      <c r="H42" s="46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21" customHeight="1" spans="1:28">
      <c r="A43" s="44" t="s">
        <v>1008</v>
      </c>
      <c r="B43" s="45"/>
      <c r="C43" s="46"/>
      <c r="D43" s="46"/>
      <c r="E43" s="47"/>
      <c r="F43" s="47"/>
      <c r="G43" s="48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9"/>
      <c r="U43" s="49"/>
      <c r="V43" s="49"/>
      <c r="W43" s="49"/>
      <c r="X43" s="49"/>
      <c r="Y43" s="49"/>
      <c r="Z43" s="49"/>
    </row>
    <row r="44" ht="21" customHeight="1" spans="1:28">
      <c r="A44" s="50"/>
      <c r="B44" s="45">
        <v>1</v>
      </c>
      <c r="C44" s="46" t="s">
        <v>392</v>
      </c>
      <c r="D44" s="46" t="s">
        <v>391</v>
      </c>
      <c r="E44" s="678" t="s">
        <v>393</v>
      </c>
      <c r="F44" s="47" t="s">
        <v>394</v>
      </c>
      <c r="G44" s="48" t="e">
        <f>#REF!</f>
        <v>#REF!</v>
      </c>
      <c r="H44" s="46" t="s">
        <v>1009</v>
      </c>
      <c r="I44" s="40"/>
      <c r="J44" s="51" t="s">
        <v>1010</v>
      </c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9"/>
      <c r="W44" s="49"/>
      <c r="X44" s="49"/>
      <c r="Y44" s="49"/>
      <c r="Z44" s="49"/>
      <c r="AA44" s="49"/>
      <c r="AB44" s="49"/>
    </row>
    <row r="45" ht="21" customHeight="1" spans="1:28">
      <c r="A45" s="50"/>
      <c r="B45" s="45">
        <v>2</v>
      </c>
      <c r="C45" s="46" t="s">
        <v>378</v>
      </c>
      <c r="D45" s="46" t="s">
        <v>377</v>
      </c>
      <c r="E45" s="678" t="s">
        <v>380</v>
      </c>
      <c r="F45" s="47" t="s">
        <v>375</v>
      </c>
      <c r="G45" s="48" t="e">
        <f>#REF!</f>
        <v>#REF!</v>
      </c>
      <c r="H45" s="46" t="s">
        <v>1009</v>
      </c>
      <c r="I45" s="40"/>
      <c r="J45" s="51" t="s">
        <v>1011</v>
      </c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9"/>
      <c r="W45" s="49"/>
      <c r="X45" s="49"/>
      <c r="Y45" s="49"/>
      <c r="Z45" s="49"/>
      <c r="AA45" s="49"/>
      <c r="AB45" s="49"/>
    </row>
    <row r="46" ht="21" customHeight="1" spans="1:28">
      <c r="A46" s="50"/>
      <c r="B46" s="45">
        <v>3</v>
      </c>
      <c r="C46" s="46" t="s">
        <v>1012</v>
      </c>
      <c r="D46" s="46" t="s">
        <v>1013</v>
      </c>
      <c r="E46" s="678" t="s">
        <v>1014</v>
      </c>
      <c r="F46" s="47" t="s">
        <v>211</v>
      </c>
      <c r="G46" s="48" t="e">
        <f>#REF!</f>
        <v>#REF!</v>
      </c>
      <c r="H46" s="46" t="s">
        <v>1009</v>
      </c>
      <c r="I46" s="40"/>
      <c r="J46" s="51" t="s">
        <v>1015</v>
      </c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9"/>
      <c r="W46" s="49"/>
      <c r="X46" s="49"/>
      <c r="Y46" s="49"/>
      <c r="Z46" s="49"/>
      <c r="AA46" s="49"/>
      <c r="AB46" s="49"/>
    </row>
    <row r="47" ht="21" customHeight="1" spans="1:28">
      <c r="A47" s="50"/>
      <c r="B47" s="45">
        <v>4</v>
      </c>
      <c r="C47" s="46" t="s">
        <v>383</v>
      </c>
      <c r="D47" s="46" t="s">
        <v>1006</v>
      </c>
      <c r="E47" s="47">
        <v>1028255437</v>
      </c>
      <c r="F47" s="47" t="s">
        <v>211</v>
      </c>
      <c r="G47" s="48" t="e">
        <f>#REF!</f>
        <v>#REF!</v>
      </c>
      <c r="H47" s="46" t="s">
        <v>1009</v>
      </c>
      <c r="I47" s="40"/>
      <c r="J47" s="51" t="s">
        <v>1016</v>
      </c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9"/>
      <c r="W47" s="49"/>
      <c r="X47" s="49"/>
      <c r="Y47" s="49"/>
      <c r="Z47" s="49"/>
      <c r="AA47" s="49"/>
      <c r="AB47" s="49"/>
    </row>
    <row r="48" ht="21" customHeight="1" spans="1:28">
      <c r="A48" s="50"/>
      <c r="B48" s="45"/>
      <c r="C48" s="46"/>
      <c r="D48" s="46"/>
      <c r="E48" s="47"/>
      <c r="F48" s="47"/>
      <c r="G48" s="52" t="e">
        <f>SUM(G44:G47)</f>
        <v>#REF!</v>
      </c>
      <c r="H48" s="46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21" customHeight="1" spans="1:28">
      <c r="A49" s="44" t="s">
        <v>1017</v>
      </c>
      <c r="B49" s="45"/>
      <c r="C49" s="46"/>
      <c r="D49" s="46"/>
      <c r="E49" s="47"/>
      <c r="F49" s="47"/>
      <c r="G49" s="48"/>
      <c r="H49" s="46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21" customHeight="1" spans="1:28">
      <c r="A50" s="50"/>
      <c r="B50" s="45">
        <v>1</v>
      </c>
      <c r="C50" s="46" t="s">
        <v>247</v>
      </c>
      <c r="D50" s="46" t="s">
        <v>246</v>
      </c>
      <c r="E50" s="678" t="s">
        <v>249</v>
      </c>
      <c r="F50" s="47" t="s">
        <v>211</v>
      </c>
      <c r="G50" s="48" t="e">
        <f>#REF!</f>
        <v>#REF!</v>
      </c>
      <c r="H50" s="46" t="s">
        <v>1018</v>
      </c>
      <c r="I50" s="40"/>
      <c r="J50" s="51" t="s">
        <v>1019</v>
      </c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ht="21" customHeight="1" spans="1:28">
      <c r="A51" s="50"/>
      <c r="B51" s="45">
        <v>2</v>
      </c>
      <c r="C51" s="46" t="s">
        <v>1020</v>
      </c>
      <c r="D51" s="46" t="s">
        <v>1021</v>
      </c>
      <c r="E51" s="678" t="s">
        <v>1022</v>
      </c>
      <c r="F51" s="47" t="s">
        <v>351</v>
      </c>
      <c r="G51" s="48" t="e">
        <f>'Med Service'!#REF!</f>
        <v>#REF!</v>
      </c>
      <c r="H51" s="46" t="s">
        <v>1018</v>
      </c>
      <c r="I51" s="40"/>
      <c r="J51" s="51" t="s">
        <v>1023</v>
      </c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ht="21" customHeight="1" spans="1:28">
      <c r="A52" s="50"/>
      <c r="B52" s="45">
        <v>3</v>
      </c>
      <c r="C52" s="46" t="s">
        <v>1024</v>
      </c>
      <c r="D52" s="46" t="s">
        <v>1025</v>
      </c>
      <c r="E52" s="678" t="s">
        <v>1026</v>
      </c>
      <c r="F52" s="47" t="s">
        <v>606</v>
      </c>
      <c r="G52" s="48" t="e">
        <f>#REF!</f>
        <v>#REF!</v>
      </c>
      <c r="H52" s="46" t="s">
        <v>1018</v>
      </c>
      <c r="I52" s="40"/>
      <c r="J52" s="51" t="s">
        <v>1027</v>
      </c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 ht="21" customHeight="1" spans="1:28">
      <c r="A53" s="50"/>
      <c r="B53" s="45">
        <v>4</v>
      </c>
      <c r="C53" s="46" t="s">
        <v>236</v>
      </c>
      <c r="D53" s="46" t="s">
        <v>235</v>
      </c>
      <c r="E53" s="678" t="s">
        <v>237</v>
      </c>
      <c r="F53" s="47" t="s">
        <v>238</v>
      </c>
      <c r="G53" s="48" t="e">
        <f>#REF!</f>
        <v>#REF!</v>
      </c>
      <c r="H53" s="46" t="s">
        <v>1018</v>
      </c>
      <c r="I53" s="40"/>
      <c r="J53" s="51" t="s">
        <v>1028</v>
      </c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ht="21" customHeight="1" spans="1:28">
      <c r="A54" s="50"/>
      <c r="B54" s="45">
        <v>5</v>
      </c>
      <c r="C54" s="46" t="s">
        <v>991</v>
      </c>
      <c r="D54" s="46" t="s">
        <v>992</v>
      </c>
      <c r="E54" s="678" t="s">
        <v>993</v>
      </c>
      <c r="F54" s="47" t="s">
        <v>322</v>
      </c>
      <c r="G54" s="48" t="e">
        <f>#REF!</f>
        <v>#REF!</v>
      </c>
      <c r="H54" s="46" t="s">
        <v>1018</v>
      </c>
      <c r="I54" s="40"/>
      <c r="J54" s="51" t="s">
        <v>1029</v>
      </c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 ht="21" customHeight="1" spans="1:28">
      <c r="A55" s="50"/>
      <c r="B55" s="45">
        <v>6</v>
      </c>
      <c r="C55" s="46" t="s">
        <v>1030</v>
      </c>
      <c r="D55" s="46" t="s">
        <v>1031</v>
      </c>
      <c r="E55" s="678" t="s">
        <v>1032</v>
      </c>
      <c r="F55" s="47" t="s">
        <v>211</v>
      </c>
      <c r="G55" s="48" t="e">
        <f>#REF!</f>
        <v>#REF!</v>
      </c>
      <c r="H55" s="46" t="s">
        <v>1018</v>
      </c>
      <c r="I55" s="40"/>
      <c r="J55" s="51" t="s">
        <v>1033</v>
      </c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ht="21" customHeight="1" spans="1:28">
      <c r="A56" s="50"/>
      <c r="B56" s="45">
        <v>7</v>
      </c>
      <c r="C56" s="46" t="s">
        <v>1034</v>
      </c>
      <c r="D56" s="46" t="s">
        <v>1035</v>
      </c>
      <c r="E56" s="678" t="s">
        <v>1036</v>
      </c>
      <c r="F56" s="47" t="s">
        <v>1037</v>
      </c>
      <c r="G56" s="48" t="e">
        <f>#REF!</f>
        <v>#REF!</v>
      </c>
      <c r="H56" s="46" t="s">
        <v>1018</v>
      </c>
      <c r="I56" s="40"/>
      <c r="J56" s="51" t="s">
        <v>1038</v>
      </c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 ht="15.75" customHeight="1" spans="1:28">
      <c r="A57" s="49"/>
      <c r="B57" s="55"/>
      <c r="C57" s="49"/>
      <c r="D57" s="49"/>
      <c r="E57" s="47"/>
      <c r="F57" s="47"/>
      <c r="G57" s="52" t="e">
        <f>SUM(G50:G56)</f>
        <v>#REF!</v>
      </c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 spans="1:28">
      <c r="A58" s="41" t="s">
        <v>1039</v>
      </c>
      <c r="B58" s="41"/>
      <c r="C58" s="41"/>
      <c r="D58" s="42" t="s">
        <v>1040</v>
      </c>
      <c r="E58" s="56" t="s">
        <v>522</v>
      </c>
      <c r="F58" s="42" t="s">
        <v>523</v>
      </c>
      <c r="G58" s="42" t="s">
        <v>687</v>
      </c>
      <c r="H58" s="42" t="s">
        <v>1041</v>
      </c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3"/>
      <c r="AB58" s="43"/>
    </row>
    <row r="59" ht="20.25" customHeight="1" spans="1:28">
      <c r="A59" s="50" t="s">
        <v>1042</v>
      </c>
      <c r="B59" s="55"/>
      <c r="C59" s="49"/>
      <c r="D59" s="46"/>
      <c r="E59" s="57"/>
      <c r="F59" s="47"/>
      <c r="G59" s="58"/>
      <c r="H59" s="46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20.25" customHeight="1" spans="1:28">
      <c r="A60" s="50"/>
      <c r="B60" s="55">
        <v>1</v>
      </c>
      <c r="C60" s="49" t="s">
        <v>415</v>
      </c>
      <c r="D60" s="49" t="s">
        <v>414</v>
      </c>
      <c r="E60" s="57" t="s">
        <v>417</v>
      </c>
      <c r="F60" s="47" t="s">
        <v>418</v>
      </c>
      <c r="G60" s="59" t="e">
        <f>#REF!</f>
        <v>#REF!</v>
      </c>
      <c r="H60" s="46" t="s">
        <v>1043</v>
      </c>
      <c r="I60" s="682" t="s">
        <v>414</v>
      </c>
      <c r="J60" s="49" t="s">
        <v>1044</v>
      </c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ht="20.25" customHeight="1" spans="1:28">
      <c r="A61" s="50"/>
      <c r="B61" s="55">
        <v>2</v>
      </c>
      <c r="C61" s="49" t="s">
        <v>421</v>
      </c>
      <c r="D61" s="46" t="s">
        <v>1045</v>
      </c>
      <c r="E61" s="57" t="s">
        <v>1046</v>
      </c>
      <c r="F61" s="47" t="s">
        <v>351</v>
      </c>
      <c r="G61" s="59" t="e">
        <f>#REF!</f>
        <v>#REF!</v>
      </c>
      <c r="H61" s="46" t="s">
        <v>1043</v>
      </c>
      <c r="I61" s="682" t="s">
        <v>1045</v>
      </c>
      <c r="J61" s="49" t="s">
        <v>1047</v>
      </c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ht="20.25" customHeight="1" spans="1:28">
      <c r="A62" s="50"/>
      <c r="B62" s="55">
        <v>3</v>
      </c>
      <c r="C62" s="49" t="s">
        <v>432</v>
      </c>
      <c r="D62" s="46" t="s">
        <v>431</v>
      </c>
      <c r="E62" s="57" t="s">
        <v>1048</v>
      </c>
      <c r="F62" s="47" t="s">
        <v>351</v>
      </c>
      <c r="G62" s="59" t="e">
        <f>#REF!</f>
        <v>#REF!</v>
      </c>
      <c r="H62" s="46" t="s">
        <v>1043</v>
      </c>
      <c r="I62" s="682" t="s">
        <v>431</v>
      </c>
      <c r="J62" s="49" t="s">
        <v>1049</v>
      </c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ht="20.25" customHeight="1" spans="1:28">
      <c r="A63" s="50"/>
      <c r="B63" s="55">
        <v>4</v>
      </c>
      <c r="C63" s="49" t="s">
        <v>1050</v>
      </c>
      <c r="D63" s="46" t="s">
        <v>1051</v>
      </c>
      <c r="E63" s="57" t="s">
        <v>1052</v>
      </c>
      <c r="F63" s="47" t="s">
        <v>1053</v>
      </c>
      <c r="G63" s="59" t="e">
        <f>#REF!</f>
        <v>#REF!</v>
      </c>
      <c r="H63" s="46" t="s">
        <v>1043</v>
      </c>
      <c r="I63" s="682" t="s">
        <v>1051</v>
      </c>
      <c r="J63" s="49" t="s">
        <v>1054</v>
      </c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ht="20.25" customHeight="1" spans="1:28">
      <c r="A64" s="50"/>
      <c r="B64" s="55">
        <v>5</v>
      </c>
      <c r="C64" s="49" t="s">
        <v>1055</v>
      </c>
      <c r="D64" s="46" t="s">
        <v>1056</v>
      </c>
      <c r="E64" s="57" t="s">
        <v>1057</v>
      </c>
      <c r="F64" s="47" t="s">
        <v>1058</v>
      </c>
      <c r="G64" s="59" t="e">
        <f>'Med Service'!#REF!</f>
        <v>#REF!</v>
      </c>
      <c r="H64" s="46" t="s">
        <v>1043</v>
      </c>
      <c r="I64" s="682" t="s">
        <v>1056</v>
      </c>
      <c r="J64" s="49" t="s">
        <v>1059</v>
      </c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ht="20.25" customHeight="1" spans="1:28">
      <c r="A65" s="50"/>
      <c r="B65" s="55">
        <v>6</v>
      </c>
      <c r="C65" s="49" t="s">
        <v>1060</v>
      </c>
      <c r="D65" s="49" t="s">
        <v>1061</v>
      </c>
      <c r="E65" s="57" t="s">
        <v>1062</v>
      </c>
      <c r="F65" s="47" t="s">
        <v>312</v>
      </c>
      <c r="G65" s="59" t="e">
        <f>'Med Service'!#REF!</f>
        <v>#REF!</v>
      </c>
      <c r="H65" s="46" t="s">
        <v>1043</v>
      </c>
      <c r="I65" s="49" t="s">
        <v>1061</v>
      </c>
      <c r="J65" s="49" t="s">
        <v>1063</v>
      </c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ht="20.25" customHeight="1" spans="1:28">
      <c r="A66" s="50"/>
      <c r="B66" s="55"/>
      <c r="C66" s="49"/>
      <c r="D66" s="46"/>
      <c r="E66" s="57"/>
      <c r="F66" s="47"/>
      <c r="G66" s="60" t="e">
        <f>SUM(G60:G65)</f>
        <v>#REF!</v>
      </c>
      <c r="H66" s="46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20.25" customHeight="1" spans="1:28">
      <c r="A67" s="50" t="s">
        <v>1064</v>
      </c>
      <c r="B67" s="55"/>
      <c r="C67" s="49"/>
      <c r="D67" s="46"/>
      <c r="E67" s="57"/>
      <c r="F67" s="47"/>
      <c r="G67" s="58"/>
      <c r="H67" s="46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20.25" customHeight="1" spans="1:28">
      <c r="A68" s="50"/>
      <c r="B68" s="55">
        <v>1</v>
      </c>
      <c r="C68" s="49" t="s">
        <v>1065</v>
      </c>
      <c r="D68" s="46" t="s">
        <v>1066</v>
      </c>
      <c r="E68" s="57" t="s">
        <v>1067</v>
      </c>
      <c r="F68" s="47" t="s">
        <v>312</v>
      </c>
      <c r="G68" s="59" t="e">
        <f>#REF!</f>
        <v>#REF!</v>
      </c>
      <c r="H68" s="46" t="s">
        <v>1068</v>
      </c>
      <c r="I68" s="682" t="s">
        <v>1066</v>
      </c>
      <c r="J68" s="49" t="s">
        <v>1069</v>
      </c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 ht="20.25" customHeight="1" spans="1:28">
      <c r="A69" s="50"/>
      <c r="B69" s="55">
        <v>2</v>
      </c>
      <c r="C69" s="49" t="s">
        <v>457</v>
      </c>
      <c r="D69" s="46" t="s">
        <v>456</v>
      </c>
      <c r="E69" s="57" t="s">
        <v>458</v>
      </c>
      <c r="F69" s="47" t="s">
        <v>312</v>
      </c>
      <c r="G69" s="59" t="e">
        <f>#REF!</f>
        <v>#REF!</v>
      </c>
      <c r="H69" s="46" t="s">
        <v>1068</v>
      </c>
      <c r="I69" s="682" t="s">
        <v>456</v>
      </c>
      <c r="J69" s="49" t="s">
        <v>1070</v>
      </c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ht="20.25" customHeight="1" spans="1:28">
      <c r="A70" s="50"/>
      <c r="B70" s="55">
        <v>3</v>
      </c>
      <c r="C70" s="49" t="s">
        <v>1071</v>
      </c>
      <c r="D70" s="46" t="s">
        <v>1072</v>
      </c>
      <c r="E70" s="57" t="s">
        <v>1073</v>
      </c>
      <c r="F70" s="47" t="s">
        <v>211</v>
      </c>
      <c r="G70" s="59" t="e">
        <f>#REF!</f>
        <v>#REF!</v>
      </c>
      <c r="H70" s="46" t="s">
        <v>1068</v>
      </c>
      <c r="I70" s="682" t="s">
        <v>1072</v>
      </c>
      <c r="J70" s="49" t="s">
        <v>1074</v>
      </c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ht="20.25" customHeight="1" spans="1:28">
      <c r="A71" s="50"/>
      <c r="B71" s="55">
        <v>4</v>
      </c>
      <c r="C71" s="49" t="s">
        <v>1075</v>
      </c>
      <c r="D71" s="46" t="s">
        <v>1076</v>
      </c>
      <c r="E71" s="57"/>
      <c r="F71" s="47"/>
      <c r="G71" s="59" t="e">
        <f>'Med Service'!#REF!</f>
        <v>#REF!</v>
      </c>
      <c r="H71" s="46" t="s">
        <v>1068</v>
      </c>
      <c r="I71" s="682" t="s">
        <v>1076</v>
      </c>
      <c r="J71" s="49" t="s">
        <v>1077</v>
      </c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ht="20.25" customHeight="1" spans="1:28">
      <c r="A72" s="50"/>
      <c r="B72" s="55">
        <v>5</v>
      </c>
      <c r="C72" s="49" t="s">
        <v>1078</v>
      </c>
      <c r="D72" s="46" t="s">
        <v>1079</v>
      </c>
      <c r="E72" s="57" t="s">
        <v>1080</v>
      </c>
      <c r="F72" s="47" t="s">
        <v>211</v>
      </c>
      <c r="G72" s="59" t="e">
        <f>'Med Service'!#REF!</f>
        <v>#REF!</v>
      </c>
      <c r="H72" s="46" t="s">
        <v>1068</v>
      </c>
      <c r="I72" s="682" t="s">
        <v>1079</v>
      </c>
      <c r="J72" s="49" t="s">
        <v>1081</v>
      </c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 ht="20.25" customHeight="1" spans="1:28">
      <c r="A73" s="50"/>
      <c r="B73" s="55">
        <v>6</v>
      </c>
      <c r="C73" s="49" t="s">
        <v>1082</v>
      </c>
      <c r="D73" s="46" t="s">
        <v>1083</v>
      </c>
      <c r="E73" s="57" t="s">
        <v>1084</v>
      </c>
      <c r="F73" s="47" t="s">
        <v>375</v>
      </c>
      <c r="G73" s="59" t="e">
        <f>#REF!</f>
        <v>#REF!</v>
      </c>
      <c r="H73" s="46" t="s">
        <v>1068</v>
      </c>
      <c r="I73" s="682" t="s">
        <v>1083</v>
      </c>
      <c r="J73" s="49" t="s">
        <v>1085</v>
      </c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ht="20.25" customHeight="1" spans="1:28">
      <c r="A74" s="50"/>
      <c r="B74" s="55">
        <v>7</v>
      </c>
      <c r="C74" s="49" t="s">
        <v>1060</v>
      </c>
      <c r="D74" s="46" t="s">
        <v>1061</v>
      </c>
      <c r="E74" s="57" t="s">
        <v>1062</v>
      </c>
      <c r="F74" s="47" t="s">
        <v>312</v>
      </c>
      <c r="G74" s="59" t="e">
        <f>'Med Service'!#REF!</f>
        <v>#REF!</v>
      </c>
      <c r="H74" s="46" t="s">
        <v>1068</v>
      </c>
      <c r="I74" s="682" t="s">
        <v>1061</v>
      </c>
      <c r="J74" s="49" t="s">
        <v>1086</v>
      </c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ht="20.25" customHeight="1" spans="1:28">
      <c r="A75" s="50"/>
      <c r="B75" s="55"/>
      <c r="C75" s="49"/>
      <c r="D75" s="46"/>
      <c r="E75" s="57"/>
      <c r="F75" s="47"/>
      <c r="G75" s="61" t="e">
        <f>SUM(G68:G74)</f>
        <v>#REF!</v>
      </c>
      <c r="H75" s="46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20.25" customHeight="1" spans="1:28">
      <c r="A76" s="50" t="s">
        <v>1087</v>
      </c>
      <c r="B76" s="55"/>
      <c r="C76" s="49"/>
      <c r="D76" s="46"/>
      <c r="E76" s="57"/>
      <c r="F76" s="47"/>
      <c r="G76" s="61"/>
      <c r="H76" s="46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20.25" customHeight="1" spans="1:28">
      <c r="A77" s="50"/>
      <c r="B77" s="55">
        <v>1</v>
      </c>
      <c r="C77" s="49" t="s">
        <v>1088</v>
      </c>
      <c r="D77" s="46" t="s">
        <v>1089</v>
      </c>
      <c r="E77" s="57" t="s">
        <v>1090</v>
      </c>
      <c r="F77" s="47" t="s">
        <v>211</v>
      </c>
      <c r="G77" s="59" t="e">
        <f>#REF!</f>
        <v>#REF!</v>
      </c>
      <c r="H77" s="46" t="s">
        <v>1091</v>
      </c>
      <c r="I77" s="49" t="s">
        <v>1089</v>
      </c>
      <c r="J77" s="49" t="s">
        <v>1092</v>
      </c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0"/>
      <c r="AB77" s="40"/>
    </row>
    <row r="78" ht="20.25" customHeight="1" spans="1:28">
      <c r="A78" s="50"/>
      <c r="B78" s="55">
        <v>2</v>
      </c>
      <c r="C78" s="49" t="s">
        <v>1093</v>
      </c>
      <c r="D78" s="46" t="s">
        <v>1094</v>
      </c>
      <c r="E78" s="57" t="s">
        <v>1095</v>
      </c>
      <c r="F78" s="47" t="s">
        <v>394</v>
      </c>
      <c r="G78" s="59" t="e">
        <f>'Med Service'!#REF!</f>
        <v>#REF!</v>
      </c>
      <c r="H78" s="46" t="s">
        <v>1091</v>
      </c>
      <c r="I78" s="49" t="s">
        <v>1094</v>
      </c>
      <c r="J78" s="49" t="s">
        <v>1096</v>
      </c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0"/>
      <c r="AB78" s="40"/>
    </row>
    <row r="79" ht="20.25" customHeight="1" spans="1:28">
      <c r="A79" s="50"/>
      <c r="B79" s="55">
        <v>3</v>
      </c>
      <c r="C79" s="49" t="s">
        <v>1097</v>
      </c>
      <c r="D79" s="46" t="s">
        <v>1098</v>
      </c>
      <c r="E79" s="57" t="s">
        <v>1099</v>
      </c>
      <c r="F79" s="47" t="s">
        <v>1100</v>
      </c>
      <c r="G79" s="59" t="e">
        <f>#REF!</f>
        <v>#REF!</v>
      </c>
      <c r="H79" s="46" t="s">
        <v>1091</v>
      </c>
      <c r="I79" s="49" t="s">
        <v>1098</v>
      </c>
      <c r="J79" s="49" t="s">
        <v>1101</v>
      </c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0"/>
      <c r="AB79" s="40"/>
    </row>
    <row r="80" ht="20.25" customHeight="1" spans="1:28">
      <c r="B80" s="55">
        <v>4</v>
      </c>
      <c r="C80" s="49" t="s">
        <v>1102</v>
      </c>
      <c r="D80" s="49" t="s">
        <v>1103</v>
      </c>
      <c r="E80" s="683" t="s">
        <v>1104</v>
      </c>
      <c r="F80" s="57" t="s">
        <v>606</v>
      </c>
      <c r="G80" s="59" t="e">
        <f>#REF!</f>
        <v>#REF!</v>
      </c>
      <c r="H80" s="46" t="s">
        <v>1091</v>
      </c>
      <c r="I80" s="49" t="s">
        <v>1103</v>
      </c>
      <c r="J80" s="49" t="s">
        <v>1105</v>
      </c>
    </row>
    <row r="81" ht="20.25" customHeight="1" spans="1:28">
      <c r="A81" s="50"/>
      <c r="B81" s="55">
        <v>5</v>
      </c>
      <c r="C81" s="49" t="s">
        <v>1050</v>
      </c>
      <c r="D81" s="46" t="s">
        <v>1051</v>
      </c>
      <c r="E81" s="57" t="s">
        <v>1052</v>
      </c>
      <c r="F81" s="47" t="s">
        <v>1053</v>
      </c>
      <c r="G81" s="59" t="e">
        <f>'Med Service'!#REF!</f>
        <v>#REF!</v>
      </c>
      <c r="H81" s="46" t="s">
        <v>1091</v>
      </c>
      <c r="I81" s="682" t="s">
        <v>1051</v>
      </c>
      <c r="J81" s="49" t="s">
        <v>1106</v>
      </c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ht="20.25" customHeight="1" spans="1:28">
      <c r="A82" s="50"/>
      <c r="B82" s="55">
        <v>6</v>
      </c>
      <c r="C82" s="49" t="s">
        <v>415</v>
      </c>
      <c r="D82" s="46" t="s">
        <v>414</v>
      </c>
      <c r="E82" s="57" t="s">
        <v>417</v>
      </c>
      <c r="F82" s="47" t="s">
        <v>418</v>
      </c>
      <c r="G82" s="59" t="e">
        <f>'Med Service'!#REF!</f>
        <v>#REF!</v>
      </c>
      <c r="H82" s="46" t="s">
        <v>1091</v>
      </c>
      <c r="I82" s="682" t="s">
        <v>414</v>
      </c>
      <c r="J82" s="49" t="s">
        <v>1107</v>
      </c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ht="20.25" customHeight="1" spans="1:28">
      <c r="A83" s="50"/>
      <c r="B83" s="55">
        <v>7</v>
      </c>
      <c r="C83" s="49" t="s">
        <v>1060</v>
      </c>
      <c r="D83" s="46" t="s">
        <v>1061</v>
      </c>
      <c r="E83" s="57" t="s">
        <v>1062</v>
      </c>
      <c r="F83" s="47" t="s">
        <v>312</v>
      </c>
      <c r="G83" s="59" t="e">
        <f>'Med Service'!#REF!</f>
        <v>#REF!</v>
      </c>
      <c r="H83" s="46" t="s">
        <v>1091</v>
      </c>
      <c r="I83" s="682" t="s">
        <v>1061</v>
      </c>
      <c r="J83" s="49" t="s">
        <v>1108</v>
      </c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ht="15.75" customHeight="1" spans="1:28">
      <c r="A84" s="49"/>
      <c r="B84" s="55"/>
      <c r="C84" s="49"/>
      <c r="D84" s="49"/>
      <c r="E84" s="47"/>
      <c r="F84" s="47"/>
      <c r="G84" s="61" t="e">
        <f>SUM(G77:G83)</f>
        <v>#REF!</v>
      </c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 spans="1:28">
      <c r="A85" s="49"/>
      <c r="B85" s="55"/>
      <c r="C85" s="49"/>
      <c r="D85" s="49"/>
      <c r="E85" s="47"/>
      <c r="F85" s="47"/>
      <c r="G85" s="50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 spans="1:28">
      <c r="A86" s="49"/>
      <c r="B86" s="55"/>
      <c r="C86" s="49"/>
      <c r="D86" s="49"/>
      <c r="E86" s="47"/>
      <c r="F86" s="47"/>
      <c r="G86" s="50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 spans="1:28">
      <c r="A87" s="49"/>
      <c r="B87" s="55"/>
      <c r="C87" s="49"/>
      <c r="D87" s="49"/>
      <c r="E87" s="47"/>
      <c r="F87" s="47"/>
      <c r="G87" s="50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 spans="1:28">
      <c r="A88" s="49"/>
      <c r="B88" s="55"/>
      <c r="C88" s="49"/>
      <c r="D88" s="49"/>
      <c r="E88" s="47"/>
      <c r="F88" s="47"/>
      <c r="G88" s="50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 spans="1:28">
      <c r="A89" s="49"/>
      <c r="B89" s="55"/>
      <c r="C89" s="49"/>
      <c r="D89" s="49"/>
      <c r="E89" s="47"/>
      <c r="F89" s="47"/>
      <c r="G89" s="50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 spans="1:28">
      <c r="A90" s="49"/>
      <c r="B90" s="55"/>
      <c r="C90" s="49"/>
      <c r="D90" s="49"/>
      <c r="E90" s="47"/>
      <c r="F90" s="47"/>
      <c r="G90" s="50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 spans="1:28">
      <c r="A91" s="49"/>
      <c r="B91" s="55"/>
      <c r="C91" s="49"/>
      <c r="D91" s="49"/>
      <c r="E91" s="47"/>
      <c r="F91" s="47"/>
      <c r="G91" s="50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 spans="1:28">
      <c r="A92" s="49"/>
      <c r="B92" s="55"/>
      <c r="C92" s="49"/>
      <c r="D92" s="49"/>
      <c r="E92" s="47"/>
      <c r="F92" s="47"/>
      <c r="G92" s="50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 spans="1:28">
      <c r="A93" s="49"/>
      <c r="B93" s="55"/>
      <c r="C93" s="49"/>
      <c r="D93" s="49"/>
      <c r="E93" s="47"/>
      <c r="F93" s="47"/>
      <c r="G93" s="50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 spans="1:28">
      <c r="A94" s="49"/>
      <c r="B94" s="55"/>
      <c r="C94" s="49"/>
      <c r="D94" s="49"/>
      <c r="E94" s="47"/>
      <c r="F94" s="47"/>
      <c r="G94" s="50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 spans="1:28">
      <c r="A95" s="49"/>
      <c r="B95" s="55"/>
      <c r="C95" s="49"/>
      <c r="D95" s="49"/>
      <c r="E95" s="47"/>
      <c r="F95" s="47"/>
      <c r="G95" s="50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 spans="1:28">
      <c r="A96" s="49"/>
      <c r="B96" s="55"/>
      <c r="C96" s="49"/>
      <c r="D96" s="49"/>
      <c r="E96" s="47"/>
      <c r="F96" s="47"/>
      <c r="G96" s="50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 spans="1:26">
      <c r="A97" s="49"/>
      <c r="B97" s="55"/>
      <c r="C97" s="49"/>
      <c r="D97" s="49"/>
      <c r="E97" s="47"/>
      <c r="F97" s="47"/>
      <c r="G97" s="50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 spans="1:26">
      <c r="A98" s="49"/>
      <c r="B98" s="55"/>
      <c r="C98" s="49"/>
      <c r="D98" s="49"/>
      <c r="E98" s="47"/>
      <c r="F98" s="47"/>
      <c r="G98" s="50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 spans="1:26">
      <c r="A99" s="49"/>
      <c r="B99" s="55"/>
      <c r="C99" s="49"/>
      <c r="D99" s="49"/>
      <c r="E99" s="47"/>
      <c r="F99" s="47"/>
      <c r="G99" s="50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 spans="1:26">
      <c r="A100" s="49"/>
      <c r="B100" s="55"/>
      <c r="C100" s="49"/>
      <c r="D100" s="49"/>
      <c r="E100" s="47"/>
      <c r="F100" s="47"/>
      <c r="G100" s="50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 spans="1:26">
      <c r="A101" s="49"/>
      <c r="B101" s="55"/>
      <c r="C101" s="49"/>
      <c r="D101" s="49"/>
      <c r="E101" s="47"/>
      <c r="F101" s="47"/>
      <c r="G101" s="50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 spans="1:26">
      <c r="A102" s="49"/>
      <c r="B102" s="55"/>
      <c r="C102" s="49"/>
      <c r="D102" s="49"/>
      <c r="E102" s="47"/>
      <c r="F102" s="47"/>
      <c r="G102" s="50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 spans="1:26">
      <c r="A103" s="49"/>
      <c r="B103" s="55"/>
      <c r="C103" s="49"/>
      <c r="D103" s="49"/>
      <c r="E103" s="47"/>
      <c r="F103" s="47"/>
      <c r="G103" s="50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 spans="1:26">
      <c r="A104" s="49"/>
      <c r="B104" s="55"/>
      <c r="C104" s="49"/>
      <c r="D104" s="49"/>
      <c r="E104" s="47"/>
      <c r="F104" s="47"/>
      <c r="G104" s="50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 spans="1:26">
      <c r="A105" s="49"/>
      <c r="B105" s="55"/>
      <c r="C105" s="49"/>
      <c r="D105" s="49"/>
      <c r="E105" s="47"/>
      <c r="F105" s="47"/>
      <c r="G105" s="50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 spans="1:26">
      <c r="A106" s="49"/>
      <c r="B106" s="55"/>
      <c r="C106" s="49"/>
      <c r="D106" s="49"/>
      <c r="E106" s="47"/>
      <c r="F106" s="47"/>
      <c r="G106" s="50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 spans="1:26">
      <c r="A107" s="49"/>
      <c r="B107" s="55"/>
      <c r="C107" s="49"/>
      <c r="D107" s="49"/>
      <c r="E107" s="47"/>
      <c r="F107" s="47"/>
      <c r="G107" s="50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 spans="1:26">
      <c r="A108" s="49"/>
      <c r="B108" s="55"/>
      <c r="C108" s="49"/>
      <c r="D108" s="49"/>
      <c r="E108" s="47"/>
      <c r="F108" s="47"/>
      <c r="G108" s="50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 spans="1:26">
      <c r="A109" s="49"/>
      <c r="B109" s="55"/>
      <c r="C109" s="49"/>
      <c r="D109" s="49"/>
      <c r="E109" s="47"/>
      <c r="F109" s="47"/>
      <c r="G109" s="50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 spans="1:26">
      <c r="A110" s="49"/>
      <c r="B110" s="55"/>
      <c r="C110" s="49"/>
      <c r="D110" s="49"/>
      <c r="E110" s="47"/>
      <c r="F110" s="47"/>
      <c r="G110" s="50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 spans="1:26">
      <c r="A111" s="49"/>
      <c r="B111" s="55"/>
      <c r="C111" s="49"/>
      <c r="D111" s="49"/>
      <c r="E111" s="47"/>
      <c r="F111" s="47"/>
      <c r="G111" s="50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 spans="1:26">
      <c r="A112" s="49"/>
      <c r="B112" s="55"/>
      <c r="C112" s="49"/>
      <c r="D112" s="49"/>
      <c r="E112" s="47"/>
      <c r="F112" s="47"/>
      <c r="G112" s="50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 spans="1:26">
      <c r="A113" s="49"/>
      <c r="B113" s="55"/>
      <c r="C113" s="49"/>
      <c r="D113" s="49"/>
      <c r="E113" s="47"/>
      <c r="F113" s="47"/>
      <c r="G113" s="50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 spans="1:26">
      <c r="A114" s="49"/>
      <c r="B114" s="55"/>
      <c r="C114" s="49"/>
      <c r="D114" s="49"/>
      <c r="E114" s="47"/>
      <c r="F114" s="47"/>
      <c r="G114" s="50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 spans="1:26">
      <c r="A115" s="49"/>
      <c r="B115" s="55"/>
      <c r="C115" s="49"/>
      <c r="D115" s="49"/>
      <c r="E115" s="47"/>
      <c r="F115" s="47"/>
      <c r="G115" s="50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 spans="1:26">
      <c r="A116" s="49"/>
      <c r="B116" s="55"/>
      <c r="C116" s="49"/>
      <c r="D116" s="49"/>
      <c r="E116" s="47"/>
      <c r="F116" s="47"/>
      <c r="G116" s="50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 spans="1:26">
      <c r="A117" s="49"/>
      <c r="B117" s="55"/>
      <c r="C117" s="49"/>
      <c r="D117" s="49"/>
      <c r="E117" s="47"/>
      <c r="F117" s="47"/>
      <c r="G117" s="50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 spans="1:26">
      <c r="A118" s="49"/>
      <c r="B118" s="55"/>
      <c r="C118" s="49"/>
      <c r="D118" s="49"/>
      <c r="E118" s="47"/>
      <c r="F118" s="47"/>
      <c r="G118" s="50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 spans="1:26">
      <c r="A119" s="49"/>
      <c r="B119" s="55"/>
      <c r="C119" s="49"/>
      <c r="D119" s="49"/>
      <c r="E119" s="47"/>
      <c r="F119" s="47"/>
      <c r="G119" s="50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 spans="1:26">
      <c r="A120" s="49"/>
      <c r="B120" s="55"/>
      <c r="C120" s="49"/>
      <c r="D120" s="49"/>
      <c r="E120" s="47"/>
      <c r="F120" s="47"/>
      <c r="G120" s="50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 spans="1:26">
      <c r="A121" s="49"/>
      <c r="B121" s="55"/>
      <c r="C121" s="49"/>
      <c r="D121" s="49"/>
      <c r="E121" s="47"/>
      <c r="F121" s="47"/>
      <c r="G121" s="50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 spans="1:26">
      <c r="A122" s="49"/>
      <c r="B122" s="55"/>
      <c r="C122" s="49"/>
      <c r="D122" s="49"/>
      <c r="E122" s="47"/>
      <c r="F122" s="47"/>
      <c r="G122" s="50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 spans="1:26">
      <c r="A123" s="49"/>
      <c r="B123" s="55"/>
      <c r="C123" s="49"/>
      <c r="D123" s="49"/>
      <c r="E123" s="47"/>
      <c r="F123" s="47"/>
      <c r="G123" s="50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 spans="1:26">
      <c r="A124" s="49"/>
      <c r="B124" s="55"/>
      <c r="C124" s="49"/>
      <c r="D124" s="49"/>
      <c r="E124" s="47"/>
      <c r="F124" s="47"/>
      <c r="G124" s="50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 spans="1:26">
      <c r="A125" s="49"/>
      <c r="B125" s="55"/>
      <c r="C125" s="49"/>
      <c r="D125" s="49"/>
      <c r="E125" s="47"/>
      <c r="F125" s="47"/>
      <c r="G125" s="50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 spans="1:26">
      <c r="A126" s="49"/>
      <c r="B126" s="55"/>
      <c r="C126" s="49"/>
      <c r="D126" s="49"/>
      <c r="E126" s="47"/>
      <c r="F126" s="47"/>
      <c r="G126" s="50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 spans="1:26">
      <c r="A127" s="49"/>
      <c r="B127" s="55"/>
      <c r="C127" s="49"/>
      <c r="D127" s="49"/>
      <c r="E127" s="47"/>
      <c r="F127" s="47"/>
      <c r="G127" s="50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 spans="1:26">
      <c r="A128" s="49"/>
      <c r="B128" s="55"/>
      <c r="C128" s="49"/>
      <c r="D128" s="49"/>
      <c r="E128" s="47"/>
      <c r="F128" s="47"/>
      <c r="G128" s="50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 spans="1:26">
      <c r="A129" s="49"/>
      <c r="B129" s="55"/>
      <c r="C129" s="49"/>
      <c r="D129" s="49"/>
      <c r="E129" s="47"/>
      <c r="F129" s="47"/>
      <c r="G129" s="50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 spans="1:26">
      <c r="A130" s="49"/>
      <c r="B130" s="55"/>
      <c r="C130" s="49"/>
      <c r="D130" s="49"/>
      <c r="E130" s="47"/>
      <c r="F130" s="47"/>
      <c r="G130" s="50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 spans="1:26">
      <c r="A131" s="49"/>
      <c r="B131" s="55"/>
      <c r="C131" s="49"/>
      <c r="D131" s="49"/>
      <c r="E131" s="47"/>
      <c r="F131" s="47"/>
      <c r="G131" s="50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 spans="1:26">
      <c r="A132" s="49"/>
      <c r="B132" s="55"/>
      <c r="C132" s="49"/>
      <c r="D132" s="49"/>
      <c r="E132" s="47"/>
      <c r="F132" s="47"/>
      <c r="G132" s="50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 spans="1:26">
      <c r="A133" s="49"/>
      <c r="B133" s="55"/>
      <c r="C133" s="49"/>
      <c r="D133" s="49"/>
      <c r="E133" s="47"/>
      <c r="F133" s="47"/>
      <c r="G133" s="50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 spans="1:26">
      <c r="A134" s="49"/>
      <c r="B134" s="55"/>
      <c r="C134" s="49"/>
      <c r="D134" s="49"/>
      <c r="E134" s="47"/>
      <c r="F134" s="47"/>
      <c r="G134" s="50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 spans="1:26">
      <c r="A135" s="49"/>
      <c r="B135" s="55"/>
      <c r="C135" s="49"/>
      <c r="D135" s="49"/>
      <c r="E135" s="47"/>
      <c r="F135" s="47"/>
      <c r="G135" s="50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 spans="1:26">
      <c r="A136" s="49"/>
      <c r="B136" s="55"/>
      <c r="C136" s="49"/>
      <c r="D136" s="49"/>
      <c r="E136" s="47"/>
      <c r="F136" s="47"/>
      <c r="G136" s="50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 spans="1:26">
      <c r="A137" s="49"/>
      <c r="B137" s="55"/>
      <c r="C137" s="49"/>
      <c r="D137" s="49"/>
      <c r="E137" s="47"/>
      <c r="F137" s="47"/>
      <c r="G137" s="50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 spans="1:26">
      <c r="A138" s="49"/>
      <c r="B138" s="55"/>
      <c r="C138" s="49"/>
      <c r="D138" s="49"/>
      <c r="E138" s="47"/>
      <c r="F138" s="47"/>
      <c r="G138" s="50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 spans="1:26">
      <c r="A139" s="49"/>
      <c r="B139" s="55"/>
      <c r="C139" s="49"/>
      <c r="D139" s="49"/>
      <c r="E139" s="47"/>
      <c r="F139" s="47"/>
      <c r="G139" s="50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 spans="1:26">
      <c r="A140" s="49"/>
      <c r="B140" s="55"/>
      <c r="C140" s="49"/>
      <c r="D140" s="49"/>
      <c r="E140" s="47"/>
      <c r="F140" s="47"/>
      <c r="G140" s="50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 spans="1:26">
      <c r="A141" s="49"/>
      <c r="B141" s="55"/>
      <c r="C141" s="49"/>
      <c r="D141" s="49"/>
      <c r="E141" s="47"/>
      <c r="F141" s="47"/>
      <c r="G141" s="50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 spans="1:26">
      <c r="A142" s="49"/>
      <c r="B142" s="55"/>
      <c r="C142" s="49"/>
      <c r="D142" s="49"/>
      <c r="E142" s="47"/>
      <c r="F142" s="47"/>
      <c r="G142" s="50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 spans="1:26">
      <c r="A143" s="49"/>
      <c r="B143" s="55"/>
      <c r="C143" s="49"/>
      <c r="D143" s="49"/>
      <c r="E143" s="47"/>
      <c r="F143" s="47"/>
      <c r="G143" s="50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 spans="1:26">
      <c r="A144" s="49"/>
      <c r="B144" s="55"/>
      <c r="C144" s="49"/>
      <c r="D144" s="49"/>
      <c r="E144" s="47"/>
      <c r="F144" s="47"/>
      <c r="G144" s="50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 spans="1:26">
      <c r="A145" s="49"/>
      <c r="B145" s="55"/>
      <c r="C145" s="49"/>
      <c r="D145" s="49"/>
      <c r="E145" s="47"/>
      <c r="F145" s="47"/>
      <c r="G145" s="50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 spans="1:26">
      <c r="A146" s="49"/>
      <c r="B146" s="55"/>
      <c r="C146" s="49"/>
      <c r="D146" s="49"/>
      <c r="E146" s="47"/>
      <c r="F146" s="47"/>
      <c r="G146" s="50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 spans="1:26">
      <c r="A147" s="49"/>
      <c r="B147" s="55"/>
      <c r="C147" s="49"/>
      <c r="D147" s="49"/>
      <c r="E147" s="47"/>
      <c r="F147" s="47"/>
      <c r="G147" s="50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 spans="1:26">
      <c r="A148" s="49"/>
      <c r="B148" s="55"/>
      <c r="C148" s="49"/>
      <c r="D148" s="49"/>
      <c r="E148" s="47"/>
      <c r="F148" s="47"/>
      <c r="G148" s="50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 spans="1:26">
      <c r="A149" s="49"/>
      <c r="B149" s="55"/>
      <c r="C149" s="49"/>
      <c r="D149" s="49"/>
      <c r="E149" s="47"/>
      <c r="F149" s="47"/>
      <c r="G149" s="50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 spans="1:26">
      <c r="A150" s="49"/>
      <c r="B150" s="55"/>
      <c r="C150" s="49"/>
      <c r="D150" s="49"/>
      <c r="E150" s="47"/>
      <c r="F150" s="47"/>
      <c r="G150" s="50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 spans="1:26">
      <c r="A151" s="49"/>
      <c r="B151" s="55"/>
      <c r="C151" s="49"/>
      <c r="D151" s="49"/>
      <c r="E151" s="47"/>
      <c r="F151" s="47"/>
      <c r="G151" s="50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 spans="1:26">
      <c r="A152" s="49"/>
      <c r="B152" s="55"/>
      <c r="C152" s="49"/>
      <c r="D152" s="49"/>
      <c r="E152" s="47"/>
      <c r="F152" s="47"/>
      <c r="G152" s="50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 spans="1:26">
      <c r="A153" s="49"/>
      <c r="B153" s="55"/>
      <c r="C153" s="49"/>
      <c r="D153" s="49"/>
      <c r="E153" s="47"/>
      <c r="F153" s="47"/>
      <c r="G153" s="50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 spans="1:26">
      <c r="A154" s="49"/>
      <c r="B154" s="55"/>
      <c r="C154" s="49"/>
      <c r="D154" s="49"/>
      <c r="E154" s="47"/>
      <c r="F154" s="47"/>
      <c r="G154" s="50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 spans="1:26">
      <c r="A155" s="49"/>
      <c r="B155" s="55"/>
      <c r="C155" s="49"/>
      <c r="D155" s="49"/>
      <c r="E155" s="47"/>
      <c r="F155" s="47"/>
      <c r="G155" s="50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 spans="1:26">
      <c r="A156" s="49"/>
      <c r="B156" s="55"/>
      <c r="C156" s="49"/>
      <c r="D156" s="49"/>
      <c r="E156" s="47"/>
      <c r="F156" s="47"/>
      <c r="G156" s="50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 spans="1:26">
      <c r="A157" s="49"/>
      <c r="B157" s="55"/>
      <c r="C157" s="49"/>
      <c r="D157" s="49"/>
      <c r="E157" s="47"/>
      <c r="F157" s="47"/>
      <c r="G157" s="50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 spans="1:26">
      <c r="A158" s="49"/>
      <c r="B158" s="55"/>
      <c r="C158" s="49"/>
      <c r="D158" s="49"/>
      <c r="E158" s="47"/>
      <c r="F158" s="47"/>
      <c r="G158" s="50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 spans="1:26">
      <c r="A159" s="49"/>
      <c r="B159" s="55"/>
      <c r="C159" s="49"/>
      <c r="D159" s="49"/>
      <c r="E159" s="47"/>
      <c r="F159" s="47"/>
      <c r="G159" s="50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 spans="1:26">
      <c r="A160" s="49"/>
      <c r="B160" s="55"/>
      <c r="C160" s="49"/>
      <c r="D160" s="49"/>
      <c r="E160" s="47"/>
      <c r="F160" s="47"/>
      <c r="G160" s="50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 spans="1:26">
      <c r="A161" s="49"/>
      <c r="B161" s="55"/>
      <c r="C161" s="49"/>
      <c r="D161" s="49"/>
      <c r="E161" s="47"/>
      <c r="F161" s="47"/>
      <c r="G161" s="50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 spans="1:26">
      <c r="A162" s="49"/>
      <c r="B162" s="55"/>
      <c r="C162" s="49"/>
      <c r="D162" s="49"/>
      <c r="E162" s="47"/>
      <c r="F162" s="47"/>
      <c r="G162" s="50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 spans="1:26">
      <c r="A163" s="49"/>
      <c r="B163" s="55"/>
      <c r="C163" s="49"/>
      <c r="D163" s="49"/>
      <c r="E163" s="47"/>
      <c r="F163" s="47"/>
      <c r="G163" s="50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 spans="1:26">
      <c r="A164" s="49"/>
      <c r="B164" s="55"/>
      <c r="C164" s="49"/>
      <c r="D164" s="49"/>
      <c r="E164" s="47"/>
      <c r="F164" s="47"/>
      <c r="G164" s="50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 spans="1:26">
      <c r="A165" s="49"/>
      <c r="B165" s="55"/>
      <c r="C165" s="49"/>
      <c r="D165" s="49"/>
      <c r="E165" s="47"/>
      <c r="F165" s="47"/>
      <c r="G165" s="50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 spans="1:26">
      <c r="A166" s="49"/>
      <c r="B166" s="55"/>
      <c r="C166" s="49"/>
      <c r="D166" s="49"/>
      <c r="E166" s="47"/>
      <c r="F166" s="47"/>
      <c r="G166" s="50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 spans="1:26">
      <c r="A167" s="49"/>
      <c r="B167" s="55"/>
      <c r="C167" s="49"/>
      <c r="D167" s="49"/>
      <c r="E167" s="47"/>
      <c r="F167" s="47"/>
      <c r="G167" s="50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 spans="1:26">
      <c r="A168" s="49"/>
      <c r="B168" s="55"/>
      <c r="C168" s="49"/>
      <c r="D168" s="49"/>
      <c r="E168" s="47"/>
      <c r="F168" s="47"/>
      <c r="G168" s="50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 spans="1:26">
      <c r="A169" s="49"/>
      <c r="B169" s="55"/>
      <c r="C169" s="49"/>
      <c r="D169" s="49"/>
      <c r="E169" s="47"/>
      <c r="F169" s="47"/>
      <c r="G169" s="50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 spans="1:26">
      <c r="A170" s="49"/>
      <c r="B170" s="55"/>
      <c r="C170" s="49"/>
      <c r="D170" s="49"/>
      <c r="E170" s="47"/>
      <c r="F170" s="47"/>
      <c r="G170" s="50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 spans="1:26">
      <c r="A171" s="49"/>
      <c r="B171" s="55"/>
      <c r="C171" s="49"/>
      <c r="D171" s="49"/>
      <c r="E171" s="47"/>
      <c r="F171" s="47"/>
      <c r="G171" s="50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 spans="1:26">
      <c r="A172" s="49"/>
      <c r="B172" s="55"/>
      <c r="C172" s="49"/>
      <c r="D172" s="49"/>
      <c r="E172" s="47"/>
      <c r="F172" s="47"/>
      <c r="G172" s="50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 spans="1:26">
      <c r="A173" s="49"/>
      <c r="B173" s="55"/>
      <c r="C173" s="49"/>
      <c r="D173" s="49"/>
      <c r="E173" s="47"/>
      <c r="F173" s="47"/>
      <c r="G173" s="50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 spans="1:26">
      <c r="A174" s="49"/>
      <c r="B174" s="55"/>
      <c r="C174" s="49"/>
      <c r="D174" s="49"/>
      <c r="E174" s="47"/>
      <c r="F174" s="47"/>
      <c r="G174" s="50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 spans="1:26">
      <c r="A175" s="49"/>
      <c r="B175" s="55"/>
      <c r="C175" s="49"/>
      <c r="D175" s="49"/>
      <c r="E175" s="47"/>
      <c r="F175" s="47"/>
      <c r="G175" s="50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 spans="1:26">
      <c r="A176" s="49"/>
      <c r="B176" s="55"/>
      <c r="C176" s="49"/>
      <c r="D176" s="49"/>
      <c r="E176" s="47"/>
      <c r="F176" s="47"/>
      <c r="G176" s="50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 spans="1:26">
      <c r="A177" s="49"/>
      <c r="B177" s="55"/>
      <c r="C177" s="49"/>
      <c r="D177" s="49"/>
      <c r="E177" s="47"/>
      <c r="F177" s="47"/>
      <c r="G177" s="50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 spans="1:26">
      <c r="A178" s="49"/>
      <c r="B178" s="55"/>
      <c r="C178" s="49"/>
      <c r="D178" s="49"/>
      <c r="E178" s="47"/>
      <c r="F178" s="47"/>
      <c r="G178" s="50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 spans="1:26">
      <c r="A179" s="49"/>
      <c r="B179" s="55"/>
      <c r="C179" s="49"/>
      <c r="D179" s="49"/>
      <c r="E179" s="47"/>
      <c r="F179" s="47"/>
      <c r="G179" s="50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 spans="1:26">
      <c r="A180" s="49"/>
      <c r="B180" s="55"/>
      <c r="C180" s="49"/>
      <c r="D180" s="49"/>
      <c r="E180" s="47"/>
      <c r="F180" s="47"/>
      <c r="G180" s="50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 spans="1:26">
      <c r="A181" s="49"/>
      <c r="B181" s="55"/>
      <c r="C181" s="49"/>
      <c r="D181" s="49"/>
      <c r="E181" s="47"/>
      <c r="F181" s="47"/>
      <c r="G181" s="50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 spans="1:26">
      <c r="A182" s="49"/>
      <c r="B182" s="55"/>
      <c r="C182" s="49"/>
      <c r="D182" s="49"/>
      <c r="E182" s="47"/>
      <c r="F182" s="47"/>
      <c r="G182" s="50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 spans="1:26">
      <c r="A183" s="49"/>
      <c r="B183" s="55"/>
      <c r="C183" s="49"/>
      <c r="D183" s="49"/>
      <c r="E183" s="47"/>
      <c r="F183" s="47"/>
      <c r="G183" s="50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 spans="1:26">
      <c r="A184" s="49"/>
      <c r="B184" s="55"/>
      <c r="C184" s="49"/>
      <c r="D184" s="49"/>
      <c r="E184" s="47"/>
      <c r="F184" s="47"/>
      <c r="G184" s="50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 spans="1:26">
      <c r="A185" s="49"/>
      <c r="B185" s="55"/>
      <c r="C185" s="49"/>
      <c r="D185" s="49"/>
      <c r="E185" s="47"/>
      <c r="F185" s="47"/>
      <c r="G185" s="50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 spans="1:26">
      <c r="A186" s="49"/>
      <c r="B186" s="55"/>
      <c r="C186" s="49"/>
      <c r="D186" s="49"/>
      <c r="E186" s="47"/>
      <c r="F186" s="47"/>
      <c r="G186" s="50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 spans="1:26">
      <c r="A187" s="49"/>
      <c r="B187" s="55"/>
      <c r="C187" s="49"/>
      <c r="D187" s="49"/>
      <c r="E187" s="47"/>
      <c r="F187" s="47"/>
      <c r="G187" s="50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 spans="1:26">
      <c r="A188" s="49"/>
      <c r="B188" s="55"/>
      <c r="C188" s="49"/>
      <c r="D188" s="49"/>
      <c r="E188" s="47"/>
      <c r="F188" s="47"/>
      <c r="G188" s="50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 spans="1:26">
      <c r="A189" s="49"/>
      <c r="B189" s="55"/>
      <c r="C189" s="49"/>
      <c r="D189" s="49"/>
      <c r="E189" s="47"/>
      <c r="F189" s="47"/>
      <c r="G189" s="50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 spans="1:26">
      <c r="A190" s="49"/>
      <c r="B190" s="55"/>
      <c r="C190" s="49"/>
      <c r="D190" s="49"/>
      <c r="E190" s="47"/>
      <c r="F190" s="47"/>
      <c r="G190" s="50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 spans="1:26">
      <c r="A191" s="49"/>
      <c r="B191" s="55"/>
      <c r="C191" s="49"/>
      <c r="D191" s="49"/>
      <c r="E191" s="47"/>
      <c r="F191" s="47"/>
      <c r="G191" s="50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 spans="1:26">
      <c r="A192" s="49"/>
      <c r="B192" s="55"/>
      <c r="C192" s="49"/>
      <c r="D192" s="49"/>
      <c r="E192" s="47"/>
      <c r="F192" s="47"/>
      <c r="G192" s="50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 spans="1:26">
      <c r="A193" s="49"/>
      <c r="B193" s="55"/>
      <c r="C193" s="49"/>
      <c r="D193" s="49"/>
      <c r="E193" s="47"/>
      <c r="F193" s="47"/>
      <c r="G193" s="50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 spans="1:26">
      <c r="A194" s="49"/>
      <c r="B194" s="55"/>
      <c r="C194" s="49"/>
      <c r="D194" s="49"/>
      <c r="E194" s="47"/>
      <c r="F194" s="47"/>
      <c r="G194" s="50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 spans="1:26">
      <c r="A195" s="49"/>
      <c r="B195" s="55"/>
      <c r="C195" s="49"/>
      <c r="D195" s="49"/>
      <c r="E195" s="47"/>
      <c r="F195" s="47"/>
      <c r="G195" s="50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 spans="1:26">
      <c r="A196" s="49"/>
      <c r="B196" s="55"/>
      <c r="C196" s="49"/>
      <c r="D196" s="49"/>
      <c r="E196" s="47"/>
      <c r="F196" s="47"/>
      <c r="G196" s="50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 spans="1:26">
      <c r="A197" s="49"/>
      <c r="B197" s="55"/>
      <c r="C197" s="49"/>
      <c r="D197" s="49"/>
      <c r="E197" s="47"/>
      <c r="F197" s="47"/>
      <c r="G197" s="50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 spans="1:26">
      <c r="A198" s="49"/>
      <c r="B198" s="55"/>
      <c r="C198" s="49"/>
      <c r="D198" s="49"/>
      <c r="E198" s="47"/>
      <c r="F198" s="47"/>
      <c r="G198" s="50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 spans="1:26">
      <c r="A199" s="49"/>
      <c r="B199" s="55"/>
      <c r="C199" s="49"/>
      <c r="D199" s="49"/>
      <c r="E199" s="47"/>
      <c r="F199" s="47"/>
      <c r="G199" s="50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 spans="1:26">
      <c r="A200" s="49"/>
      <c r="B200" s="55"/>
      <c r="C200" s="49"/>
      <c r="D200" s="49"/>
      <c r="E200" s="47"/>
      <c r="F200" s="47"/>
      <c r="G200" s="50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 spans="1:26">
      <c r="A201" s="49"/>
      <c r="B201" s="55"/>
      <c r="C201" s="49"/>
      <c r="D201" s="49"/>
      <c r="E201" s="47"/>
      <c r="F201" s="47"/>
      <c r="G201" s="50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 spans="1:26">
      <c r="A202" s="49"/>
      <c r="B202" s="55"/>
      <c r="C202" s="49"/>
      <c r="D202" s="49"/>
      <c r="E202" s="47"/>
      <c r="F202" s="47"/>
      <c r="G202" s="50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 spans="1:26">
      <c r="A203" s="49"/>
      <c r="B203" s="55"/>
      <c r="C203" s="49"/>
      <c r="D203" s="49"/>
      <c r="E203" s="47"/>
      <c r="F203" s="47"/>
      <c r="G203" s="50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 spans="1:26">
      <c r="A204" s="49"/>
      <c r="B204" s="55"/>
      <c r="C204" s="49"/>
      <c r="D204" s="49"/>
      <c r="E204" s="47"/>
      <c r="F204" s="47"/>
      <c r="G204" s="50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 spans="1:26">
      <c r="A205" s="49"/>
      <c r="B205" s="55"/>
      <c r="C205" s="49"/>
      <c r="D205" s="49"/>
      <c r="E205" s="47"/>
      <c r="F205" s="47"/>
      <c r="G205" s="50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 spans="1:26">
      <c r="A206" s="49"/>
      <c r="B206" s="55"/>
      <c r="C206" s="49"/>
      <c r="D206" s="49"/>
      <c r="E206" s="47"/>
      <c r="F206" s="47"/>
      <c r="G206" s="50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 spans="1:26">
      <c r="A207" s="49"/>
      <c r="B207" s="55"/>
      <c r="C207" s="49"/>
      <c r="D207" s="49"/>
      <c r="E207" s="47"/>
      <c r="F207" s="47"/>
      <c r="G207" s="50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 spans="1:26">
      <c r="A208" s="49"/>
      <c r="B208" s="55"/>
      <c r="C208" s="49"/>
      <c r="D208" s="49"/>
      <c r="E208" s="47"/>
      <c r="F208" s="47"/>
      <c r="G208" s="50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 spans="1:26">
      <c r="A209" s="49"/>
      <c r="B209" s="55"/>
      <c r="C209" s="49"/>
      <c r="D209" s="49"/>
      <c r="E209" s="47"/>
      <c r="F209" s="47"/>
      <c r="G209" s="50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 spans="1:26">
      <c r="A210" s="49"/>
      <c r="B210" s="55"/>
      <c r="C210" s="49"/>
      <c r="D210" s="49"/>
      <c r="E210" s="47"/>
      <c r="F210" s="47"/>
      <c r="G210" s="50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 spans="1:26">
      <c r="A211" s="49"/>
      <c r="B211" s="55"/>
      <c r="C211" s="49"/>
      <c r="D211" s="49"/>
      <c r="E211" s="47"/>
      <c r="F211" s="47"/>
      <c r="G211" s="50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 spans="1:26">
      <c r="A212" s="49"/>
      <c r="B212" s="55"/>
      <c r="C212" s="49"/>
      <c r="D212" s="49"/>
      <c r="E212" s="47"/>
      <c r="F212" s="47"/>
      <c r="G212" s="50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 spans="1:26">
      <c r="A213" s="49"/>
      <c r="B213" s="55"/>
      <c r="C213" s="49"/>
      <c r="D213" s="49"/>
      <c r="E213" s="47"/>
      <c r="F213" s="47"/>
      <c r="G213" s="50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 spans="1:26">
      <c r="A214" s="49"/>
      <c r="B214" s="55"/>
      <c r="C214" s="49"/>
      <c r="D214" s="49"/>
      <c r="E214" s="47"/>
      <c r="F214" s="47"/>
      <c r="G214" s="50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 spans="1:26">
      <c r="A215" s="49"/>
      <c r="B215" s="55"/>
      <c r="C215" s="49"/>
      <c r="D215" s="49"/>
      <c r="E215" s="47"/>
      <c r="F215" s="47"/>
      <c r="G215" s="50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 spans="1:26">
      <c r="A216" s="49"/>
      <c r="B216" s="55"/>
      <c r="C216" s="49"/>
      <c r="D216" s="49"/>
      <c r="E216" s="47"/>
      <c r="F216" s="47"/>
      <c r="G216" s="50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 spans="1:26">
      <c r="A217" s="49"/>
      <c r="B217" s="55"/>
      <c r="C217" s="49"/>
      <c r="D217" s="49"/>
      <c r="E217" s="47"/>
      <c r="F217" s="47"/>
      <c r="G217" s="50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 spans="1:26">
      <c r="A218" s="49"/>
      <c r="B218" s="55"/>
      <c r="C218" s="49"/>
      <c r="D218" s="49"/>
      <c r="E218" s="47"/>
      <c r="F218" s="47"/>
      <c r="G218" s="50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 spans="1:26">
      <c r="A219" s="49"/>
      <c r="B219" s="55"/>
      <c r="C219" s="49"/>
      <c r="D219" s="49"/>
      <c r="E219" s="47"/>
      <c r="F219" s="47"/>
      <c r="G219" s="50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 spans="1:26">
      <c r="A220" s="49"/>
      <c r="B220" s="55"/>
      <c r="C220" s="49"/>
      <c r="D220" s="49"/>
      <c r="E220" s="47"/>
      <c r="F220" s="47"/>
      <c r="G220" s="50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 spans="1:26">
      <c r="A221" s="49"/>
      <c r="B221" s="55"/>
      <c r="C221" s="49"/>
      <c r="D221" s="49"/>
      <c r="E221" s="47"/>
      <c r="F221" s="47"/>
      <c r="G221" s="50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 spans="1:26">
      <c r="A222" s="49"/>
      <c r="B222" s="55"/>
      <c r="C222" s="49"/>
      <c r="D222" s="49"/>
      <c r="E222" s="47"/>
      <c r="F222" s="47"/>
      <c r="G222" s="50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 spans="1:26">
      <c r="A223" s="49"/>
      <c r="B223" s="55"/>
      <c r="C223" s="49"/>
      <c r="D223" s="49"/>
      <c r="E223" s="47"/>
      <c r="F223" s="47"/>
      <c r="G223" s="50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 spans="1:26">
      <c r="A224" s="49"/>
      <c r="B224" s="55"/>
      <c r="C224" s="49"/>
      <c r="D224" s="49"/>
      <c r="E224" s="47"/>
      <c r="F224" s="47"/>
      <c r="G224" s="50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 spans="1:26">
      <c r="A225" s="49"/>
      <c r="B225" s="55"/>
      <c r="C225" s="49"/>
      <c r="D225" s="49"/>
      <c r="E225" s="47"/>
      <c r="F225" s="47"/>
      <c r="G225" s="50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 spans="1:26">
      <c r="A226" s="49"/>
      <c r="B226" s="55"/>
      <c r="C226" s="49"/>
      <c r="D226" s="49"/>
      <c r="E226" s="47"/>
      <c r="F226" s="47"/>
      <c r="G226" s="50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 spans="1:26">
      <c r="A227" s="49"/>
      <c r="B227" s="55"/>
      <c r="C227" s="49"/>
      <c r="D227" s="49"/>
      <c r="E227" s="47"/>
      <c r="F227" s="47"/>
      <c r="G227" s="50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 spans="1:26">
      <c r="A228" s="49"/>
      <c r="B228" s="55"/>
      <c r="C228" s="49"/>
      <c r="D228" s="49"/>
      <c r="E228" s="47"/>
      <c r="F228" s="47"/>
      <c r="G228" s="50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 spans="1:26">
      <c r="A229" s="49"/>
      <c r="B229" s="55"/>
      <c r="C229" s="49"/>
      <c r="D229" s="49"/>
      <c r="E229" s="47"/>
      <c r="F229" s="47"/>
      <c r="G229" s="50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 spans="1:26">
      <c r="A230" s="49"/>
      <c r="B230" s="55"/>
      <c r="C230" s="49"/>
      <c r="D230" s="49"/>
      <c r="E230" s="47"/>
      <c r="F230" s="47"/>
      <c r="G230" s="50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 spans="1:26">
      <c r="A231" s="49"/>
      <c r="B231" s="55"/>
      <c r="C231" s="49"/>
      <c r="D231" s="49"/>
      <c r="E231" s="47"/>
      <c r="F231" s="47"/>
      <c r="G231" s="50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 spans="1:26">
      <c r="A232" s="49"/>
      <c r="B232" s="55"/>
      <c r="C232" s="49"/>
      <c r="D232" s="49"/>
      <c r="E232" s="47"/>
      <c r="F232" s="47"/>
      <c r="G232" s="50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 spans="1:26">
      <c r="A233" s="49"/>
      <c r="B233" s="55"/>
      <c r="C233" s="49"/>
      <c r="D233" s="49"/>
      <c r="E233" s="47"/>
      <c r="F233" s="47"/>
      <c r="G233" s="50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 spans="1:26">
      <c r="A234" s="49"/>
      <c r="B234" s="55"/>
      <c r="C234" s="49"/>
      <c r="D234" s="49"/>
      <c r="E234" s="47"/>
      <c r="F234" s="47"/>
      <c r="G234" s="50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 spans="1:26">
      <c r="A235" s="49"/>
      <c r="B235" s="55"/>
      <c r="C235" s="49"/>
      <c r="D235" s="49"/>
      <c r="E235" s="47"/>
      <c r="F235" s="47"/>
      <c r="G235" s="50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 spans="1:26">
      <c r="A236" s="49"/>
      <c r="B236" s="55"/>
      <c r="C236" s="49"/>
      <c r="D236" s="49"/>
      <c r="E236" s="47"/>
      <c r="F236" s="47"/>
      <c r="G236" s="50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 spans="1:26">
      <c r="A237" s="49"/>
      <c r="B237" s="55"/>
      <c r="C237" s="49"/>
      <c r="D237" s="49"/>
      <c r="E237" s="47"/>
      <c r="F237" s="47"/>
      <c r="G237" s="50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 spans="1:26">
      <c r="A238" s="49"/>
      <c r="B238" s="55"/>
      <c r="C238" s="49"/>
      <c r="D238" s="49"/>
      <c r="E238" s="47"/>
      <c r="F238" s="47"/>
      <c r="G238" s="50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 spans="1:26">
      <c r="A239" s="49"/>
      <c r="B239" s="55"/>
      <c r="C239" s="49"/>
      <c r="D239" s="49"/>
      <c r="E239" s="47"/>
      <c r="F239" s="47"/>
      <c r="G239" s="50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 spans="1:26">
      <c r="A240" s="49"/>
      <c r="B240" s="55"/>
      <c r="C240" s="49"/>
      <c r="D240" s="49"/>
      <c r="E240" s="47"/>
      <c r="F240" s="47"/>
      <c r="G240" s="50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 spans="1:26">
      <c r="A241" s="49"/>
      <c r="B241" s="55"/>
      <c r="C241" s="49"/>
      <c r="D241" s="49"/>
      <c r="E241" s="47"/>
      <c r="F241" s="47"/>
      <c r="G241" s="50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 spans="1:26">
      <c r="A242" s="49"/>
      <c r="B242" s="55"/>
      <c r="C242" s="49"/>
      <c r="D242" s="49"/>
      <c r="E242" s="47"/>
      <c r="F242" s="47"/>
      <c r="G242" s="50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 spans="1:26">
      <c r="A243" s="49"/>
      <c r="B243" s="55"/>
      <c r="C243" s="49"/>
      <c r="D243" s="49"/>
      <c r="E243" s="47"/>
      <c r="F243" s="47"/>
      <c r="G243" s="50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 spans="1:26">
      <c r="A244" s="49"/>
      <c r="B244" s="55"/>
      <c r="C244" s="49"/>
      <c r="D244" s="49"/>
      <c r="E244" s="47"/>
      <c r="F244" s="47"/>
      <c r="G244" s="50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 spans="1:26">
      <c r="A245" s="49"/>
      <c r="B245" s="55"/>
      <c r="C245" s="49"/>
      <c r="D245" s="49"/>
      <c r="E245" s="47"/>
      <c r="F245" s="47"/>
      <c r="G245" s="50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 spans="1:26">
      <c r="A246" s="49"/>
      <c r="B246" s="55"/>
      <c r="C246" s="49"/>
      <c r="D246" s="49"/>
      <c r="E246" s="47"/>
      <c r="F246" s="47"/>
      <c r="G246" s="50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 spans="1:26">
      <c r="A247" s="49"/>
      <c r="B247" s="55"/>
      <c r="C247" s="49"/>
      <c r="D247" s="49"/>
      <c r="E247" s="47"/>
      <c r="F247" s="47"/>
      <c r="G247" s="50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 spans="1:26">
      <c r="A248" s="49"/>
      <c r="B248" s="55"/>
      <c r="C248" s="49"/>
      <c r="D248" s="49"/>
      <c r="E248" s="54"/>
      <c r="F248" s="54"/>
      <c r="G248" s="50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 spans="1:26">
      <c r="A249" s="49"/>
      <c r="B249" s="55"/>
      <c r="C249" s="49"/>
      <c r="D249" s="49"/>
      <c r="E249" s="54"/>
      <c r="F249" s="54"/>
      <c r="G249" s="50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 spans="1:26">
      <c r="A250" s="49"/>
      <c r="B250" s="55"/>
      <c r="C250" s="49"/>
      <c r="D250" s="49"/>
      <c r="E250" s="54"/>
      <c r="F250" s="54"/>
      <c r="G250" s="50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 spans="1:26">
      <c r="A251" s="49"/>
      <c r="B251" s="55"/>
      <c r="C251" s="49"/>
      <c r="D251" s="49"/>
      <c r="E251" s="54"/>
      <c r="F251" s="54"/>
      <c r="G251" s="50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 spans="1:26">
      <c r="A252" s="49"/>
      <c r="B252" s="55"/>
      <c r="C252" s="49"/>
      <c r="D252" s="49"/>
      <c r="E252" s="54"/>
      <c r="F252" s="54"/>
      <c r="G252" s="50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 spans="1:26">
      <c r="A253" s="49"/>
      <c r="B253" s="55"/>
      <c r="C253" s="49"/>
      <c r="D253" s="49"/>
      <c r="E253" s="54"/>
      <c r="F253" s="54"/>
      <c r="G253" s="50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 spans="1:26">
      <c r="A254" s="49"/>
      <c r="B254" s="55"/>
      <c r="C254" s="49"/>
      <c r="D254" s="49"/>
      <c r="E254" s="54"/>
      <c r="F254" s="54"/>
      <c r="G254" s="50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 spans="1:26">
      <c r="A255" s="49"/>
      <c r="B255" s="55"/>
      <c r="C255" s="49"/>
      <c r="D255" s="49"/>
      <c r="E255" s="54"/>
      <c r="F255" s="54"/>
      <c r="G255" s="50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 spans="1:26">
      <c r="A256" s="49"/>
      <c r="B256" s="55"/>
      <c r="C256" s="49"/>
      <c r="D256" s="49"/>
      <c r="E256" s="54"/>
      <c r="F256" s="54"/>
      <c r="G256" s="50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 spans="1:26">
      <c r="A257" s="49"/>
      <c r="B257" s="55"/>
      <c r="C257" s="49"/>
      <c r="D257" s="49"/>
      <c r="E257" s="54"/>
      <c r="F257" s="54"/>
      <c r="G257" s="50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 spans="1:26">
      <c r="A258" s="49"/>
      <c r="B258" s="55"/>
      <c r="C258" s="49"/>
      <c r="D258" s="49"/>
      <c r="E258" s="54"/>
      <c r="F258" s="54"/>
      <c r="G258" s="50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 spans="1:26">
      <c r="A259" s="49"/>
      <c r="B259" s="55"/>
      <c r="C259" s="49"/>
      <c r="D259" s="49"/>
      <c r="E259" s="54"/>
      <c r="F259" s="54"/>
      <c r="G259" s="50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 spans="1:26">
      <c r="A260" s="49"/>
      <c r="B260" s="55"/>
      <c r="C260" s="49"/>
      <c r="D260" s="49"/>
      <c r="E260" s="54"/>
      <c r="F260" s="54"/>
      <c r="G260" s="50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 spans="1:26">
      <c r="A261" s="49"/>
      <c r="B261" s="55"/>
      <c r="C261" s="49"/>
      <c r="D261" s="49"/>
      <c r="E261" s="54"/>
      <c r="F261" s="54"/>
      <c r="G261" s="50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 spans="1:26">
      <c r="A262" s="49"/>
      <c r="B262" s="55"/>
      <c r="C262" s="49"/>
      <c r="D262" s="49"/>
      <c r="E262" s="54"/>
      <c r="F262" s="54"/>
      <c r="G262" s="50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 spans="1:26">
      <c r="A263" s="49"/>
      <c r="B263" s="55"/>
      <c r="C263" s="49"/>
      <c r="D263" s="49"/>
      <c r="E263" s="54"/>
      <c r="F263" s="54"/>
      <c r="G263" s="50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 spans="1:26">
      <c r="A264" s="49"/>
      <c r="B264" s="55"/>
      <c r="C264" s="49"/>
      <c r="D264" s="49"/>
      <c r="E264" s="54"/>
      <c r="F264" s="54"/>
      <c r="G264" s="50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 spans="1:26">
      <c r="A265" s="49"/>
      <c r="B265" s="55"/>
      <c r="C265" s="49"/>
      <c r="D265" s="49"/>
      <c r="E265" s="54"/>
      <c r="F265" s="54"/>
      <c r="G265" s="50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 spans="1:26">
      <c r="A266" s="49"/>
      <c r="B266" s="55"/>
      <c r="C266" s="49"/>
      <c r="D266" s="49"/>
      <c r="E266" s="54"/>
      <c r="F266" s="54"/>
      <c r="G266" s="50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 spans="1:26">
      <c r="A267" s="49"/>
      <c r="B267" s="55"/>
      <c r="C267" s="49"/>
      <c r="D267" s="49"/>
      <c r="E267" s="54"/>
      <c r="F267" s="54"/>
      <c r="G267" s="50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 spans="1:26">
      <c r="A268" s="49"/>
      <c r="B268" s="55"/>
      <c r="C268" s="49"/>
      <c r="D268" s="49"/>
      <c r="E268" s="54"/>
      <c r="F268" s="54"/>
      <c r="G268" s="50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 spans="1:26">
      <c r="A269" s="49"/>
      <c r="B269" s="55"/>
      <c r="C269" s="49"/>
      <c r="D269" s="49"/>
      <c r="E269" s="54"/>
      <c r="F269" s="54"/>
      <c r="G269" s="50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 spans="1:26">
      <c r="A270" s="49"/>
      <c r="B270" s="55"/>
      <c r="C270" s="49"/>
      <c r="D270" s="49"/>
      <c r="E270" s="54"/>
      <c r="F270" s="54"/>
      <c r="G270" s="50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 spans="1:26">
      <c r="A271" s="49"/>
      <c r="B271" s="55"/>
      <c r="C271" s="49"/>
      <c r="D271" s="49"/>
      <c r="E271" s="54"/>
      <c r="F271" s="54"/>
      <c r="G271" s="50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 spans="1:26">
      <c r="A272" s="49"/>
      <c r="B272" s="55"/>
      <c r="C272" s="49"/>
      <c r="D272" s="49"/>
      <c r="E272" s="54"/>
      <c r="F272" s="54"/>
      <c r="G272" s="50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 spans="1:26">
      <c r="A273" s="49"/>
      <c r="B273" s="55"/>
      <c r="C273" s="49"/>
      <c r="D273" s="49"/>
      <c r="E273" s="54"/>
      <c r="F273" s="54"/>
      <c r="G273" s="50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 spans="1:26">
      <c r="A274" s="49"/>
      <c r="B274" s="55"/>
      <c r="C274" s="49"/>
      <c r="D274" s="49"/>
      <c r="E274" s="54"/>
      <c r="F274" s="54"/>
      <c r="G274" s="50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 spans="1:26">
      <c r="A275" s="49"/>
      <c r="B275" s="55"/>
      <c r="C275" s="49"/>
      <c r="D275" s="49"/>
      <c r="E275" s="54"/>
      <c r="F275" s="54"/>
      <c r="G275" s="50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 spans="1:26">
      <c r="A276" s="49"/>
      <c r="B276" s="55"/>
      <c r="C276" s="49"/>
      <c r="D276" s="49"/>
      <c r="E276" s="54"/>
      <c r="F276" s="54"/>
      <c r="G276" s="50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 spans="1:26">
      <c r="A277" s="49"/>
      <c r="B277" s="55"/>
      <c r="C277" s="49"/>
      <c r="D277" s="49"/>
      <c r="E277" s="54"/>
      <c r="F277" s="54"/>
      <c r="G277" s="50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 spans="1:26">
      <c r="A278" s="49"/>
      <c r="B278" s="55"/>
      <c r="C278" s="49"/>
      <c r="D278" s="49"/>
      <c r="E278" s="54"/>
      <c r="F278" s="54"/>
      <c r="G278" s="50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 spans="1:26">
      <c r="A279" s="49"/>
      <c r="B279" s="55"/>
      <c r="C279" s="49"/>
      <c r="D279" s="49"/>
      <c r="E279" s="54"/>
      <c r="F279" s="54"/>
      <c r="G279" s="50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 spans="1:26">
      <c r="A280" s="49"/>
      <c r="B280" s="55"/>
      <c r="C280" s="49"/>
      <c r="D280" s="49"/>
      <c r="E280" s="54"/>
      <c r="F280" s="54"/>
      <c r="G280" s="50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 spans="1:26">
      <c r="A281" s="49"/>
      <c r="B281" s="55"/>
      <c r="C281" s="49"/>
      <c r="D281" s="49"/>
      <c r="E281" s="54"/>
      <c r="F281" s="54"/>
      <c r="G281" s="50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 spans="1:26">
      <c r="A282" s="49"/>
      <c r="B282" s="55"/>
      <c r="C282" s="49"/>
      <c r="D282" s="49"/>
      <c r="E282" s="54"/>
      <c r="F282" s="54"/>
      <c r="G282" s="50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 spans="1:26">
      <c r="A283" s="49"/>
      <c r="B283" s="55"/>
      <c r="C283" s="49"/>
      <c r="D283" s="49"/>
      <c r="E283" s="54"/>
      <c r="F283" s="54"/>
      <c r="G283" s="50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 spans="1:26">
      <c r="A284" s="49"/>
      <c r="B284" s="55"/>
      <c r="C284" s="49"/>
      <c r="D284" s="49"/>
      <c r="E284" s="54"/>
      <c r="F284" s="54"/>
      <c r="G284" s="50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80:F80">
    <cfRule type="beginsWith" dxfId="3" priority="2" operator="equal" text="Tech">
      <formula>LEFT(C80,LEN("Tech"))="Tech"</formula>
    </cfRule>
  </conditionalFormatting>
  <conditionalFormatting sqref="H80:J80">
    <cfRule type="beginsWith" dxfId="4" priority="3" operator="equal" text="0">
      <formula>LEFT(H80,LEN("0"))="0"</formula>
    </cfRule>
    <cfRule type="beginsWith" dxfId="3" priority="4" operator="equal" text="Tech">
      <formula>LEFT(H80,LEN("Tech"))="Tech"</formula>
    </cfRule>
  </conditionalFormatting>
  <conditionalFormatting sqref="A2:A10">
    <cfRule type="cellIs" dxfId="5" priority="5" operator="equal">
      <formula>"Med service"</formula>
    </cfRule>
  </conditionalFormatting>
  <conditionalFormatting sqref="A14:A15">
    <cfRule type="cellIs" dxfId="5" priority="7" operator="equal">
      <formula>"Med service"</formula>
    </cfRule>
  </conditionalFormatting>
  <conditionalFormatting sqref="A21:A26">
    <cfRule type="cellIs" dxfId="5" priority="8" operator="equal">
      <formula>"Med service"</formula>
    </cfRule>
  </conditionalFormatting>
  <conditionalFormatting sqref="A29:A34">
    <cfRule type="cellIs" dxfId="5" priority="9" operator="equal">
      <formula>"Med service"</formula>
    </cfRule>
  </conditionalFormatting>
  <conditionalFormatting sqref="A36:A42">
    <cfRule type="cellIs" dxfId="5" priority="10" operator="equal">
      <formula>"Med service"</formula>
    </cfRule>
  </conditionalFormatting>
  <conditionalFormatting sqref="A44:A56">
    <cfRule type="cellIs" dxfId="5" priority="13" operator="equal">
      <formula>"Med service"</formula>
    </cfRule>
  </conditionalFormatting>
  <conditionalFormatting sqref="G2:G6">
    <cfRule type="cellIs" dxfId="6" priority="1" operator="equal">
      <formula>0</formula>
    </cfRule>
  </conditionalFormatting>
  <conditionalFormatting sqref="G3:G6">
    <cfRule type="cellIs" dxfId="5" priority="15" operator="equal">
      <formula>"Med service"</formula>
    </cfRule>
  </conditionalFormatting>
  <conditionalFormatting sqref="G77:G83">
    <cfRule type="beginsWith" dxfId="4" priority="16" operator="equal" text="0">
      <formula>LEFT(G77,LEN("0"))="0"</formula>
    </cfRule>
  </conditionalFormatting>
  <conditionalFormatting sqref="G77:G84">
    <cfRule type="beginsWith" dxfId="3" priority="17" operator="equal" text="Tech">
      <formula>LEFT(G77,LEN("Tech"))="Tech"</formula>
    </cfRule>
  </conditionalFormatting>
  <conditionalFormatting sqref="H30:H34">
    <cfRule type="beginsWith" dxfId="3" priority="18" operator="equal" text="tech">
      <formula>LEFT(H30,LEN("tech"))="tech"</formula>
    </cfRule>
    <cfRule type="beginsWith" dxfId="4" priority="19" operator="equal" text="0">
      <formula>LEFT(H30,LEN("0"))="0"</formula>
    </cfRule>
  </conditionalFormatting>
  <conditionalFormatting sqref="K3:T6">
    <cfRule type="beginsWith" dxfId="3" priority="20" operator="equal" text="tech">
      <formula>LEFT(K3,LEN("tech"))="tech"</formula>
    </cfRule>
    <cfRule type="beginsWith" dxfId="4" priority="21" operator="equal" text="0">
      <formula>LEFT(K3,LEN("0"))="0"</formula>
    </cfRule>
  </conditionalFormatting>
  <conditionalFormatting sqref="A60:S65">
    <cfRule type="beginsWith" dxfId="3" priority="22" operator="equal" text="Tech">
      <formula>LEFT(A60,LEN("Tech"))="Tech"</formula>
    </cfRule>
    <cfRule type="beginsWith" dxfId="4" priority="23" operator="equal" text="0">
      <formula>LEFT(A60,LEN("0"))="0"</formula>
    </cfRule>
  </conditionalFormatting>
  <conditionalFormatting sqref="A68:S74">
    <cfRule type="beginsWith" dxfId="3" priority="24" operator="equal" text="Tech">
      <formula>LEFT(A68,LEN("Tech"))="Tech"</formula>
    </cfRule>
    <cfRule type="beginsWith" dxfId="4" priority="25" operator="equal" text="0">
      <formula>LEFT(A68,LEN("0"))="0"</formula>
    </cfRule>
  </conditionalFormatting>
  <pageMargins left="0.7" right="0.7" top="0.75" bottom="0.75" header="0" footer="0"/>
  <pageSetup paperSize="1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496"/>
  </sheetPr>
  <dimension ref="A2:AL1000"/>
  <sheetViews>
    <sheetView showGridLines="0" workbookViewId="0">
      <selection activeCell="A1" sqref="A1"/>
    </sheetView>
  </sheetViews>
  <sheetFormatPr defaultColWidth="14.4259259259259" defaultRowHeight="15" customHeight="1"/>
  <cols>
    <col min="1" max="2" width="23.287037037037" customWidth="1"/>
    <col min="3" max="4" width="11.287037037037" customWidth="1"/>
    <col min="5" max="6" width="9.71296296296296" customWidth="1"/>
    <col min="7" max="20" width="11.287037037037" customWidth="1"/>
    <col min="21" max="21" width="16" customWidth="1"/>
    <col min="22" max="22" width="16" hidden="1" customWidth="1"/>
    <col min="23" max="38" width="8.71296296296296" customWidth="1"/>
  </cols>
  <sheetData>
    <row r="2" ht="27" customHeight="1" spans="1:38">
      <c r="A2" s="1" t="s">
        <v>1109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30" customHeight="1" spans="1:38">
      <c r="A3" s="3" t="s">
        <v>1110</v>
      </c>
      <c r="B3" s="3" t="s">
        <v>1111</v>
      </c>
      <c r="C3" s="4" t="s">
        <v>1112</v>
      </c>
      <c r="D3" s="5"/>
      <c r="E3" s="5"/>
      <c r="F3" s="5"/>
      <c r="G3" s="6"/>
      <c r="H3" s="7" t="s">
        <v>1113</v>
      </c>
      <c r="I3" s="8"/>
      <c r="J3" s="9"/>
      <c r="K3" s="7" t="s">
        <v>1114</v>
      </c>
      <c r="L3" s="8"/>
      <c r="M3" s="8"/>
      <c r="N3" s="9"/>
      <c r="O3" s="7" t="s">
        <v>1115</v>
      </c>
      <c r="P3" s="8"/>
      <c r="Q3" s="9"/>
      <c r="R3" s="10" t="s">
        <v>1116</v>
      </c>
      <c r="S3" s="11" t="s">
        <v>1117</v>
      </c>
      <c r="T3" s="12" t="s">
        <v>1118</v>
      </c>
      <c r="U3" s="13" t="s">
        <v>1119</v>
      </c>
      <c r="V3" s="14" t="s">
        <v>1120</v>
      </c>
    </row>
    <row r="4" ht="23.25" customHeight="1" spans="1:38">
      <c r="A4" s="15"/>
      <c r="B4" s="15"/>
      <c r="C4" s="16">
        <v>6000</v>
      </c>
      <c r="D4" s="16">
        <v>4000</v>
      </c>
      <c r="E4" s="16">
        <v>500</v>
      </c>
      <c r="F4" s="16">
        <v>300</v>
      </c>
      <c r="G4" s="16">
        <v>-2000</v>
      </c>
      <c r="H4" s="17">
        <v>100</v>
      </c>
      <c r="I4" s="17">
        <v>300</v>
      </c>
      <c r="J4" s="17">
        <v>800</v>
      </c>
      <c r="K4" s="17">
        <v>200</v>
      </c>
      <c r="L4" s="17">
        <v>100</v>
      </c>
      <c r="M4" s="17">
        <v>300</v>
      </c>
      <c r="N4" s="17">
        <v>800</v>
      </c>
      <c r="O4" s="17">
        <v>3000</v>
      </c>
      <c r="P4" s="17">
        <v>30000</v>
      </c>
      <c r="Q4" s="17">
        <v>10000</v>
      </c>
      <c r="R4" s="17">
        <v>500</v>
      </c>
      <c r="S4" s="17">
        <v>1500</v>
      </c>
      <c r="T4" s="18"/>
      <c r="U4" s="19"/>
      <c r="V4" s="20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ht="23.25" customHeight="1" spans="1:38">
      <c r="A5" s="22" t="s">
        <v>1121</v>
      </c>
      <c r="B5" s="23" t="s">
        <v>1122</v>
      </c>
      <c r="C5" s="24"/>
      <c r="D5" s="24"/>
      <c r="E5" s="24"/>
      <c r="F5" s="24"/>
      <c r="G5" s="24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>
        <f>SUBTOTAL(9,T6:T19)</f>
        <v>0</v>
      </c>
      <c r="U5" s="26">
        <f>SUBTOTAL(9,U6:U20)</f>
        <v>104000</v>
      </c>
      <c r="V5" s="26">
        <f>SUBTOTAL(9,V6:V20)</f>
        <v>115555.555555556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 ht="23.25" customHeight="1" spans="1:38">
      <c r="A6" s="27" t="s">
        <v>1123</v>
      </c>
      <c r="B6" s="23" t="s">
        <v>1122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9">
        <f t="shared" ref="U6:U20" si="0">C$4*$C6+D$4*$D6+E$4*$E6+F$4*$F6+G$4*$G6+H$4*$H6+I$4*$I6+J$4*$J6+K$4*$K6+L$4*$L6+M$4*$M6+N$4*$N6+O$4*$O6+P$4*$P6+Q$4*$Q6+R$4*$R6+S$4*$S6+T6</f>
        <v>0</v>
      </c>
      <c r="V6" s="30">
        <f t="shared" ref="V6:V20" si="1">+U6/0.9</f>
        <v>0</v>
      </c>
    </row>
    <row r="7" ht="23.25" customHeight="1" spans="1:38">
      <c r="A7" s="27" t="s">
        <v>1124</v>
      </c>
      <c r="B7" s="23" t="s">
        <v>1122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9">
        <f t="shared" si="0"/>
        <v>0</v>
      </c>
      <c r="V7" s="30">
        <f t="shared" si="1"/>
        <v>0</v>
      </c>
    </row>
    <row r="8" ht="23.25" customHeight="1" spans="1:38">
      <c r="A8" s="27" t="s">
        <v>1125</v>
      </c>
      <c r="B8" s="23" t="s">
        <v>1122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9">
        <f t="shared" si="0"/>
        <v>0</v>
      </c>
      <c r="V8" s="30">
        <f t="shared" si="1"/>
        <v>0</v>
      </c>
    </row>
    <row r="9" ht="23.25" customHeight="1" spans="1:38">
      <c r="A9" s="27" t="s">
        <v>1126</v>
      </c>
      <c r="B9" s="23" t="s">
        <v>1122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9">
        <f t="shared" si="0"/>
        <v>0</v>
      </c>
      <c r="V9" s="30">
        <f t="shared" si="1"/>
        <v>0</v>
      </c>
    </row>
    <row r="10" ht="23.25" customHeight="1" spans="1:38">
      <c r="A10" s="27" t="s">
        <v>1127</v>
      </c>
      <c r="B10" s="23" t="s">
        <v>1122</v>
      </c>
      <c r="C10" s="28">
        <v>6</v>
      </c>
      <c r="D10" s="28">
        <v>17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9">
        <f t="shared" si="0"/>
        <v>104000</v>
      </c>
      <c r="V10" s="30">
        <f t="shared" si="1"/>
        <v>115555.555555556</v>
      </c>
    </row>
    <row r="11" ht="23.25" customHeight="1" spans="1:38">
      <c r="A11" s="27" t="s">
        <v>1128</v>
      </c>
      <c r="B11" s="23" t="s">
        <v>1122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9">
        <f t="shared" si="0"/>
        <v>0</v>
      </c>
      <c r="V11" s="30">
        <f t="shared" si="1"/>
        <v>0</v>
      </c>
    </row>
    <row r="12" ht="23.25" customHeight="1" spans="1:38">
      <c r="A12" s="27" t="s">
        <v>1129</v>
      </c>
      <c r="B12" s="23" t="s">
        <v>1122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9">
        <f t="shared" si="0"/>
        <v>0</v>
      </c>
      <c r="V12" s="30">
        <f t="shared" si="1"/>
        <v>0</v>
      </c>
    </row>
    <row r="13" ht="23.25" customHeight="1" spans="1:38">
      <c r="A13" s="27" t="s">
        <v>1130</v>
      </c>
      <c r="B13" s="23" t="s">
        <v>1122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9">
        <f t="shared" si="0"/>
        <v>0</v>
      </c>
      <c r="V13" s="30">
        <f t="shared" si="1"/>
        <v>0</v>
      </c>
    </row>
    <row r="14" ht="23.25" customHeight="1" spans="1:38">
      <c r="A14" s="27" t="s">
        <v>1131</v>
      </c>
      <c r="B14" s="23" t="s">
        <v>1122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9">
        <f t="shared" si="0"/>
        <v>0</v>
      </c>
      <c r="V14" s="30">
        <f t="shared" si="1"/>
        <v>0</v>
      </c>
    </row>
    <row r="15" ht="23.25" customHeight="1" spans="1:38">
      <c r="A15" s="27" t="s">
        <v>1132</v>
      </c>
      <c r="B15" s="23" t="s">
        <v>1122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9">
        <f t="shared" si="0"/>
        <v>0</v>
      </c>
      <c r="V15" s="30">
        <f t="shared" si="1"/>
        <v>0</v>
      </c>
    </row>
    <row r="16" ht="23.25" customHeight="1" spans="1:38">
      <c r="A16" s="27"/>
      <c r="B16" s="23" t="s">
        <v>1122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9">
        <f t="shared" si="0"/>
        <v>0</v>
      </c>
      <c r="V16" s="30">
        <f t="shared" si="1"/>
        <v>0</v>
      </c>
    </row>
    <row r="17" ht="23.25" customHeight="1" spans="1:22">
      <c r="A17" s="27" t="s">
        <v>1133</v>
      </c>
      <c r="B17" s="23" t="s">
        <v>1122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9">
        <f t="shared" si="0"/>
        <v>0</v>
      </c>
      <c r="V17" s="30">
        <f t="shared" si="1"/>
        <v>0</v>
      </c>
    </row>
    <row r="18" ht="23.25" customHeight="1" spans="1:22">
      <c r="A18" s="31" t="s">
        <v>1134</v>
      </c>
      <c r="B18" s="23" t="s">
        <v>1122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29">
        <f t="shared" si="0"/>
        <v>0</v>
      </c>
      <c r="V18" s="30">
        <f t="shared" si="1"/>
        <v>0</v>
      </c>
    </row>
    <row r="19" ht="23.25" customHeight="1" spans="1:22">
      <c r="A19" s="31" t="s">
        <v>1135</v>
      </c>
      <c r="B19" s="23" t="s">
        <v>1122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29">
        <f t="shared" si="0"/>
        <v>0</v>
      </c>
      <c r="V19" s="30">
        <f t="shared" si="1"/>
        <v>0</v>
      </c>
    </row>
    <row r="20" ht="23.25" customHeight="1" spans="1:22">
      <c r="A20" s="33"/>
      <c r="B20" s="23" t="s">
        <v>1122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29">
        <f t="shared" si="0"/>
        <v>0</v>
      </c>
      <c r="V20" s="30">
        <f t="shared" si="1"/>
        <v>0</v>
      </c>
    </row>
    <row r="21" ht="23.25" customHeight="1" spans="1:22">
      <c r="A21" s="35"/>
      <c r="B21" s="36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8"/>
      <c r="V21" s="39"/>
    </row>
    <row r="22" ht="15.75" customHeight="1"/>
    <row r="23" ht="15.75" customHeight="1" spans="1:22">
      <c r="A23" s="40">
        <v>1</v>
      </c>
      <c r="B23" s="40">
        <f t="shared" ref="B23:R23" si="2">A23+1</f>
        <v>2</v>
      </c>
      <c r="C23" s="40">
        <f t="shared" si="2"/>
        <v>3</v>
      </c>
      <c r="D23" s="40">
        <f t="shared" si="2"/>
        <v>4</v>
      </c>
      <c r="E23" s="40">
        <f t="shared" si="2"/>
        <v>5</v>
      </c>
      <c r="F23" s="40">
        <f t="shared" si="2"/>
        <v>6</v>
      </c>
      <c r="G23" s="40">
        <f t="shared" si="2"/>
        <v>7</v>
      </c>
      <c r="H23" s="40">
        <f t="shared" si="2"/>
        <v>8</v>
      </c>
      <c r="I23" s="40">
        <f t="shared" si="2"/>
        <v>9</v>
      </c>
      <c r="J23" s="40">
        <f t="shared" si="2"/>
        <v>10</v>
      </c>
      <c r="K23" s="40">
        <f t="shared" si="2"/>
        <v>11</v>
      </c>
      <c r="L23" s="40">
        <f t="shared" si="2"/>
        <v>12</v>
      </c>
      <c r="M23" s="40">
        <f t="shared" si="2"/>
        <v>13</v>
      </c>
      <c r="N23" s="40">
        <f t="shared" si="2"/>
        <v>14</v>
      </c>
      <c r="O23" s="40">
        <f t="shared" si="2"/>
        <v>15</v>
      </c>
      <c r="P23" s="40">
        <f t="shared" si="2"/>
        <v>16</v>
      </c>
      <c r="Q23" s="40">
        <f t="shared" si="2"/>
        <v>17</v>
      </c>
      <c r="R23" s="40">
        <f t="shared" si="2"/>
        <v>18</v>
      </c>
      <c r="S23" s="40">
        <v>19</v>
      </c>
      <c r="T23" s="40">
        <v>20</v>
      </c>
      <c r="U23" s="40">
        <v>21</v>
      </c>
      <c r="V23" s="40">
        <f>U23+1</f>
        <v>22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:V2"/>
    <mergeCell ref="C3:G3"/>
    <mergeCell ref="H3:J3"/>
    <mergeCell ref="K3:N3"/>
    <mergeCell ref="O3:Q3"/>
    <mergeCell ref="A3:A4"/>
    <mergeCell ref="B3:B4"/>
    <mergeCell ref="T3:T4"/>
    <mergeCell ref="U3:U4"/>
    <mergeCell ref="V3:V4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BẢNG CC</vt:lpstr>
      <vt:lpstr>Med Service</vt:lpstr>
      <vt:lpstr>CNT</vt:lpstr>
      <vt:lpstr>TTCK VP </vt:lpstr>
      <vt:lpstr>TTCK CNT</vt:lpstr>
      <vt:lpstr>PL MDG</vt:lpstr>
      <vt:lpstr>Bản sao của PL MDG</vt:lpstr>
      <vt:lpstr>PL MED</vt:lpstr>
      <vt:lpstr>PL CNT</vt:lpstr>
      <vt:lpstr>TT CK LƯƠNG</vt:lpstr>
      <vt:lpstr>TT CK CNT</vt:lpstr>
      <vt:lpstr>CTVKHO - Bảng lương chi tiết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medigo user 20</cp:lastModifiedBy>
  <dcterms:created xsi:type="dcterms:W3CDTF">2022-12-28T09:36:00Z</dcterms:created>
  <dcterms:modified xsi:type="dcterms:W3CDTF">2026-09-08T03:55:19Z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2806544E950043E9A0E6A214B654A169_13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